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.xml" ContentType="application/vnd.openxmlformats-officedocument.themeOverride+xml"/>
  <Override PartName="/xl/drawings/drawing10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2.xml" ContentType="application/vnd.openxmlformats-officedocument.themeOverride+xml"/>
  <Override PartName="/xl/drawings/drawing11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3.xml" ContentType="application/vnd.openxmlformats-officedocument.themeOverride+xml"/>
  <Override PartName="/xl/drawings/drawing12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4.xml" ContentType="application/vnd.openxmlformats-officedocument.themeOverrid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5.xml" ContentType="application/vnd.openxmlformats-officedocument.themeOverride+xml"/>
  <Override PartName="/xl/drawings/drawing15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6.xml" ContentType="application/vnd.openxmlformats-officedocument.themeOverrid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7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8.xml" ContentType="application/vnd.openxmlformats-officedocument.themeOverride+xml"/>
  <Override PartName="/xl/drawings/drawing1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9.xml" ContentType="application/vnd.openxmlformats-officedocument.themeOverride+xml"/>
  <Override PartName="/xl/drawings/drawing19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0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0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oy74/UoB/Jobs/Pro_OP/"/>
    </mc:Choice>
  </mc:AlternateContent>
  <xr:revisionPtr revIDLastSave="0" documentId="8_{C7428798-4F5A-3445-B7AC-4C128D1EA2B1}" xr6:coauthVersionLast="47" xr6:coauthVersionMax="47" xr10:uidLastSave="{00000000-0000-0000-0000-000000000000}"/>
  <bookViews>
    <workbookView xWindow="0" yWindow="740" windowWidth="29400" windowHeight="17200" xr2:uid="{0706E38C-E981-9A4D-866D-8923A0D2B675}"/>
  </bookViews>
  <sheets>
    <sheet name="Hyperlinks" sheetId="43" r:id="rId1"/>
    <sheet name="Data New Subscription Calls" sheetId="1" r:id="rId2"/>
    <sheet name="2.1. Centred Moving Average" sheetId="2" r:id="rId3"/>
    <sheet name="2.2. Removing Trend" sheetId="3" r:id="rId4"/>
    <sheet name="2.3. Seasonality Identification" sheetId="4" r:id="rId5"/>
    <sheet name="2.4. Estimated Seasonal Pattern" sheetId="5" r:id="rId6"/>
    <sheet name="2.5. Noise and Irregularities" sheetId="6" r:id="rId7"/>
    <sheet name="2.6. Time Series Components" sheetId="7" r:id="rId8"/>
    <sheet name="3.1. Seasonal Naïve" sheetId="8" r:id="rId9"/>
    <sheet name="3.2. Seasonal Average" sheetId="9" r:id="rId10"/>
    <sheet name="3.3. Seasonal Exp. Smoothing" sheetId="12" r:id="rId11"/>
    <sheet name="3.4. Error Comparison" sheetId="25" r:id="rId12"/>
    <sheet name="4.1. Inventory Simulation" sheetId="26" r:id="rId13"/>
    <sheet name="4.2. Random Number Generation" sheetId="28" r:id="rId14"/>
    <sheet name="4.3. New Inventory Simulation" sheetId="37" r:id="rId15"/>
    <sheet name="5.1. Linear Programming" sheetId="39" r:id="rId16"/>
    <sheet name="5.2. Answer Report" sheetId="42" r:id="rId17"/>
    <sheet name="6.1. Simulation Poisson Dist" sheetId="31" r:id="rId18"/>
    <sheet name="6.2. Random Number Generation" sheetId="34" r:id="rId19"/>
    <sheet name="6.3. Simulation Solution" sheetId="32" r:id="rId20"/>
    <sheet name="6.4. Gantt Chart" sheetId="38" r:id="rId21"/>
  </sheets>
  <definedNames>
    <definedName name="solver_adj" localSheetId="10" hidden="1">'3.3. Seasonal Exp. Smoothing'!$A$13:$A$14</definedName>
    <definedName name="solver_adj" localSheetId="15" hidden="1">'5.1. Linear Programming'!$C$17:$G$21</definedName>
    <definedName name="solver_cvg" localSheetId="10" hidden="1">0.0001</definedName>
    <definedName name="solver_cvg" localSheetId="15" hidden="1">0.0001</definedName>
    <definedName name="solver_drv" localSheetId="10" hidden="1">1</definedName>
    <definedName name="solver_drv" localSheetId="15" hidden="1">1</definedName>
    <definedName name="solver_eng" localSheetId="10" hidden="1">1</definedName>
    <definedName name="solver_eng" localSheetId="15" hidden="1">1</definedName>
    <definedName name="solver_itr" localSheetId="10" hidden="1">2147483647</definedName>
    <definedName name="solver_itr" localSheetId="15" hidden="1">2147483647</definedName>
    <definedName name="solver_lhs1" localSheetId="15" hidden="1">'5.1. Linear Programming'!$C$17:$G$21</definedName>
    <definedName name="solver_lhs2" localSheetId="15" hidden="1">'5.1. Linear Programming'!$C$25:$G$25</definedName>
    <definedName name="solver_lin" localSheetId="10" hidden="1">2</definedName>
    <definedName name="solver_lin" localSheetId="15" hidden="1">2</definedName>
    <definedName name="solver_mip" localSheetId="10" hidden="1">2147483647</definedName>
    <definedName name="solver_mip" localSheetId="15" hidden="1">2147483647</definedName>
    <definedName name="solver_mni" localSheetId="10" hidden="1">30</definedName>
    <definedName name="solver_mni" localSheetId="15" hidden="1">30</definedName>
    <definedName name="solver_mrt" localSheetId="10" hidden="1">0.075</definedName>
    <definedName name="solver_mrt" localSheetId="15" hidden="1">0.075</definedName>
    <definedName name="solver_msl" localSheetId="10" hidden="1">2</definedName>
    <definedName name="solver_msl" localSheetId="15" hidden="1">2</definedName>
    <definedName name="solver_neg" localSheetId="10" hidden="1">1</definedName>
    <definedName name="solver_neg" localSheetId="15" hidden="1">1</definedName>
    <definedName name="solver_nod" localSheetId="10" hidden="1">2147483647</definedName>
    <definedName name="solver_nod" localSheetId="15" hidden="1">2147483647</definedName>
    <definedName name="solver_num" localSheetId="10" hidden="1">0</definedName>
    <definedName name="solver_num" localSheetId="15" hidden="1">2</definedName>
    <definedName name="solver_opt" localSheetId="10" hidden="1">'3.3. Seasonal Exp. Smoothing'!$B$31</definedName>
    <definedName name="solver_opt" localSheetId="15" hidden="1">'5.1. Linear Programming'!$F$12</definedName>
    <definedName name="solver_pre" localSheetId="10" hidden="1">0.000001</definedName>
    <definedName name="solver_pre" localSheetId="15" hidden="1">0.000001</definedName>
    <definedName name="solver_rbv" localSheetId="10" hidden="1">1</definedName>
    <definedName name="solver_rbv" localSheetId="15" hidden="1">1</definedName>
    <definedName name="solver_rel1" localSheetId="15" hidden="1">5</definedName>
    <definedName name="solver_rel2" localSheetId="15" hidden="1">2</definedName>
    <definedName name="solver_rhs1" localSheetId="15" hidden="1">"binary"</definedName>
    <definedName name="solver_rhs2" localSheetId="15" hidden="1">1</definedName>
    <definedName name="solver_rlx" localSheetId="10" hidden="1">2</definedName>
    <definedName name="solver_rlx" localSheetId="15" hidden="1">2</definedName>
    <definedName name="solver_rsd" localSheetId="10" hidden="1">0</definedName>
    <definedName name="solver_rsd" localSheetId="15" hidden="1">0</definedName>
    <definedName name="solver_scl" localSheetId="10" hidden="1">1</definedName>
    <definedName name="solver_scl" localSheetId="15" hidden="1">1</definedName>
    <definedName name="solver_sho" localSheetId="10" hidden="1">2</definedName>
    <definedName name="solver_sho" localSheetId="15" hidden="1">2</definedName>
    <definedName name="solver_ssz" localSheetId="10" hidden="1">100</definedName>
    <definedName name="solver_ssz" localSheetId="15" hidden="1">100</definedName>
    <definedName name="solver_tim" localSheetId="10" hidden="1">2147483647</definedName>
    <definedName name="solver_tim" localSheetId="15" hidden="1">2147483647</definedName>
    <definedName name="solver_tol" localSheetId="10" hidden="1">0.01</definedName>
    <definedName name="solver_tol" localSheetId="15" hidden="1">0.01</definedName>
    <definedName name="solver_typ" localSheetId="10" hidden="1">2</definedName>
    <definedName name="solver_typ" localSheetId="15" hidden="1">2</definedName>
    <definedName name="solver_val" localSheetId="10" hidden="1">0</definedName>
    <definedName name="solver_val" localSheetId="15" hidden="1">0</definedName>
    <definedName name="solver_ver" localSheetId="10" hidden="1">2</definedName>
    <definedName name="solver_ver" localSheetId="15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9" l="1"/>
  <c r="C25" i="39"/>
  <c r="G25" i="39"/>
  <c r="F25" i="39"/>
  <c r="E25" i="39"/>
  <c r="D25" i="39"/>
  <c r="J4" i="32"/>
  <c r="J5" i="32" s="1"/>
  <c r="D7" i="32"/>
  <c r="I8" i="25"/>
  <c r="H8" i="25"/>
  <c r="G8" i="25"/>
  <c r="I9" i="25"/>
  <c r="H9" i="25"/>
  <c r="G9" i="25"/>
  <c r="I7" i="25"/>
  <c r="H7" i="25"/>
  <c r="G7" i="25"/>
  <c r="I6" i="25"/>
  <c r="H6" i="25"/>
  <c r="G6" i="25"/>
  <c r="I5" i="25"/>
  <c r="H5" i="25"/>
  <c r="G5" i="25"/>
  <c r="D18" i="25"/>
  <c r="BF50" i="9"/>
  <c r="BF51" i="9" s="1"/>
  <c r="BF55" i="9" s="1"/>
  <c r="BF54" i="9"/>
  <c r="BF61" i="9"/>
  <c r="BF63" i="9" s="1"/>
  <c r="BF67" i="9" s="1"/>
  <c r="BF68" i="9" s="1"/>
  <c r="BF62" i="9"/>
  <c r="BF65" i="9"/>
  <c r="BF66" i="9"/>
  <c r="BF72" i="9"/>
  <c r="BF73" i="9" s="1"/>
  <c r="BF77" i="9" s="1"/>
  <c r="BF76" i="9"/>
  <c r="BF83" i="9"/>
  <c r="BF84" i="9" s="1"/>
  <c r="BF88" i="9" s="1"/>
  <c r="BF37" i="8"/>
  <c r="BF38" i="8"/>
  <c r="BF39" i="8"/>
  <c r="BF40" i="8" s="1"/>
  <c r="BF35" i="8"/>
  <c r="BF33" i="8"/>
  <c r="BF34" i="8" s="1"/>
  <c r="BF87" i="9" l="1"/>
  <c r="BF74" i="9"/>
  <c r="BF78" i="9" s="1"/>
  <c r="BF79" i="9" s="1"/>
  <c r="BF85" i="9"/>
  <c r="BF89" i="9" s="1"/>
  <c r="BF90" i="9" s="1"/>
  <c r="BF52" i="9"/>
  <c r="BF56" i="9" s="1"/>
  <c r="BF57" i="9" s="1"/>
  <c r="E11" i="38"/>
  <c r="E5" i="38"/>
  <c r="H6" i="38"/>
  <c r="H7" i="38"/>
  <c r="H8" i="38"/>
  <c r="H9" i="38"/>
  <c r="H10" i="38"/>
  <c r="H11" i="38"/>
  <c r="H12" i="38"/>
  <c r="H13" i="38"/>
  <c r="H14" i="38"/>
  <c r="H15" i="38"/>
  <c r="H16" i="38"/>
  <c r="H17" i="38"/>
  <c r="H18" i="38"/>
  <c r="H19" i="38"/>
  <c r="H5" i="38"/>
  <c r="E7" i="38"/>
  <c r="E8" i="38"/>
  <c r="E9" i="38"/>
  <c r="E10" i="38"/>
  <c r="E12" i="38"/>
  <c r="E13" i="38"/>
  <c r="E14" i="38"/>
  <c r="E15" i="38"/>
  <c r="E16" i="38"/>
  <c r="E17" i="38"/>
  <c r="E18" i="38"/>
  <c r="E19" i="38"/>
  <c r="E6" i="38"/>
  <c r="M21" i="32"/>
  <c r="L18" i="32"/>
  <c r="L17" i="32"/>
  <c r="M17" i="32"/>
  <c r="J5" i="38" l="1"/>
  <c r="J11" i="38"/>
  <c r="J7" i="38"/>
  <c r="J9" i="38"/>
  <c r="J13" i="38"/>
  <c r="J15" i="38"/>
  <c r="J18" i="38"/>
  <c r="I6" i="38"/>
  <c r="I8" i="38"/>
  <c r="I10" i="38"/>
  <c r="I12" i="38"/>
  <c r="I14" i="38"/>
  <c r="I16" i="38"/>
  <c r="I17" i="38"/>
  <c r="I19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F5" i="38"/>
  <c r="C6" i="38"/>
  <c r="C7" i="38"/>
  <c r="C8" i="38"/>
  <c r="C9" i="38"/>
  <c r="C10" i="38"/>
  <c r="C11" i="38"/>
  <c r="C12" i="38"/>
  <c r="C13" i="38"/>
  <c r="C14" i="38"/>
  <c r="C15" i="38"/>
  <c r="C16" i="38"/>
  <c r="C17" i="38"/>
  <c r="C18" i="38"/>
  <c r="C19" i="38"/>
  <c r="C5" i="38"/>
  <c r="D5" i="38" s="1"/>
  <c r="J24" i="37"/>
  <c r="J47" i="26"/>
  <c r="J46" i="26"/>
  <c r="J45" i="26"/>
  <c r="J44" i="26"/>
  <c r="J43" i="26"/>
  <c r="J42" i="26"/>
  <c r="L17" i="37"/>
  <c r="L16" i="37"/>
  <c r="F16" i="37"/>
  <c r="D16" i="37"/>
  <c r="L15" i="37"/>
  <c r="J15" i="37"/>
  <c r="F15" i="37"/>
  <c r="D15" i="37"/>
  <c r="E16" i="37" s="1"/>
  <c r="L14" i="37"/>
  <c r="F14" i="37"/>
  <c r="D14" i="37"/>
  <c r="E15" i="37" s="1"/>
  <c r="L13" i="37"/>
  <c r="F13" i="37"/>
  <c r="E13" i="37"/>
  <c r="D13" i="37"/>
  <c r="E14" i="37" s="1"/>
  <c r="L12" i="37"/>
  <c r="M12" i="37" s="1"/>
  <c r="J12" i="37"/>
  <c r="K12" i="37" s="1"/>
  <c r="L11" i="37"/>
  <c r="L10" i="37"/>
  <c r="J10" i="37"/>
  <c r="K10" i="37" s="1"/>
  <c r="L9" i="37"/>
  <c r="M9" i="37" s="1"/>
  <c r="N9" i="37" s="1"/>
  <c r="J9" i="37"/>
  <c r="K9" i="37" s="1"/>
  <c r="F9" i="37"/>
  <c r="D9" i="37"/>
  <c r="L8" i="37"/>
  <c r="J8" i="37"/>
  <c r="K8" i="37" s="1"/>
  <c r="F8" i="37"/>
  <c r="D8" i="37"/>
  <c r="E9" i="37" s="1"/>
  <c r="L7" i="37"/>
  <c r="F7" i="37"/>
  <c r="D7" i="37"/>
  <c r="E8" i="37" s="1"/>
  <c r="L6" i="37"/>
  <c r="J6" i="37"/>
  <c r="K6" i="37" s="1"/>
  <c r="F6" i="37"/>
  <c r="E6" i="37"/>
  <c r="D6" i="37"/>
  <c r="E7" i="37" s="1"/>
  <c r="T5" i="37"/>
  <c r="P5" i="37"/>
  <c r="J23" i="37" s="1"/>
  <c r="N5" i="37"/>
  <c r="J5" i="37"/>
  <c r="F5" i="37"/>
  <c r="E5" i="37"/>
  <c r="D5" i="37"/>
  <c r="D6" i="38" l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M10" i="37"/>
  <c r="M7" i="37"/>
  <c r="M16" i="37"/>
  <c r="M6" i="37"/>
  <c r="N6" i="37" s="1"/>
  <c r="M14" i="37"/>
  <c r="M15" i="37"/>
  <c r="N15" i="37" s="1"/>
  <c r="M11" i="37"/>
  <c r="M8" i="37"/>
  <c r="N8" i="37" s="1"/>
  <c r="M13" i="37"/>
  <c r="N12" i="37" s="1"/>
  <c r="M17" i="37"/>
  <c r="K15" i="37"/>
  <c r="K5" i="37"/>
  <c r="Q5" i="37"/>
  <c r="L41" i="26"/>
  <c r="K43" i="26"/>
  <c r="K42" i="26"/>
  <c r="K44" i="26"/>
  <c r="K45" i="26"/>
  <c r="K46" i="26"/>
  <c r="K47" i="26"/>
  <c r="J8" i="32"/>
  <c r="J9" i="32" s="1"/>
  <c r="G6" i="32"/>
  <c r="G5" i="32"/>
  <c r="G4" i="32"/>
  <c r="J18" i="32"/>
  <c r="J17" i="32"/>
  <c r="G17" i="32"/>
  <c r="C18" i="32"/>
  <c r="C19" i="32"/>
  <c r="C20" i="32"/>
  <c r="C21" i="32"/>
  <c r="C22" i="32"/>
  <c r="C23" i="32"/>
  <c r="C24" i="32"/>
  <c r="C25" i="32"/>
  <c r="C26" i="32"/>
  <c r="C27" i="32"/>
  <c r="C28" i="32"/>
  <c r="C29" i="32"/>
  <c r="C30" i="32"/>
  <c r="C31" i="32"/>
  <c r="C17" i="32"/>
  <c r="B9" i="31"/>
  <c r="C4" i="31"/>
  <c r="E17" i="32"/>
  <c r="F17" i="32"/>
  <c r="H17" i="32" s="1"/>
  <c r="D4" i="32"/>
  <c r="C3" i="31"/>
  <c r="D16" i="32"/>
  <c r="B10" i="31"/>
  <c r="C11" i="31" s="1"/>
  <c r="B16" i="31"/>
  <c r="C17" i="31" s="1"/>
  <c r="B17" i="31"/>
  <c r="C18" i="31" s="1"/>
  <c r="B25" i="31"/>
  <c r="C26" i="31" s="1"/>
  <c r="B32" i="31"/>
  <c r="C33" i="31" s="1"/>
  <c r="B33" i="31"/>
  <c r="C34" i="31" s="1"/>
  <c r="B34" i="31"/>
  <c r="C35" i="31" s="1"/>
  <c r="B40" i="31"/>
  <c r="C41" i="31" s="1"/>
  <c r="B50" i="31"/>
  <c r="C51" i="31" s="1"/>
  <c r="B56" i="31"/>
  <c r="C57" i="31" s="1"/>
  <c r="B57" i="31"/>
  <c r="C58" i="31" s="1"/>
  <c r="B58" i="31"/>
  <c r="C59" i="31" s="1"/>
  <c r="B12" i="31"/>
  <c r="C13" i="31" s="1"/>
  <c r="N10" i="37" l="1"/>
  <c r="W5" i="37"/>
  <c r="S5" i="37"/>
  <c r="X5" i="37"/>
  <c r="L47" i="26"/>
  <c r="C27" i="26" s="1"/>
  <c r="L43" i="26"/>
  <c r="L44" i="26"/>
  <c r="L42" i="26"/>
  <c r="L46" i="26"/>
  <c r="L45" i="26"/>
  <c r="B49" i="31"/>
  <c r="C50" i="31" s="1"/>
  <c r="B26" i="31"/>
  <c r="C27" i="31" s="1"/>
  <c r="B48" i="31"/>
  <c r="C49" i="31" s="1"/>
  <c r="B42" i="31"/>
  <c r="C43" i="31" s="1"/>
  <c r="B24" i="31"/>
  <c r="C25" i="31" s="1"/>
  <c r="B41" i="31"/>
  <c r="C42" i="31" s="1"/>
  <c r="B18" i="31"/>
  <c r="C19" i="31" s="1"/>
  <c r="B39" i="31"/>
  <c r="C40" i="31" s="1"/>
  <c r="B31" i="31"/>
  <c r="C32" i="31" s="1"/>
  <c r="B15" i="31"/>
  <c r="C16" i="31" s="1"/>
  <c r="B59" i="31"/>
  <c r="B51" i="31"/>
  <c r="C52" i="31" s="1"/>
  <c r="B43" i="31"/>
  <c r="C44" i="31" s="1"/>
  <c r="B35" i="31"/>
  <c r="C36" i="31" s="1"/>
  <c r="B27" i="31"/>
  <c r="C28" i="31" s="1"/>
  <c r="B19" i="31"/>
  <c r="C20" i="31" s="1"/>
  <c r="B11" i="31"/>
  <c r="C12" i="31" s="1"/>
  <c r="B54" i="31"/>
  <c r="C55" i="31" s="1"/>
  <c r="B46" i="31"/>
  <c r="C47" i="31" s="1"/>
  <c r="B38" i="31"/>
  <c r="C39" i="31" s="1"/>
  <c r="B30" i="31"/>
  <c r="C31" i="31" s="1"/>
  <c r="B22" i="31"/>
  <c r="C23" i="31" s="1"/>
  <c r="B14" i="31"/>
  <c r="C15" i="31" s="1"/>
  <c r="B47" i="31"/>
  <c r="C48" i="31" s="1"/>
  <c r="B23" i="31"/>
  <c r="C24" i="31" s="1"/>
  <c r="B53" i="31"/>
  <c r="C54" i="31" s="1"/>
  <c r="B45" i="31"/>
  <c r="C46" i="31" s="1"/>
  <c r="B37" i="31"/>
  <c r="C38" i="31" s="1"/>
  <c r="B29" i="31"/>
  <c r="C30" i="31" s="1"/>
  <c r="B21" i="31"/>
  <c r="C22" i="31" s="1"/>
  <c r="B13" i="31"/>
  <c r="C14" i="31" s="1"/>
  <c r="B55" i="31"/>
  <c r="C56" i="31" s="1"/>
  <c r="C10" i="31"/>
  <c r="B52" i="31"/>
  <c r="C53" i="31" s="1"/>
  <c r="B44" i="31"/>
  <c r="C45" i="31" s="1"/>
  <c r="B36" i="31"/>
  <c r="C37" i="31" s="1"/>
  <c r="B28" i="31"/>
  <c r="C29" i="31" s="1"/>
  <c r="B20" i="31"/>
  <c r="C21" i="31" s="1"/>
  <c r="C28" i="26" l="1"/>
  <c r="C30" i="26" s="1"/>
  <c r="V5" i="37"/>
  <c r="T6" i="37"/>
  <c r="P6" i="37" s="1"/>
  <c r="J25" i="37" s="1"/>
  <c r="D17" i="32"/>
  <c r="Q6" i="37" l="1"/>
  <c r="J26" i="37" s="1"/>
  <c r="Y5" i="37"/>
  <c r="I17" i="32"/>
  <c r="D18" i="32"/>
  <c r="D19" i="32" s="1"/>
  <c r="W6" i="37" l="1"/>
  <c r="S6" i="37"/>
  <c r="X6" i="37"/>
  <c r="K17" i="32"/>
  <c r="N17" i="32"/>
  <c r="T8" i="37" l="1"/>
  <c r="P8" i="37" s="1"/>
  <c r="V6" i="37"/>
  <c r="D20" i="32"/>
  <c r="E18" i="32"/>
  <c r="F18" i="32" s="1"/>
  <c r="G18" i="32" s="1"/>
  <c r="Y6" i="37" l="1"/>
  <c r="J27" i="37"/>
  <c r="Q8" i="37"/>
  <c r="D21" i="32"/>
  <c r="H18" i="32"/>
  <c r="I18" i="32"/>
  <c r="M18" i="32" s="1"/>
  <c r="J28" i="37" l="1"/>
  <c r="S8" i="37"/>
  <c r="X8" i="37"/>
  <c r="W8" i="37"/>
  <c r="N18" i="32"/>
  <c r="D22" i="32"/>
  <c r="K18" i="32"/>
  <c r="E19" i="32" s="1"/>
  <c r="V8" i="37" l="1"/>
  <c r="T9" i="37"/>
  <c r="P9" i="37" s="1"/>
  <c r="D23" i="32"/>
  <c r="F19" i="32"/>
  <c r="G19" i="32" s="1"/>
  <c r="I19" i="32"/>
  <c r="Q9" i="37" l="1"/>
  <c r="J29" i="37"/>
  <c r="Y8" i="37"/>
  <c r="M19" i="32"/>
  <c r="J19" i="32"/>
  <c r="N19" i="32"/>
  <c r="D24" i="32"/>
  <c r="H19" i="32"/>
  <c r="L19" i="32"/>
  <c r="K19" i="32"/>
  <c r="S9" i="37" l="1"/>
  <c r="J30" i="37"/>
  <c r="X9" i="37"/>
  <c r="W9" i="37"/>
  <c r="E20" i="32"/>
  <c r="F20" i="32" s="1"/>
  <c r="G20" i="32" s="1"/>
  <c r="D25" i="32"/>
  <c r="V9" i="37" l="1"/>
  <c r="T10" i="37"/>
  <c r="P10" i="37" s="1"/>
  <c r="I20" i="32"/>
  <c r="L20" i="32"/>
  <c r="H20" i="32"/>
  <c r="D26" i="32"/>
  <c r="J31" i="37" l="1"/>
  <c r="Q10" i="37"/>
  <c r="Y9" i="37"/>
  <c r="M20" i="32"/>
  <c r="J20" i="32"/>
  <c r="N20" i="32"/>
  <c r="K20" i="32"/>
  <c r="E21" i="32" s="1"/>
  <c r="I21" i="32" s="1"/>
  <c r="D27" i="32"/>
  <c r="W10" i="37" l="1"/>
  <c r="S10" i="37"/>
  <c r="J32" i="37"/>
  <c r="X10" i="37"/>
  <c r="J21" i="32"/>
  <c r="F21" i="32"/>
  <c r="D28" i="32"/>
  <c r="K21" i="32"/>
  <c r="T12" i="37" l="1"/>
  <c r="P12" i="37" s="1"/>
  <c r="V10" i="37"/>
  <c r="L21" i="32"/>
  <c r="G21" i="32"/>
  <c r="H21" i="32"/>
  <c r="E22" i="32" s="1"/>
  <c r="F22" i="32" s="1"/>
  <c r="N21" i="32"/>
  <c r="D29" i="32"/>
  <c r="Y10" i="37" l="1"/>
  <c r="J33" i="37"/>
  <c r="Q12" i="37"/>
  <c r="G22" i="32"/>
  <c r="H22" i="32" s="1"/>
  <c r="I22" i="32"/>
  <c r="L22" i="32"/>
  <c r="D30" i="32"/>
  <c r="S12" i="37" l="1"/>
  <c r="X12" i="37"/>
  <c r="W12" i="37"/>
  <c r="J34" i="37"/>
  <c r="M22" i="32"/>
  <c r="J22" i="32"/>
  <c r="K22" i="32"/>
  <c r="E23" i="32" s="1"/>
  <c r="F23" i="32" s="1"/>
  <c r="N22" i="32"/>
  <c r="D31" i="32"/>
  <c r="V12" i="37" l="1"/>
  <c r="Y12" i="37" s="1"/>
  <c r="T15" i="37"/>
  <c r="P15" i="37" s="1"/>
  <c r="G23" i="32"/>
  <c r="H23" i="32" s="1"/>
  <c r="I23" i="32"/>
  <c r="L23" i="32"/>
  <c r="Q15" i="37" l="1"/>
  <c r="J35" i="37"/>
  <c r="M23" i="32"/>
  <c r="J23" i="32"/>
  <c r="N23" i="32"/>
  <c r="K23" i="32"/>
  <c r="E24" i="32" s="1"/>
  <c r="F24" i="32" s="1"/>
  <c r="S15" i="37" l="1"/>
  <c r="V15" i="37" s="1"/>
  <c r="X15" i="37"/>
  <c r="X19" i="37" s="1"/>
  <c r="J36" i="37"/>
  <c r="W15" i="37"/>
  <c r="W19" i="37" s="1"/>
  <c r="L24" i="32"/>
  <c r="G24" i="32"/>
  <c r="H24" i="32" s="1"/>
  <c r="I24" i="32"/>
  <c r="Y15" i="37" l="1"/>
  <c r="V19" i="37"/>
  <c r="M24" i="32"/>
  <c r="J24" i="32"/>
  <c r="K24" i="32"/>
  <c r="E25" i="32"/>
  <c r="F25" i="32" s="1"/>
  <c r="G25" i="32" s="1"/>
  <c r="N24" i="32"/>
  <c r="Y19" i="37" l="1"/>
  <c r="Y21" i="37"/>
  <c r="Y22" i="37" s="1"/>
  <c r="I25" i="32"/>
  <c r="L25" i="32"/>
  <c r="N25" i="32"/>
  <c r="H25" i="32"/>
  <c r="M25" i="32" l="1"/>
  <c r="J25" i="32"/>
  <c r="K25" i="32" s="1"/>
  <c r="E26" i="32"/>
  <c r="I26" i="32" l="1"/>
  <c r="F26" i="32"/>
  <c r="G26" i="32" s="1"/>
  <c r="M26" i="32" l="1"/>
  <c r="J26" i="32"/>
  <c r="L26" i="32"/>
  <c r="N26" i="32"/>
  <c r="H26" i="32"/>
  <c r="K26" i="32"/>
  <c r="E27" i="32" l="1"/>
  <c r="F27" i="32" l="1"/>
  <c r="G27" i="32" s="1"/>
  <c r="I27" i="32"/>
  <c r="M27" i="32" l="1"/>
  <c r="J27" i="32"/>
  <c r="L27" i="32"/>
  <c r="N27" i="32"/>
  <c r="K27" i="32"/>
  <c r="H27" i="32"/>
  <c r="E28" i="32" l="1"/>
  <c r="F28" i="32" s="1"/>
  <c r="G28" i="32" s="1"/>
  <c r="I28" i="32" l="1"/>
  <c r="L28" i="32"/>
  <c r="H28" i="32"/>
  <c r="M28" i="32" l="1"/>
  <c r="J28" i="32"/>
  <c r="K28" i="32"/>
  <c r="E29" i="32" s="1"/>
  <c r="F29" i="32" s="1"/>
  <c r="G29" i="32" s="1"/>
  <c r="N28" i="32"/>
  <c r="I29" i="32" l="1"/>
  <c r="L29" i="32"/>
  <c r="H29" i="32"/>
  <c r="M29" i="32" l="1"/>
  <c r="J29" i="32"/>
  <c r="K29" i="32"/>
  <c r="E30" i="32" s="1"/>
  <c r="F30" i="32" s="1"/>
  <c r="G30" i="32" s="1"/>
  <c r="N29" i="32"/>
  <c r="I30" i="32" l="1"/>
  <c r="L30" i="32"/>
  <c r="H30" i="32"/>
  <c r="M30" i="32" l="1"/>
  <c r="J30" i="32"/>
  <c r="K30" i="32" s="1"/>
  <c r="E31" i="32" s="1"/>
  <c r="F31" i="32" s="1"/>
  <c r="G31" i="32" s="1"/>
  <c r="N30" i="32"/>
  <c r="Y11" i="26"/>
  <c r="X7" i="26"/>
  <c r="X11" i="26"/>
  <c r="X13" i="26"/>
  <c r="X14" i="26"/>
  <c r="W7" i="26"/>
  <c r="W11" i="26"/>
  <c r="W13" i="26"/>
  <c r="W14" i="26"/>
  <c r="V7" i="26"/>
  <c r="V11" i="26"/>
  <c r="V13" i="26"/>
  <c r="V14" i="26"/>
  <c r="T5" i="26"/>
  <c r="P5" i="26"/>
  <c r="J23" i="26" s="1"/>
  <c r="F6" i="26"/>
  <c r="E5" i="26"/>
  <c r="D5" i="26"/>
  <c r="E6" i="26" s="1"/>
  <c r="N5" i="26"/>
  <c r="L15" i="26"/>
  <c r="L16" i="26"/>
  <c r="L17" i="26"/>
  <c r="J15" i="26"/>
  <c r="L12" i="26"/>
  <c r="L13" i="26"/>
  <c r="L14" i="26"/>
  <c r="J12" i="26"/>
  <c r="L10" i="26"/>
  <c r="L11" i="26"/>
  <c r="J10" i="26"/>
  <c r="L9" i="26"/>
  <c r="J9" i="26"/>
  <c r="L7" i="26"/>
  <c r="L8" i="26"/>
  <c r="L6" i="26"/>
  <c r="J8" i="26"/>
  <c r="J6" i="26"/>
  <c r="J5" i="26"/>
  <c r="Y7" i="26" l="1"/>
  <c r="Y13" i="26"/>
  <c r="Y14" i="26"/>
  <c r="Q5" i="26"/>
  <c r="I31" i="32"/>
  <c r="L31" i="32"/>
  <c r="H31" i="32"/>
  <c r="J24" i="26" l="1"/>
  <c r="W5" i="26"/>
  <c r="S5" i="26"/>
  <c r="X5" i="26"/>
  <c r="M31" i="32"/>
  <c r="J31" i="32"/>
  <c r="N31" i="32"/>
  <c r="K31" i="32"/>
  <c r="V5" i="26" l="1"/>
  <c r="Y5" i="26" s="1"/>
  <c r="T6" i="26"/>
  <c r="P6" i="26" s="1"/>
  <c r="F14" i="26"/>
  <c r="F15" i="26"/>
  <c r="F16" i="26"/>
  <c r="F13" i="26"/>
  <c r="F7" i="26"/>
  <c r="F8" i="26"/>
  <c r="F9" i="26"/>
  <c r="F5" i="26"/>
  <c r="E13" i="26"/>
  <c r="E7" i="26"/>
  <c r="E8" i="26"/>
  <c r="D14" i="26"/>
  <c r="E15" i="26" s="1"/>
  <c r="D15" i="26"/>
  <c r="E16" i="26" s="1"/>
  <c r="D16" i="26"/>
  <c r="D13" i="26"/>
  <c r="E14" i="26" s="1"/>
  <c r="D6" i="26"/>
  <c r="D7" i="26"/>
  <c r="D8" i="26"/>
  <c r="E9" i="26" s="1"/>
  <c r="D9" i="26"/>
  <c r="J25" i="26" l="1"/>
  <c r="M15" i="26"/>
  <c r="M9" i="26"/>
  <c r="N9" i="26" s="1"/>
  <c r="M8" i="26"/>
  <c r="N8" i="26" s="1"/>
  <c r="M14" i="26"/>
  <c r="M10" i="26"/>
  <c r="N10" i="26" s="1"/>
  <c r="M16" i="26"/>
  <c r="M13" i="26"/>
  <c r="M12" i="26"/>
  <c r="M17" i="26"/>
  <c r="M11" i="26"/>
  <c r="M7" i="26"/>
  <c r="M6" i="26"/>
  <c r="K6" i="26"/>
  <c r="K12" i="26"/>
  <c r="K10" i="26"/>
  <c r="K15" i="26"/>
  <c r="K9" i="26"/>
  <c r="K8" i="26"/>
  <c r="K5" i="26"/>
  <c r="F25" i="25"/>
  <c r="F24" i="25"/>
  <c r="E25" i="25"/>
  <c r="E24" i="25"/>
  <c r="D25" i="25"/>
  <c r="D24" i="25"/>
  <c r="F19" i="25"/>
  <c r="F18" i="25"/>
  <c r="E19" i="25"/>
  <c r="E18" i="25"/>
  <c r="D19" i="25"/>
  <c r="I30" i="12"/>
  <c r="J39" i="12"/>
  <c r="A36" i="12"/>
  <c r="A35" i="12"/>
  <c r="A33" i="12"/>
  <c r="A29" i="12"/>
  <c r="A28" i="12"/>
  <c r="C4" i="12" a="1"/>
  <c r="C3" i="12" a="1"/>
  <c r="BC25" i="12" s="1"/>
  <c r="C4" i="9" a="1"/>
  <c r="C3" i="9" a="1"/>
  <c r="AU25" i="9" s="1"/>
  <c r="L34" i="8"/>
  <c r="AL28" i="8"/>
  <c r="AT28" i="8"/>
  <c r="AT33" i="8" s="1"/>
  <c r="AU28" i="8"/>
  <c r="AK27" i="8"/>
  <c r="AO27" i="8"/>
  <c r="AP28" i="8" s="1"/>
  <c r="AS27" i="8"/>
  <c r="AT27" i="8"/>
  <c r="BB27" i="8"/>
  <c r="BC28" i="8" s="1"/>
  <c r="BC33" i="8" s="1"/>
  <c r="O27" i="8"/>
  <c r="P28" i="8" s="1"/>
  <c r="P27" i="8"/>
  <c r="Q28" i="8" s="1"/>
  <c r="Q33" i="8" s="1"/>
  <c r="Q34" i="8" s="1"/>
  <c r="U27" i="8"/>
  <c r="V28" i="8" s="1"/>
  <c r="V33" i="8" s="1"/>
  <c r="X27" i="8"/>
  <c r="Y28" i="8" s="1"/>
  <c r="Y27" i="8"/>
  <c r="Z28" i="8" s="1"/>
  <c r="Z33" i="8" s="1"/>
  <c r="Z34" i="8" s="1"/>
  <c r="AC26" i="8"/>
  <c r="AI27" i="8" s="1"/>
  <c r="AJ28" i="8" s="1"/>
  <c r="AE26" i="8"/>
  <c r="AI26" i="8"/>
  <c r="AM26" i="8"/>
  <c r="AN26" i="8"/>
  <c r="AR26" i="8"/>
  <c r="AX27" i="8" s="1"/>
  <c r="AY28" i="8" s="1"/>
  <c r="AV26" i="8"/>
  <c r="AW26" i="8"/>
  <c r="BC27" i="8" s="1"/>
  <c r="BD28" i="8" s="1"/>
  <c r="E26" i="8"/>
  <c r="K27" i="8" s="1"/>
  <c r="L28" i="8" s="1"/>
  <c r="L33" i="8" s="1"/>
  <c r="L35" i="8" s="1"/>
  <c r="I26" i="8"/>
  <c r="J26" i="8"/>
  <c r="O26" i="8"/>
  <c r="R26" i="8"/>
  <c r="S26" i="8"/>
  <c r="W26" i="8"/>
  <c r="AC27" i="8" s="1"/>
  <c r="AD28" i="8" s="1"/>
  <c r="Z26" i="8"/>
  <c r="AF27" i="8" s="1"/>
  <c r="AG28" i="8" s="1"/>
  <c r="AA26" i="8"/>
  <c r="AG27" i="8" s="1"/>
  <c r="AH28" i="8" s="1"/>
  <c r="C4" i="8" a="1"/>
  <c r="C3" i="8" a="1"/>
  <c r="AF25" i="8" s="1"/>
  <c r="N6" i="26" l="1"/>
  <c r="Q6" i="26" s="1"/>
  <c r="N12" i="26"/>
  <c r="N15" i="26"/>
  <c r="V34" i="8"/>
  <c r="V35" i="8"/>
  <c r="AT34" i="8"/>
  <c r="AT35" i="8"/>
  <c r="BC35" i="8"/>
  <c r="BC34" i="8"/>
  <c r="AJ25" i="8"/>
  <c r="D25" i="8"/>
  <c r="AI25" i="8"/>
  <c r="AA25" i="8"/>
  <c r="C3" i="8"/>
  <c r="C25" i="8" s="1"/>
  <c r="AC25" i="8"/>
  <c r="AK25" i="8"/>
  <c r="AS25" i="8"/>
  <c r="BA25" i="8"/>
  <c r="M25" i="8"/>
  <c r="U25" i="8"/>
  <c r="E25" i="8"/>
  <c r="AD25" i="8"/>
  <c r="AL25" i="8"/>
  <c r="AT25" i="8"/>
  <c r="F25" i="8"/>
  <c r="N25" i="8"/>
  <c r="V25" i="8"/>
  <c r="BB25" i="8"/>
  <c r="AE25" i="8"/>
  <c r="AM25" i="8"/>
  <c r="AU25" i="8"/>
  <c r="G25" i="8"/>
  <c r="O25" i="8"/>
  <c r="W25" i="8"/>
  <c r="BD25" i="8"/>
  <c r="AG25" i="8"/>
  <c r="AO25" i="8"/>
  <c r="AW25" i="8"/>
  <c r="I25" i="8"/>
  <c r="Q25" i="8"/>
  <c r="Y25" i="8"/>
  <c r="Z25" i="8"/>
  <c r="BE25" i="8"/>
  <c r="AH25" i="8"/>
  <c r="AP25" i="8"/>
  <c r="AX25" i="8"/>
  <c r="J25" i="8"/>
  <c r="R25" i="8"/>
  <c r="L25" i="8"/>
  <c r="AN25" i="8"/>
  <c r="K25" i="8"/>
  <c r="H25" i="8"/>
  <c r="AZ25" i="8"/>
  <c r="X25" i="8"/>
  <c r="AY25" i="8"/>
  <c r="AB25" i="8"/>
  <c r="T25" i="8"/>
  <c r="AV25" i="8"/>
  <c r="BF25" i="8"/>
  <c r="S25" i="8"/>
  <c r="AR25" i="8"/>
  <c r="BC25" i="8"/>
  <c r="P25" i="8"/>
  <c r="AQ25" i="8"/>
  <c r="Y26" i="8"/>
  <c r="AE27" i="8" s="1"/>
  <c r="AF28" i="8" s="1"/>
  <c r="AF33" i="8" s="1"/>
  <c r="Q26" i="8"/>
  <c r="W27" i="8" s="1"/>
  <c r="X28" i="8" s="1"/>
  <c r="H26" i="8"/>
  <c r="N27" i="8" s="1"/>
  <c r="O28" i="8" s="1"/>
  <c r="AU26" i="8"/>
  <c r="BA27" i="8" s="1"/>
  <c r="BB28" i="8" s="1"/>
  <c r="AK26" i="8"/>
  <c r="AQ27" i="8" s="1"/>
  <c r="AR28" i="8" s="1"/>
  <c r="BE33" i="8"/>
  <c r="AD33" i="8"/>
  <c r="X26" i="8"/>
  <c r="AD27" i="8" s="1"/>
  <c r="AE28" i="8" s="1"/>
  <c r="AE33" i="8" s="1"/>
  <c r="P26" i="8"/>
  <c r="V27" i="8" s="1"/>
  <c r="W28" i="8" s="1"/>
  <c r="G26" i="8"/>
  <c r="M27" i="8" s="1"/>
  <c r="N28" i="8" s="1"/>
  <c r="AS26" i="8"/>
  <c r="AY27" i="8" s="1"/>
  <c r="AZ28" i="8" s="1"/>
  <c r="AZ33" i="8" s="1"/>
  <c r="AJ26" i="8"/>
  <c r="AP27" i="8" s="1"/>
  <c r="AQ28" i="8" s="1"/>
  <c r="AQ33" i="8" s="1"/>
  <c r="BD33" i="8"/>
  <c r="AU33" i="8"/>
  <c r="AL33" i="8"/>
  <c r="C4" i="8"/>
  <c r="C26" i="8" s="1"/>
  <c r="I27" i="8" s="1"/>
  <c r="J28" i="8" s="1"/>
  <c r="AH33" i="8"/>
  <c r="AP33" i="8"/>
  <c r="AX33" i="8"/>
  <c r="K33" i="8"/>
  <c r="S33" i="8"/>
  <c r="J33" i="8"/>
  <c r="AD26" i="8"/>
  <c r="AJ27" i="8" s="1"/>
  <c r="AK28" i="8" s="1"/>
  <c r="AK33" i="8" s="1"/>
  <c r="AL26" i="8"/>
  <c r="AR27" i="8" s="1"/>
  <c r="AS28" i="8" s="1"/>
  <c r="AT26" i="8"/>
  <c r="AZ27" i="8" s="1"/>
  <c r="BA28" i="8" s="1"/>
  <c r="BA33" i="8" s="1"/>
  <c r="F26" i="8"/>
  <c r="L27" i="8" s="1"/>
  <c r="M28" i="8" s="1"/>
  <c r="M33" i="8" s="1"/>
  <c r="N26" i="8"/>
  <c r="T27" i="8" s="1"/>
  <c r="U28" i="8" s="1"/>
  <c r="U33" i="8" s="1"/>
  <c r="AY33" i="8"/>
  <c r="V26" i="8"/>
  <c r="AB27" i="8" s="1"/>
  <c r="AC28" i="8" s="1"/>
  <c r="AC33" i="8" s="1"/>
  <c r="M26" i="8"/>
  <c r="S27" i="8" s="1"/>
  <c r="T28" i="8" s="1"/>
  <c r="T33" i="8" s="1"/>
  <c r="D26" i="8"/>
  <c r="J27" i="8" s="1"/>
  <c r="K28" i="8" s="1"/>
  <c r="AQ26" i="8"/>
  <c r="AW27" i="8" s="1"/>
  <c r="AX28" i="8" s="1"/>
  <c r="AH26" i="8"/>
  <c r="AN27" i="8" s="1"/>
  <c r="AO28" i="8" s="1"/>
  <c r="AO33" i="8" s="1"/>
  <c r="Y33" i="8"/>
  <c r="Y34" i="8" s="1"/>
  <c r="P33" i="8"/>
  <c r="P35" i="8" s="1"/>
  <c r="BB33" i="8"/>
  <c r="AS33" i="8"/>
  <c r="AJ33" i="8"/>
  <c r="U26" i="8"/>
  <c r="AA27" i="8" s="1"/>
  <c r="AB28" i="8" s="1"/>
  <c r="AB33" i="8" s="1"/>
  <c r="AB35" i="8" s="1"/>
  <c r="L26" i="8"/>
  <c r="R27" i="8" s="1"/>
  <c r="S28" i="8" s="1"/>
  <c r="AY26" i="8"/>
  <c r="BE27" i="8" s="1"/>
  <c r="BF28" i="8" s="1"/>
  <c r="AP26" i="8"/>
  <c r="AV27" i="8" s="1"/>
  <c r="AW28" i="8" s="1"/>
  <c r="AW33" i="8" s="1"/>
  <c r="AG26" i="8"/>
  <c r="AM27" i="8" s="1"/>
  <c r="AN28" i="8" s="1"/>
  <c r="AN33" i="8" s="1"/>
  <c r="X33" i="8"/>
  <c r="X35" i="8" s="1"/>
  <c r="O33" i="8"/>
  <c r="AR33" i="8"/>
  <c r="AB26" i="8"/>
  <c r="AH27" i="8" s="1"/>
  <c r="AI28" i="8" s="1"/>
  <c r="AI33" i="8" s="1"/>
  <c r="T26" i="8"/>
  <c r="Z27" i="8" s="1"/>
  <c r="AA28" i="8" s="1"/>
  <c r="AA33" i="8" s="1"/>
  <c r="K26" i="8"/>
  <c r="Q27" i="8" s="1"/>
  <c r="R28" i="8" s="1"/>
  <c r="R33" i="8" s="1"/>
  <c r="AX26" i="8"/>
  <c r="BD27" i="8" s="1"/>
  <c r="BE28" i="8" s="1"/>
  <c r="AO26" i="8"/>
  <c r="AU27" i="8" s="1"/>
  <c r="AV28" i="8" s="1"/>
  <c r="AV33" i="8" s="1"/>
  <c r="AF26" i="8"/>
  <c r="AL27" i="8" s="1"/>
  <c r="AM28" i="8" s="1"/>
  <c r="AM33" i="8" s="1"/>
  <c r="W33" i="8"/>
  <c r="N33" i="8"/>
  <c r="AG33" i="8"/>
  <c r="C3" i="12"/>
  <c r="C25" i="12" s="1"/>
  <c r="H25" i="12"/>
  <c r="P25" i="12"/>
  <c r="X25" i="12"/>
  <c r="AF25" i="12"/>
  <c r="AN25" i="12"/>
  <c r="AV25" i="12"/>
  <c r="BD25" i="12"/>
  <c r="H26" i="12"/>
  <c r="P26" i="12"/>
  <c r="X26" i="12"/>
  <c r="AF26" i="12"/>
  <c r="AN26" i="12"/>
  <c r="AV26" i="12"/>
  <c r="I25" i="12"/>
  <c r="Q25" i="12"/>
  <c r="Y25" i="12"/>
  <c r="AG25" i="12"/>
  <c r="AO25" i="12"/>
  <c r="AW25" i="12"/>
  <c r="BE25" i="12"/>
  <c r="I26" i="12"/>
  <c r="Q26" i="12"/>
  <c r="Y26" i="12"/>
  <c r="AG26" i="12"/>
  <c r="AO26" i="12"/>
  <c r="AW26" i="12"/>
  <c r="C4" i="12"/>
  <c r="C26" i="12" s="1"/>
  <c r="J25" i="12"/>
  <c r="R25" i="12"/>
  <c r="Z25" i="12"/>
  <c r="AH25" i="12"/>
  <c r="AP25" i="12"/>
  <c r="AX25" i="12"/>
  <c r="BF25" i="12"/>
  <c r="J26" i="12"/>
  <c r="R26" i="12"/>
  <c r="Z26" i="12"/>
  <c r="AH26" i="12"/>
  <c r="AP26" i="12"/>
  <c r="AX26" i="12"/>
  <c r="K25" i="12"/>
  <c r="S25" i="12"/>
  <c r="AA25" i="12"/>
  <c r="AI25" i="12"/>
  <c r="AQ25" i="12"/>
  <c r="AY25" i="12"/>
  <c r="K26" i="12"/>
  <c r="S26" i="12"/>
  <c r="AA26" i="12"/>
  <c r="AI26" i="12"/>
  <c r="AQ26" i="12"/>
  <c r="AY26" i="12"/>
  <c r="D25" i="12"/>
  <c r="L25" i="12"/>
  <c r="T25" i="12"/>
  <c r="AB25" i="12"/>
  <c r="AJ25" i="12"/>
  <c r="AR25" i="12"/>
  <c r="AZ25" i="12"/>
  <c r="D26" i="12"/>
  <c r="L26" i="12"/>
  <c r="T26" i="12"/>
  <c r="AB26" i="12"/>
  <c r="AJ26" i="12"/>
  <c r="AR26" i="12"/>
  <c r="E25" i="12"/>
  <c r="M25" i="12"/>
  <c r="U25" i="12"/>
  <c r="AC25" i="12"/>
  <c r="AK25" i="12"/>
  <c r="AS25" i="12"/>
  <c r="BA25" i="12"/>
  <c r="E26" i="12"/>
  <c r="M26" i="12"/>
  <c r="U26" i="12"/>
  <c r="AC26" i="12"/>
  <c r="AK26" i="12"/>
  <c r="AS26" i="12"/>
  <c r="F25" i="12"/>
  <c r="N25" i="12"/>
  <c r="V25" i="12"/>
  <c r="AD25" i="12"/>
  <c r="AL25" i="12"/>
  <c r="AT25" i="12"/>
  <c r="BB25" i="12"/>
  <c r="F26" i="12"/>
  <c r="N26" i="12"/>
  <c r="V26" i="12"/>
  <c r="AD26" i="12"/>
  <c r="AL26" i="12"/>
  <c r="AT26" i="12"/>
  <c r="G25" i="12"/>
  <c r="O25" i="12"/>
  <c r="W25" i="12"/>
  <c r="AE25" i="12"/>
  <c r="AM25" i="12"/>
  <c r="AU25" i="12"/>
  <c r="G26" i="12"/>
  <c r="O26" i="12"/>
  <c r="W26" i="12"/>
  <c r="AE26" i="12"/>
  <c r="AM26" i="12"/>
  <c r="AU26" i="12"/>
  <c r="AG25" i="9"/>
  <c r="W26" i="9"/>
  <c r="BE25" i="9"/>
  <c r="I25" i="9"/>
  <c r="AF25" i="9"/>
  <c r="BC25" i="9"/>
  <c r="Q26" i="9"/>
  <c r="AN26" i="9"/>
  <c r="AS26" i="9"/>
  <c r="AK26" i="9"/>
  <c r="AC26" i="9"/>
  <c r="U26" i="9"/>
  <c r="M26" i="9"/>
  <c r="E26" i="9"/>
  <c r="AR26" i="9"/>
  <c r="AJ26" i="9"/>
  <c r="AB26" i="9"/>
  <c r="T26" i="9"/>
  <c r="L26" i="9"/>
  <c r="D26" i="9"/>
  <c r="AX26" i="9"/>
  <c r="AH26" i="9"/>
  <c r="Z26" i="9"/>
  <c r="R26" i="9"/>
  <c r="J26" i="9"/>
  <c r="AY26" i="9"/>
  <c r="AQ26" i="9"/>
  <c r="AI26" i="9"/>
  <c r="AA26" i="9"/>
  <c r="S26" i="9"/>
  <c r="K26" i="9"/>
  <c r="AP26" i="9"/>
  <c r="C4" i="9"/>
  <c r="C26" i="9" s="1"/>
  <c r="AT26" i="9"/>
  <c r="AL26" i="9"/>
  <c r="AD26" i="9"/>
  <c r="V26" i="9"/>
  <c r="N26" i="9"/>
  <c r="F26" i="9"/>
  <c r="X25" i="9"/>
  <c r="I26" i="9"/>
  <c r="AF26" i="9"/>
  <c r="BA25" i="9"/>
  <c r="AS25" i="9"/>
  <c r="AK25" i="9"/>
  <c r="AC25" i="9"/>
  <c r="U25" i="9"/>
  <c r="M25" i="9"/>
  <c r="E25" i="9"/>
  <c r="BF25" i="9"/>
  <c r="R25" i="9"/>
  <c r="AZ25" i="9"/>
  <c r="AR25" i="9"/>
  <c r="AJ25" i="9"/>
  <c r="AB25" i="9"/>
  <c r="T25" i="9"/>
  <c r="L25" i="9"/>
  <c r="D25" i="9"/>
  <c r="AX25" i="9"/>
  <c r="Z25" i="9"/>
  <c r="J25" i="9"/>
  <c r="AY25" i="9"/>
  <c r="AQ25" i="9"/>
  <c r="AI25" i="9"/>
  <c r="AA25" i="9"/>
  <c r="S25" i="9"/>
  <c r="K25" i="9"/>
  <c r="AH25" i="9"/>
  <c r="BB25" i="9"/>
  <c r="AT25" i="9"/>
  <c r="AL25" i="9"/>
  <c r="AD25" i="9"/>
  <c r="V25" i="9"/>
  <c r="N25" i="9"/>
  <c r="F25" i="9"/>
  <c r="AP25" i="9"/>
  <c r="G26" i="9"/>
  <c r="C3" i="9"/>
  <c r="C25" i="9" s="1"/>
  <c r="AO25" i="9"/>
  <c r="AE26" i="9"/>
  <c r="G25" i="9"/>
  <c r="Y25" i="9"/>
  <c r="AV25" i="9"/>
  <c r="O26" i="9"/>
  <c r="AG26" i="9"/>
  <c r="O25" i="9"/>
  <c r="BD25" i="9"/>
  <c r="AO26" i="9"/>
  <c r="P25" i="9"/>
  <c r="AM25" i="9"/>
  <c r="X26" i="9"/>
  <c r="AU26" i="9"/>
  <c r="Q25" i="9"/>
  <c r="AN25" i="9"/>
  <c r="Y26" i="9"/>
  <c r="AV26" i="9"/>
  <c r="W25" i="9"/>
  <c r="H26" i="9"/>
  <c r="AW26" i="9"/>
  <c r="H25" i="9"/>
  <c r="AE25" i="9"/>
  <c r="AW25" i="9"/>
  <c r="P26" i="9"/>
  <c r="AM26" i="9"/>
  <c r="AB34" i="8"/>
  <c r="X34" i="8"/>
  <c r="P34" i="8"/>
  <c r="Z35" i="8"/>
  <c r="O37" i="8"/>
  <c r="Q35" i="8"/>
  <c r="Q37" i="8"/>
  <c r="X6" i="26" l="1"/>
  <c r="S6" i="26"/>
  <c r="W6" i="26"/>
  <c r="J26" i="26"/>
  <c r="T34" i="8"/>
  <c r="T35" i="8"/>
  <c r="AV35" i="8"/>
  <c r="AV34" i="8"/>
  <c r="R34" i="8"/>
  <c r="R35" i="8"/>
  <c r="U37" i="8"/>
  <c r="AA37" i="8"/>
  <c r="AK37" i="8"/>
  <c r="AG37" i="8"/>
  <c r="AH37" i="8"/>
  <c r="AE37" i="8"/>
  <c r="AP37" i="8"/>
  <c r="AC37" i="8"/>
  <c r="AB37" i="8"/>
  <c r="AQ37" i="8"/>
  <c r="AM37" i="8"/>
  <c r="R37" i="8"/>
  <c r="AN37" i="8"/>
  <c r="AU37" i="8"/>
  <c r="AF37" i="8"/>
  <c r="AS37" i="8"/>
  <c r="Y37" i="8"/>
  <c r="AR37" i="8"/>
  <c r="AD37" i="8"/>
  <c r="W37" i="8"/>
  <c r="T37" i="8"/>
  <c r="Z37" i="8"/>
  <c r="AV37" i="8"/>
  <c r="AA34" i="8"/>
  <c r="AA35" i="8"/>
  <c r="AC35" i="8"/>
  <c r="AC34" i="8"/>
  <c r="BE37" i="8"/>
  <c r="AZ37" i="8"/>
  <c r="AZ34" i="8"/>
  <c r="BD37" i="8"/>
  <c r="AZ35" i="8"/>
  <c r="BA37" i="8"/>
  <c r="BC37" i="8"/>
  <c r="BB37" i="8"/>
  <c r="BA35" i="8"/>
  <c r="BA34" i="8"/>
  <c r="AM35" i="8"/>
  <c r="AM34" i="8"/>
  <c r="AQ35" i="8"/>
  <c r="AQ34" i="8"/>
  <c r="AJ32" i="9"/>
  <c r="S37" i="8"/>
  <c r="O34" i="8"/>
  <c r="AJ35" i="8"/>
  <c r="AJ34" i="8"/>
  <c r="AY37" i="8"/>
  <c r="D5" i="25" s="1"/>
  <c r="J37" i="8"/>
  <c r="L37" i="8"/>
  <c r="K37" i="8"/>
  <c r="J35" i="8"/>
  <c r="J34" i="8"/>
  <c r="M37" i="8"/>
  <c r="AU35" i="8"/>
  <c r="AU34" i="8"/>
  <c r="AD34" i="8"/>
  <c r="AD35" i="8"/>
  <c r="AC31" i="9"/>
  <c r="X31" i="9"/>
  <c r="AB31" i="9"/>
  <c r="AD31" i="9"/>
  <c r="AA31" i="9"/>
  <c r="Y31" i="9"/>
  <c r="Z31" i="9"/>
  <c r="AO31" i="9"/>
  <c r="AM31" i="9"/>
  <c r="AN31" i="9"/>
  <c r="AQ31" i="9"/>
  <c r="AR31" i="9"/>
  <c r="AL31" i="9"/>
  <c r="AL35" i="9" s="1"/>
  <c r="AR39" i="9" s="1"/>
  <c r="AS44" i="9" s="1"/>
  <c r="AS61" i="9" s="1"/>
  <c r="AP31" i="9"/>
  <c r="AS34" i="8"/>
  <c r="AS35" i="8"/>
  <c r="S34" i="8"/>
  <c r="S35" i="8"/>
  <c r="BD35" i="8"/>
  <c r="BD34" i="8"/>
  <c r="AF34" i="8"/>
  <c r="AF35" i="8"/>
  <c r="AN35" i="8"/>
  <c r="AN34" i="8"/>
  <c r="BB34" i="8"/>
  <c r="BB35" i="8"/>
  <c r="AY34" i="8"/>
  <c r="AY35" i="8"/>
  <c r="K35" i="8"/>
  <c r="K34" i="8"/>
  <c r="AQ38" i="8" s="1"/>
  <c r="AG35" i="8"/>
  <c r="AG34" i="8"/>
  <c r="AW35" i="8"/>
  <c r="AW34" i="8"/>
  <c r="U35" i="8"/>
  <c r="U34" i="8"/>
  <c r="AX35" i="8"/>
  <c r="AX34" i="8"/>
  <c r="BE35" i="8"/>
  <c r="BE34" i="8"/>
  <c r="AP35" i="8"/>
  <c r="AP34" i="8"/>
  <c r="AO37" i="8"/>
  <c r="AL37" i="8"/>
  <c r="AI37" i="8"/>
  <c r="O32" i="9"/>
  <c r="J35" i="9"/>
  <c r="O31" i="9"/>
  <c r="N31" i="9"/>
  <c r="L31" i="9"/>
  <c r="J31" i="9"/>
  <c r="AH32" i="9"/>
  <c r="AY31" i="9"/>
  <c r="AS31" i="9"/>
  <c r="AI35" i="8"/>
  <c r="AI34" i="8"/>
  <c r="AO35" i="8"/>
  <c r="AO34" i="8"/>
  <c r="AH35" i="8"/>
  <c r="AH34" i="8"/>
  <c r="M35" i="8"/>
  <c r="AE39" i="8" s="1"/>
  <c r="AE40" i="8" s="1"/>
  <c r="M34" i="8"/>
  <c r="AX37" i="8"/>
  <c r="AW37" i="8"/>
  <c r="P37" i="8"/>
  <c r="Y35" i="8"/>
  <c r="AT37" i="8"/>
  <c r="AI31" i="9"/>
  <c r="AG31" i="9"/>
  <c r="AJ31" i="9"/>
  <c r="AH31" i="9"/>
  <c r="AF31" i="9"/>
  <c r="AK31" i="9"/>
  <c r="AE31" i="9"/>
  <c r="V37" i="8"/>
  <c r="N34" i="8"/>
  <c r="AJ38" i="8" s="1"/>
  <c r="N35" i="8"/>
  <c r="AR35" i="8"/>
  <c r="AR34" i="8"/>
  <c r="X37" i="8"/>
  <c r="AJ37" i="8"/>
  <c r="N37" i="8"/>
  <c r="O35" i="8"/>
  <c r="Q32" i="9"/>
  <c r="Q31" i="9"/>
  <c r="W31" i="9"/>
  <c r="V31" i="9"/>
  <c r="W35" i="8"/>
  <c r="W34" i="8"/>
  <c r="AK34" i="8"/>
  <c r="AK35" i="8"/>
  <c r="AL34" i="8"/>
  <c r="AL35" i="8"/>
  <c r="AE35" i="8"/>
  <c r="AM39" i="8" s="1"/>
  <c r="AM40" i="8" s="1"/>
  <c r="AE34" i="8"/>
  <c r="I35" i="12"/>
  <c r="I33" i="12"/>
  <c r="I36" i="12" s="1"/>
  <c r="H33" i="12"/>
  <c r="H36" i="12" s="1"/>
  <c r="G33" i="12"/>
  <c r="G36" i="12" s="1"/>
  <c r="F33" i="12"/>
  <c r="F36" i="12" s="1"/>
  <c r="F28" i="12"/>
  <c r="F29" i="12" s="1"/>
  <c r="E33" i="12"/>
  <c r="E36" i="12" s="1"/>
  <c r="E28" i="12"/>
  <c r="E29" i="12" s="1"/>
  <c r="D33" i="12"/>
  <c r="D36" i="12" s="1"/>
  <c r="D28" i="12"/>
  <c r="D29" i="12" s="1"/>
  <c r="C33" i="12"/>
  <c r="C36" i="12" s="1"/>
  <c r="C28" i="12"/>
  <c r="C29" i="12"/>
  <c r="I28" i="12"/>
  <c r="I29" i="12" s="1"/>
  <c r="H28" i="12"/>
  <c r="H29" i="12" s="1"/>
  <c r="G28" i="12"/>
  <c r="G29" i="12" s="1"/>
  <c r="V32" i="9"/>
  <c r="L32" i="9"/>
  <c r="W32" i="9"/>
  <c r="T32" i="9"/>
  <c r="AN32" i="9"/>
  <c r="S32" i="9"/>
  <c r="U32" i="9"/>
  <c r="AO32" i="9"/>
  <c r="AS32" i="9"/>
  <c r="AU32" i="9"/>
  <c r="AK32" i="9"/>
  <c r="AV32" i="9"/>
  <c r="X32" i="9"/>
  <c r="AP32" i="9"/>
  <c r="AT32" i="9"/>
  <c r="AX32" i="9"/>
  <c r="M32" i="9"/>
  <c r="AD32" i="9"/>
  <c r="AR32" i="9"/>
  <c r="AW32" i="9"/>
  <c r="R32" i="9"/>
  <c r="AI32" i="9"/>
  <c r="K32" i="9"/>
  <c r="AB32" i="9"/>
  <c r="AA32" i="9"/>
  <c r="N32" i="9"/>
  <c r="AL32" i="9"/>
  <c r="Z32" i="9"/>
  <c r="AQ32" i="9"/>
  <c r="AC32" i="9"/>
  <c r="AE32" i="9"/>
  <c r="AF32" i="9"/>
  <c r="Y32" i="9"/>
  <c r="AM32" i="9"/>
  <c r="AG32" i="9"/>
  <c r="J32" i="9"/>
  <c r="I32" i="9"/>
  <c r="H32" i="9" s="1"/>
  <c r="G32" i="9" s="1"/>
  <c r="F32" i="9" s="1"/>
  <c r="E32" i="9" s="1"/>
  <c r="D32" i="9" s="1"/>
  <c r="C32" i="9" s="1"/>
  <c r="C37" i="9" s="1"/>
  <c r="I41" i="9" s="1"/>
  <c r="J46" i="9" s="1"/>
  <c r="J83" i="9" s="1"/>
  <c r="P32" i="9"/>
  <c r="AY32" i="9"/>
  <c r="L27" i="9"/>
  <c r="M28" i="9" s="1"/>
  <c r="M50" i="9" s="1"/>
  <c r="BB27" i="9"/>
  <c r="BC28" i="9" s="1"/>
  <c r="BC50" i="9" s="1"/>
  <c r="AU27" i="9"/>
  <c r="AV28" i="9" s="1"/>
  <c r="AV50" i="9" s="1"/>
  <c r="S27" i="9"/>
  <c r="T28" i="9" s="1"/>
  <c r="T50" i="9" s="1"/>
  <c r="AG27" i="9"/>
  <c r="AH28" i="9" s="1"/>
  <c r="AH50" i="9" s="1"/>
  <c r="AH52" i="9" s="1"/>
  <c r="AN27" i="9"/>
  <c r="AO28" i="9" s="1"/>
  <c r="AO50" i="9" s="1"/>
  <c r="Z27" i="9"/>
  <c r="AA28" i="9" s="1"/>
  <c r="AA50" i="9" s="1"/>
  <c r="M27" i="9"/>
  <c r="N28" i="9" s="1"/>
  <c r="N50" i="9" s="1"/>
  <c r="BC27" i="9"/>
  <c r="BD28" i="9" s="1"/>
  <c r="BD50" i="9" s="1"/>
  <c r="AA27" i="9"/>
  <c r="AB28" i="9" s="1"/>
  <c r="AB50" i="9" s="1"/>
  <c r="AH27" i="9"/>
  <c r="AI28" i="9" s="1"/>
  <c r="AI50" i="9" s="1"/>
  <c r="AI52" i="9" s="1"/>
  <c r="AO27" i="9"/>
  <c r="AP28" i="9" s="1"/>
  <c r="AP50" i="9" s="1"/>
  <c r="AV27" i="9"/>
  <c r="AW28" i="9" s="1"/>
  <c r="AW50" i="9" s="1"/>
  <c r="T27" i="9"/>
  <c r="U28" i="9" s="1"/>
  <c r="U50" i="9" s="1"/>
  <c r="AP27" i="9"/>
  <c r="AQ28" i="9" s="1"/>
  <c r="AQ50" i="9" s="1"/>
  <c r="AQ52" i="9" s="1"/>
  <c r="BD27" i="9"/>
  <c r="BE28" i="9" s="1"/>
  <c r="AW27" i="9"/>
  <c r="AX28" i="9" s="1"/>
  <c r="AX50" i="9" s="1"/>
  <c r="U27" i="9"/>
  <c r="V28" i="9" s="1"/>
  <c r="V50" i="9" s="1"/>
  <c r="AB27" i="9"/>
  <c r="AC28" i="9" s="1"/>
  <c r="AC50" i="9" s="1"/>
  <c r="AI27" i="9"/>
  <c r="AJ28" i="9" s="1"/>
  <c r="AJ50" i="9" s="1"/>
  <c r="N27" i="9"/>
  <c r="O28" i="9" s="1"/>
  <c r="O50" i="9" s="1"/>
  <c r="BA27" i="9"/>
  <c r="BB28" i="9" s="1"/>
  <c r="BB50" i="9" s="1"/>
  <c r="AT27" i="9"/>
  <c r="AU28" i="9" s="1"/>
  <c r="AU50" i="9" s="1"/>
  <c r="R27" i="9"/>
  <c r="S28" i="9" s="1"/>
  <c r="S50" i="9" s="1"/>
  <c r="Y27" i="9"/>
  <c r="Z28" i="9" s="1"/>
  <c r="Z50" i="9" s="1"/>
  <c r="AF27" i="9"/>
  <c r="AG28" i="9" s="1"/>
  <c r="AG50" i="9" s="1"/>
  <c r="AM27" i="9"/>
  <c r="AN28" i="9" s="1"/>
  <c r="AN50" i="9" s="1"/>
  <c r="K27" i="9"/>
  <c r="L28" i="9" s="1"/>
  <c r="L50" i="9" s="1"/>
  <c r="AZ27" i="9"/>
  <c r="BA28" i="9" s="1"/>
  <c r="BA50" i="9" s="1"/>
  <c r="X27" i="9"/>
  <c r="Y28" i="9" s="1"/>
  <c r="Y50" i="9" s="1"/>
  <c r="AL27" i="9"/>
  <c r="AM28" i="9" s="1"/>
  <c r="AM50" i="9" s="1"/>
  <c r="J27" i="9"/>
  <c r="K28" i="9" s="1"/>
  <c r="K50" i="9" s="1"/>
  <c r="AS27" i="9"/>
  <c r="AT28" i="9" s="1"/>
  <c r="AT50" i="9" s="1"/>
  <c r="Q27" i="9"/>
  <c r="R28" i="9" s="1"/>
  <c r="R50" i="9" s="1"/>
  <c r="AE27" i="9"/>
  <c r="AF28" i="9" s="1"/>
  <c r="AF50" i="9" s="1"/>
  <c r="AX27" i="9"/>
  <c r="AY28" i="9" s="1"/>
  <c r="AY50" i="9" s="1"/>
  <c r="AQ27" i="9"/>
  <c r="AR28" i="9" s="1"/>
  <c r="AR50" i="9" s="1"/>
  <c r="O27" i="9"/>
  <c r="P28" i="9" s="1"/>
  <c r="P50" i="9" s="1"/>
  <c r="BE27" i="9"/>
  <c r="BF28" i="9" s="1"/>
  <c r="AC27" i="9"/>
  <c r="AD28" i="9" s="1"/>
  <c r="AD50" i="9" s="1"/>
  <c r="V27" i="9"/>
  <c r="W28" i="9" s="1"/>
  <c r="W50" i="9" s="1"/>
  <c r="AJ27" i="9"/>
  <c r="AK28" i="9" s="1"/>
  <c r="AK50" i="9" s="1"/>
  <c r="AK27" i="9"/>
  <c r="AL28" i="9" s="1"/>
  <c r="AL50" i="9" s="1"/>
  <c r="AD27" i="9"/>
  <c r="AE28" i="9" s="1"/>
  <c r="AE50" i="9" s="1"/>
  <c r="AE52" i="9" s="1"/>
  <c r="AY27" i="9"/>
  <c r="AZ28" i="9" s="1"/>
  <c r="AZ50" i="9" s="1"/>
  <c r="W27" i="9"/>
  <c r="X28" i="9" s="1"/>
  <c r="X50" i="9" s="1"/>
  <c r="P27" i="9"/>
  <c r="Q28" i="9" s="1"/>
  <c r="Q50" i="9" s="1"/>
  <c r="AR27" i="9"/>
  <c r="AS28" i="9" s="1"/>
  <c r="AS50" i="9" s="1"/>
  <c r="I27" i="9"/>
  <c r="J28" i="9" s="1"/>
  <c r="J50" i="9" s="1"/>
  <c r="R31" i="9"/>
  <c r="S31" i="9"/>
  <c r="T31" i="9"/>
  <c r="U31" i="9"/>
  <c r="H31" i="9"/>
  <c r="E31" i="9"/>
  <c r="E35" i="9" s="1"/>
  <c r="K39" i="9" s="1"/>
  <c r="L44" i="9" s="1"/>
  <c r="L61" i="9" s="1"/>
  <c r="C31" i="9"/>
  <c r="D31" i="9"/>
  <c r="D35" i="9" s="1"/>
  <c r="J39" i="9" s="1"/>
  <c r="K44" i="9" s="1"/>
  <c r="K61" i="9" s="1"/>
  <c r="I31" i="9"/>
  <c r="G31" i="9"/>
  <c r="F31" i="9"/>
  <c r="M31" i="9"/>
  <c r="P31" i="9"/>
  <c r="K31" i="9"/>
  <c r="AQ35" i="9"/>
  <c r="AW39" i="9" s="1"/>
  <c r="AX44" i="9" s="1"/>
  <c r="AX61" i="9" s="1"/>
  <c r="AV31" i="9"/>
  <c r="AT31" i="9"/>
  <c r="AU31" i="9"/>
  <c r="AW31" i="9"/>
  <c r="AX31" i="9"/>
  <c r="AF38" i="8"/>
  <c r="AI38" i="8"/>
  <c r="AN38" i="8"/>
  <c r="AC38" i="8"/>
  <c r="AL38" i="8"/>
  <c r="BC39" i="8"/>
  <c r="BC40" i="8" s="1"/>
  <c r="BB39" i="8"/>
  <c r="BB40" i="8" s="1"/>
  <c r="BD39" i="8"/>
  <c r="BD40" i="8" s="1"/>
  <c r="BA39" i="8"/>
  <c r="BA40" i="8" s="1"/>
  <c r="AP38" i="8"/>
  <c r="AV39" i="8"/>
  <c r="AV40" i="8" s="1"/>
  <c r="S39" i="8"/>
  <c r="S40" i="8" s="1"/>
  <c r="AJ39" i="8"/>
  <c r="AJ40" i="8" s="1"/>
  <c r="AE38" i="8"/>
  <c r="Y38" i="8"/>
  <c r="AV38" i="8"/>
  <c r="AX38" i="8"/>
  <c r="AL39" i="8"/>
  <c r="AL40" i="8" s="1"/>
  <c r="AG39" i="8"/>
  <c r="AG40" i="8" s="1"/>
  <c r="AM38" i="8"/>
  <c r="AI39" i="8"/>
  <c r="AI40" i="8" s="1"/>
  <c r="AU39" i="8"/>
  <c r="AU40" i="8" s="1"/>
  <c r="AT39" i="8"/>
  <c r="AT40" i="8" s="1"/>
  <c r="T8" i="26" l="1"/>
  <c r="P8" i="26" s="1"/>
  <c r="V6" i="26"/>
  <c r="Y6" i="26" s="1"/>
  <c r="V38" i="8"/>
  <c r="AZ39" i="8"/>
  <c r="AZ40" i="8" s="1"/>
  <c r="BE39" i="8"/>
  <c r="BE40" i="8" s="1"/>
  <c r="AK38" i="8"/>
  <c r="BE38" i="8"/>
  <c r="AZ38" i="8"/>
  <c r="BD38" i="8"/>
  <c r="BB38" i="8"/>
  <c r="BC38" i="8"/>
  <c r="BA38" i="8"/>
  <c r="R39" i="8"/>
  <c r="R40" i="8" s="1"/>
  <c r="AR39" i="8"/>
  <c r="AR40" i="8" s="1"/>
  <c r="AW39" i="8"/>
  <c r="AW40" i="8" s="1"/>
  <c r="Q38" i="8"/>
  <c r="BE50" i="9"/>
  <c r="BE52" i="9" s="1"/>
  <c r="AD38" i="8"/>
  <c r="AI51" i="9"/>
  <c r="L63" i="9"/>
  <c r="L62" i="9"/>
  <c r="J38" i="8"/>
  <c r="O38" i="8"/>
  <c r="M38" i="8"/>
  <c r="AA38" i="8"/>
  <c r="AW38" i="8"/>
  <c r="S38" i="8"/>
  <c r="N38" i="8"/>
  <c r="K38" i="8"/>
  <c r="L38" i="8"/>
  <c r="Z38" i="8"/>
  <c r="T38" i="8"/>
  <c r="R38" i="8"/>
  <c r="AT38" i="8"/>
  <c r="AS38" i="8"/>
  <c r="P38" i="8"/>
  <c r="X38" i="8"/>
  <c r="AH38" i="8"/>
  <c r="AU38" i="8"/>
  <c r="J51" i="9"/>
  <c r="J55" i="9" s="1"/>
  <c r="J54" i="9"/>
  <c r="O39" i="8"/>
  <c r="O40" i="8" s="1"/>
  <c r="Q39" i="8"/>
  <c r="Q40" i="8" s="1"/>
  <c r="AD39" i="8"/>
  <c r="AD40" i="8" s="1"/>
  <c r="AB38" i="8"/>
  <c r="J85" i="9"/>
  <c r="J84" i="9"/>
  <c r="J87" i="9"/>
  <c r="N39" i="8"/>
  <c r="N40" i="8" s="1"/>
  <c r="AK39" i="8"/>
  <c r="AK40" i="8" s="1"/>
  <c r="AP39" i="8"/>
  <c r="AP40" i="8" s="1"/>
  <c r="AC39" i="8"/>
  <c r="AC40" i="8" s="1"/>
  <c r="AB39" i="8"/>
  <c r="AB40" i="8" s="1"/>
  <c r="AH39" i="8"/>
  <c r="AH40" i="8" s="1"/>
  <c r="U39" i="8"/>
  <c r="U40" i="8" s="1"/>
  <c r="Z39" i="8"/>
  <c r="Z40" i="8" s="1"/>
  <c r="M39" i="8"/>
  <c r="M40" i="8" s="1"/>
  <c r="L39" i="8"/>
  <c r="L40" i="8" s="1"/>
  <c r="AN39" i="8"/>
  <c r="AN40" i="8" s="1"/>
  <c r="T39" i="8"/>
  <c r="T40" i="8" s="1"/>
  <c r="W39" i="8"/>
  <c r="W40" i="8" s="1"/>
  <c r="AF39" i="8"/>
  <c r="AF40" i="8" s="1"/>
  <c r="AQ39" i="8"/>
  <c r="AQ40" i="8" s="1"/>
  <c r="J39" i="8"/>
  <c r="J40" i="8" s="1"/>
  <c r="K39" i="8"/>
  <c r="K40" i="8" s="1"/>
  <c r="P39" i="8"/>
  <c r="P40" i="8" s="1"/>
  <c r="V39" i="8"/>
  <c r="V40" i="8" s="1"/>
  <c r="AS39" i="8"/>
  <c r="AS40" i="8" s="1"/>
  <c r="AX39" i="8"/>
  <c r="AX40" i="8" s="1"/>
  <c r="AY39" i="8"/>
  <c r="AY40" i="8" s="1"/>
  <c r="F5" i="25" s="1"/>
  <c r="X39" i="8"/>
  <c r="X40" i="8" s="1"/>
  <c r="K62" i="9"/>
  <c r="K63" i="9"/>
  <c r="AO38" i="8"/>
  <c r="AY38" i="8"/>
  <c r="E5" i="25" s="1"/>
  <c r="AO39" i="8"/>
  <c r="AO40" i="8" s="1"/>
  <c r="U38" i="8"/>
  <c r="AA39" i="8"/>
  <c r="AA40" i="8" s="1"/>
  <c r="W38" i="8"/>
  <c r="Y39" i="8"/>
  <c r="Y40" i="8" s="1"/>
  <c r="AG38" i="8"/>
  <c r="AR38" i="8"/>
  <c r="J28" i="12"/>
  <c r="K28" i="12" s="1"/>
  <c r="K30" i="12" s="1"/>
  <c r="J33" i="12"/>
  <c r="J35" i="12" s="1"/>
  <c r="K33" i="12" s="1"/>
  <c r="J45" i="12"/>
  <c r="I37" i="12"/>
  <c r="J40" i="12" s="1"/>
  <c r="J56" i="12" s="1"/>
  <c r="P39" i="9"/>
  <c r="Q44" i="9" s="1"/>
  <c r="Q61" i="9" s="1"/>
  <c r="AS63" i="9"/>
  <c r="AS62" i="9"/>
  <c r="AX63" i="9"/>
  <c r="AX62" i="9"/>
  <c r="N35" i="9"/>
  <c r="T39" i="9" s="1"/>
  <c r="U44" i="9" s="1"/>
  <c r="U61" i="9" s="1"/>
  <c r="AW35" i="9"/>
  <c r="BC39" i="9" s="1"/>
  <c r="BD44" i="9" s="1"/>
  <c r="BD61" i="9" s="1"/>
  <c r="Y35" i="9"/>
  <c r="AE39" i="9" s="1"/>
  <c r="AF44" i="9" s="1"/>
  <c r="AF61" i="9" s="1"/>
  <c r="AN35" i="9"/>
  <c r="AT39" i="9" s="1"/>
  <c r="AU44" i="9" s="1"/>
  <c r="AU61" i="9" s="1"/>
  <c r="M35" i="9"/>
  <c r="S39" i="9" s="1"/>
  <c r="T44" i="9" s="1"/>
  <c r="T61" i="9" s="1"/>
  <c r="AG35" i="9"/>
  <c r="AM39" i="9" s="1"/>
  <c r="AN44" i="9" s="1"/>
  <c r="AN61" i="9" s="1"/>
  <c r="V35" i="9"/>
  <c r="AB39" i="9" s="1"/>
  <c r="AC44" i="9" s="1"/>
  <c r="AC61" i="9" s="1"/>
  <c r="X35" i="9"/>
  <c r="AD39" i="9" s="1"/>
  <c r="AE44" i="9" s="1"/>
  <c r="AE61" i="9" s="1"/>
  <c r="AJ35" i="9"/>
  <c r="AP39" i="9" s="1"/>
  <c r="AQ44" i="9" s="1"/>
  <c r="AQ61" i="9" s="1"/>
  <c r="AD35" i="9"/>
  <c r="AJ39" i="9" s="1"/>
  <c r="AK44" i="9" s="1"/>
  <c r="AK61" i="9" s="1"/>
  <c r="AK35" i="9"/>
  <c r="AQ39" i="9" s="1"/>
  <c r="AR44" i="9" s="1"/>
  <c r="AR61" i="9" s="1"/>
  <c r="AS35" i="9"/>
  <c r="AY39" i="9" s="1"/>
  <c r="AZ44" i="9" s="1"/>
  <c r="AZ61" i="9" s="1"/>
  <c r="AA35" i="9"/>
  <c r="AG39" i="9" s="1"/>
  <c r="AH44" i="9" s="1"/>
  <c r="AH61" i="9" s="1"/>
  <c r="AM35" i="9"/>
  <c r="AS39" i="9" s="1"/>
  <c r="AT44" i="9" s="1"/>
  <c r="AT61" i="9" s="1"/>
  <c r="L35" i="9"/>
  <c r="R39" i="9" s="1"/>
  <c r="S44" i="9" s="1"/>
  <c r="S61" i="9" s="1"/>
  <c r="C35" i="9"/>
  <c r="AE35" i="9"/>
  <c r="AK39" i="9" s="1"/>
  <c r="AL44" i="9" s="1"/>
  <c r="AL61" i="9" s="1"/>
  <c r="R35" i="9"/>
  <c r="X39" i="9" s="1"/>
  <c r="Y44" i="9" s="1"/>
  <c r="Y61" i="9" s="1"/>
  <c r="AU35" i="9"/>
  <c r="BA39" i="9" s="1"/>
  <c r="BB44" i="9" s="1"/>
  <c r="BB61" i="9" s="1"/>
  <c r="F35" i="9"/>
  <c r="L39" i="9" s="1"/>
  <c r="M44" i="9" s="1"/>
  <c r="M61" i="9" s="1"/>
  <c r="U35" i="9"/>
  <c r="AA39" i="9" s="1"/>
  <c r="AB44" i="9" s="1"/>
  <c r="AB61" i="9" s="1"/>
  <c r="AT35" i="9"/>
  <c r="AZ39" i="9" s="1"/>
  <c r="BA44" i="9" s="1"/>
  <c r="BA61" i="9" s="1"/>
  <c r="G35" i="9"/>
  <c r="M39" i="9" s="1"/>
  <c r="N44" i="9" s="1"/>
  <c r="N61" i="9" s="1"/>
  <c r="W35" i="9"/>
  <c r="AC39" i="9" s="1"/>
  <c r="AD44" i="9" s="1"/>
  <c r="AD61" i="9" s="1"/>
  <c r="AV35" i="9"/>
  <c r="BB39" i="9" s="1"/>
  <c r="BC44" i="9" s="1"/>
  <c r="BC61" i="9" s="1"/>
  <c r="P35" i="9"/>
  <c r="V39" i="9" s="1"/>
  <c r="W44" i="9" s="1"/>
  <c r="W61" i="9" s="1"/>
  <c r="AH35" i="9"/>
  <c r="AN39" i="9" s="1"/>
  <c r="AO44" i="9" s="1"/>
  <c r="AO61" i="9" s="1"/>
  <c r="T35" i="9"/>
  <c r="Z39" i="9" s="1"/>
  <c r="AA44" i="9" s="1"/>
  <c r="AA61" i="9" s="1"/>
  <c r="AB35" i="9"/>
  <c r="AH39" i="9" s="1"/>
  <c r="AI44" i="9" s="1"/>
  <c r="AI61" i="9" s="1"/>
  <c r="AY35" i="9"/>
  <c r="BE39" i="9" s="1"/>
  <c r="BF44" i="9" s="1"/>
  <c r="AC35" i="9"/>
  <c r="AI39" i="9" s="1"/>
  <c r="AJ44" i="9" s="1"/>
  <c r="AJ61" i="9" s="1"/>
  <c r="AO35" i="9"/>
  <c r="AU39" i="9" s="1"/>
  <c r="AV44" i="9" s="1"/>
  <c r="AV61" i="9" s="1"/>
  <c r="AI35" i="9"/>
  <c r="AO39" i="9" s="1"/>
  <c r="AP44" i="9" s="1"/>
  <c r="AP61" i="9" s="1"/>
  <c r="AR35" i="9"/>
  <c r="AX39" i="9" s="1"/>
  <c r="AY44" i="9" s="1"/>
  <c r="AY61" i="9" s="1"/>
  <c r="K35" i="9"/>
  <c r="Q39" i="9" s="1"/>
  <c r="R44" i="9" s="1"/>
  <c r="R61" i="9" s="1"/>
  <c r="I35" i="9"/>
  <c r="S35" i="9"/>
  <c r="Y39" i="9" s="1"/>
  <c r="Z44" i="9" s="1"/>
  <c r="Z61" i="9" s="1"/>
  <c r="AX35" i="9"/>
  <c r="BD39" i="9" s="1"/>
  <c r="BE44" i="9" s="1"/>
  <c r="BE61" i="9" s="1"/>
  <c r="Z35" i="9"/>
  <c r="AF39" i="9" s="1"/>
  <c r="AG44" i="9" s="1"/>
  <c r="AG61" i="9" s="1"/>
  <c r="AP35" i="9"/>
  <c r="AV39" i="9" s="1"/>
  <c r="AW44" i="9" s="1"/>
  <c r="AW61" i="9" s="1"/>
  <c r="O35" i="9"/>
  <c r="U39" i="9" s="1"/>
  <c r="V44" i="9" s="1"/>
  <c r="V61" i="9" s="1"/>
  <c r="H35" i="9"/>
  <c r="N39" i="9" s="1"/>
  <c r="O44" i="9" s="1"/>
  <c r="O61" i="9" s="1"/>
  <c r="Q35" i="9"/>
  <c r="W39" i="9" s="1"/>
  <c r="X44" i="9" s="1"/>
  <c r="X61" i="9" s="1"/>
  <c r="AF35" i="9"/>
  <c r="AL39" i="9" s="1"/>
  <c r="AM44" i="9" s="1"/>
  <c r="AM61" i="9" s="1"/>
  <c r="D37" i="9"/>
  <c r="G37" i="9"/>
  <c r="M41" i="9" s="1"/>
  <c r="N46" i="9" s="1"/>
  <c r="N83" i="9" s="1"/>
  <c r="J37" i="9"/>
  <c r="P41" i="9" s="1"/>
  <c r="Q46" i="9" s="1"/>
  <c r="Q83" i="9" s="1"/>
  <c r="I37" i="9"/>
  <c r="E37" i="9"/>
  <c r="K41" i="9" s="1"/>
  <c r="L46" i="9" s="1"/>
  <c r="L83" i="9" s="1"/>
  <c r="F37" i="9"/>
  <c r="L41" i="9" s="1"/>
  <c r="M46" i="9" s="1"/>
  <c r="M83" i="9" s="1"/>
  <c r="E36" i="9"/>
  <c r="K40" i="9" s="1"/>
  <c r="L45" i="9" s="1"/>
  <c r="L72" i="9" s="1"/>
  <c r="D36" i="9"/>
  <c r="J40" i="9" s="1"/>
  <c r="K45" i="9" s="1"/>
  <c r="K72" i="9" s="1"/>
  <c r="H37" i="9"/>
  <c r="J52" i="9"/>
  <c r="J56" i="9" s="1"/>
  <c r="J57" i="9" s="1"/>
  <c r="AJ52" i="9"/>
  <c r="AJ51" i="9"/>
  <c r="AV51" i="9"/>
  <c r="AV52" i="9"/>
  <c r="AA51" i="9"/>
  <c r="AA52" i="9"/>
  <c r="T51" i="9"/>
  <c r="T52" i="9"/>
  <c r="V52" i="9"/>
  <c r="V51" i="9"/>
  <c r="AQ51" i="9"/>
  <c r="AW51" i="9"/>
  <c r="AW52" i="9"/>
  <c r="BD52" i="9"/>
  <c r="BD51" i="9"/>
  <c r="BA51" i="9"/>
  <c r="BA52" i="9"/>
  <c r="BB52" i="9"/>
  <c r="BB51" i="9"/>
  <c r="AM52" i="9"/>
  <c r="AM51" i="9"/>
  <c r="Y51" i="9"/>
  <c r="Y52" i="9"/>
  <c r="AP51" i="9"/>
  <c r="AP52" i="9"/>
  <c r="AC52" i="9"/>
  <c r="AC51" i="9"/>
  <c r="AX52" i="9"/>
  <c r="AX51" i="9"/>
  <c r="AL52" i="9"/>
  <c r="AL51" i="9"/>
  <c r="AN52" i="9"/>
  <c r="AN51" i="9"/>
  <c r="AS52" i="9"/>
  <c r="AS51" i="9"/>
  <c r="U52" i="9"/>
  <c r="U51" i="9"/>
  <c r="AG52" i="9"/>
  <c r="AG51" i="9"/>
  <c r="AO52" i="9"/>
  <c r="AO51" i="9"/>
  <c r="AY52" i="9"/>
  <c r="AY51" i="9"/>
  <c r="BC51" i="9"/>
  <c r="BC52" i="9"/>
  <c r="Z52" i="9"/>
  <c r="Z51" i="9"/>
  <c r="AU52" i="9"/>
  <c r="AU51" i="9"/>
  <c r="AF52" i="9"/>
  <c r="AF51" i="9"/>
  <c r="S51" i="9"/>
  <c r="S52" i="9"/>
  <c r="AT52" i="9"/>
  <c r="AT51" i="9"/>
  <c r="R52" i="9"/>
  <c r="R51" i="9"/>
  <c r="AB52" i="9"/>
  <c r="AB51" i="9"/>
  <c r="W52" i="9"/>
  <c r="W51" i="9"/>
  <c r="AH51" i="9"/>
  <c r="AE51" i="9"/>
  <c r="AK52" i="9"/>
  <c r="Q8" i="26" l="1"/>
  <c r="J27" i="26"/>
  <c r="BE51" i="9"/>
  <c r="K74" i="9"/>
  <c r="K73" i="9"/>
  <c r="J30" i="12"/>
  <c r="K39" i="12" s="1"/>
  <c r="K45" i="12" s="1"/>
  <c r="K46" i="12" s="1"/>
  <c r="N85" i="9"/>
  <c r="N84" i="9"/>
  <c r="BE63" i="9"/>
  <c r="BE62" i="9"/>
  <c r="N62" i="9"/>
  <c r="N63" i="9"/>
  <c r="J88" i="9"/>
  <c r="Z63" i="9"/>
  <c r="Z62" i="9"/>
  <c r="BA63" i="9"/>
  <c r="BA62" i="9"/>
  <c r="AB63" i="9"/>
  <c r="AB62" i="9"/>
  <c r="T62" i="9"/>
  <c r="T63" i="9"/>
  <c r="L74" i="9"/>
  <c r="L73" i="9"/>
  <c r="O39" i="9"/>
  <c r="P44" i="9" s="1"/>
  <c r="P61" i="9" s="1"/>
  <c r="AJ65" i="9" s="1"/>
  <c r="I36" i="9"/>
  <c r="O40" i="9" s="1"/>
  <c r="P45" i="9" s="1"/>
  <c r="P72" i="9" s="1"/>
  <c r="M63" i="9"/>
  <c r="M62" i="9"/>
  <c r="Q85" i="9"/>
  <c r="Q84" i="9"/>
  <c r="I39" i="9"/>
  <c r="J44" i="9" s="1"/>
  <c r="J61" i="9" s="1"/>
  <c r="J36" i="9"/>
  <c r="P40" i="9" s="1"/>
  <c r="Q45" i="9" s="1"/>
  <c r="Q72" i="9" s="1"/>
  <c r="AA62" i="9"/>
  <c r="AA63" i="9"/>
  <c r="M84" i="9"/>
  <c r="M85" i="9"/>
  <c r="O63" i="9"/>
  <c r="O62" i="9"/>
  <c r="R63" i="9"/>
  <c r="R62" i="9"/>
  <c r="BB63" i="9"/>
  <c r="BB62" i="9"/>
  <c r="L85" i="9"/>
  <c r="L84" i="9"/>
  <c r="W63" i="9"/>
  <c r="W62" i="9"/>
  <c r="Y62" i="9"/>
  <c r="Y63" i="9"/>
  <c r="BD63" i="9"/>
  <c r="BD62" i="9"/>
  <c r="BC63" i="9"/>
  <c r="BC62" i="9"/>
  <c r="J29" i="12"/>
  <c r="J89" i="9"/>
  <c r="N37" i="9"/>
  <c r="AC63" i="9"/>
  <c r="AC62" i="9"/>
  <c r="V63" i="9"/>
  <c r="V62" i="9"/>
  <c r="J36" i="12"/>
  <c r="L39" i="12"/>
  <c r="L45" i="12" s="1"/>
  <c r="L46" i="12" s="1"/>
  <c r="L28" i="12"/>
  <c r="M28" i="12" s="1"/>
  <c r="M30" i="12" s="1"/>
  <c r="N39" i="12" s="1"/>
  <c r="N45" i="12" s="1"/>
  <c r="K29" i="12"/>
  <c r="J37" i="12"/>
  <c r="K40" i="12" s="1"/>
  <c r="K56" i="12" s="1"/>
  <c r="K60" i="12" s="1"/>
  <c r="K35" i="12"/>
  <c r="L33" i="12" s="1"/>
  <c r="K36" i="12"/>
  <c r="J46" i="12"/>
  <c r="J49" i="12"/>
  <c r="J47" i="12"/>
  <c r="J58" i="12"/>
  <c r="J57" i="12"/>
  <c r="J60" i="12"/>
  <c r="AZ65" i="9"/>
  <c r="AZ63" i="9"/>
  <c r="BA65" i="9"/>
  <c r="BB65" i="9"/>
  <c r="BC65" i="9"/>
  <c r="BD65" i="9"/>
  <c r="AZ62" i="9"/>
  <c r="BE65" i="9"/>
  <c r="AY62" i="9"/>
  <c r="AY63" i="9"/>
  <c r="AT63" i="9"/>
  <c r="AT62" i="9"/>
  <c r="AU63" i="9"/>
  <c r="AU62" i="9"/>
  <c r="AQ63" i="9"/>
  <c r="AQ62" i="9"/>
  <c r="AN62" i="9"/>
  <c r="AN63" i="9"/>
  <c r="AM63" i="9"/>
  <c r="AM62" i="9"/>
  <c r="AO63" i="9"/>
  <c r="AO62" i="9"/>
  <c r="AL63" i="9"/>
  <c r="AL62" i="9"/>
  <c r="AK63" i="9"/>
  <c r="AK62" i="9"/>
  <c r="AJ63" i="9"/>
  <c r="AJ62" i="9"/>
  <c r="AD36" i="9"/>
  <c r="AJ40" i="9" s="1"/>
  <c r="AK45" i="9" s="1"/>
  <c r="AK72" i="9" s="1"/>
  <c r="AK73" i="9" s="1"/>
  <c r="AI63" i="9"/>
  <c r="AI62" i="9"/>
  <c r="AH63" i="9"/>
  <c r="AH62" i="9"/>
  <c r="AG62" i="9"/>
  <c r="AG63" i="9"/>
  <c r="AF62" i="9"/>
  <c r="AF63" i="9"/>
  <c r="X63" i="9"/>
  <c r="X62" i="9"/>
  <c r="Q36" i="9"/>
  <c r="W40" i="9" s="1"/>
  <c r="X45" i="9" s="1"/>
  <c r="X72" i="9" s="1"/>
  <c r="AE63" i="9"/>
  <c r="AE62" i="9"/>
  <c r="AD63" i="9"/>
  <c r="AD62" i="9"/>
  <c r="U62" i="9"/>
  <c r="U63" i="9"/>
  <c r="S63" i="9"/>
  <c r="S62" i="9"/>
  <c r="Q63" i="9"/>
  <c r="Q62" i="9"/>
  <c r="AP62" i="9"/>
  <c r="AP63" i="9"/>
  <c r="AV63" i="9"/>
  <c r="AV62" i="9"/>
  <c r="AW63" i="9"/>
  <c r="AW62" i="9"/>
  <c r="AR63" i="9"/>
  <c r="AR62" i="9"/>
  <c r="AT36" i="9"/>
  <c r="AH36" i="9"/>
  <c r="AN40" i="9" s="1"/>
  <c r="AO45" i="9" s="1"/>
  <c r="AO72" i="9" s="1"/>
  <c r="M36" i="9"/>
  <c r="S40" i="9" s="1"/>
  <c r="T45" i="9" s="1"/>
  <c r="T72" i="9" s="1"/>
  <c r="AA36" i="9"/>
  <c r="AG40" i="9" s="1"/>
  <c r="AH45" i="9" s="1"/>
  <c r="AH72" i="9" s="1"/>
  <c r="P36" i="9"/>
  <c r="V40" i="9" s="1"/>
  <c r="W45" i="9" s="1"/>
  <c r="W72" i="9" s="1"/>
  <c r="K36" i="9"/>
  <c r="Q40" i="9" s="1"/>
  <c r="R45" i="9" s="1"/>
  <c r="R72" i="9" s="1"/>
  <c r="AI36" i="9"/>
  <c r="AO40" i="9" s="1"/>
  <c r="AP45" i="9" s="1"/>
  <c r="AP72" i="9" s="1"/>
  <c r="Q37" i="9"/>
  <c r="W41" i="9" s="1"/>
  <c r="X46" i="9" s="1"/>
  <c r="X83" i="9" s="1"/>
  <c r="U36" i="9"/>
  <c r="AA40" i="9" s="1"/>
  <c r="AB45" i="9" s="1"/>
  <c r="AB72" i="9" s="1"/>
  <c r="AG36" i="9"/>
  <c r="AM40" i="9" s="1"/>
  <c r="AN45" i="9" s="1"/>
  <c r="AN72" i="9" s="1"/>
  <c r="H36" i="9"/>
  <c r="N40" i="9" s="1"/>
  <c r="O45" i="9" s="1"/>
  <c r="O72" i="9" s="1"/>
  <c r="AW36" i="9"/>
  <c r="BC40" i="9" s="1"/>
  <c r="BD45" i="9" s="1"/>
  <c r="BD72" i="9" s="1"/>
  <c r="Y36" i="9"/>
  <c r="AE40" i="9" s="1"/>
  <c r="AF45" i="9" s="1"/>
  <c r="AF72" i="9" s="1"/>
  <c r="N36" i="9"/>
  <c r="T40" i="9" s="1"/>
  <c r="U45" i="9" s="1"/>
  <c r="U72" i="9" s="1"/>
  <c r="P37" i="9"/>
  <c r="V41" i="9" s="1"/>
  <c r="W46" i="9" s="1"/>
  <c r="W83" i="9" s="1"/>
  <c r="O41" i="9"/>
  <c r="P46" i="9" s="1"/>
  <c r="P83" i="9" s="1"/>
  <c r="AY36" i="9"/>
  <c r="BE40" i="9" s="1"/>
  <c r="BF45" i="9" s="1"/>
  <c r="AJ36" i="9"/>
  <c r="AP40" i="9" s="1"/>
  <c r="AQ45" i="9" s="1"/>
  <c r="AQ72" i="9" s="1"/>
  <c r="K37" i="9"/>
  <c r="J41" i="9"/>
  <c r="K46" i="9" s="1"/>
  <c r="K83" i="9" s="1"/>
  <c r="AO36" i="9"/>
  <c r="AU40" i="9" s="1"/>
  <c r="AV45" i="9" s="1"/>
  <c r="AV72" i="9" s="1"/>
  <c r="V36" i="9"/>
  <c r="AB40" i="9" s="1"/>
  <c r="AC45" i="9" s="1"/>
  <c r="AC72" i="9" s="1"/>
  <c r="AB36" i="9"/>
  <c r="AH40" i="9" s="1"/>
  <c r="AI45" i="9" s="1"/>
  <c r="AI72" i="9" s="1"/>
  <c r="AC36" i="9"/>
  <c r="AI40" i="9" s="1"/>
  <c r="AJ45" i="9" s="1"/>
  <c r="AJ72" i="9" s="1"/>
  <c r="R36" i="9"/>
  <c r="X40" i="9" s="1"/>
  <c r="Y45" i="9" s="1"/>
  <c r="Y72" i="9" s="1"/>
  <c r="AU36" i="9"/>
  <c r="BA40" i="9" s="1"/>
  <c r="BB45" i="9" s="1"/>
  <c r="BB72" i="9" s="1"/>
  <c r="F36" i="9"/>
  <c r="L40" i="9" s="1"/>
  <c r="M45" i="9" s="1"/>
  <c r="M72" i="9" s="1"/>
  <c r="G36" i="9"/>
  <c r="M40" i="9" s="1"/>
  <c r="N45" i="9" s="1"/>
  <c r="N72" i="9" s="1"/>
  <c r="W36" i="9"/>
  <c r="AC40" i="9" s="1"/>
  <c r="AD45" i="9" s="1"/>
  <c r="AD72" i="9" s="1"/>
  <c r="AX36" i="9"/>
  <c r="BD40" i="9" s="1"/>
  <c r="BE45" i="9" s="1"/>
  <c r="BE72" i="9" s="1"/>
  <c r="S36" i="9"/>
  <c r="Y40" i="9" s="1"/>
  <c r="Z45" i="9" s="1"/>
  <c r="Z72" i="9" s="1"/>
  <c r="AE36" i="9"/>
  <c r="AK40" i="9" s="1"/>
  <c r="AL45" i="9" s="1"/>
  <c r="AL72" i="9" s="1"/>
  <c r="AM36" i="9"/>
  <c r="AS40" i="9" s="1"/>
  <c r="AT45" i="9" s="1"/>
  <c r="AT72" i="9" s="1"/>
  <c r="AN36" i="9"/>
  <c r="AT40" i="9" s="1"/>
  <c r="AU45" i="9" s="1"/>
  <c r="AU72" i="9" s="1"/>
  <c r="T36" i="9"/>
  <c r="Z40" i="9" s="1"/>
  <c r="AA45" i="9" s="1"/>
  <c r="AA72" i="9" s="1"/>
  <c r="AP36" i="9"/>
  <c r="AV40" i="9" s="1"/>
  <c r="AW45" i="9" s="1"/>
  <c r="AW72" i="9" s="1"/>
  <c r="AR36" i="9"/>
  <c r="AX40" i="9" s="1"/>
  <c r="AY45" i="9" s="1"/>
  <c r="AY72" i="9" s="1"/>
  <c r="X36" i="9"/>
  <c r="AD40" i="9" s="1"/>
  <c r="AE45" i="9" s="1"/>
  <c r="AE72" i="9" s="1"/>
  <c r="AQ36" i="9"/>
  <c r="AW40" i="9" s="1"/>
  <c r="AX45" i="9" s="1"/>
  <c r="AX72" i="9" s="1"/>
  <c r="O37" i="9"/>
  <c r="U41" i="9" s="1"/>
  <c r="V46" i="9" s="1"/>
  <c r="V83" i="9" s="1"/>
  <c r="N41" i="9"/>
  <c r="O46" i="9" s="1"/>
  <c r="O83" i="9" s="1"/>
  <c r="Z36" i="9"/>
  <c r="AF40" i="9" s="1"/>
  <c r="AG45" i="9" s="1"/>
  <c r="AG72" i="9" s="1"/>
  <c r="AS36" i="9"/>
  <c r="AY40" i="9" s="1"/>
  <c r="AZ45" i="9" s="1"/>
  <c r="AZ72" i="9" s="1"/>
  <c r="AL36" i="9"/>
  <c r="AR40" i="9" s="1"/>
  <c r="AS45" i="9" s="1"/>
  <c r="AS72" i="9" s="1"/>
  <c r="AF36" i="9"/>
  <c r="AL40" i="9" s="1"/>
  <c r="AM45" i="9" s="1"/>
  <c r="AM72" i="9" s="1"/>
  <c r="L36" i="9"/>
  <c r="R40" i="9" s="1"/>
  <c r="S45" i="9" s="1"/>
  <c r="S72" i="9" s="1"/>
  <c r="AV36" i="9"/>
  <c r="BB40" i="9" s="1"/>
  <c r="BC45" i="9" s="1"/>
  <c r="BC72" i="9" s="1"/>
  <c r="AK36" i="9"/>
  <c r="AQ40" i="9" s="1"/>
  <c r="AR45" i="9" s="1"/>
  <c r="AR72" i="9" s="1"/>
  <c r="C36" i="9"/>
  <c r="I40" i="9" s="1"/>
  <c r="J45" i="9" s="1"/>
  <c r="J72" i="9" s="1"/>
  <c r="O36" i="9"/>
  <c r="U40" i="9" s="1"/>
  <c r="V45" i="9" s="1"/>
  <c r="V72" i="9" s="1"/>
  <c r="L37" i="9"/>
  <c r="R41" i="9" s="1"/>
  <c r="S46" i="9" s="1"/>
  <c r="S83" i="9" s="1"/>
  <c r="M37" i="9"/>
  <c r="S41" i="9" s="1"/>
  <c r="T46" i="9" s="1"/>
  <c r="T83" i="9" s="1"/>
  <c r="BD54" i="9"/>
  <c r="BA54" i="9"/>
  <c r="AZ52" i="9"/>
  <c r="BC56" i="9" s="1"/>
  <c r="BC57" i="9" s="1"/>
  <c r="L52" i="9"/>
  <c r="L51" i="9"/>
  <c r="K51" i="9"/>
  <c r="K52" i="9"/>
  <c r="AD51" i="9"/>
  <c r="AD52" i="9"/>
  <c r="Q51" i="9"/>
  <c r="Q52" i="9"/>
  <c r="X52" i="9"/>
  <c r="X51" i="9"/>
  <c r="AQ54" i="9"/>
  <c r="N54" i="9"/>
  <c r="L54" i="9"/>
  <c r="P54" i="9"/>
  <c r="Y54" i="9"/>
  <c r="K54" i="9"/>
  <c r="AL54" i="9"/>
  <c r="W54" i="9"/>
  <c r="Q54" i="9"/>
  <c r="AA54" i="9"/>
  <c r="AO54" i="9"/>
  <c r="M54" i="9"/>
  <c r="AY54" i="9"/>
  <c r="D6" i="25" s="1"/>
  <c r="Z54" i="9"/>
  <c r="AG54" i="9"/>
  <c r="AE54" i="9"/>
  <c r="AT54" i="9"/>
  <c r="AR54" i="9"/>
  <c r="AJ54" i="9"/>
  <c r="U54" i="9"/>
  <c r="S54" i="9"/>
  <c r="AN54" i="9"/>
  <c r="AD54" i="9"/>
  <c r="AH54" i="9"/>
  <c r="AI54" i="9"/>
  <c r="AV54" i="9"/>
  <c r="T54" i="9"/>
  <c r="AB54" i="9"/>
  <c r="X54" i="9"/>
  <c r="AM54" i="9"/>
  <c r="O54" i="9"/>
  <c r="AC54" i="9"/>
  <c r="R54" i="9"/>
  <c r="V54" i="9"/>
  <c r="AF54" i="9"/>
  <c r="AS54" i="9"/>
  <c r="AP54" i="9"/>
  <c r="AW54" i="9"/>
  <c r="AX54" i="9"/>
  <c r="AK54" i="9"/>
  <c r="AU54" i="9"/>
  <c r="M52" i="9"/>
  <c r="M51" i="9"/>
  <c r="AR51" i="9"/>
  <c r="AR52" i="9"/>
  <c r="O52" i="9"/>
  <c r="O51" i="9"/>
  <c r="P51" i="9"/>
  <c r="P52" i="9"/>
  <c r="N52" i="9"/>
  <c r="N51" i="9"/>
  <c r="BE54" i="9"/>
  <c r="AZ54" i="9"/>
  <c r="AK51" i="9"/>
  <c r="BB54" i="9"/>
  <c r="BC54" i="9"/>
  <c r="AZ51" i="9"/>
  <c r="AZ55" i="9" s="1"/>
  <c r="K49" i="12" l="1"/>
  <c r="K47" i="12"/>
  <c r="K51" i="12" s="1"/>
  <c r="K52" i="12" s="1"/>
  <c r="L49" i="12"/>
  <c r="L47" i="12"/>
  <c r="W8" i="26"/>
  <c r="S8" i="26"/>
  <c r="J28" i="26"/>
  <c r="X8" i="26"/>
  <c r="AL65" i="9"/>
  <c r="AA65" i="9"/>
  <c r="AX65" i="9"/>
  <c r="AO65" i="9"/>
  <c r="AQ65" i="9"/>
  <c r="AI65" i="9"/>
  <c r="AG65" i="9"/>
  <c r="AR65" i="9"/>
  <c r="AT65" i="9"/>
  <c r="P74" i="9"/>
  <c r="P73" i="9"/>
  <c r="P85" i="9"/>
  <c r="P84" i="9"/>
  <c r="AP65" i="9"/>
  <c r="AD65" i="9"/>
  <c r="S65" i="9"/>
  <c r="Y65" i="9"/>
  <c r="N65" i="9"/>
  <c r="L65" i="9"/>
  <c r="M65" i="9"/>
  <c r="J62" i="9"/>
  <c r="AQ66" i="9" s="1"/>
  <c r="J63" i="9"/>
  <c r="AB67" i="9" s="1"/>
  <c r="AB68" i="9" s="1"/>
  <c r="O65" i="9"/>
  <c r="J65" i="9"/>
  <c r="K65" i="9"/>
  <c r="P65" i="9"/>
  <c r="L76" i="9"/>
  <c r="K76" i="9"/>
  <c r="J76" i="9"/>
  <c r="N76" i="9"/>
  <c r="O76" i="9"/>
  <c r="P76" i="9"/>
  <c r="J74" i="9"/>
  <c r="J73" i="9"/>
  <c r="M76" i="9"/>
  <c r="T73" i="9"/>
  <c r="T74" i="9"/>
  <c r="W85" i="9"/>
  <c r="W84" i="9"/>
  <c r="AS65" i="9"/>
  <c r="Q65" i="9"/>
  <c r="R74" i="9"/>
  <c r="R73" i="9"/>
  <c r="AY65" i="9"/>
  <c r="D7" i="25" s="1"/>
  <c r="AW65" i="9"/>
  <c r="AC65" i="9"/>
  <c r="AH65" i="9"/>
  <c r="AK65" i="9"/>
  <c r="AV65" i="9"/>
  <c r="AM65" i="9"/>
  <c r="U65" i="9"/>
  <c r="Z65" i="9"/>
  <c r="AN65" i="9"/>
  <c r="S84" i="9"/>
  <c r="S85" i="9"/>
  <c r="AA74" i="9"/>
  <c r="AA73" i="9"/>
  <c r="N74" i="9"/>
  <c r="N73" i="9"/>
  <c r="K85" i="9"/>
  <c r="K84" i="9"/>
  <c r="L87" i="9"/>
  <c r="M87" i="9"/>
  <c r="N87" i="9"/>
  <c r="Q87" i="9"/>
  <c r="O87" i="9"/>
  <c r="P87" i="9"/>
  <c r="K87" i="9"/>
  <c r="W73" i="9"/>
  <c r="W74" i="9"/>
  <c r="AU65" i="9"/>
  <c r="AE65" i="9"/>
  <c r="AB65" i="9"/>
  <c r="R65" i="9"/>
  <c r="AF65" i="9"/>
  <c r="L30" i="12"/>
  <c r="M39" i="12" s="1"/>
  <c r="M45" i="12" s="1"/>
  <c r="N49" i="12" s="1"/>
  <c r="O85" i="9"/>
  <c r="O84" i="9"/>
  <c r="Y74" i="9"/>
  <c r="Y73" i="9"/>
  <c r="P62" i="9"/>
  <c r="P63" i="9"/>
  <c r="AZ40" i="9"/>
  <c r="BA45" i="9" s="1"/>
  <c r="BA72" i="9" s="1"/>
  <c r="V65" i="9"/>
  <c r="T84" i="9"/>
  <c r="T85" i="9"/>
  <c r="M73" i="9"/>
  <c r="M74" i="9"/>
  <c r="O74" i="9"/>
  <c r="O73" i="9"/>
  <c r="W65" i="9"/>
  <c r="T65" i="9"/>
  <c r="X65" i="9"/>
  <c r="V85" i="9"/>
  <c r="V84" i="9"/>
  <c r="AC74" i="9"/>
  <c r="AC73" i="9"/>
  <c r="V73" i="9"/>
  <c r="V74" i="9"/>
  <c r="X85" i="9"/>
  <c r="X84" i="9"/>
  <c r="K57" i="12"/>
  <c r="K61" i="12" s="1"/>
  <c r="K58" i="12"/>
  <c r="K62" i="12" s="1"/>
  <c r="K63" i="12" s="1"/>
  <c r="N28" i="12"/>
  <c r="N30" i="12" s="1"/>
  <c r="O39" i="12" s="1"/>
  <c r="O45" i="12" s="1"/>
  <c r="M29" i="12"/>
  <c r="L29" i="12"/>
  <c r="L35" i="12"/>
  <c r="L37" i="12" s="1"/>
  <c r="M40" i="12" s="1"/>
  <c r="M56" i="12" s="1"/>
  <c r="L36" i="12"/>
  <c r="J61" i="12"/>
  <c r="N46" i="12"/>
  <c r="N47" i="12"/>
  <c r="J62" i="12"/>
  <c r="J63" i="12" s="1"/>
  <c r="K37" i="12"/>
  <c r="L40" i="12" s="1"/>
  <c r="L56" i="12" s="1"/>
  <c r="J51" i="12"/>
  <c r="J52" i="12" s="1"/>
  <c r="K50" i="12"/>
  <c r="L50" i="12"/>
  <c r="J50" i="12"/>
  <c r="BE67" i="9"/>
  <c r="BE68" i="9" s="1"/>
  <c r="BA67" i="9"/>
  <c r="BA68" i="9" s="1"/>
  <c r="BB67" i="9"/>
  <c r="BB68" i="9" s="1"/>
  <c r="BC67" i="9"/>
  <c r="BC68" i="9" s="1"/>
  <c r="BD67" i="9"/>
  <c r="BD68" i="9" s="1"/>
  <c r="AZ67" i="9"/>
  <c r="AZ68" i="9" s="1"/>
  <c r="BB66" i="9"/>
  <c r="BC66" i="9"/>
  <c r="BD66" i="9"/>
  <c r="BE66" i="9"/>
  <c r="AZ66" i="9"/>
  <c r="BA66" i="9"/>
  <c r="AK74" i="9"/>
  <c r="AH73" i="9"/>
  <c r="AH74" i="9"/>
  <c r="AM74" i="9"/>
  <c r="AM73" i="9"/>
  <c r="AO73" i="9"/>
  <c r="AO74" i="9"/>
  <c r="AF73" i="9"/>
  <c r="AF74" i="9"/>
  <c r="AQ73" i="9"/>
  <c r="AQ74" i="9"/>
  <c r="AJ73" i="9"/>
  <c r="AJ74" i="9"/>
  <c r="AT74" i="9"/>
  <c r="AT73" i="9"/>
  <c r="AD73" i="9"/>
  <c r="AD74" i="9"/>
  <c r="AB73" i="9"/>
  <c r="AB74" i="9"/>
  <c r="AI74" i="9"/>
  <c r="AI73" i="9"/>
  <c r="U74" i="9"/>
  <c r="U73" i="9"/>
  <c r="Z74" i="9"/>
  <c r="Z73" i="9"/>
  <c r="AG73" i="9"/>
  <c r="AG74" i="9"/>
  <c r="AU74" i="9"/>
  <c r="AU73" i="9"/>
  <c r="S74" i="9"/>
  <c r="S73" i="9"/>
  <c r="BB74" i="9"/>
  <c r="BB73" i="9"/>
  <c r="AN73" i="9"/>
  <c r="AN74" i="9"/>
  <c r="AE74" i="9"/>
  <c r="AE73" i="9"/>
  <c r="Q74" i="9"/>
  <c r="Q76" i="9"/>
  <c r="R76" i="9"/>
  <c r="S76" i="9"/>
  <c r="T76" i="9"/>
  <c r="U76" i="9"/>
  <c r="V76" i="9"/>
  <c r="W76" i="9"/>
  <c r="Q73" i="9"/>
  <c r="AL74" i="9"/>
  <c r="AL73" i="9"/>
  <c r="AP74" i="9"/>
  <c r="AP73" i="9"/>
  <c r="AZ73" i="9"/>
  <c r="AZ74" i="9"/>
  <c r="AZ76" i="9"/>
  <c r="AS73" i="9"/>
  <c r="AS74" i="9"/>
  <c r="BC73" i="9"/>
  <c r="BC74" i="9"/>
  <c r="AV73" i="9"/>
  <c r="AV74" i="9"/>
  <c r="AW73" i="9"/>
  <c r="AW74" i="9"/>
  <c r="BD73" i="9"/>
  <c r="BD74" i="9"/>
  <c r="AR74" i="9"/>
  <c r="AR73" i="9"/>
  <c r="AY73" i="9"/>
  <c r="AY74" i="9"/>
  <c r="AX74" i="9"/>
  <c r="AX73" i="9"/>
  <c r="BE73" i="9"/>
  <c r="BE74" i="9"/>
  <c r="X74" i="9"/>
  <c r="AC76" i="9"/>
  <c r="AK76" i="9"/>
  <c r="AS76" i="9"/>
  <c r="AD76" i="9"/>
  <c r="AL76" i="9"/>
  <c r="AT76" i="9"/>
  <c r="AP76" i="9"/>
  <c r="AE76" i="9"/>
  <c r="AM76" i="9"/>
  <c r="AU76" i="9"/>
  <c r="AX76" i="9"/>
  <c r="X76" i="9"/>
  <c r="AF76" i="9"/>
  <c r="AN76" i="9"/>
  <c r="AV76" i="9"/>
  <c r="Y76" i="9"/>
  <c r="AG76" i="9"/>
  <c r="AO76" i="9"/>
  <c r="AW76" i="9"/>
  <c r="AH76" i="9"/>
  <c r="Z76" i="9"/>
  <c r="AA76" i="9"/>
  <c r="AI76" i="9"/>
  <c r="AQ76" i="9"/>
  <c r="AY76" i="9"/>
  <c r="D8" i="25" s="1"/>
  <c r="AB76" i="9"/>
  <c r="AJ76" i="9"/>
  <c r="AR76" i="9"/>
  <c r="X73" i="9"/>
  <c r="V37" i="9"/>
  <c r="AC37" i="9" s="1"/>
  <c r="AI41" i="9" s="1"/>
  <c r="AJ46" i="9" s="1"/>
  <c r="AJ83" i="9" s="1"/>
  <c r="X37" i="9"/>
  <c r="AD41" i="9" s="1"/>
  <c r="AE46" i="9" s="1"/>
  <c r="AE83" i="9" s="1"/>
  <c r="U37" i="9"/>
  <c r="T41" i="9"/>
  <c r="U46" i="9" s="1"/>
  <c r="U83" i="9" s="1"/>
  <c r="Q41" i="9"/>
  <c r="R46" i="9" s="1"/>
  <c r="R83" i="9" s="1"/>
  <c r="R37" i="9"/>
  <c r="W37" i="9"/>
  <c r="S37" i="9"/>
  <c r="Y41" i="9" s="1"/>
  <c r="Z46" i="9" s="1"/>
  <c r="Z83" i="9" s="1"/>
  <c r="T37" i="9"/>
  <c r="AA37" i="9" s="1"/>
  <c r="AG41" i="9" s="1"/>
  <c r="AH46" i="9" s="1"/>
  <c r="AH83" i="9" s="1"/>
  <c r="BB56" i="9"/>
  <c r="BB57" i="9" s="1"/>
  <c r="BE55" i="9"/>
  <c r="AT56" i="9"/>
  <c r="AT57" i="9" s="1"/>
  <c r="AZ56" i="9"/>
  <c r="AZ57" i="9" s="1"/>
  <c r="BD56" i="9"/>
  <c r="BD57" i="9" s="1"/>
  <c r="BA56" i="9"/>
  <c r="BA57" i="9" s="1"/>
  <c r="BE56" i="9"/>
  <c r="BE57" i="9" s="1"/>
  <c r="S55" i="9"/>
  <c r="AE55" i="9"/>
  <c r="AM55" i="9"/>
  <c r="AR56" i="9"/>
  <c r="AR57" i="9" s="1"/>
  <c r="AS55" i="9"/>
  <c r="AQ55" i="9"/>
  <c r="AV55" i="9"/>
  <c r="AN55" i="9"/>
  <c r="AU56" i="9"/>
  <c r="AU57" i="9" s="1"/>
  <c r="N55" i="9"/>
  <c r="AH55" i="9"/>
  <c r="AO55" i="9"/>
  <c r="AG55" i="9"/>
  <c r="P55" i="9"/>
  <c r="AI55" i="9"/>
  <c r="K55" i="9"/>
  <c r="AP55" i="9"/>
  <c r="X55" i="9"/>
  <c r="AY56" i="9"/>
  <c r="AY57" i="9" s="1"/>
  <c r="F6" i="25" s="1"/>
  <c r="AS56" i="9"/>
  <c r="AS57" i="9" s="1"/>
  <c r="R55" i="9"/>
  <c r="AX55" i="9"/>
  <c r="Z55" i="9"/>
  <c r="AD55" i="9"/>
  <c r="AW55" i="9"/>
  <c r="O55" i="9"/>
  <c r="AK55" i="9"/>
  <c r="AY55" i="9"/>
  <c r="E6" i="25" s="1"/>
  <c r="AV56" i="9"/>
  <c r="AV57" i="9" s="1"/>
  <c r="AL55" i="9"/>
  <c r="U56" i="9"/>
  <c r="U57" i="9" s="1"/>
  <c r="W56" i="9"/>
  <c r="W57" i="9" s="1"/>
  <c r="R56" i="9"/>
  <c r="R57" i="9" s="1"/>
  <c r="K56" i="9"/>
  <c r="K57" i="9" s="1"/>
  <c r="N56" i="9"/>
  <c r="N57" i="9" s="1"/>
  <c r="P56" i="9"/>
  <c r="P57" i="9" s="1"/>
  <c r="AE56" i="9"/>
  <c r="AE57" i="9" s="1"/>
  <c r="AN56" i="9"/>
  <c r="AN57" i="9" s="1"/>
  <c r="O56" i="9"/>
  <c r="O57" i="9" s="1"/>
  <c r="AJ56" i="9"/>
  <c r="AJ57" i="9" s="1"/>
  <c r="X56" i="9"/>
  <c r="X57" i="9" s="1"/>
  <c r="AA56" i="9"/>
  <c r="AA57" i="9" s="1"/>
  <c r="T56" i="9"/>
  <c r="T57" i="9" s="1"/>
  <c r="Q56" i="9"/>
  <c r="Q57" i="9" s="1"/>
  <c r="Z56" i="9"/>
  <c r="Z57" i="9" s="1"/>
  <c r="AF56" i="9"/>
  <c r="AF57" i="9" s="1"/>
  <c r="V56" i="9"/>
  <c r="V57" i="9" s="1"/>
  <c r="AD56" i="9"/>
  <c r="AD57" i="9" s="1"/>
  <c r="L56" i="9"/>
  <c r="L57" i="9" s="1"/>
  <c r="AO56" i="9"/>
  <c r="AO57" i="9" s="1"/>
  <c r="AC56" i="9"/>
  <c r="AC57" i="9" s="1"/>
  <c r="AG56" i="9"/>
  <c r="AG57" i="9" s="1"/>
  <c r="AB56" i="9"/>
  <c r="AB57" i="9" s="1"/>
  <c r="AM56" i="9"/>
  <c r="AM57" i="9" s="1"/>
  <c r="M56" i="9"/>
  <c r="M57" i="9" s="1"/>
  <c r="Y56" i="9"/>
  <c r="Y57" i="9" s="1"/>
  <c r="AK56" i="9"/>
  <c r="AK57" i="9" s="1"/>
  <c r="AP56" i="9"/>
  <c r="AP57" i="9" s="1"/>
  <c r="AQ56" i="9"/>
  <c r="AQ57" i="9" s="1"/>
  <c r="AH56" i="9"/>
  <c r="AH57" i="9" s="1"/>
  <c r="AI56" i="9"/>
  <c r="AI57" i="9" s="1"/>
  <c r="AL56" i="9"/>
  <c r="AL57" i="9" s="1"/>
  <c r="S56" i="9"/>
  <c r="S57" i="9" s="1"/>
  <c r="AC55" i="9"/>
  <c r="AF55" i="9"/>
  <c r="M55" i="9"/>
  <c r="AB55" i="9"/>
  <c r="U55" i="9"/>
  <c r="W55" i="9"/>
  <c r="AX56" i="9"/>
  <c r="AX57" i="9" s="1"/>
  <c r="BA55" i="9"/>
  <c r="BD55" i="9"/>
  <c r="BB55" i="9"/>
  <c r="BC55" i="9"/>
  <c r="V55" i="9"/>
  <c r="AJ55" i="9"/>
  <c r="AU55" i="9"/>
  <c r="AT55" i="9"/>
  <c r="L55" i="9"/>
  <c r="AR55" i="9"/>
  <c r="AW56" i="9"/>
  <c r="AW57" i="9" s="1"/>
  <c r="AA55" i="9"/>
  <c r="Q55" i="9"/>
  <c r="T55" i="9"/>
  <c r="Y55" i="9"/>
  <c r="L51" i="12" l="1"/>
  <c r="L52" i="12" s="1"/>
  <c r="N29" i="12"/>
  <c r="O28" i="12"/>
  <c r="O30" i="12" s="1"/>
  <c r="P39" i="12" s="1"/>
  <c r="P45" i="12" s="1"/>
  <c r="T9" i="26"/>
  <c r="P9" i="26" s="1"/>
  <c r="V8" i="26"/>
  <c r="Y8" i="26" s="1"/>
  <c r="AB41" i="9"/>
  <c r="AC46" i="9" s="1"/>
  <c r="AC83" i="9" s="1"/>
  <c r="AV66" i="9"/>
  <c r="AG67" i="9"/>
  <c r="AG68" i="9" s="1"/>
  <c r="AM67" i="9"/>
  <c r="AM68" i="9" s="1"/>
  <c r="X66" i="9"/>
  <c r="V67" i="9"/>
  <c r="V68" i="9" s="1"/>
  <c r="R67" i="9"/>
  <c r="R68" i="9" s="1"/>
  <c r="AR66" i="9"/>
  <c r="AU66" i="9"/>
  <c r="AO67" i="9"/>
  <c r="AO68" i="9" s="1"/>
  <c r="Z67" i="9"/>
  <c r="Z68" i="9" s="1"/>
  <c r="AN66" i="9"/>
  <c r="AY67" i="9"/>
  <c r="AY68" i="9" s="1"/>
  <c r="F7" i="25" s="1"/>
  <c r="AB66" i="9"/>
  <c r="AW67" i="9"/>
  <c r="AW68" i="9" s="1"/>
  <c r="AD67" i="9"/>
  <c r="AD68" i="9" s="1"/>
  <c r="Y66" i="9"/>
  <c r="AS66" i="9"/>
  <c r="W67" i="9"/>
  <c r="W68" i="9" s="1"/>
  <c r="AA66" i="9"/>
  <c r="AY66" i="9"/>
  <c r="E7" i="25" s="1"/>
  <c r="AJ67" i="9"/>
  <c r="AJ68" i="9" s="1"/>
  <c r="AX66" i="9"/>
  <c r="AG66" i="9"/>
  <c r="AI67" i="9"/>
  <c r="AI68" i="9" s="1"/>
  <c r="AT66" i="9"/>
  <c r="AP67" i="9"/>
  <c r="AP68" i="9" s="1"/>
  <c r="AE67" i="9"/>
  <c r="AE68" i="9" s="1"/>
  <c r="AH67" i="9"/>
  <c r="AH68" i="9" s="1"/>
  <c r="T66" i="9"/>
  <c r="Q66" i="9"/>
  <c r="AF66" i="9"/>
  <c r="S66" i="9"/>
  <c r="AD66" i="9"/>
  <c r="AH66" i="9"/>
  <c r="AV67" i="9"/>
  <c r="AV68" i="9" s="1"/>
  <c r="AF67" i="9"/>
  <c r="AF68" i="9" s="1"/>
  <c r="T67" i="9"/>
  <c r="T68" i="9" s="1"/>
  <c r="AC66" i="9"/>
  <c r="Z66" i="9"/>
  <c r="AL66" i="9"/>
  <c r="AT67" i="9"/>
  <c r="AT68" i="9" s="1"/>
  <c r="X67" i="9"/>
  <c r="X68" i="9" s="1"/>
  <c r="AJ66" i="9"/>
  <c r="BE76" i="9"/>
  <c r="BD76" i="9"/>
  <c r="BC76" i="9"/>
  <c r="BA76" i="9"/>
  <c r="BB76" i="9"/>
  <c r="BA74" i="9"/>
  <c r="BC78" i="9" s="1"/>
  <c r="BC79" i="9" s="1"/>
  <c r="BA73" i="9"/>
  <c r="BC77" i="9" s="1"/>
  <c r="P78" i="9"/>
  <c r="P79" i="9" s="1"/>
  <c r="N78" i="9"/>
  <c r="N79" i="9" s="1"/>
  <c r="O78" i="9"/>
  <c r="O79" i="9" s="1"/>
  <c r="M78" i="9"/>
  <c r="M79" i="9" s="1"/>
  <c r="J78" i="9"/>
  <c r="J79" i="9" s="1"/>
  <c r="J90" i="9" s="1"/>
  <c r="K78" i="9"/>
  <c r="K79" i="9" s="1"/>
  <c r="L78" i="9"/>
  <c r="L79" i="9" s="1"/>
  <c r="R84" i="9"/>
  <c r="S88" i="9" s="1"/>
  <c r="R85" i="9"/>
  <c r="R89" i="9" s="1"/>
  <c r="R90" i="9" s="1"/>
  <c r="O49" i="12"/>
  <c r="R87" i="9"/>
  <c r="J67" i="9"/>
  <c r="J68" i="9" s="1"/>
  <c r="P67" i="9"/>
  <c r="P68" i="9" s="1"/>
  <c r="L67" i="9"/>
  <c r="L68" i="9" s="1"/>
  <c r="M67" i="9"/>
  <c r="M68" i="9" s="1"/>
  <c r="N67" i="9"/>
  <c r="N68" i="9" s="1"/>
  <c r="K67" i="9"/>
  <c r="K68" i="9" s="1"/>
  <c r="O67" i="9"/>
  <c r="O68" i="9" s="1"/>
  <c r="O88" i="9"/>
  <c r="K88" i="9"/>
  <c r="M88" i="9"/>
  <c r="L88" i="9"/>
  <c r="N88" i="9"/>
  <c r="P88" i="9"/>
  <c r="Q88" i="9"/>
  <c r="P66" i="9"/>
  <c r="N66" i="9"/>
  <c r="O66" i="9"/>
  <c r="K66" i="9"/>
  <c r="L66" i="9"/>
  <c r="M66" i="9"/>
  <c r="J66" i="9"/>
  <c r="M49" i="12"/>
  <c r="AH85" i="9"/>
  <c r="AH84" i="9"/>
  <c r="AU67" i="9"/>
  <c r="AU68" i="9" s="1"/>
  <c r="Y67" i="9"/>
  <c r="Y68" i="9" s="1"/>
  <c r="AK67" i="9"/>
  <c r="AK68" i="9" s="1"/>
  <c r="AA67" i="9"/>
  <c r="AA68" i="9" s="1"/>
  <c r="AM66" i="9"/>
  <c r="V66" i="9"/>
  <c r="R66" i="9"/>
  <c r="M47" i="12"/>
  <c r="M51" i="12" s="1"/>
  <c r="M52" i="12" s="1"/>
  <c r="T87" i="9"/>
  <c r="Q89" i="9"/>
  <c r="Q90" i="9" s="1"/>
  <c r="M89" i="9"/>
  <c r="M90" i="9" s="1"/>
  <c r="N89" i="9"/>
  <c r="N90" i="9" s="1"/>
  <c r="L89" i="9"/>
  <c r="L90" i="9" s="1"/>
  <c r="K89" i="9"/>
  <c r="K90" i="9" s="1"/>
  <c r="O89" i="9"/>
  <c r="O90" i="9" s="1"/>
  <c r="P89" i="9"/>
  <c r="P90" i="9" s="1"/>
  <c r="Z84" i="9"/>
  <c r="Z85" i="9"/>
  <c r="AS67" i="9"/>
  <c r="AS68" i="9" s="1"/>
  <c r="AP66" i="9"/>
  <c r="Q67" i="9"/>
  <c r="Q68" i="9" s="1"/>
  <c r="AC67" i="9"/>
  <c r="AC68" i="9" s="1"/>
  <c r="S67" i="9"/>
  <c r="S68" i="9" s="1"/>
  <c r="AE66" i="9"/>
  <c r="AK66" i="9"/>
  <c r="U66" i="9"/>
  <c r="M46" i="12"/>
  <c r="M50" i="12" s="1"/>
  <c r="AW66" i="9"/>
  <c r="AR67" i="9"/>
  <c r="AR68" i="9" s="1"/>
  <c r="AQ67" i="9"/>
  <c r="AQ68" i="9" s="1"/>
  <c r="AN67" i="9"/>
  <c r="AN68" i="9" s="1"/>
  <c r="U67" i="9"/>
  <c r="U68" i="9" s="1"/>
  <c r="AL67" i="9"/>
  <c r="AL68" i="9" s="1"/>
  <c r="W66" i="9"/>
  <c r="AI66" i="9"/>
  <c r="AO66" i="9"/>
  <c r="AX67" i="9"/>
  <c r="AX68" i="9" s="1"/>
  <c r="S87" i="9"/>
  <c r="N77" i="9"/>
  <c r="L77" i="9"/>
  <c r="J77" i="9"/>
  <c r="M77" i="9"/>
  <c r="O77" i="9"/>
  <c r="P77" i="9"/>
  <c r="K77" i="9"/>
  <c r="U87" i="9"/>
  <c r="U85" i="9"/>
  <c r="U84" i="9"/>
  <c r="U88" i="9" s="1"/>
  <c r="W87" i="9"/>
  <c r="V87" i="9"/>
  <c r="X87" i="9"/>
  <c r="AC85" i="9"/>
  <c r="AC84" i="9"/>
  <c r="AJ85" i="9"/>
  <c r="AJ84" i="9"/>
  <c r="AE85" i="9"/>
  <c r="AE84" i="9"/>
  <c r="M33" i="12"/>
  <c r="M36" i="12" s="1"/>
  <c r="M57" i="12"/>
  <c r="M58" i="12"/>
  <c r="L57" i="12"/>
  <c r="L58" i="12"/>
  <c r="M60" i="12"/>
  <c r="L60" i="12"/>
  <c r="O47" i="12"/>
  <c r="O46" i="12"/>
  <c r="P28" i="12"/>
  <c r="S77" i="9"/>
  <c r="T77" i="9"/>
  <c r="U77" i="9"/>
  <c r="V77" i="9"/>
  <c r="W77" i="9"/>
  <c r="Q77" i="9"/>
  <c r="R77" i="9"/>
  <c r="V78" i="9"/>
  <c r="V79" i="9" s="1"/>
  <c r="W78" i="9"/>
  <c r="W79" i="9" s="1"/>
  <c r="R78" i="9"/>
  <c r="R79" i="9" s="1"/>
  <c r="Q78" i="9"/>
  <c r="Q79" i="9" s="1"/>
  <c r="S78" i="9"/>
  <c r="S79" i="9" s="1"/>
  <c r="T78" i="9"/>
  <c r="T79" i="9" s="1"/>
  <c r="U78" i="9"/>
  <c r="U79" i="9" s="1"/>
  <c r="AZ78" i="9"/>
  <c r="AZ79" i="9" s="1"/>
  <c r="AZ77" i="9"/>
  <c r="BA77" i="9"/>
  <c r="BB77" i="9"/>
  <c r="AB77" i="9"/>
  <c r="AJ77" i="9"/>
  <c r="AR77" i="9"/>
  <c r="AC77" i="9"/>
  <c r="AK77" i="9"/>
  <c r="AS77" i="9"/>
  <c r="AD77" i="9"/>
  <c r="AL77" i="9"/>
  <c r="AT77" i="9"/>
  <c r="AE77" i="9"/>
  <c r="AM77" i="9"/>
  <c r="AU77" i="9"/>
  <c r="AO77" i="9"/>
  <c r="X77" i="9"/>
  <c r="AF77" i="9"/>
  <c r="AN77" i="9"/>
  <c r="AV77" i="9"/>
  <c r="Y77" i="9"/>
  <c r="AG77" i="9"/>
  <c r="AW77" i="9"/>
  <c r="Z77" i="9"/>
  <c r="AH77" i="9"/>
  <c r="AP77" i="9"/>
  <c r="AX77" i="9"/>
  <c r="AA77" i="9"/>
  <c r="AI77" i="9"/>
  <c r="AQ77" i="9"/>
  <c r="AY77" i="9"/>
  <c r="E8" i="25" s="1"/>
  <c r="AA78" i="9"/>
  <c r="AA79" i="9" s="1"/>
  <c r="AI78" i="9"/>
  <c r="AI79" i="9" s="1"/>
  <c r="AQ78" i="9"/>
  <c r="AQ79" i="9" s="1"/>
  <c r="AY78" i="9"/>
  <c r="AY79" i="9" s="1"/>
  <c r="F8" i="25" s="1"/>
  <c r="AN78" i="9"/>
  <c r="AN79" i="9" s="1"/>
  <c r="AB78" i="9"/>
  <c r="AB79" i="9" s="1"/>
  <c r="AJ78" i="9"/>
  <c r="AJ79" i="9" s="1"/>
  <c r="AR78" i="9"/>
  <c r="AR79" i="9" s="1"/>
  <c r="AC78" i="9"/>
  <c r="AC79" i="9" s="1"/>
  <c r="AK78" i="9"/>
  <c r="AK79" i="9" s="1"/>
  <c r="AS78" i="9"/>
  <c r="AS79" i="9" s="1"/>
  <c r="AD78" i="9"/>
  <c r="AD79" i="9" s="1"/>
  <c r="AL78" i="9"/>
  <c r="AL79" i="9" s="1"/>
  <c r="AT78" i="9"/>
  <c r="AT79" i="9" s="1"/>
  <c r="AE78" i="9"/>
  <c r="AE79" i="9" s="1"/>
  <c r="AM78" i="9"/>
  <c r="AM79" i="9" s="1"/>
  <c r="AU78" i="9"/>
  <c r="AU79" i="9" s="1"/>
  <c r="AF78" i="9"/>
  <c r="AF79" i="9" s="1"/>
  <c r="AV78" i="9"/>
  <c r="AV79" i="9" s="1"/>
  <c r="Y78" i="9"/>
  <c r="Y79" i="9" s="1"/>
  <c r="AG78" i="9"/>
  <c r="AG79" i="9" s="1"/>
  <c r="AO78" i="9"/>
  <c r="AO79" i="9" s="1"/>
  <c r="AW78" i="9"/>
  <c r="AW79" i="9" s="1"/>
  <c r="X78" i="9"/>
  <c r="X79" i="9" s="1"/>
  <c r="Z78" i="9"/>
  <c r="Z79" i="9" s="1"/>
  <c r="AH78" i="9"/>
  <c r="AH79" i="9" s="1"/>
  <c r="AP78" i="9"/>
  <c r="AP79" i="9" s="1"/>
  <c r="AX78" i="9"/>
  <c r="AX79" i="9" s="1"/>
  <c r="AJ37" i="9"/>
  <c r="AP41" i="9" s="1"/>
  <c r="AQ46" i="9" s="1"/>
  <c r="AQ83" i="9" s="1"/>
  <c r="AE37" i="9"/>
  <c r="AA41" i="9"/>
  <c r="AB46" i="9" s="1"/>
  <c r="AB83" i="9" s="1"/>
  <c r="AB37" i="9"/>
  <c r="AD37" i="9"/>
  <c r="AC41" i="9"/>
  <c r="AD46" i="9" s="1"/>
  <c r="AD83" i="9" s="1"/>
  <c r="X41" i="9"/>
  <c r="Y46" i="9" s="1"/>
  <c r="Y83" i="9" s="1"/>
  <c r="Z87" i="9" s="1"/>
  <c r="Y37" i="9"/>
  <c r="AE41" i="9" s="1"/>
  <c r="AF46" i="9" s="1"/>
  <c r="AF83" i="9" s="1"/>
  <c r="AH37" i="9"/>
  <c r="AN41" i="9" s="1"/>
  <c r="AO46" i="9" s="1"/>
  <c r="AO83" i="9" s="1"/>
  <c r="Z41" i="9"/>
  <c r="AA46" i="9" s="1"/>
  <c r="AA83" i="9" s="1"/>
  <c r="Z37" i="9"/>
  <c r="O29" i="12" l="1"/>
  <c r="N51" i="12"/>
  <c r="N52" i="12" s="1"/>
  <c r="O50" i="12"/>
  <c r="N50" i="12"/>
  <c r="J29" i="26"/>
  <c r="Q9" i="26"/>
  <c r="AQ37" i="9"/>
  <c r="BB78" i="9"/>
  <c r="BB79" i="9" s="1"/>
  <c r="BD78" i="9"/>
  <c r="BD79" i="9" s="1"/>
  <c r="Y87" i="9"/>
  <c r="T89" i="9"/>
  <c r="T90" i="9" s="1"/>
  <c r="AF87" i="9"/>
  <c r="U89" i="9"/>
  <c r="U90" i="9" s="1"/>
  <c r="S89" i="9"/>
  <c r="S90" i="9" s="1"/>
  <c r="R88" i="9"/>
  <c r="W89" i="9"/>
  <c r="W90" i="9" s="1"/>
  <c r="AD85" i="9"/>
  <c r="AD84" i="9"/>
  <c r="BA78" i="9"/>
  <c r="BA79" i="9" s="1"/>
  <c r="BD77" i="9"/>
  <c r="V89" i="9"/>
  <c r="V90" i="9" s="1"/>
  <c r="AF85" i="9"/>
  <c r="AF84" i="9"/>
  <c r="BE77" i="9"/>
  <c r="T88" i="9"/>
  <c r="AA84" i="9"/>
  <c r="AA85" i="9"/>
  <c r="Y85" i="9"/>
  <c r="Y89" i="9" s="1"/>
  <c r="Y90" i="9" s="1"/>
  <c r="Y84" i="9"/>
  <c r="Y88" i="9" s="1"/>
  <c r="BE78" i="9"/>
  <c r="BE79" i="9" s="1"/>
  <c r="AA87" i="9"/>
  <c r="M35" i="12"/>
  <c r="M37" i="12" s="1"/>
  <c r="N40" i="12" s="1"/>
  <c r="N56" i="12" s="1"/>
  <c r="N58" i="12" s="1"/>
  <c r="N62" i="12" s="1"/>
  <c r="N63" i="12" s="1"/>
  <c r="X89" i="9"/>
  <c r="X90" i="9" s="1"/>
  <c r="X88" i="9"/>
  <c r="W88" i="9"/>
  <c r="AB85" i="9"/>
  <c r="AB84" i="9"/>
  <c r="AB87" i="9"/>
  <c r="AE87" i="9"/>
  <c r="V88" i="9"/>
  <c r="AC87" i="9"/>
  <c r="AD87" i="9"/>
  <c r="AO85" i="9"/>
  <c r="AO84" i="9"/>
  <c r="AQ84" i="9"/>
  <c r="AQ85" i="9"/>
  <c r="P30" i="12"/>
  <c r="Q39" i="12" s="1"/>
  <c r="Q45" i="12" s="1"/>
  <c r="Q49" i="12" s="1"/>
  <c r="P29" i="12"/>
  <c r="Q28" i="12"/>
  <c r="Q30" i="12" s="1"/>
  <c r="O51" i="12"/>
  <c r="O52" i="12" s="1"/>
  <c r="L62" i="12"/>
  <c r="L63" i="12" s="1"/>
  <c r="M62" i="12"/>
  <c r="M63" i="12" s="1"/>
  <c r="L61" i="12"/>
  <c r="M61" i="12"/>
  <c r="P47" i="12"/>
  <c r="P46" i="12"/>
  <c r="P49" i="12"/>
  <c r="AK41" i="9"/>
  <c r="AL46" i="9" s="1"/>
  <c r="AL83" i="9" s="1"/>
  <c r="AL37" i="9"/>
  <c r="AR41" i="9" s="1"/>
  <c r="AS46" i="9" s="1"/>
  <c r="AS83" i="9" s="1"/>
  <c r="AO37" i="9"/>
  <c r="AX37" i="9"/>
  <c r="BD41" i="9" s="1"/>
  <c r="BE46" i="9" s="1"/>
  <c r="BE83" i="9" s="1"/>
  <c r="AW41" i="9"/>
  <c r="AX46" i="9" s="1"/>
  <c r="AX83" i="9" s="1"/>
  <c r="AJ41" i="9"/>
  <c r="AK46" i="9" s="1"/>
  <c r="AK83" i="9" s="1"/>
  <c r="AK37" i="9"/>
  <c r="AG37" i="9"/>
  <c r="AF41" i="9"/>
  <c r="AG46" i="9" s="1"/>
  <c r="AG83" i="9" s="1"/>
  <c r="AH41" i="9"/>
  <c r="AI46" i="9" s="1"/>
  <c r="AI83" i="9" s="1"/>
  <c r="AI37" i="9"/>
  <c r="AO41" i="9" s="1"/>
  <c r="AP46" i="9" s="1"/>
  <c r="AP83" i="9" s="1"/>
  <c r="AF37" i="9"/>
  <c r="S9" i="26" l="1"/>
  <c r="X9" i="26"/>
  <c r="W9" i="26"/>
  <c r="J30" i="26"/>
  <c r="Z89" i="9"/>
  <c r="Z90" i="9" s="1"/>
  <c r="AA89" i="9"/>
  <c r="AA90" i="9" s="1"/>
  <c r="AA88" i="9"/>
  <c r="Z88" i="9"/>
  <c r="AF89" i="9"/>
  <c r="AF90" i="9" s="1"/>
  <c r="AC88" i="9"/>
  <c r="AE89" i="9"/>
  <c r="AE90" i="9" s="1"/>
  <c r="AI87" i="9"/>
  <c r="AK87" i="9"/>
  <c r="AK85" i="9"/>
  <c r="AK84" i="9"/>
  <c r="AG85" i="9"/>
  <c r="AG89" i="9" s="1"/>
  <c r="AG90" i="9" s="1"/>
  <c r="AG84" i="9"/>
  <c r="N33" i="12"/>
  <c r="N36" i="12" s="1"/>
  <c r="N60" i="12"/>
  <c r="AG87" i="9"/>
  <c r="AJ87" i="9"/>
  <c r="N57" i="12"/>
  <c r="N61" i="12" s="1"/>
  <c r="AF88" i="9"/>
  <c r="AH87" i="9"/>
  <c r="AB89" i="9"/>
  <c r="AB90" i="9" s="1"/>
  <c r="AD89" i="9"/>
  <c r="AD90" i="9" s="1"/>
  <c r="AC89" i="9"/>
  <c r="AC90" i="9" s="1"/>
  <c r="AE88" i="9"/>
  <c r="AD88" i="9"/>
  <c r="AB88" i="9"/>
  <c r="AP84" i="9"/>
  <c r="AP85" i="9"/>
  <c r="AI85" i="9"/>
  <c r="AI84" i="9"/>
  <c r="AJ88" i="9" s="1"/>
  <c r="AX85" i="9"/>
  <c r="AX84" i="9"/>
  <c r="BE85" i="9"/>
  <c r="BE84" i="9"/>
  <c r="AS84" i="9"/>
  <c r="AS85" i="9"/>
  <c r="AL85" i="9"/>
  <c r="AL84" i="9"/>
  <c r="AL87" i="9"/>
  <c r="P51" i="12"/>
  <c r="P52" i="12" s="1"/>
  <c r="R39" i="12"/>
  <c r="R45" i="12" s="1"/>
  <c r="Q29" i="12"/>
  <c r="R28" i="12"/>
  <c r="P50" i="12"/>
  <c r="Q47" i="12"/>
  <c r="Q46" i="12"/>
  <c r="Q50" i="12" s="1"/>
  <c r="AS37" i="9"/>
  <c r="AY41" i="9" s="1"/>
  <c r="AZ46" i="9" s="1"/>
  <c r="AZ83" i="9" s="1"/>
  <c r="AR37" i="9"/>
  <c r="AQ41" i="9"/>
  <c r="AR46" i="9" s="1"/>
  <c r="AR83" i="9" s="1"/>
  <c r="AN37" i="9"/>
  <c r="AT41" i="9" s="1"/>
  <c r="AU46" i="9" s="1"/>
  <c r="AU83" i="9" s="1"/>
  <c r="AM41" i="9"/>
  <c r="AN46" i="9" s="1"/>
  <c r="AN83" i="9" s="1"/>
  <c r="AM37" i="9"/>
  <c r="AS41" i="9" s="1"/>
  <c r="AT46" i="9" s="1"/>
  <c r="AT83" i="9" s="1"/>
  <c r="AL41" i="9"/>
  <c r="AM46" i="9" s="1"/>
  <c r="AM83" i="9" s="1"/>
  <c r="AO87" i="9" s="1"/>
  <c r="AV37" i="9"/>
  <c r="BB41" i="9" s="1"/>
  <c r="BC46" i="9" s="1"/>
  <c r="BC83" i="9" s="1"/>
  <c r="AU41" i="9"/>
  <c r="AV46" i="9" s="1"/>
  <c r="AV83" i="9" s="1"/>
  <c r="AP37" i="9"/>
  <c r="N35" i="12" l="1"/>
  <c r="N37" i="12" s="1"/>
  <c r="O40" i="12" s="1"/>
  <c r="O56" i="12" s="1"/>
  <c r="O58" i="12" s="1"/>
  <c r="T10" i="26"/>
  <c r="P10" i="26" s="1"/>
  <c r="V9" i="26"/>
  <c r="Y9" i="26" s="1"/>
  <c r="AH89" i="9"/>
  <c r="AH90" i="9" s="1"/>
  <c r="AM87" i="9"/>
  <c r="AI89" i="9"/>
  <c r="AI90" i="9" s="1"/>
  <c r="AU87" i="9"/>
  <c r="AJ89" i="9"/>
  <c r="AJ90" i="9" s="1"/>
  <c r="AK89" i="9"/>
  <c r="AK90" i="9" s="1"/>
  <c r="AK88" i="9"/>
  <c r="AV87" i="9"/>
  <c r="AU85" i="9"/>
  <c r="AU84" i="9"/>
  <c r="AR85" i="9"/>
  <c r="AR84" i="9"/>
  <c r="AN85" i="9"/>
  <c r="AN84" i="9"/>
  <c r="AN87" i="9"/>
  <c r="AR87" i="9"/>
  <c r="AT87" i="9"/>
  <c r="AH88" i="9"/>
  <c r="AG88" i="9"/>
  <c r="AT85" i="9"/>
  <c r="AT84" i="9"/>
  <c r="AP87" i="9"/>
  <c r="AM85" i="9"/>
  <c r="AP89" i="9" s="1"/>
  <c r="AP90" i="9" s="1"/>
  <c r="AM84" i="9"/>
  <c r="AS88" i="9" s="1"/>
  <c r="AU37" i="9"/>
  <c r="BA41" i="9" s="1"/>
  <c r="BB46" i="9" s="1"/>
  <c r="BB83" i="9" s="1"/>
  <c r="AS87" i="9"/>
  <c r="AQ87" i="9"/>
  <c r="AI88" i="9"/>
  <c r="AV85" i="9"/>
  <c r="AV84" i="9"/>
  <c r="AW87" i="9"/>
  <c r="BC85" i="9"/>
  <c r="BC84" i="9"/>
  <c r="AL89" i="9"/>
  <c r="AL90" i="9" s="1"/>
  <c r="AZ85" i="9"/>
  <c r="AZ87" i="9"/>
  <c r="AZ84" i="9"/>
  <c r="AL88" i="9"/>
  <c r="O57" i="12"/>
  <c r="O60" i="12"/>
  <c r="R46" i="12"/>
  <c r="R50" i="12" s="1"/>
  <c r="R47" i="12"/>
  <c r="R51" i="12" s="1"/>
  <c r="R52" i="12" s="1"/>
  <c r="R49" i="12"/>
  <c r="R30" i="12"/>
  <c r="S39" i="12" s="1"/>
  <c r="S45" i="12" s="1"/>
  <c r="S49" i="12" s="1"/>
  <c r="R29" i="12"/>
  <c r="S28" i="12"/>
  <c r="Q51" i="12"/>
  <c r="Q52" i="12" s="1"/>
  <c r="AW37" i="9"/>
  <c r="BC41" i="9" s="1"/>
  <c r="BD46" i="9" s="1"/>
  <c r="BD83" i="9" s="1"/>
  <c r="AV41" i="9"/>
  <c r="AW46" i="9" s="1"/>
  <c r="AW83" i="9" s="1"/>
  <c r="AT37" i="9"/>
  <c r="AZ41" i="9" s="1"/>
  <c r="BA46" i="9" s="1"/>
  <c r="BA83" i="9" s="1"/>
  <c r="BB87" i="9" s="1"/>
  <c r="AY37" i="9"/>
  <c r="BE41" i="9" s="1"/>
  <c r="BF46" i="9" s="1"/>
  <c r="AX41" i="9"/>
  <c r="AY46" i="9" s="1"/>
  <c r="AY83" i="9" s="1"/>
  <c r="O33" i="12" l="1"/>
  <c r="Q10" i="26"/>
  <c r="J31" i="26"/>
  <c r="AR88" i="9"/>
  <c r="AU88" i="9"/>
  <c r="AM88" i="9"/>
  <c r="AO89" i="9"/>
  <c r="AO90" i="9" s="1"/>
  <c r="AT88" i="9"/>
  <c r="AN88" i="9"/>
  <c r="AV89" i="9"/>
  <c r="AV90" i="9" s="1"/>
  <c r="AV88" i="9"/>
  <c r="AU89" i="9"/>
  <c r="AU90" i="9" s="1"/>
  <c r="AQ88" i="9"/>
  <c r="AQ89" i="9"/>
  <c r="AQ90" i="9" s="1"/>
  <c r="AP88" i="9"/>
  <c r="AM89" i="9"/>
  <c r="AM90" i="9" s="1"/>
  <c r="AN89" i="9"/>
  <c r="AN90" i="9" s="1"/>
  <c r="AR89" i="9"/>
  <c r="AR90" i="9" s="1"/>
  <c r="BA84" i="9"/>
  <c r="BB88" i="9" s="1"/>
  <c r="BA85" i="9"/>
  <c r="BA87" i="9"/>
  <c r="BE87" i="9"/>
  <c r="AO88" i="9"/>
  <c r="AS89" i="9"/>
  <c r="AS90" i="9" s="1"/>
  <c r="AT89" i="9"/>
  <c r="AT90" i="9" s="1"/>
  <c r="BB84" i="9"/>
  <c r="BB85" i="9"/>
  <c r="AY85" i="9"/>
  <c r="AY84" i="9"/>
  <c r="BC87" i="9"/>
  <c r="BD85" i="9"/>
  <c r="BD84" i="9"/>
  <c r="AW85" i="9"/>
  <c r="AW84" i="9"/>
  <c r="AX87" i="9"/>
  <c r="AY87" i="9"/>
  <c r="D9" i="25" s="1"/>
  <c r="BD87" i="9"/>
  <c r="AZ89" i="9"/>
  <c r="AZ90" i="9" s="1"/>
  <c r="AZ88" i="9"/>
  <c r="O61" i="12"/>
  <c r="S30" i="12"/>
  <c r="T39" i="12" s="1"/>
  <c r="T45" i="12" s="1"/>
  <c r="S29" i="12"/>
  <c r="T28" i="12"/>
  <c r="S47" i="12"/>
  <c r="S46" i="12"/>
  <c r="S50" i="12" s="1"/>
  <c r="O62" i="12"/>
  <c r="O63" i="12" s="1"/>
  <c r="O36" i="12" l="1"/>
  <c r="O35" i="12"/>
  <c r="O37" i="12" s="1"/>
  <c r="P40" i="12" s="1"/>
  <c r="P56" i="12" s="1"/>
  <c r="S10" i="26"/>
  <c r="J32" i="26"/>
  <c r="X10" i="26"/>
  <c r="W10" i="26"/>
  <c r="BB89" i="9"/>
  <c r="BB90" i="9" s="1"/>
  <c r="BC88" i="9"/>
  <c r="BA88" i="9"/>
  <c r="BE88" i="9"/>
  <c r="BA89" i="9"/>
  <c r="BA90" i="9" s="1"/>
  <c r="BD89" i="9"/>
  <c r="BD90" i="9" s="1"/>
  <c r="BC89" i="9"/>
  <c r="BC90" i="9" s="1"/>
  <c r="BD88" i="9"/>
  <c r="BE89" i="9"/>
  <c r="BE90" i="9" s="1"/>
  <c r="AX88" i="9"/>
  <c r="AY88" i="9"/>
  <c r="E9" i="25" s="1"/>
  <c r="AW88" i="9"/>
  <c r="AX89" i="9"/>
  <c r="AX90" i="9" s="1"/>
  <c r="AY89" i="9"/>
  <c r="AY90" i="9" s="1"/>
  <c r="F9" i="25" s="1"/>
  <c r="AW89" i="9"/>
  <c r="AW90" i="9" s="1"/>
  <c r="S51" i="12"/>
  <c r="S52" i="12" s="1"/>
  <c r="T30" i="12"/>
  <c r="U39" i="12" s="1"/>
  <c r="U45" i="12" s="1"/>
  <c r="T29" i="12"/>
  <c r="U28" i="12"/>
  <c r="T46" i="12"/>
  <c r="T47" i="12"/>
  <c r="T51" i="12" s="1"/>
  <c r="T52" i="12" s="1"/>
  <c r="T49" i="12"/>
  <c r="P33" i="12" l="1"/>
  <c r="P60" i="12"/>
  <c r="P58" i="12"/>
  <c r="P62" i="12" s="1"/>
  <c r="P63" i="12" s="1"/>
  <c r="P57" i="12"/>
  <c r="P61" i="12" s="1"/>
  <c r="P35" i="12"/>
  <c r="P37" i="12" s="1"/>
  <c r="Q40" i="12" s="1"/>
  <c r="Q56" i="12" s="1"/>
  <c r="Q60" i="12" s="1"/>
  <c r="P36" i="12"/>
  <c r="T12" i="26"/>
  <c r="P12" i="26" s="1"/>
  <c r="V10" i="26"/>
  <c r="Y10" i="26" s="1"/>
  <c r="T50" i="12"/>
  <c r="U47" i="12"/>
  <c r="U46" i="12"/>
  <c r="U50" i="12" s="1"/>
  <c r="U49" i="12"/>
  <c r="U30" i="12"/>
  <c r="V39" i="12" s="1"/>
  <c r="V45" i="12" s="1"/>
  <c r="U29" i="12"/>
  <c r="V28" i="12"/>
  <c r="Q33" i="12" l="1"/>
  <c r="Q35" i="12" s="1"/>
  <c r="R33" i="12" s="1"/>
  <c r="Q58" i="12"/>
  <c r="Q62" i="12" s="1"/>
  <c r="Q63" i="12" s="1"/>
  <c r="Q57" i="12"/>
  <c r="Q61" i="12" s="1"/>
  <c r="J33" i="26"/>
  <c r="Q12" i="26"/>
  <c r="R35" i="12"/>
  <c r="R37" i="12" s="1"/>
  <c r="S40" i="12" s="1"/>
  <c r="S56" i="12" s="1"/>
  <c r="R36" i="12"/>
  <c r="U51" i="12"/>
  <c r="U52" i="12" s="1"/>
  <c r="V30" i="12"/>
  <c r="W39" i="12" s="1"/>
  <c r="W45" i="12" s="1"/>
  <c r="V29" i="12"/>
  <c r="W28" i="12"/>
  <c r="Q37" i="12"/>
  <c r="R40" i="12" s="1"/>
  <c r="R56" i="12" s="1"/>
  <c r="V46" i="12"/>
  <c r="V50" i="12" s="1"/>
  <c r="V47" i="12"/>
  <c r="V51" i="12" s="1"/>
  <c r="V52" i="12" s="1"/>
  <c r="V49" i="12"/>
  <c r="Q36" i="12" l="1"/>
  <c r="S12" i="26"/>
  <c r="J34" i="26"/>
  <c r="X12" i="26"/>
  <c r="W12" i="26"/>
  <c r="S33" i="12"/>
  <c r="S35" i="12" s="1"/>
  <c r="S37" i="12" s="1"/>
  <c r="T40" i="12" s="1"/>
  <c r="T56" i="12" s="1"/>
  <c r="S58" i="12"/>
  <c r="S57" i="12"/>
  <c r="S60" i="12"/>
  <c r="W47" i="12"/>
  <c r="W51" i="12" s="1"/>
  <c r="W52" i="12" s="1"/>
  <c r="W46" i="12"/>
  <c r="W50" i="12" s="1"/>
  <c r="W49" i="12"/>
  <c r="R57" i="12"/>
  <c r="R58" i="12"/>
  <c r="R60" i="12"/>
  <c r="W30" i="12"/>
  <c r="X39" i="12" s="1"/>
  <c r="X45" i="12" s="1"/>
  <c r="W29" i="12"/>
  <c r="X28" i="12"/>
  <c r="S36" i="12" l="1"/>
  <c r="T15" i="26"/>
  <c r="P15" i="26" s="1"/>
  <c r="V12" i="26"/>
  <c r="Y12" i="26" s="1"/>
  <c r="T33" i="12"/>
  <c r="T36" i="12" s="1"/>
  <c r="T58" i="12"/>
  <c r="T57" i="12"/>
  <c r="T61" i="12" s="1"/>
  <c r="T60" i="12"/>
  <c r="T35" i="12"/>
  <c r="T37" i="12" s="1"/>
  <c r="U40" i="12" s="1"/>
  <c r="U56" i="12" s="1"/>
  <c r="X47" i="12"/>
  <c r="X51" i="12" s="1"/>
  <c r="X52" i="12" s="1"/>
  <c r="X46" i="12"/>
  <c r="X50" i="12" s="1"/>
  <c r="X49" i="12"/>
  <c r="R61" i="12"/>
  <c r="S61" i="12"/>
  <c r="S62" i="12"/>
  <c r="S63" i="12" s="1"/>
  <c r="T62" i="12"/>
  <c r="T63" i="12" s="1"/>
  <c r="R62" i="12"/>
  <c r="R63" i="12" s="1"/>
  <c r="X30" i="12"/>
  <c r="Y39" i="12" s="1"/>
  <c r="Y45" i="12" s="1"/>
  <c r="X29" i="12"/>
  <c r="Y28" i="12"/>
  <c r="Q15" i="26" l="1"/>
  <c r="J35" i="26"/>
  <c r="U33" i="12"/>
  <c r="U58" i="12"/>
  <c r="U62" i="12" s="1"/>
  <c r="U63" i="12" s="1"/>
  <c r="U57" i="12"/>
  <c r="U61" i="12" s="1"/>
  <c r="U60" i="12"/>
  <c r="U35" i="12"/>
  <c r="U37" i="12" s="1"/>
  <c r="V40" i="12" s="1"/>
  <c r="V56" i="12" s="1"/>
  <c r="U36" i="12"/>
  <c r="Y30" i="12"/>
  <c r="Z39" i="12" s="1"/>
  <c r="Z45" i="12" s="1"/>
  <c r="Y29" i="12"/>
  <c r="Z28" i="12"/>
  <c r="Y47" i="12"/>
  <c r="Y51" i="12" s="1"/>
  <c r="Y52" i="12" s="1"/>
  <c r="Y46" i="12"/>
  <c r="Y50" i="12" s="1"/>
  <c r="Y49" i="12"/>
  <c r="W15" i="26" l="1"/>
  <c r="W19" i="26" s="1"/>
  <c r="S15" i="26"/>
  <c r="V15" i="26" s="1"/>
  <c r="J36" i="26"/>
  <c r="X15" i="26"/>
  <c r="X19" i="26" s="1"/>
  <c r="V33" i="12"/>
  <c r="V35" i="12" s="1"/>
  <c r="W33" i="12" s="1"/>
  <c r="V57" i="12"/>
  <c r="V61" i="12" s="1"/>
  <c r="V58" i="12"/>
  <c r="V62" i="12" s="1"/>
  <c r="V63" i="12" s="1"/>
  <c r="V60" i="12"/>
  <c r="Z47" i="12"/>
  <c r="Z51" i="12" s="1"/>
  <c r="Z52" i="12" s="1"/>
  <c r="Z46" i="12"/>
  <c r="Z50" i="12" s="1"/>
  <c r="Z49" i="12"/>
  <c r="Z30" i="12"/>
  <c r="AA39" i="12" s="1"/>
  <c r="AA45" i="12" s="1"/>
  <c r="Z29" i="12"/>
  <c r="AA28" i="12"/>
  <c r="V36" i="12" l="1"/>
  <c r="V19" i="26"/>
  <c r="Y15" i="26"/>
  <c r="W35" i="12"/>
  <c r="W37" i="12" s="1"/>
  <c r="X40" i="12" s="1"/>
  <c r="X56" i="12" s="1"/>
  <c r="W36" i="12"/>
  <c r="X33" i="12"/>
  <c r="AA30" i="12"/>
  <c r="AB39" i="12" s="1"/>
  <c r="AB45" i="12" s="1"/>
  <c r="AA29" i="12"/>
  <c r="AB28" i="12"/>
  <c r="AA47" i="12"/>
  <c r="AA51" i="12" s="1"/>
  <c r="AA52" i="12" s="1"/>
  <c r="AA46" i="12"/>
  <c r="AA50" i="12" s="1"/>
  <c r="AA49" i="12"/>
  <c r="V37" i="12"/>
  <c r="W40" i="12" s="1"/>
  <c r="W56" i="12" s="1"/>
  <c r="Y21" i="26" l="1"/>
  <c r="Y22" i="26" s="1"/>
  <c r="Y19" i="26"/>
  <c r="X58" i="12"/>
  <c r="X57" i="12"/>
  <c r="X60" i="12"/>
  <c r="AB46" i="12"/>
  <c r="AB50" i="12" s="1"/>
  <c r="AB47" i="12"/>
  <c r="AB51" i="12" s="1"/>
  <c r="AB52" i="12" s="1"/>
  <c r="AB49" i="12"/>
  <c r="X35" i="12"/>
  <c r="X37" i="12" s="1"/>
  <c r="Y40" i="12" s="1"/>
  <c r="Y56" i="12" s="1"/>
  <c r="X36" i="12"/>
  <c r="AB30" i="12"/>
  <c r="AC39" i="12" s="1"/>
  <c r="AC45" i="12" s="1"/>
  <c r="AB29" i="12"/>
  <c r="AC28" i="12"/>
  <c r="W58" i="12"/>
  <c r="W62" i="12" s="1"/>
  <c r="W63" i="12" s="1"/>
  <c r="W57" i="12"/>
  <c r="W61" i="12" s="1"/>
  <c r="W60" i="12"/>
  <c r="Y57" i="12" l="1"/>
  <c r="Y61" i="12" s="1"/>
  <c r="Y58" i="12"/>
  <c r="Y62" i="12" s="1"/>
  <c r="Y63" i="12" s="1"/>
  <c r="Y60" i="12"/>
  <c r="X61" i="12"/>
  <c r="AC30" i="12"/>
  <c r="AD39" i="12" s="1"/>
  <c r="AD45" i="12" s="1"/>
  <c r="AC29" i="12"/>
  <c r="AD28" i="12"/>
  <c r="AC46" i="12"/>
  <c r="AC50" i="12" s="1"/>
  <c r="AC47" i="12"/>
  <c r="AC51" i="12" s="1"/>
  <c r="AC52" i="12" s="1"/>
  <c r="AC49" i="12"/>
  <c r="Y33" i="12"/>
  <c r="X62" i="12"/>
  <c r="X63" i="12" s="1"/>
  <c r="AD30" i="12" l="1"/>
  <c r="AE39" i="12" s="1"/>
  <c r="AE45" i="12" s="1"/>
  <c r="AD29" i="12"/>
  <c r="AE28" i="12"/>
  <c r="AD47" i="12"/>
  <c r="AD51" i="12" s="1"/>
  <c r="AD52" i="12" s="1"/>
  <c r="AD46" i="12"/>
  <c r="AD50" i="12" s="1"/>
  <c r="AD49" i="12"/>
  <c r="Y35" i="12"/>
  <c r="Y37" i="12" s="1"/>
  <c r="Z40" i="12" s="1"/>
  <c r="Z56" i="12" s="1"/>
  <c r="Y36" i="12"/>
  <c r="Z57" i="12" l="1"/>
  <c r="Z61" i="12" s="1"/>
  <c r="Z58" i="12"/>
  <c r="Z62" i="12" s="1"/>
  <c r="Z63" i="12" s="1"/>
  <c r="Z60" i="12"/>
  <c r="Z33" i="12"/>
  <c r="AE30" i="12"/>
  <c r="AF39" i="12" s="1"/>
  <c r="AF45" i="12" s="1"/>
  <c r="AE29" i="12"/>
  <c r="AF28" i="12"/>
  <c r="AE47" i="12"/>
  <c r="AE51" i="12" s="1"/>
  <c r="AE52" i="12" s="1"/>
  <c r="AE46" i="12"/>
  <c r="AE50" i="12" s="1"/>
  <c r="AE49" i="12"/>
  <c r="AF30" i="12" l="1"/>
  <c r="AG39" i="12" s="1"/>
  <c r="AG45" i="12" s="1"/>
  <c r="AF29" i="12"/>
  <c r="AG28" i="12"/>
  <c r="AF46" i="12"/>
  <c r="AF50" i="12" s="1"/>
  <c r="AF47" i="12"/>
  <c r="AF51" i="12" s="1"/>
  <c r="AF52" i="12" s="1"/>
  <c r="AF49" i="12"/>
  <c r="Z35" i="12"/>
  <c r="Z37" i="12" s="1"/>
  <c r="AA40" i="12" s="1"/>
  <c r="AA56" i="12" s="1"/>
  <c r="Z36" i="12"/>
  <c r="AA58" i="12" l="1"/>
  <c r="AA62" i="12" s="1"/>
  <c r="AA63" i="12" s="1"/>
  <c r="AA57" i="12"/>
  <c r="AA61" i="12" s="1"/>
  <c r="AA60" i="12"/>
  <c r="AA33" i="12"/>
  <c r="AG30" i="12"/>
  <c r="AH39" i="12" s="1"/>
  <c r="AH45" i="12" s="1"/>
  <c r="AG29" i="12"/>
  <c r="AH28" i="12"/>
  <c r="AG46" i="12"/>
  <c r="AG50" i="12" s="1"/>
  <c r="AG47" i="12"/>
  <c r="AG51" i="12" s="1"/>
  <c r="AG52" i="12" s="1"/>
  <c r="AG49" i="12"/>
  <c r="AH30" i="12" l="1"/>
  <c r="AI39" i="12" s="1"/>
  <c r="AI45" i="12" s="1"/>
  <c r="AH29" i="12"/>
  <c r="AI28" i="12"/>
  <c r="AH46" i="12"/>
  <c r="AH50" i="12" s="1"/>
  <c r="AH47" i="12"/>
  <c r="AH51" i="12" s="1"/>
  <c r="AH52" i="12" s="1"/>
  <c r="AH49" i="12"/>
  <c r="AA35" i="12"/>
  <c r="AB33" i="12" s="1"/>
  <c r="AA36" i="12"/>
  <c r="AB35" i="12" l="1"/>
  <c r="AB37" i="12" s="1"/>
  <c r="AC40" i="12" s="1"/>
  <c r="AC56" i="12" s="1"/>
  <c r="AB36" i="12"/>
  <c r="AA37" i="12"/>
  <c r="AB40" i="12" s="1"/>
  <c r="AB56" i="12" s="1"/>
  <c r="AI30" i="12"/>
  <c r="AJ39" i="12" s="1"/>
  <c r="AJ45" i="12" s="1"/>
  <c r="AI29" i="12"/>
  <c r="AJ28" i="12"/>
  <c r="AI47" i="12"/>
  <c r="AI51" i="12" s="1"/>
  <c r="AI52" i="12" s="1"/>
  <c r="AI46" i="12"/>
  <c r="AI50" i="12" s="1"/>
  <c r="AI49" i="12"/>
  <c r="AC33" i="12" l="1"/>
  <c r="AC35" i="12" s="1"/>
  <c r="AC58" i="12"/>
  <c r="AC57" i="12"/>
  <c r="AC60" i="12"/>
  <c r="AB57" i="12"/>
  <c r="AB61" i="12" s="1"/>
  <c r="AB58" i="12"/>
  <c r="AB62" i="12" s="1"/>
  <c r="AB63" i="12" s="1"/>
  <c r="AB60" i="12"/>
  <c r="AJ47" i="12"/>
  <c r="AJ51" i="12" s="1"/>
  <c r="AJ52" i="12" s="1"/>
  <c r="AJ46" i="12"/>
  <c r="AJ50" i="12" s="1"/>
  <c r="AJ49" i="12"/>
  <c r="AC36" i="12"/>
  <c r="AJ30" i="12"/>
  <c r="AK39" i="12" s="1"/>
  <c r="AK45" i="12" s="1"/>
  <c r="AJ29" i="12"/>
  <c r="AK28" i="12"/>
  <c r="AC37" i="12" l="1"/>
  <c r="AD40" i="12" s="1"/>
  <c r="AD56" i="12" s="1"/>
  <c r="AD58" i="12" s="1"/>
  <c r="AD62" i="12" s="1"/>
  <c r="AD63" i="12" s="1"/>
  <c r="AD33" i="12"/>
  <c r="AD35" i="12" s="1"/>
  <c r="AD37" i="12" s="1"/>
  <c r="AE40" i="12" s="1"/>
  <c r="AE56" i="12" s="1"/>
  <c r="AK47" i="12"/>
  <c r="AK51" i="12" s="1"/>
  <c r="AK52" i="12" s="1"/>
  <c r="AK46" i="12"/>
  <c r="AK50" i="12" s="1"/>
  <c r="AK49" i="12"/>
  <c r="AD36" i="12"/>
  <c r="AC61" i="12"/>
  <c r="AD57" i="12"/>
  <c r="AD61" i="12" s="1"/>
  <c r="AD60" i="12"/>
  <c r="AK30" i="12"/>
  <c r="AL39" i="12" s="1"/>
  <c r="AL45" i="12" s="1"/>
  <c r="AK29" i="12"/>
  <c r="AL28" i="12"/>
  <c r="AC62" i="12"/>
  <c r="AC63" i="12" s="1"/>
  <c r="AE33" i="12" l="1"/>
  <c r="AE35" i="12" s="1"/>
  <c r="AE37" i="12" s="1"/>
  <c r="AF40" i="12" s="1"/>
  <c r="AF56" i="12" s="1"/>
  <c r="AE57" i="12"/>
  <c r="AE61" i="12" s="1"/>
  <c r="AE58" i="12"/>
  <c r="AE62" i="12" s="1"/>
  <c r="AE63" i="12" s="1"/>
  <c r="AE60" i="12"/>
  <c r="AL46" i="12"/>
  <c r="AL50" i="12" s="1"/>
  <c r="AL47" i="12"/>
  <c r="AL51" i="12" s="1"/>
  <c r="AL52" i="12" s="1"/>
  <c r="AL49" i="12"/>
  <c r="AL30" i="12"/>
  <c r="AM39" i="12" s="1"/>
  <c r="AM45" i="12" s="1"/>
  <c r="AL29" i="12"/>
  <c r="AM28" i="12"/>
  <c r="AE36" i="12" l="1"/>
  <c r="AF33" i="12"/>
  <c r="AF35" i="12" s="1"/>
  <c r="AG33" i="12" s="1"/>
  <c r="AF58" i="12"/>
  <c r="AF62" i="12" s="1"/>
  <c r="AF63" i="12" s="1"/>
  <c r="AF57" i="12"/>
  <c r="AF61" i="12" s="1"/>
  <c r="AF60" i="12"/>
  <c r="AM47" i="12"/>
  <c r="AM51" i="12" s="1"/>
  <c r="AM52" i="12" s="1"/>
  <c r="AM46" i="12"/>
  <c r="AM50" i="12" s="1"/>
  <c r="AM49" i="12"/>
  <c r="AM30" i="12"/>
  <c r="AN39" i="12" s="1"/>
  <c r="AN45" i="12" s="1"/>
  <c r="AM29" i="12"/>
  <c r="AN28" i="12"/>
  <c r="AF36" i="12" l="1"/>
  <c r="AG35" i="12"/>
  <c r="AG37" i="12" s="1"/>
  <c r="AH40" i="12" s="1"/>
  <c r="AH56" i="12" s="1"/>
  <c r="AG36" i="12"/>
  <c r="AF37" i="12"/>
  <c r="AG40" i="12" s="1"/>
  <c r="AG56" i="12" s="1"/>
  <c r="AN30" i="12"/>
  <c r="AO39" i="12" s="1"/>
  <c r="AO45" i="12" s="1"/>
  <c r="AN29" i="12"/>
  <c r="AO28" i="12"/>
  <c r="AN47" i="12"/>
  <c r="AN51" i="12" s="1"/>
  <c r="AN52" i="12" s="1"/>
  <c r="AN46" i="12"/>
  <c r="AN50" i="12" s="1"/>
  <c r="AN49" i="12"/>
  <c r="AH33" i="12" l="1"/>
  <c r="AO30" i="12"/>
  <c r="AP39" i="12" s="1"/>
  <c r="AP45" i="12" s="1"/>
  <c r="AO29" i="12"/>
  <c r="AP28" i="12"/>
  <c r="AO47" i="12"/>
  <c r="AO51" i="12" s="1"/>
  <c r="AO52" i="12" s="1"/>
  <c r="AO46" i="12"/>
  <c r="AO50" i="12" s="1"/>
  <c r="AO49" i="12"/>
  <c r="AG58" i="12"/>
  <c r="AG62" i="12" s="1"/>
  <c r="AG63" i="12" s="1"/>
  <c r="AG57" i="12"/>
  <c r="AG61" i="12" s="1"/>
  <c r="AG60" i="12"/>
  <c r="AH35" i="12"/>
  <c r="AH37" i="12" s="1"/>
  <c r="AI40" i="12" s="1"/>
  <c r="AI56" i="12" s="1"/>
  <c r="AH36" i="12"/>
  <c r="AH58" i="12"/>
  <c r="AH57" i="12"/>
  <c r="AH60" i="12"/>
  <c r="AI33" i="12" l="1"/>
  <c r="AH61" i="12"/>
  <c r="AH62" i="12"/>
  <c r="AH63" i="12" s="1"/>
  <c r="AI58" i="12"/>
  <c r="AI62" i="12" s="1"/>
  <c r="AI63" i="12" s="1"/>
  <c r="AI57" i="12"/>
  <c r="AI61" i="12" s="1"/>
  <c r="AI60" i="12"/>
  <c r="AI35" i="12"/>
  <c r="AJ33" i="12" s="1"/>
  <c r="AI36" i="12"/>
  <c r="AP30" i="12"/>
  <c r="AQ39" i="12" s="1"/>
  <c r="AQ45" i="12" s="1"/>
  <c r="AP29" i="12"/>
  <c r="AQ28" i="12"/>
  <c r="AP46" i="12"/>
  <c r="AP50" i="12" s="1"/>
  <c r="AP47" i="12"/>
  <c r="AP51" i="12" s="1"/>
  <c r="AP52" i="12" s="1"/>
  <c r="AP49" i="12"/>
  <c r="AI37" i="12" l="1"/>
  <c r="AJ40" i="12" s="1"/>
  <c r="AJ56" i="12" s="1"/>
  <c r="AJ58" i="12" s="1"/>
  <c r="AJ62" i="12" s="1"/>
  <c r="AJ63" i="12" s="1"/>
  <c r="AJ35" i="12"/>
  <c r="AJ37" i="12" s="1"/>
  <c r="AK40" i="12" s="1"/>
  <c r="AK56" i="12" s="1"/>
  <c r="AJ36" i="12"/>
  <c r="AQ30" i="12"/>
  <c r="AR39" i="12" s="1"/>
  <c r="AR45" i="12" s="1"/>
  <c r="AQ29" i="12"/>
  <c r="AR28" i="12"/>
  <c r="AQ47" i="12"/>
  <c r="AQ51" i="12" s="1"/>
  <c r="AQ52" i="12" s="1"/>
  <c r="AQ46" i="12"/>
  <c r="AQ50" i="12" s="1"/>
  <c r="AQ49" i="12"/>
  <c r="AJ60" i="12" l="1"/>
  <c r="AJ57" i="12"/>
  <c r="AJ61" i="12" s="1"/>
  <c r="AK33" i="12"/>
  <c r="AK35" i="12" s="1"/>
  <c r="AK57" i="12"/>
  <c r="AK58" i="12"/>
  <c r="AK62" i="12" s="1"/>
  <c r="AK63" i="12" s="1"/>
  <c r="AK60" i="12"/>
  <c r="AR30" i="12"/>
  <c r="AS39" i="12" s="1"/>
  <c r="AS45" i="12" s="1"/>
  <c r="AR29" i="12"/>
  <c r="AS28" i="12"/>
  <c r="AR47" i="12"/>
  <c r="AR51" i="12" s="1"/>
  <c r="AR52" i="12" s="1"/>
  <c r="AR46" i="12"/>
  <c r="AR50" i="12" s="1"/>
  <c r="AR49" i="12"/>
  <c r="AK61" i="12" l="1"/>
  <c r="AK36" i="12"/>
  <c r="AK37" i="12"/>
  <c r="AL40" i="12" s="1"/>
  <c r="AL56" i="12" s="1"/>
  <c r="AL57" i="12" s="1"/>
  <c r="AL61" i="12" s="1"/>
  <c r="AL33" i="12"/>
  <c r="AL35" i="12" s="1"/>
  <c r="AS30" i="12"/>
  <c r="AT39" i="12" s="1"/>
  <c r="AT45" i="12" s="1"/>
  <c r="AS29" i="12"/>
  <c r="AT28" i="12"/>
  <c r="AS47" i="12"/>
  <c r="AS51" i="12" s="1"/>
  <c r="AS52" i="12" s="1"/>
  <c r="AS46" i="12"/>
  <c r="AS50" i="12" s="1"/>
  <c r="AS49" i="12"/>
  <c r="AL58" i="12" l="1"/>
  <c r="AL62" i="12" s="1"/>
  <c r="AL63" i="12" s="1"/>
  <c r="AL36" i="12"/>
  <c r="AL37" i="12"/>
  <c r="AM40" i="12" s="1"/>
  <c r="AM56" i="12" s="1"/>
  <c r="AM57" i="12" s="1"/>
  <c r="AM61" i="12" s="1"/>
  <c r="AM33" i="12"/>
  <c r="AM36" i="12" s="1"/>
  <c r="AL60" i="12"/>
  <c r="AT30" i="12"/>
  <c r="AU39" i="12" s="1"/>
  <c r="AU45" i="12" s="1"/>
  <c r="AT29" i="12"/>
  <c r="AU28" i="12"/>
  <c r="AT47" i="12"/>
  <c r="AT51" i="12" s="1"/>
  <c r="AT52" i="12" s="1"/>
  <c r="AT46" i="12"/>
  <c r="AT50" i="12" s="1"/>
  <c r="AT49" i="12"/>
  <c r="AM35" i="12" l="1"/>
  <c r="AN33" i="12" s="1"/>
  <c r="AN35" i="12" s="1"/>
  <c r="AN37" i="12" s="1"/>
  <c r="AO40" i="12" s="1"/>
  <c r="AO56" i="12" s="1"/>
  <c r="AM60" i="12"/>
  <c r="AM58" i="12"/>
  <c r="AM62" i="12" s="1"/>
  <c r="AM63" i="12" s="1"/>
  <c r="AM37" i="12"/>
  <c r="AN40" i="12" s="1"/>
  <c r="AN56" i="12" s="1"/>
  <c r="AN60" i="12" s="1"/>
  <c r="AN36" i="12"/>
  <c r="AU30" i="12"/>
  <c r="AV39" i="12" s="1"/>
  <c r="AV45" i="12" s="1"/>
  <c r="AU29" i="12"/>
  <c r="AV28" i="12"/>
  <c r="AU46" i="12"/>
  <c r="AU50" i="12" s="1"/>
  <c r="AU47" i="12"/>
  <c r="AU51" i="12" s="1"/>
  <c r="AU52" i="12" s="1"/>
  <c r="AU49" i="12"/>
  <c r="AN57" i="12" l="1"/>
  <c r="AN61" i="12" s="1"/>
  <c r="AO33" i="12"/>
  <c r="AN58" i="12"/>
  <c r="AN62" i="12" s="1"/>
  <c r="AN63" i="12" s="1"/>
  <c r="AO57" i="12"/>
  <c r="AO58" i="12"/>
  <c r="AO62" i="12" s="1"/>
  <c r="AO63" i="12" s="1"/>
  <c r="AO60" i="12"/>
  <c r="AO35" i="12"/>
  <c r="AO37" i="12" s="1"/>
  <c r="AP40" i="12" s="1"/>
  <c r="AP56" i="12" s="1"/>
  <c r="AO36" i="12"/>
  <c r="AV30" i="12"/>
  <c r="AW39" i="12" s="1"/>
  <c r="AW45" i="12" s="1"/>
  <c r="AV29" i="12"/>
  <c r="AW28" i="12"/>
  <c r="AV46" i="12"/>
  <c r="AV50" i="12" s="1"/>
  <c r="AV47" i="12"/>
  <c r="AV51" i="12" s="1"/>
  <c r="AV52" i="12" s="1"/>
  <c r="AV49" i="12"/>
  <c r="AO61" i="12" l="1"/>
  <c r="AP33" i="12"/>
  <c r="AP35" i="12" s="1"/>
  <c r="AQ33" i="12" s="1"/>
  <c r="AP57" i="12"/>
  <c r="AP61" i="12" s="1"/>
  <c r="AP58" i="12"/>
  <c r="AP62" i="12" s="1"/>
  <c r="AP63" i="12" s="1"/>
  <c r="AP60" i="12"/>
  <c r="AW46" i="12"/>
  <c r="AW50" i="12" s="1"/>
  <c r="AW47" i="12"/>
  <c r="AW51" i="12" s="1"/>
  <c r="AW52" i="12" s="1"/>
  <c r="AW49" i="12"/>
  <c r="AW30" i="12"/>
  <c r="AX39" i="12" s="1"/>
  <c r="AX45" i="12" s="1"/>
  <c r="AW29" i="12"/>
  <c r="AX28" i="12"/>
  <c r="AP36" i="12" l="1"/>
  <c r="AP37" i="12"/>
  <c r="AQ40" i="12" s="1"/>
  <c r="AQ56" i="12" s="1"/>
  <c r="AQ58" i="12" s="1"/>
  <c r="AQ62" i="12" s="1"/>
  <c r="AQ63" i="12" s="1"/>
  <c r="AQ35" i="12"/>
  <c r="AQ37" i="12" s="1"/>
  <c r="AR40" i="12" s="1"/>
  <c r="AR56" i="12" s="1"/>
  <c r="AQ36" i="12"/>
  <c r="AR33" i="12"/>
  <c r="AQ57" i="12"/>
  <c r="AQ61" i="12" s="1"/>
  <c r="AQ60" i="12"/>
  <c r="AX46" i="12"/>
  <c r="AX50" i="12" s="1"/>
  <c r="AX47" i="12"/>
  <c r="AX51" i="12" s="1"/>
  <c r="AX52" i="12" s="1"/>
  <c r="AX49" i="12"/>
  <c r="AX30" i="12"/>
  <c r="AY39" i="12" s="1"/>
  <c r="AY45" i="12" s="1"/>
  <c r="AX29" i="12"/>
  <c r="AY28" i="12"/>
  <c r="AY30" i="12" l="1"/>
  <c r="AZ39" i="12" s="1"/>
  <c r="AZ45" i="12" s="1"/>
  <c r="AZ28" i="12"/>
  <c r="AY29" i="12"/>
  <c r="AY47" i="12"/>
  <c r="AY51" i="12" s="1"/>
  <c r="AY52" i="12" s="1"/>
  <c r="AY46" i="12"/>
  <c r="AY50" i="12" s="1"/>
  <c r="AY49" i="12"/>
  <c r="D10" i="25" s="1"/>
  <c r="D20" i="25" s="1"/>
  <c r="AR58" i="12"/>
  <c r="AR62" i="12" s="1"/>
  <c r="AR63" i="12" s="1"/>
  <c r="AR57" i="12"/>
  <c r="AR61" i="12" s="1"/>
  <c r="AR60" i="12"/>
  <c r="AR35" i="12"/>
  <c r="AR37" i="12" s="1"/>
  <c r="AS40" i="12" s="1"/>
  <c r="AS56" i="12" s="1"/>
  <c r="AR36" i="12"/>
  <c r="W9" i="12" l="1"/>
  <c r="E10" i="25"/>
  <c r="E20" i="25" s="1"/>
  <c r="F10" i="25"/>
  <c r="F20" i="25" s="1"/>
  <c r="Y9" i="12"/>
  <c r="AS33" i="12"/>
  <c r="AS35" i="12" s="1"/>
  <c r="AT33" i="12" s="1"/>
  <c r="U9" i="12"/>
  <c r="AS58" i="12"/>
  <c r="AS62" i="12" s="1"/>
  <c r="AS63" i="12" s="1"/>
  <c r="AS57" i="12"/>
  <c r="AS61" i="12" s="1"/>
  <c r="AS60" i="12"/>
  <c r="AZ49" i="12"/>
  <c r="AZ46" i="12"/>
  <c r="AZ47" i="12"/>
  <c r="BA28" i="12"/>
  <c r="AZ30" i="12"/>
  <c r="BA39" i="12" s="1"/>
  <c r="BA45" i="12" s="1"/>
  <c r="AS36" i="12" l="1"/>
  <c r="AS37" i="12"/>
  <c r="AT40" i="12" s="1"/>
  <c r="AT56" i="12" s="1"/>
  <c r="AT57" i="12" s="1"/>
  <c r="AT61" i="12" s="1"/>
  <c r="AZ51" i="12"/>
  <c r="AZ52" i="12" s="1"/>
  <c r="BA46" i="12"/>
  <c r="BA50" i="12" s="1"/>
  <c r="BA47" i="12"/>
  <c r="BA51" i="12" s="1"/>
  <c r="BA52" i="12" s="1"/>
  <c r="AT35" i="12"/>
  <c r="AU33" i="12" s="1"/>
  <c r="AT36" i="12"/>
  <c r="BA49" i="12"/>
  <c r="BB28" i="12"/>
  <c r="BA30" i="12"/>
  <c r="BB39" i="12" s="1"/>
  <c r="BB45" i="12" s="1"/>
  <c r="AZ50" i="12"/>
  <c r="AT60" i="12" l="1"/>
  <c r="AT58" i="12"/>
  <c r="AT62" i="12" s="1"/>
  <c r="AT63" i="12" s="1"/>
  <c r="AT37" i="12"/>
  <c r="AU40" i="12" s="1"/>
  <c r="AU56" i="12" s="1"/>
  <c r="AU58" i="12" s="1"/>
  <c r="AU62" i="12" s="1"/>
  <c r="AU63" i="12" s="1"/>
  <c r="BB47" i="12"/>
  <c r="BB51" i="12" s="1"/>
  <c r="BB52" i="12" s="1"/>
  <c r="BB46" i="12"/>
  <c r="BB49" i="12"/>
  <c r="AU35" i="12"/>
  <c r="AV33" i="12" s="1"/>
  <c r="AU36" i="12"/>
  <c r="BB30" i="12"/>
  <c r="BC39" i="12" s="1"/>
  <c r="BC45" i="12" s="1"/>
  <c r="BC28" i="12"/>
  <c r="AU60" i="12" l="1"/>
  <c r="AU57" i="12"/>
  <c r="AU61" i="12" s="1"/>
  <c r="AU37" i="12"/>
  <c r="AV40" i="12" s="1"/>
  <c r="AV56" i="12" s="1"/>
  <c r="AV57" i="12" s="1"/>
  <c r="AV35" i="12"/>
  <c r="AV37" i="12" s="1"/>
  <c r="AW40" i="12" s="1"/>
  <c r="AW56" i="12" s="1"/>
  <c r="AV36" i="12"/>
  <c r="BB50" i="12"/>
  <c r="BC30" i="12"/>
  <c r="BD39" i="12" s="1"/>
  <c r="BD45" i="12" s="1"/>
  <c r="BD28" i="12"/>
  <c r="BC47" i="12"/>
  <c r="BC51" i="12" s="1"/>
  <c r="BC52" i="12" s="1"/>
  <c r="BC46" i="12"/>
  <c r="BC49" i="12"/>
  <c r="AV58" i="12" l="1"/>
  <c r="AV62" i="12" s="1"/>
  <c r="AV63" i="12" s="1"/>
  <c r="AW33" i="12"/>
  <c r="AV61" i="12"/>
  <c r="AV60" i="12"/>
  <c r="AW35" i="12"/>
  <c r="AW37" i="12" s="1"/>
  <c r="AX40" i="12" s="1"/>
  <c r="AX56" i="12" s="1"/>
  <c r="AW36" i="12"/>
  <c r="BC50" i="12"/>
  <c r="BD30" i="12"/>
  <c r="BE39" i="12" s="1"/>
  <c r="BE45" i="12" s="1"/>
  <c r="BE28" i="12"/>
  <c r="BE30" i="12" s="1"/>
  <c r="BF39" i="12" s="1"/>
  <c r="BF45" i="12" s="1"/>
  <c r="BD46" i="12"/>
  <c r="BD50" i="12" s="1"/>
  <c r="BD47" i="12"/>
  <c r="BD51" i="12" s="1"/>
  <c r="BD52" i="12" s="1"/>
  <c r="BD49" i="12"/>
  <c r="AW57" i="12"/>
  <c r="AW61" i="12" s="1"/>
  <c r="AW58" i="12"/>
  <c r="AW62" i="12" s="1"/>
  <c r="AW63" i="12" s="1"/>
  <c r="AW60" i="12"/>
  <c r="BF46" i="12" l="1"/>
  <c r="BF47" i="12"/>
  <c r="BF49" i="12"/>
  <c r="AX33" i="12"/>
  <c r="AX35" i="12" s="1"/>
  <c r="AX37" i="12" s="1"/>
  <c r="AY40" i="12" s="1"/>
  <c r="AY56" i="12" s="1"/>
  <c r="BE47" i="12"/>
  <c r="BE51" i="12" s="1"/>
  <c r="BE52" i="12" s="1"/>
  <c r="BE46" i="12"/>
  <c r="BE50" i="12" s="1"/>
  <c r="BE49" i="12"/>
  <c r="AX57" i="12"/>
  <c r="AX61" i="12" s="1"/>
  <c r="AX58" i="12"/>
  <c r="AX62" i="12" s="1"/>
  <c r="AX63" i="12" s="1"/>
  <c r="AX60" i="12"/>
  <c r="G10" i="25" l="1"/>
  <c r="D26" i="25" s="1"/>
  <c r="V9" i="12"/>
  <c r="BF51" i="12"/>
  <c r="BF52" i="12" s="1"/>
  <c r="BF50" i="12"/>
  <c r="AX36" i="12"/>
  <c r="AY33" i="12"/>
  <c r="AY35" i="12" s="1"/>
  <c r="AZ35" i="12" s="1"/>
  <c r="BA35" i="12" s="1"/>
  <c r="BB35" i="12" s="1"/>
  <c r="BC35" i="12" s="1"/>
  <c r="BD35" i="12" s="1"/>
  <c r="BE35" i="12" s="1"/>
  <c r="AY58" i="12"/>
  <c r="AY62" i="12" s="1"/>
  <c r="AY63" i="12" s="1"/>
  <c r="AY57" i="12"/>
  <c r="AY61" i="12" s="1"/>
  <c r="AY60" i="12"/>
  <c r="Z9" i="12" l="1"/>
  <c r="I10" i="25"/>
  <c r="F26" i="25" s="1"/>
  <c r="X9" i="12"/>
  <c r="H10" i="25"/>
  <c r="E26" i="25" s="1"/>
  <c r="AY36" i="12"/>
  <c r="AZ33" i="12"/>
  <c r="AZ37" i="12" s="1"/>
  <c r="BA40" i="12" s="1"/>
  <c r="BA56" i="12" s="1"/>
  <c r="X13" i="12"/>
  <c r="E11" i="25"/>
  <c r="V13" i="12"/>
  <c r="D11" i="25"/>
  <c r="Z13" i="12"/>
  <c r="F11" i="25"/>
  <c r="AY37" i="12"/>
  <c r="AZ40" i="12" s="1"/>
  <c r="AZ56" i="12" s="1"/>
  <c r="BA33" i="12" l="1"/>
  <c r="AZ57" i="12"/>
  <c r="BA60" i="12"/>
  <c r="AZ60" i="12"/>
  <c r="AZ58" i="12"/>
  <c r="BA37" i="12"/>
  <c r="BB40" i="12" s="1"/>
  <c r="BB56" i="12" s="1"/>
  <c r="BB33" i="12"/>
  <c r="BA57" i="12"/>
  <c r="BA58" i="12"/>
  <c r="BB37" i="12" l="1"/>
  <c r="BC40" i="12" s="1"/>
  <c r="BC56" i="12" s="1"/>
  <c r="BC33" i="12"/>
  <c r="AZ62" i="12"/>
  <c r="AZ63" i="12" s="1"/>
  <c r="BA62" i="12"/>
  <c r="BA63" i="12" s="1"/>
  <c r="AZ61" i="12"/>
  <c r="BA61" i="12"/>
  <c r="BB58" i="12"/>
  <c r="BB57" i="12"/>
  <c r="BB60" i="12"/>
  <c r="BB61" i="12" l="1"/>
  <c r="BD33" i="12"/>
  <c r="BC37" i="12"/>
  <c r="BD40" i="12" s="1"/>
  <c r="BD56" i="12" s="1"/>
  <c r="BB62" i="12"/>
  <c r="BB63" i="12" s="1"/>
  <c r="BC58" i="12"/>
  <c r="BC62" i="12" s="1"/>
  <c r="BC63" i="12" s="1"/>
  <c r="BC57" i="12"/>
  <c r="BC61" i="12" s="1"/>
  <c r="BC60" i="12"/>
  <c r="BD58" i="12" l="1"/>
  <c r="BD57" i="12"/>
  <c r="BE33" i="12"/>
  <c r="BE37" i="12" s="1"/>
  <c r="BF40" i="12" s="1"/>
  <c r="BF56" i="12" s="1"/>
  <c r="BD37" i="12"/>
  <c r="BE40" i="12" s="1"/>
  <c r="BE56" i="12" s="1"/>
  <c r="BE60" i="12" s="1"/>
  <c r="BD61" i="12"/>
  <c r="BD60" i="12"/>
  <c r="BF57" i="12" l="1"/>
  <c r="BF58" i="12"/>
  <c r="BF60" i="12"/>
  <c r="BE57" i="12"/>
  <c r="BE61" i="12" s="1"/>
  <c r="BE58" i="12"/>
  <c r="BE62" i="12" s="1"/>
  <c r="BE63" i="12" s="1"/>
  <c r="BD62" i="12"/>
  <c r="BD63" i="12" s="1"/>
  <c r="W13" i="12" l="1"/>
  <c r="G11" i="25"/>
  <c r="BF62" i="12"/>
  <c r="BF63" i="12" s="1"/>
  <c r="BF61" i="12"/>
  <c r="Y13" i="12" l="1"/>
  <c r="H11" i="25"/>
  <c r="I11" i="25"/>
  <c r="AA13" i="12"/>
  <c r="L12" i="5"/>
  <c r="O12" i="5" s="1"/>
  <c r="B7" i="5"/>
  <c r="L7" i="5" s="1"/>
  <c r="O7" i="5" s="1"/>
  <c r="B8" i="5"/>
  <c r="L8" i="5" s="1"/>
  <c r="O8" i="5" s="1"/>
  <c r="B9" i="5"/>
  <c r="L9" i="5" s="1"/>
  <c r="O9" i="5" s="1"/>
  <c r="B10" i="5"/>
  <c r="L10" i="5" s="1"/>
  <c r="O10" i="5" s="1"/>
  <c r="B11" i="5"/>
  <c r="L11" i="5" s="1"/>
  <c r="O11" i="5" s="1"/>
  <c r="B12" i="5"/>
  <c r="B6" i="5"/>
  <c r="L6" i="5" s="1"/>
  <c r="O6" i="5" s="1"/>
  <c r="D43" i="4"/>
  <c r="D52" i="4"/>
  <c r="D4" i="4"/>
  <c r="C27" i="4"/>
  <c r="C11" i="4"/>
  <c r="C4" i="4"/>
  <c r="E5" i="3"/>
  <c r="E7" i="3"/>
  <c r="E8" i="3"/>
  <c r="E9" i="3"/>
  <c r="D9" i="4" s="1"/>
  <c r="E16" i="3"/>
  <c r="E17" i="3"/>
  <c r="E21" i="3"/>
  <c r="E21" i="6" s="1"/>
  <c r="E21" i="7" s="1"/>
  <c r="E24" i="3"/>
  <c r="E25" i="3"/>
  <c r="E29" i="3"/>
  <c r="E32" i="3"/>
  <c r="E32" i="6" s="1"/>
  <c r="E32" i="7" s="1"/>
  <c r="E33" i="3"/>
  <c r="E40" i="3"/>
  <c r="E41" i="3"/>
  <c r="E45" i="3"/>
  <c r="E48" i="3"/>
  <c r="E49" i="3"/>
  <c r="E53" i="3"/>
  <c r="E53" i="6" s="1"/>
  <c r="E53" i="7" s="1"/>
  <c r="E56" i="3"/>
  <c r="E57" i="3"/>
  <c r="D9" i="3"/>
  <c r="D9" i="6" s="1"/>
  <c r="D9" i="7" s="1"/>
  <c r="D17" i="3"/>
  <c r="D17" i="6" s="1"/>
  <c r="D17" i="7" s="1"/>
  <c r="D25" i="3"/>
  <c r="D25" i="6" s="1"/>
  <c r="D25" i="7" s="1"/>
  <c r="C59" i="3"/>
  <c r="C59" i="6" s="1"/>
  <c r="C59" i="7" s="1"/>
  <c r="C54" i="3"/>
  <c r="C55" i="3"/>
  <c r="C45" i="3"/>
  <c r="C46" i="3"/>
  <c r="C47" i="3"/>
  <c r="C53" i="3"/>
  <c r="C5" i="3"/>
  <c r="C5" i="6" s="1"/>
  <c r="C5" i="7" s="1"/>
  <c r="C11" i="3"/>
  <c r="C11" i="6" s="1"/>
  <c r="C11" i="7" s="1"/>
  <c r="C13" i="3"/>
  <c r="C19" i="3"/>
  <c r="C19" i="6" s="1"/>
  <c r="C19" i="7" s="1"/>
  <c r="C27" i="3"/>
  <c r="C27" i="6" s="1"/>
  <c r="C27" i="7" s="1"/>
  <c r="C29" i="3"/>
  <c r="C30" i="3"/>
  <c r="C31" i="3"/>
  <c r="C37" i="3"/>
  <c r="C38" i="3"/>
  <c r="C39" i="3"/>
  <c r="G18" i="2"/>
  <c r="F10" i="2"/>
  <c r="F10" i="3" s="1"/>
  <c r="F42" i="2"/>
  <c r="F42" i="3" s="1"/>
  <c r="E10" i="2"/>
  <c r="E11" i="2"/>
  <c r="E12" i="2"/>
  <c r="E18" i="2"/>
  <c r="E26" i="2"/>
  <c r="E27" i="2"/>
  <c r="E28" i="2"/>
  <c r="E34" i="2"/>
  <c r="E36" i="2"/>
  <c r="E42" i="2"/>
  <c r="E43" i="2"/>
  <c r="E50" i="2"/>
  <c r="E51" i="2"/>
  <c r="D5" i="2"/>
  <c r="G12" i="2" s="1"/>
  <c r="D6" i="2"/>
  <c r="E7" i="2" s="1"/>
  <c r="D7" i="2"/>
  <c r="E8" i="2" s="1"/>
  <c r="D8" i="2"/>
  <c r="D9" i="2"/>
  <c r="D10" i="2"/>
  <c r="E10" i="3" s="1"/>
  <c r="D11" i="2"/>
  <c r="D12" i="2"/>
  <c r="E12" i="3" s="1"/>
  <c r="E12" i="6" s="1"/>
  <c r="E12" i="7" s="1"/>
  <c r="D13" i="2"/>
  <c r="E13" i="3" s="1"/>
  <c r="D14" i="2"/>
  <c r="E15" i="2" s="1"/>
  <c r="D15" i="2"/>
  <c r="E16" i="2" s="1"/>
  <c r="D16" i="2"/>
  <c r="D17" i="2"/>
  <c r="D18" i="2"/>
  <c r="E18" i="3" s="1"/>
  <c r="D19" i="2"/>
  <c r="E19" i="3" s="1"/>
  <c r="D20" i="2"/>
  <c r="E20" i="3" s="1"/>
  <c r="D21" i="2"/>
  <c r="G28" i="2" s="1"/>
  <c r="D22" i="2"/>
  <c r="E23" i="2" s="1"/>
  <c r="D23" i="2"/>
  <c r="F26" i="2" s="1"/>
  <c r="F26" i="3" s="1"/>
  <c r="D24" i="2"/>
  <c r="D25" i="2"/>
  <c r="D26" i="2"/>
  <c r="E26" i="3" s="1"/>
  <c r="D27" i="2"/>
  <c r="E27" i="3" s="1"/>
  <c r="D28" i="2"/>
  <c r="E28" i="3" s="1"/>
  <c r="D29" i="2"/>
  <c r="F32" i="2" s="1"/>
  <c r="F32" i="3" s="1"/>
  <c r="D30" i="2"/>
  <c r="E31" i="2" s="1"/>
  <c r="D31" i="2"/>
  <c r="E32" i="2" s="1"/>
  <c r="D32" i="2"/>
  <c r="D33" i="2"/>
  <c r="D34" i="2"/>
  <c r="E34" i="3" s="1"/>
  <c r="D35" i="2"/>
  <c r="E35" i="3" s="1"/>
  <c r="D36" i="2"/>
  <c r="E36" i="3" s="1"/>
  <c r="D37" i="2"/>
  <c r="E37" i="3" s="1"/>
  <c r="D38" i="2"/>
  <c r="E39" i="2" s="1"/>
  <c r="D39" i="2"/>
  <c r="E40" i="2" s="1"/>
  <c r="D40" i="2"/>
  <c r="D41" i="2"/>
  <c r="D42" i="2"/>
  <c r="E42" i="3" s="1"/>
  <c r="E42" i="6" s="1"/>
  <c r="E42" i="7" s="1"/>
  <c r="D43" i="2"/>
  <c r="E43" i="3" s="1"/>
  <c r="E43" i="6" s="1"/>
  <c r="E43" i="7" s="1"/>
  <c r="D44" i="2"/>
  <c r="E44" i="3" s="1"/>
  <c r="E44" i="6" s="1"/>
  <c r="E44" i="7" s="1"/>
  <c r="D45" i="2"/>
  <c r="F48" i="2" s="1"/>
  <c r="F48" i="3" s="1"/>
  <c r="D46" i="2"/>
  <c r="E47" i="2" s="1"/>
  <c r="D47" i="2"/>
  <c r="E48" i="2" s="1"/>
  <c r="D48" i="2"/>
  <c r="D49" i="2"/>
  <c r="D50" i="2"/>
  <c r="E50" i="3" s="1"/>
  <c r="D51" i="2"/>
  <c r="E51" i="3" s="1"/>
  <c r="D51" i="4" s="1"/>
  <c r="D52" i="2"/>
  <c r="E52" i="3" s="1"/>
  <c r="E52" i="6" s="1"/>
  <c r="E52" i="7" s="1"/>
  <c r="D53" i="2"/>
  <c r="D54" i="2"/>
  <c r="E55" i="2" s="1"/>
  <c r="D55" i="2"/>
  <c r="E56" i="2" s="1"/>
  <c r="D56" i="2"/>
  <c r="D57" i="2"/>
  <c r="D58" i="2"/>
  <c r="E58" i="3" s="1"/>
  <c r="E58" i="6" s="1"/>
  <c r="E58" i="7" s="1"/>
  <c r="D59" i="2"/>
  <c r="E59" i="3" s="1"/>
  <c r="E59" i="6" s="1"/>
  <c r="E59" i="7" s="1"/>
  <c r="D4" i="2"/>
  <c r="E4" i="3" s="1"/>
  <c r="E4" i="6" s="1"/>
  <c r="E4" i="7" s="1"/>
  <c r="C9" i="2"/>
  <c r="C10" i="2"/>
  <c r="D10" i="3" s="1"/>
  <c r="D10" i="6" s="1"/>
  <c r="D10" i="7" s="1"/>
  <c r="C11" i="2"/>
  <c r="D11" i="3" s="1"/>
  <c r="D11" i="6" s="1"/>
  <c r="D11" i="7" s="1"/>
  <c r="C13" i="2"/>
  <c r="D13" i="3" s="1"/>
  <c r="D13" i="6" s="1"/>
  <c r="D13" i="7" s="1"/>
  <c r="C17" i="2"/>
  <c r="C18" i="2"/>
  <c r="D18" i="3" s="1"/>
  <c r="D18" i="6" s="1"/>
  <c r="D18" i="7" s="1"/>
  <c r="C19" i="2"/>
  <c r="D19" i="3" s="1"/>
  <c r="D19" i="6" s="1"/>
  <c r="D19" i="7" s="1"/>
  <c r="C21" i="2"/>
  <c r="D21" i="3" s="1"/>
  <c r="D21" i="6" s="1"/>
  <c r="D21" i="7" s="1"/>
  <c r="C25" i="2"/>
  <c r="C26" i="2"/>
  <c r="D26" i="3" s="1"/>
  <c r="D26" i="6" s="1"/>
  <c r="D26" i="7" s="1"/>
  <c r="C27" i="2"/>
  <c r="D27" i="3" s="1"/>
  <c r="D27" i="6" s="1"/>
  <c r="D27" i="7" s="1"/>
  <c r="C29" i="2"/>
  <c r="D29" i="3" s="1"/>
  <c r="D29" i="6" s="1"/>
  <c r="D29" i="7" s="1"/>
  <c r="C30" i="2"/>
  <c r="D30" i="3" s="1"/>
  <c r="D30" i="6" s="1"/>
  <c r="D30" i="7" s="1"/>
  <c r="C31" i="2"/>
  <c r="D31" i="3" s="1"/>
  <c r="D31" i="6" s="1"/>
  <c r="D31" i="7" s="1"/>
  <c r="C36" i="2"/>
  <c r="D36" i="3" s="1"/>
  <c r="D36" i="6" s="1"/>
  <c r="D36" i="7" s="1"/>
  <c r="C37" i="2"/>
  <c r="D37" i="3" s="1"/>
  <c r="D37" i="6" s="1"/>
  <c r="D37" i="7" s="1"/>
  <c r="C38" i="2"/>
  <c r="D38" i="3" s="1"/>
  <c r="D38" i="6" s="1"/>
  <c r="D38" i="7" s="1"/>
  <c r="C39" i="2"/>
  <c r="D39" i="3" s="1"/>
  <c r="D39" i="6" s="1"/>
  <c r="D39" i="7" s="1"/>
  <c r="C44" i="2"/>
  <c r="D44" i="3" s="1"/>
  <c r="D44" i="6" s="1"/>
  <c r="D44" i="7" s="1"/>
  <c r="C45" i="2"/>
  <c r="D45" i="3" s="1"/>
  <c r="D45" i="6" s="1"/>
  <c r="D45" i="7" s="1"/>
  <c r="C46" i="2"/>
  <c r="D46" i="3" s="1"/>
  <c r="D46" i="6" s="1"/>
  <c r="D46" i="7" s="1"/>
  <c r="C47" i="2"/>
  <c r="D47" i="3" s="1"/>
  <c r="D47" i="6" s="1"/>
  <c r="D47" i="7" s="1"/>
  <c r="C53" i="2"/>
  <c r="D53" i="3" s="1"/>
  <c r="D53" i="6" s="1"/>
  <c r="D53" i="7" s="1"/>
  <c r="C54" i="2"/>
  <c r="D54" i="3" s="1"/>
  <c r="D54" i="6" s="1"/>
  <c r="D54" i="7" s="1"/>
  <c r="C55" i="2"/>
  <c r="D55" i="3" s="1"/>
  <c r="D55" i="6" s="1"/>
  <c r="D55" i="7" s="1"/>
  <c r="C59" i="2"/>
  <c r="D59" i="3" s="1"/>
  <c r="D59" i="6" s="1"/>
  <c r="D59" i="7" s="1"/>
  <c r="B57" i="2"/>
  <c r="C57" i="2" s="1"/>
  <c r="D57" i="3" s="1"/>
  <c r="D57" i="6" s="1"/>
  <c r="D57" i="7" s="1"/>
  <c r="B58" i="2"/>
  <c r="B59" i="2"/>
  <c r="B29" i="2"/>
  <c r="B30" i="2"/>
  <c r="B31" i="2"/>
  <c r="B32" i="2"/>
  <c r="B33" i="2"/>
  <c r="B34" i="2"/>
  <c r="B35" i="2"/>
  <c r="C35" i="3" s="1"/>
  <c r="B36" i="2"/>
  <c r="C36" i="3" s="1"/>
  <c r="B37" i="2"/>
  <c r="B38" i="2"/>
  <c r="B39" i="2"/>
  <c r="B40" i="2"/>
  <c r="B41" i="2"/>
  <c r="B42" i="2"/>
  <c r="B43" i="2"/>
  <c r="C43" i="3" s="1"/>
  <c r="C43" i="6" s="1"/>
  <c r="C43" i="7" s="1"/>
  <c r="B44" i="2"/>
  <c r="C44" i="3" s="1"/>
  <c r="B45" i="2"/>
  <c r="B46" i="2"/>
  <c r="B47" i="2"/>
  <c r="B48" i="2"/>
  <c r="C48" i="2" s="1"/>
  <c r="D48" i="3" s="1"/>
  <c r="D48" i="6" s="1"/>
  <c r="D48" i="7" s="1"/>
  <c r="B49" i="2"/>
  <c r="B50" i="2"/>
  <c r="B51" i="2"/>
  <c r="C51" i="3" s="1"/>
  <c r="C51" i="6" s="1"/>
  <c r="C51" i="7" s="1"/>
  <c r="B52" i="2"/>
  <c r="C52" i="3" s="1"/>
  <c r="B53" i="2"/>
  <c r="B54" i="2"/>
  <c r="B55" i="2"/>
  <c r="B56" i="2"/>
  <c r="C56" i="2" s="1"/>
  <c r="D56" i="3" s="1"/>
  <c r="D56" i="6" s="1"/>
  <c r="D56" i="7" s="1"/>
  <c r="B5" i="2"/>
  <c r="C5" i="2" s="1"/>
  <c r="D5" i="3" s="1"/>
  <c r="D5" i="6" s="1"/>
  <c r="D5" i="7" s="1"/>
  <c r="B6" i="2"/>
  <c r="C6" i="3" s="1"/>
  <c r="B7" i="2"/>
  <c r="C7" i="3" s="1"/>
  <c r="B8" i="2"/>
  <c r="B9" i="2"/>
  <c r="C9" i="3" s="1"/>
  <c r="B10" i="2"/>
  <c r="C10" i="3" s="1"/>
  <c r="C10" i="6" s="1"/>
  <c r="C10" i="7" s="1"/>
  <c r="B11" i="2"/>
  <c r="B12" i="2"/>
  <c r="C12" i="2" s="1"/>
  <c r="D12" i="3" s="1"/>
  <c r="D12" i="6" s="1"/>
  <c r="D12" i="7" s="1"/>
  <c r="B13" i="2"/>
  <c r="B14" i="2"/>
  <c r="C14" i="2" s="1"/>
  <c r="D14" i="3" s="1"/>
  <c r="D14" i="6" s="1"/>
  <c r="D14" i="7" s="1"/>
  <c r="B15" i="2"/>
  <c r="C15" i="2" s="1"/>
  <c r="D15" i="3" s="1"/>
  <c r="D15" i="6" s="1"/>
  <c r="D15" i="7" s="1"/>
  <c r="B16" i="2"/>
  <c r="B17" i="2"/>
  <c r="C17" i="3" s="1"/>
  <c r="C17" i="6" s="1"/>
  <c r="C17" i="7" s="1"/>
  <c r="B18" i="2"/>
  <c r="C18" i="3" s="1"/>
  <c r="C18" i="6" s="1"/>
  <c r="C18" i="7" s="1"/>
  <c r="B19" i="2"/>
  <c r="B20" i="2"/>
  <c r="C20" i="3" s="1"/>
  <c r="B21" i="2"/>
  <c r="C21" i="3" s="1"/>
  <c r="B22" i="2"/>
  <c r="C22" i="2" s="1"/>
  <c r="D22" i="3" s="1"/>
  <c r="D22" i="6" s="1"/>
  <c r="D22" i="7" s="1"/>
  <c r="B23" i="2"/>
  <c r="C23" i="2" s="1"/>
  <c r="D23" i="3" s="1"/>
  <c r="D23" i="6" s="1"/>
  <c r="D23" i="7" s="1"/>
  <c r="B24" i="2"/>
  <c r="B25" i="2"/>
  <c r="C25" i="3" s="1"/>
  <c r="C25" i="6" s="1"/>
  <c r="C25" i="7" s="1"/>
  <c r="B26" i="2"/>
  <c r="C26" i="3" s="1"/>
  <c r="C26" i="6" s="1"/>
  <c r="C26" i="7" s="1"/>
  <c r="B27" i="2"/>
  <c r="B28" i="2"/>
  <c r="C28" i="3" s="1"/>
  <c r="B4" i="2"/>
  <c r="C4" i="3" s="1"/>
  <c r="C4" i="6" s="1"/>
  <c r="C4" i="7" s="1"/>
  <c r="E48" i="4" l="1"/>
  <c r="F48" i="6"/>
  <c r="F48" i="7" s="1"/>
  <c r="G48" i="3"/>
  <c r="F48" i="4" s="1"/>
  <c r="R8" i="4" s="1"/>
  <c r="I8" i="5" s="1"/>
  <c r="F32" i="6"/>
  <c r="E32" i="4"/>
  <c r="C21" i="6"/>
  <c r="C21" i="7" s="1"/>
  <c r="C21" i="4"/>
  <c r="C28" i="6"/>
  <c r="C28" i="7" s="1"/>
  <c r="C28" i="4"/>
  <c r="C20" i="6"/>
  <c r="C20" i="7" s="1"/>
  <c r="C20" i="4"/>
  <c r="E37" i="6"/>
  <c r="E37" i="7" s="1"/>
  <c r="D37" i="4"/>
  <c r="E13" i="6"/>
  <c r="E13" i="7" s="1"/>
  <c r="D13" i="4"/>
  <c r="C52" i="6"/>
  <c r="C52" i="7" s="1"/>
  <c r="C52" i="4"/>
  <c r="C44" i="6"/>
  <c r="C44" i="7" s="1"/>
  <c r="C44" i="4"/>
  <c r="C36" i="6"/>
  <c r="C36" i="7" s="1"/>
  <c r="C36" i="4"/>
  <c r="C7" i="6"/>
  <c r="C7" i="7" s="1"/>
  <c r="C7" i="4"/>
  <c r="C35" i="6"/>
  <c r="C35" i="7" s="1"/>
  <c r="C35" i="4"/>
  <c r="C6" i="6"/>
  <c r="C6" i="7" s="1"/>
  <c r="C6" i="4"/>
  <c r="F26" i="6"/>
  <c r="F26" i="7" s="1"/>
  <c r="E26" i="4"/>
  <c r="F10" i="6"/>
  <c r="F10" i="7" s="1"/>
  <c r="E10" i="4"/>
  <c r="C43" i="2"/>
  <c r="D43" i="3" s="1"/>
  <c r="D43" i="6" s="1"/>
  <c r="D43" i="7" s="1"/>
  <c r="C20" i="2"/>
  <c r="D20" i="3" s="1"/>
  <c r="D20" i="6" s="1"/>
  <c r="D20" i="7" s="1"/>
  <c r="E50" i="6"/>
  <c r="E50" i="7" s="1"/>
  <c r="E34" i="6"/>
  <c r="E34" i="7" s="1"/>
  <c r="G26" i="3"/>
  <c r="F26" i="4" s="1"/>
  <c r="O7" i="4" s="1"/>
  <c r="F7" i="5" s="1"/>
  <c r="E26" i="6"/>
  <c r="E26" i="7" s="1"/>
  <c r="E10" i="6"/>
  <c r="E10" i="7" s="1"/>
  <c r="G10" i="3"/>
  <c r="F10" i="4" s="1"/>
  <c r="L12" i="4" s="1"/>
  <c r="C12" i="5" s="1"/>
  <c r="E54" i="2"/>
  <c r="F56" i="2"/>
  <c r="F56" i="3" s="1"/>
  <c r="F31" i="2"/>
  <c r="F31" i="3" s="1"/>
  <c r="G36" i="2"/>
  <c r="C30" i="6"/>
  <c r="C30" i="7" s="1"/>
  <c r="C30" i="4"/>
  <c r="G52" i="2"/>
  <c r="C29" i="6"/>
  <c r="C29" i="7" s="1"/>
  <c r="C29" i="4"/>
  <c r="C15" i="3"/>
  <c r="C53" i="6"/>
  <c r="C53" i="7" s="1"/>
  <c r="C53" i="4"/>
  <c r="C56" i="3"/>
  <c r="E45" i="6"/>
  <c r="E45" i="7" s="1"/>
  <c r="D45" i="4"/>
  <c r="E17" i="6"/>
  <c r="D17" i="4"/>
  <c r="G11" i="4"/>
  <c r="I11" i="4"/>
  <c r="C18" i="4"/>
  <c r="D32" i="4"/>
  <c r="D10" i="4"/>
  <c r="C40" i="3"/>
  <c r="C40" i="2"/>
  <c r="D40" i="3" s="1"/>
  <c r="D40" i="6" s="1"/>
  <c r="D40" i="7" s="1"/>
  <c r="C32" i="3"/>
  <c r="C32" i="2"/>
  <c r="D32" i="3" s="1"/>
  <c r="D32" i="6" s="1"/>
  <c r="D32" i="7" s="1"/>
  <c r="E18" i="6"/>
  <c r="E18" i="7" s="1"/>
  <c r="D18" i="4"/>
  <c r="E29" i="2"/>
  <c r="F42" i="6"/>
  <c r="F42" i="7" s="1"/>
  <c r="E42" i="4"/>
  <c r="F17" i="2"/>
  <c r="F17" i="3" s="1"/>
  <c r="G50" i="2"/>
  <c r="G22" i="2"/>
  <c r="G51" i="2"/>
  <c r="C57" i="3"/>
  <c r="E57" i="6"/>
  <c r="E57" i="7" s="1"/>
  <c r="D57" i="4"/>
  <c r="E46" i="3"/>
  <c r="E7" i="6"/>
  <c r="E7" i="7" s="1"/>
  <c r="D7" i="4"/>
  <c r="G32" i="3"/>
  <c r="F32" i="4" s="1"/>
  <c r="P6" i="4" s="1"/>
  <c r="G6" i="5" s="1"/>
  <c r="C51" i="4"/>
  <c r="C19" i="4"/>
  <c r="D34" i="4"/>
  <c r="C9" i="6"/>
  <c r="C9" i="7" s="1"/>
  <c r="C9" i="4"/>
  <c r="C28" i="2"/>
  <c r="D28" i="3" s="1"/>
  <c r="D28" i="6" s="1"/>
  <c r="D28" i="7" s="1"/>
  <c r="F52" i="2"/>
  <c r="F52" i="3" s="1"/>
  <c r="G48" i="2"/>
  <c r="G40" i="2"/>
  <c r="G32" i="2"/>
  <c r="G24" i="2"/>
  <c r="F12" i="2"/>
  <c r="F12" i="3" s="1"/>
  <c r="E53" i="2"/>
  <c r="E14" i="2"/>
  <c r="F55" i="2"/>
  <c r="F55" i="3" s="1"/>
  <c r="F41" i="2"/>
  <c r="F41" i="3" s="1"/>
  <c r="G41" i="3" s="1"/>
  <c r="F41" i="4" s="1"/>
  <c r="Q8" i="4" s="1"/>
  <c r="H8" i="5" s="1"/>
  <c r="F30" i="2"/>
  <c r="F30" i="3" s="1"/>
  <c r="F16" i="2"/>
  <c r="F16" i="3" s="1"/>
  <c r="G46" i="2"/>
  <c r="G35" i="2"/>
  <c r="G21" i="2"/>
  <c r="E56" i="6"/>
  <c r="E56" i="7" s="1"/>
  <c r="D56" i="4"/>
  <c r="G56" i="3"/>
  <c r="F56" i="4" s="1"/>
  <c r="S9" i="4" s="1"/>
  <c r="J9" i="5" s="1"/>
  <c r="E31" i="3"/>
  <c r="E6" i="3"/>
  <c r="C24" i="3"/>
  <c r="C24" i="2"/>
  <c r="D24" i="3" s="1"/>
  <c r="D24" i="6" s="1"/>
  <c r="D24" i="7" s="1"/>
  <c r="C16" i="3"/>
  <c r="C16" i="2"/>
  <c r="D16" i="3" s="1"/>
  <c r="D16" i="6" s="1"/>
  <c r="D16" i="7" s="1"/>
  <c r="C8" i="3"/>
  <c r="C8" i="2"/>
  <c r="D8" i="3" s="1"/>
  <c r="D8" i="6" s="1"/>
  <c r="D8" i="7" s="1"/>
  <c r="C52" i="2"/>
  <c r="D52" i="3" s="1"/>
  <c r="D52" i="6" s="1"/>
  <c r="D52" i="7" s="1"/>
  <c r="F51" i="2"/>
  <c r="F51" i="3" s="1"/>
  <c r="G47" i="2"/>
  <c r="G39" i="2"/>
  <c r="G31" i="2"/>
  <c r="G23" i="2"/>
  <c r="G15" i="2"/>
  <c r="E52" i="2"/>
  <c r="E38" i="2"/>
  <c r="E13" i="2"/>
  <c r="F54" i="2"/>
  <c r="F54" i="3" s="1"/>
  <c r="F40" i="2"/>
  <c r="F40" i="3" s="1"/>
  <c r="F15" i="2"/>
  <c r="F15" i="3" s="1"/>
  <c r="G45" i="2"/>
  <c r="G34" i="2"/>
  <c r="G20" i="2"/>
  <c r="C39" i="6"/>
  <c r="C39" i="7" s="1"/>
  <c r="C39" i="4"/>
  <c r="C14" i="3"/>
  <c r="C55" i="6"/>
  <c r="C55" i="7" s="1"/>
  <c r="C55" i="4"/>
  <c r="E55" i="3"/>
  <c r="E41" i="6"/>
  <c r="E41" i="7" s="1"/>
  <c r="D41" i="4"/>
  <c r="E30" i="3"/>
  <c r="E16" i="6"/>
  <c r="E16" i="7" s="1"/>
  <c r="D16" i="4"/>
  <c r="E5" i="6"/>
  <c r="E5" i="7" s="1"/>
  <c r="D5" i="4"/>
  <c r="C10" i="4"/>
  <c r="C17" i="4"/>
  <c r="D50" i="4"/>
  <c r="C7" i="2"/>
  <c r="D7" i="3" s="1"/>
  <c r="D7" i="6" s="1"/>
  <c r="D7" i="7" s="1"/>
  <c r="E24" i="2"/>
  <c r="G16" i="2"/>
  <c r="E37" i="2"/>
  <c r="F50" i="2"/>
  <c r="F50" i="3" s="1"/>
  <c r="G50" i="3" s="1"/>
  <c r="F50" i="4" s="1"/>
  <c r="R10" i="4" s="1"/>
  <c r="I10" i="5" s="1"/>
  <c r="F39" i="2"/>
  <c r="F39" i="3" s="1"/>
  <c r="F25" i="2"/>
  <c r="F25" i="3" s="1"/>
  <c r="F14" i="2"/>
  <c r="F14" i="3" s="1"/>
  <c r="G44" i="2"/>
  <c r="G30" i="2"/>
  <c r="G19" i="2"/>
  <c r="C38" i="6"/>
  <c r="C38" i="7" s="1"/>
  <c r="C38" i="4"/>
  <c r="C13" i="6"/>
  <c r="C13" i="7" s="1"/>
  <c r="C13" i="4"/>
  <c r="C48" i="3"/>
  <c r="C54" i="4"/>
  <c r="C54" i="6"/>
  <c r="C54" i="7" s="1"/>
  <c r="E54" i="3"/>
  <c r="E40" i="6"/>
  <c r="E40" i="7" s="1"/>
  <c r="E29" i="6"/>
  <c r="E29" i="7" s="1"/>
  <c r="D29" i="4"/>
  <c r="E15" i="3"/>
  <c r="C5" i="4"/>
  <c r="D44" i="4"/>
  <c r="D26" i="4"/>
  <c r="C37" i="6"/>
  <c r="C37" i="7" s="1"/>
  <c r="C37" i="4"/>
  <c r="C23" i="3"/>
  <c r="C12" i="3"/>
  <c r="C47" i="6"/>
  <c r="C47" i="7" s="1"/>
  <c r="C47" i="4"/>
  <c r="E39" i="3"/>
  <c r="D25" i="4"/>
  <c r="G25" i="3"/>
  <c r="F25" i="4" s="1"/>
  <c r="O6" i="4" s="1"/>
  <c r="F6" i="5" s="1"/>
  <c r="E25" i="6"/>
  <c r="E25" i="7" s="1"/>
  <c r="E14" i="3"/>
  <c r="C59" i="4"/>
  <c r="C43" i="4"/>
  <c r="I27" i="4"/>
  <c r="G27" i="4"/>
  <c r="C58" i="3"/>
  <c r="C58" i="2"/>
  <c r="D58" i="3" s="1"/>
  <c r="D58" i="6" s="1"/>
  <c r="D58" i="7" s="1"/>
  <c r="C51" i="2"/>
  <c r="D51" i="3" s="1"/>
  <c r="D51" i="6" s="1"/>
  <c r="D51" i="7" s="1"/>
  <c r="C50" i="2"/>
  <c r="D50" i="3" s="1"/>
  <c r="D50" i="6" s="1"/>
  <c r="D50" i="7" s="1"/>
  <c r="C50" i="3"/>
  <c r="C42" i="2"/>
  <c r="D42" i="3" s="1"/>
  <c r="D42" i="6" s="1"/>
  <c r="D42" i="7" s="1"/>
  <c r="C42" i="3"/>
  <c r="C34" i="2"/>
  <c r="D34" i="3" s="1"/>
  <c r="D34" i="6" s="1"/>
  <c r="D34" i="7" s="1"/>
  <c r="C34" i="3"/>
  <c r="C6" i="2"/>
  <c r="D6" i="3" s="1"/>
  <c r="D6" i="6" s="1"/>
  <c r="D6" i="7" s="1"/>
  <c r="E22" i="2"/>
  <c r="F49" i="2"/>
  <c r="F49" i="3" s="1"/>
  <c r="F38" i="2"/>
  <c r="F38" i="3" s="1"/>
  <c r="F24" i="2"/>
  <c r="F24" i="3" s="1"/>
  <c r="G43" i="2"/>
  <c r="G29" i="2"/>
  <c r="C49" i="3"/>
  <c r="C49" i="2"/>
  <c r="D49" i="3" s="1"/>
  <c r="D49" i="6" s="1"/>
  <c r="D49" i="7" s="1"/>
  <c r="C41" i="2"/>
  <c r="D41" i="3" s="1"/>
  <c r="D41" i="6" s="1"/>
  <c r="D41" i="7" s="1"/>
  <c r="C41" i="3"/>
  <c r="C33" i="2"/>
  <c r="D33" i="3" s="1"/>
  <c r="D33" i="6" s="1"/>
  <c r="D33" i="7" s="1"/>
  <c r="C33" i="3"/>
  <c r="C4" i="2"/>
  <c r="D4" i="3" s="1"/>
  <c r="D4" i="6" s="1"/>
  <c r="D4" i="7" s="1"/>
  <c r="C35" i="2"/>
  <c r="D35" i="3" s="1"/>
  <c r="D35" i="6" s="1"/>
  <c r="D35" i="7" s="1"/>
  <c r="E46" i="2"/>
  <c r="E35" i="2"/>
  <c r="E21" i="2"/>
  <c r="F34" i="2"/>
  <c r="F34" i="3" s="1"/>
  <c r="G34" i="3" s="1"/>
  <c r="F34" i="4" s="1"/>
  <c r="P8" i="4" s="1"/>
  <c r="G8" i="5" s="1"/>
  <c r="F23" i="2"/>
  <c r="F23" i="3" s="1"/>
  <c r="F9" i="2"/>
  <c r="F9" i="3" s="1"/>
  <c r="G42" i="2"/>
  <c r="G14" i="2"/>
  <c r="C22" i="3"/>
  <c r="C46" i="6"/>
  <c r="C46" i="7" s="1"/>
  <c r="C46" i="4"/>
  <c r="D49" i="4"/>
  <c r="E49" i="6"/>
  <c r="E49" i="7" s="1"/>
  <c r="E38" i="3"/>
  <c r="E24" i="6"/>
  <c r="E24" i="7" s="1"/>
  <c r="D24" i="4"/>
  <c r="G24" i="3"/>
  <c r="F24" i="4" s="1"/>
  <c r="N12" i="4" s="1"/>
  <c r="E12" i="5" s="1"/>
  <c r="G17" i="3"/>
  <c r="F17" i="4" s="1"/>
  <c r="M12" i="4" s="1"/>
  <c r="D12" i="5" s="1"/>
  <c r="C26" i="4"/>
  <c r="D59" i="4"/>
  <c r="D42" i="4"/>
  <c r="E36" i="6"/>
  <c r="E36" i="7" s="1"/>
  <c r="D36" i="4"/>
  <c r="E28" i="6"/>
  <c r="E28" i="7" s="1"/>
  <c r="D28" i="4"/>
  <c r="E20" i="6"/>
  <c r="D20" i="4"/>
  <c r="E5" i="2"/>
  <c r="E45" i="2"/>
  <c r="E20" i="2"/>
  <c r="E6" i="2"/>
  <c r="F47" i="2"/>
  <c r="F47" i="3" s="1"/>
  <c r="F33" i="2"/>
  <c r="F33" i="3" s="1"/>
  <c r="F22" i="2"/>
  <c r="F22" i="3" s="1"/>
  <c r="F8" i="2"/>
  <c r="F8" i="3" s="1"/>
  <c r="G38" i="2"/>
  <c r="G27" i="2"/>
  <c r="G13" i="2"/>
  <c r="C45" i="6"/>
  <c r="C45" i="7" s="1"/>
  <c r="C45" i="4"/>
  <c r="E48" i="6"/>
  <c r="E48" i="7" s="1"/>
  <c r="D48" i="4"/>
  <c r="E23" i="3"/>
  <c r="G42" i="3"/>
  <c r="F42" i="4" s="1"/>
  <c r="Q9" i="4" s="1"/>
  <c r="H9" i="5" s="1"/>
  <c r="G16" i="3"/>
  <c r="F16" i="4" s="1"/>
  <c r="M11" i="4" s="1"/>
  <c r="D11" i="5" s="1"/>
  <c r="C25" i="4"/>
  <c r="D58" i="4"/>
  <c r="D40" i="4"/>
  <c r="D21" i="4"/>
  <c r="G51" i="3"/>
  <c r="F51" i="4" s="1"/>
  <c r="R11" i="4" s="1"/>
  <c r="I11" i="5" s="1"/>
  <c r="E51" i="6"/>
  <c r="E51" i="7" s="1"/>
  <c r="E35" i="6"/>
  <c r="E35" i="7" s="1"/>
  <c r="E27" i="6"/>
  <c r="E27" i="7" s="1"/>
  <c r="D27" i="4"/>
  <c r="D19" i="4"/>
  <c r="E19" i="6"/>
  <c r="E19" i="7" s="1"/>
  <c r="E11" i="3"/>
  <c r="G17" i="2"/>
  <c r="E58" i="2"/>
  <c r="E44" i="2"/>
  <c r="E30" i="2"/>
  <c r="E19" i="2"/>
  <c r="F7" i="2"/>
  <c r="F7" i="3" s="1"/>
  <c r="G7" i="3" s="1"/>
  <c r="F7" i="4" s="1"/>
  <c r="L9" i="4" s="1"/>
  <c r="C9" i="5" s="1"/>
  <c r="F46" i="2"/>
  <c r="F46" i="3" s="1"/>
  <c r="F18" i="2"/>
  <c r="F18" i="3" s="1"/>
  <c r="G18" i="3" s="1"/>
  <c r="F18" i="4" s="1"/>
  <c r="N6" i="4" s="1"/>
  <c r="E6" i="5" s="1"/>
  <c r="G11" i="2"/>
  <c r="G37" i="2"/>
  <c r="G26" i="2"/>
  <c r="C31" i="6"/>
  <c r="C31" i="7" s="1"/>
  <c r="C31" i="4"/>
  <c r="E47" i="3"/>
  <c r="D33" i="4"/>
  <c r="E33" i="6"/>
  <c r="E33" i="7" s="1"/>
  <c r="E22" i="3"/>
  <c r="E8" i="6"/>
  <c r="E8" i="7" s="1"/>
  <c r="D8" i="4"/>
  <c r="G8" i="3"/>
  <c r="F8" i="4" s="1"/>
  <c r="L10" i="4" s="1"/>
  <c r="C10" i="5" s="1"/>
  <c r="D53" i="4"/>
  <c r="D35" i="4"/>
  <c r="D12" i="4"/>
  <c r="G9" i="3"/>
  <c r="F9" i="4" s="1"/>
  <c r="L11" i="4" s="1"/>
  <c r="C11" i="5" s="1"/>
  <c r="E9" i="6"/>
  <c r="E9" i="7" s="1"/>
  <c r="E57" i="2"/>
  <c r="E49" i="2"/>
  <c r="E41" i="2"/>
  <c r="E33" i="2"/>
  <c r="E25" i="2"/>
  <c r="E17" i="2"/>
  <c r="E9" i="2"/>
  <c r="F53" i="2"/>
  <c r="F53" i="3" s="1"/>
  <c r="F45" i="2"/>
  <c r="F45" i="3" s="1"/>
  <c r="F37" i="2"/>
  <c r="F37" i="3" s="1"/>
  <c r="F29" i="2"/>
  <c r="F29" i="3" s="1"/>
  <c r="F21" i="2"/>
  <c r="F21" i="3" s="1"/>
  <c r="F13" i="2"/>
  <c r="F13" i="3" s="1"/>
  <c r="G49" i="2"/>
  <c r="G41" i="2"/>
  <c r="G33" i="2"/>
  <c r="G25" i="2"/>
  <c r="F44" i="2"/>
  <c r="F44" i="3" s="1"/>
  <c r="F36" i="2"/>
  <c r="F36" i="3" s="1"/>
  <c r="F28" i="2"/>
  <c r="F28" i="3" s="1"/>
  <c r="F20" i="2"/>
  <c r="F20" i="3" s="1"/>
  <c r="F43" i="2"/>
  <c r="F43" i="3" s="1"/>
  <c r="G43" i="3" s="1"/>
  <c r="F43" i="4" s="1"/>
  <c r="Q10" i="4" s="1"/>
  <c r="H10" i="5" s="1"/>
  <c r="F35" i="2"/>
  <c r="F35" i="3" s="1"/>
  <c r="F27" i="2"/>
  <c r="F27" i="3" s="1"/>
  <c r="F19" i="2"/>
  <c r="F19" i="3" s="1"/>
  <c r="F11" i="2"/>
  <c r="F11" i="3" s="1"/>
  <c r="E22" i="4" l="1"/>
  <c r="F22" i="6"/>
  <c r="E20" i="7"/>
  <c r="G46" i="4"/>
  <c r="I46" i="4"/>
  <c r="G20" i="3"/>
  <c r="F20" i="4" s="1"/>
  <c r="N8" i="4" s="1"/>
  <c r="E8" i="5" s="1"/>
  <c r="F20" i="6"/>
  <c r="E20" i="4"/>
  <c r="G13" i="3"/>
  <c r="F13" i="4" s="1"/>
  <c r="M8" i="4" s="1"/>
  <c r="D8" i="5" s="1"/>
  <c r="F13" i="6"/>
  <c r="F13" i="7" s="1"/>
  <c r="E13" i="4"/>
  <c r="G46" i="3"/>
  <c r="F46" i="4" s="1"/>
  <c r="R6" i="4" s="1"/>
  <c r="I6" i="5" s="1"/>
  <c r="E46" i="4"/>
  <c r="F46" i="6"/>
  <c r="G36" i="3"/>
  <c r="F36" i="4" s="1"/>
  <c r="P10" i="4" s="1"/>
  <c r="G10" i="5" s="1"/>
  <c r="F36" i="6"/>
  <c r="F36" i="7" s="1"/>
  <c r="E36" i="4"/>
  <c r="G29" i="3"/>
  <c r="F29" i="4" s="1"/>
  <c r="O10" i="4" s="1"/>
  <c r="F10" i="5" s="1"/>
  <c r="F29" i="6"/>
  <c r="E29" i="4"/>
  <c r="I31" i="4"/>
  <c r="G31" i="4"/>
  <c r="E54" i="6"/>
  <c r="E54" i="7" s="1"/>
  <c r="D54" i="4"/>
  <c r="E40" i="4"/>
  <c r="F40" i="6"/>
  <c r="G12" i="3"/>
  <c r="F12" i="4" s="1"/>
  <c r="M7" i="4" s="1"/>
  <c r="D7" i="5" s="1"/>
  <c r="F12" i="6"/>
  <c r="F12" i="7" s="1"/>
  <c r="E12" i="4"/>
  <c r="D46" i="4"/>
  <c r="E46" i="6"/>
  <c r="E46" i="7" s="1"/>
  <c r="C40" i="6"/>
  <c r="C40" i="7" s="1"/>
  <c r="C40" i="4"/>
  <c r="F35" i="6"/>
  <c r="F35" i="7" s="1"/>
  <c r="E35" i="4"/>
  <c r="E22" i="6"/>
  <c r="E22" i="7" s="1"/>
  <c r="G22" i="3"/>
  <c r="F22" i="4" s="1"/>
  <c r="N10" i="4" s="1"/>
  <c r="E10" i="5" s="1"/>
  <c r="D22" i="4"/>
  <c r="F33" i="6"/>
  <c r="E33" i="4"/>
  <c r="F11" i="6"/>
  <c r="E11" i="4"/>
  <c r="G44" i="3"/>
  <c r="F44" i="4" s="1"/>
  <c r="Q11" i="4" s="1"/>
  <c r="H11" i="5" s="1"/>
  <c r="F44" i="6"/>
  <c r="E44" i="4"/>
  <c r="G37" i="3"/>
  <c r="F37" i="4" s="1"/>
  <c r="P11" i="4" s="1"/>
  <c r="G11" i="5" s="1"/>
  <c r="F37" i="6"/>
  <c r="E37" i="4"/>
  <c r="G25" i="4"/>
  <c r="I25" i="4"/>
  <c r="C42" i="6"/>
  <c r="C42" i="7" s="1"/>
  <c r="C42" i="4"/>
  <c r="E39" i="6"/>
  <c r="E39" i="7" s="1"/>
  <c r="D39" i="4"/>
  <c r="C14" i="4"/>
  <c r="C14" i="6"/>
  <c r="C14" i="7" s="1"/>
  <c r="G54" i="3"/>
  <c r="F54" i="4" s="1"/>
  <c r="S7" i="4" s="1"/>
  <c r="J7" i="5" s="1"/>
  <c r="E54" i="4"/>
  <c r="F54" i="6"/>
  <c r="F54" i="7" s="1"/>
  <c r="C24" i="6"/>
  <c r="C24" i="7" s="1"/>
  <c r="C24" i="4"/>
  <c r="G30" i="4"/>
  <c r="I30" i="4"/>
  <c r="G7" i="4"/>
  <c r="I7" i="4"/>
  <c r="G21" i="4"/>
  <c r="I21" i="4"/>
  <c r="F43" i="6"/>
  <c r="E43" i="4"/>
  <c r="G33" i="3"/>
  <c r="F33" i="4" s="1"/>
  <c r="P7" i="4" s="1"/>
  <c r="G7" i="5" s="1"/>
  <c r="F19" i="6"/>
  <c r="F19" i="7" s="1"/>
  <c r="E19" i="4"/>
  <c r="G19" i="3"/>
  <c r="F19" i="4" s="1"/>
  <c r="N7" i="4" s="1"/>
  <c r="E7" i="5" s="1"/>
  <c r="G45" i="3"/>
  <c r="F45" i="4" s="1"/>
  <c r="Q12" i="4" s="1"/>
  <c r="H12" i="5" s="1"/>
  <c r="F45" i="6"/>
  <c r="E45" i="4"/>
  <c r="G35" i="3"/>
  <c r="F35" i="4" s="1"/>
  <c r="P9" i="4" s="1"/>
  <c r="G9" i="5" s="1"/>
  <c r="E38" i="6"/>
  <c r="E38" i="7" s="1"/>
  <c r="D38" i="4"/>
  <c r="F9" i="6"/>
  <c r="F9" i="7" s="1"/>
  <c r="E9" i="4"/>
  <c r="C33" i="6"/>
  <c r="C33" i="7" s="1"/>
  <c r="C33" i="4"/>
  <c r="E24" i="4"/>
  <c r="F24" i="6"/>
  <c r="G43" i="4"/>
  <c r="I43" i="4"/>
  <c r="G47" i="4"/>
  <c r="I47" i="4"/>
  <c r="G54" i="4"/>
  <c r="I54" i="4"/>
  <c r="E30" i="6"/>
  <c r="E30" i="7" s="1"/>
  <c r="D30" i="4"/>
  <c r="G30" i="3"/>
  <c r="F30" i="4" s="1"/>
  <c r="O11" i="4" s="1"/>
  <c r="F11" i="5" s="1"/>
  <c r="G39" i="4"/>
  <c r="I39" i="4"/>
  <c r="F51" i="6"/>
  <c r="E51" i="4"/>
  <c r="D6" i="4"/>
  <c r="E6" i="6"/>
  <c r="E6" i="7" s="1"/>
  <c r="F16" i="6"/>
  <c r="E16" i="4"/>
  <c r="G19" i="4"/>
  <c r="I19" i="4"/>
  <c r="C56" i="6"/>
  <c r="C56" i="7" s="1"/>
  <c r="C56" i="4"/>
  <c r="E11" i="6"/>
  <c r="E11" i="7" s="1"/>
  <c r="G11" i="3"/>
  <c r="F11" i="4" s="1"/>
  <c r="M6" i="4" s="1"/>
  <c r="D6" i="5" s="1"/>
  <c r="D11" i="4"/>
  <c r="F27" i="6"/>
  <c r="F27" i="7" s="1"/>
  <c r="E27" i="4"/>
  <c r="G27" i="3"/>
  <c r="F27" i="4" s="1"/>
  <c r="O8" i="4" s="1"/>
  <c r="F8" i="5" s="1"/>
  <c r="G53" i="3"/>
  <c r="F53" i="4" s="1"/>
  <c r="S6" i="4" s="1"/>
  <c r="J6" i="5" s="1"/>
  <c r="F53" i="6"/>
  <c r="F53" i="7" s="1"/>
  <c r="E53" i="4"/>
  <c r="G23" i="3"/>
  <c r="F23" i="4" s="1"/>
  <c r="N11" i="4" s="1"/>
  <c r="E11" i="5" s="1"/>
  <c r="M11" i="5" s="1"/>
  <c r="E23" i="4"/>
  <c r="F23" i="6"/>
  <c r="F23" i="7" s="1"/>
  <c r="G38" i="3"/>
  <c r="F38" i="4" s="1"/>
  <c r="P12" i="4" s="1"/>
  <c r="G12" i="5" s="1"/>
  <c r="E38" i="4"/>
  <c r="F38" i="6"/>
  <c r="C50" i="6"/>
  <c r="C50" i="7" s="1"/>
  <c r="C50" i="4"/>
  <c r="E15" i="6"/>
  <c r="E15" i="7" s="1"/>
  <c r="D15" i="4"/>
  <c r="C48" i="6"/>
  <c r="C48" i="7" s="1"/>
  <c r="C48" i="4"/>
  <c r="E14" i="4"/>
  <c r="F14" i="6"/>
  <c r="F14" i="7" s="1"/>
  <c r="E31" i="6"/>
  <c r="E31" i="7" s="1"/>
  <c r="D31" i="4"/>
  <c r="F30" i="6"/>
  <c r="E30" i="4"/>
  <c r="G51" i="4"/>
  <c r="I51" i="4"/>
  <c r="C57" i="6"/>
  <c r="C57" i="7" s="1"/>
  <c r="C57" i="4"/>
  <c r="G18" i="4"/>
  <c r="I18" i="4"/>
  <c r="G53" i="4"/>
  <c r="I53" i="4"/>
  <c r="G36" i="4"/>
  <c r="I36" i="4"/>
  <c r="E23" i="6"/>
  <c r="E23" i="7" s="1"/>
  <c r="D23" i="4"/>
  <c r="E8" i="4"/>
  <c r="F8" i="6"/>
  <c r="F8" i="7" s="1"/>
  <c r="G26" i="4"/>
  <c r="I26" i="4"/>
  <c r="E34" i="4"/>
  <c r="F34" i="6"/>
  <c r="C41" i="6"/>
  <c r="C41" i="7" s="1"/>
  <c r="C41" i="4"/>
  <c r="F49" i="6"/>
  <c r="F49" i="7" s="1"/>
  <c r="E49" i="4"/>
  <c r="G49" i="3"/>
  <c r="F49" i="4" s="1"/>
  <c r="R9" i="4" s="1"/>
  <c r="I9" i="5" s="1"/>
  <c r="C12" i="6"/>
  <c r="C12" i="7" s="1"/>
  <c r="C12" i="4"/>
  <c r="I13" i="4"/>
  <c r="G13" i="4"/>
  <c r="F25" i="6"/>
  <c r="E25" i="4"/>
  <c r="G17" i="4"/>
  <c r="I17" i="4"/>
  <c r="F41" i="6"/>
  <c r="E41" i="4"/>
  <c r="G31" i="3"/>
  <c r="F31" i="4" s="1"/>
  <c r="O12" i="4" s="1"/>
  <c r="F12" i="5" s="1"/>
  <c r="F31" i="6"/>
  <c r="E31" i="4"/>
  <c r="F32" i="7"/>
  <c r="F18" i="6"/>
  <c r="F18" i="7" s="1"/>
  <c r="E18" i="4"/>
  <c r="E14" i="6"/>
  <c r="E14" i="7" s="1"/>
  <c r="G14" i="3"/>
  <c r="F14" i="4" s="1"/>
  <c r="M9" i="4" s="1"/>
  <c r="D9" i="5" s="1"/>
  <c r="M9" i="5" s="1"/>
  <c r="D14" i="4"/>
  <c r="C23" i="6"/>
  <c r="C23" i="7" s="1"/>
  <c r="C23" i="4"/>
  <c r="G39" i="3"/>
  <c r="F39" i="4" s="1"/>
  <c r="Q6" i="4" s="1"/>
  <c r="H6" i="5" s="1"/>
  <c r="E39" i="4"/>
  <c r="F39" i="6"/>
  <c r="F39" i="7" s="1"/>
  <c r="G10" i="4"/>
  <c r="I10" i="4"/>
  <c r="C8" i="6"/>
  <c r="C8" i="7" s="1"/>
  <c r="C8" i="4"/>
  <c r="G55" i="3"/>
  <c r="F55" i="4" s="1"/>
  <c r="S8" i="4" s="1"/>
  <c r="J8" i="5" s="1"/>
  <c r="F55" i="6"/>
  <c r="F55" i="7" s="1"/>
  <c r="E55" i="4"/>
  <c r="G52" i="3"/>
  <c r="F52" i="4" s="1"/>
  <c r="R12" i="4" s="1"/>
  <c r="I12" i="5" s="1"/>
  <c r="F52" i="6"/>
  <c r="E52" i="4"/>
  <c r="C15" i="6"/>
  <c r="C15" i="7" s="1"/>
  <c r="C15" i="4"/>
  <c r="F56" i="6"/>
  <c r="F56" i="7" s="1"/>
  <c r="E56" i="4"/>
  <c r="G44" i="4"/>
  <c r="I44" i="4"/>
  <c r="G20" i="4"/>
  <c r="I20" i="4"/>
  <c r="G37" i="4"/>
  <c r="I37" i="4"/>
  <c r="G40" i="3"/>
  <c r="F40" i="4" s="1"/>
  <c r="Q7" i="4" s="1"/>
  <c r="H7" i="5" s="1"/>
  <c r="I38" i="4"/>
  <c r="G38" i="4"/>
  <c r="F50" i="6"/>
  <c r="E50" i="4"/>
  <c r="E55" i="6"/>
  <c r="E55" i="7" s="1"/>
  <c r="D55" i="4"/>
  <c r="C32" i="6"/>
  <c r="C32" i="7" s="1"/>
  <c r="C32" i="4"/>
  <c r="G29" i="4"/>
  <c r="I29" i="4"/>
  <c r="G28" i="3"/>
  <c r="F28" i="4" s="1"/>
  <c r="O9" i="4" s="1"/>
  <c r="F9" i="5" s="1"/>
  <c r="F28" i="6"/>
  <c r="F28" i="7" s="1"/>
  <c r="E28" i="4"/>
  <c r="G21" i="3"/>
  <c r="F21" i="4" s="1"/>
  <c r="N9" i="4" s="1"/>
  <c r="E9" i="5" s="1"/>
  <c r="F21" i="6"/>
  <c r="F21" i="7" s="1"/>
  <c r="E21" i="4"/>
  <c r="E47" i="6"/>
  <c r="E47" i="7" s="1"/>
  <c r="D47" i="4"/>
  <c r="F7" i="6"/>
  <c r="F7" i="7" s="1"/>
  <c r="E7" i="4"/>
  <c r="G45" i="4"/>
  <c r="I45" i="4"/>
  <c r="G47" i="3"/>
  <c r="F47" i="4" s="1"/>
  <c r="R7" i="4" s="1"/>
  <c r="I7" i="5" s="1"/>
  <c r="E47" i="4"/>
  <c r="F47" i="6"/>
  <c r="F47" i="7" s="1"/>
  <c r="C22" i="4"/>
  <c r="C22" i="6"/>
  <c r="C22" i="7" s="1"/>
  <c r="C49" i="6"/>
  <c r="C49" i="7" s="1"/>
  <c r="C49" i="4"/>
  <c r="C34" i="6"/>
  <c r="C34" i="7" s="1"/>
  <c r="C34" i="4"/>
  <c r="C58" i="6"/>
  <c r="C58" i="7" s="1"/>
  <c r="C58" i="4"/>
  <c r="G55" i="4"/>
  <c r="I55" i="4"/>
  <c r="G15" i="3"/>
  <c r="F15" i="4" s="1"/>
  <c r="M10" i="4" s="1"/>
  <c r="D10" i="5" s="1"/>
  <c r="E15" i="4"/>
  <c r="F15" i="6"/>
  <c r="C16" i="6"/>
  <c r="C16" i="7" s="1"/>
  <c r="C16" i="4"/>
  <c r="I9" i="4"/>
  <c r="G9" i="4"/>
  <c r="F17" i="6"/>
  <c r="E17" i="4"/>
  <c r="E17" i="7"/>
  <c r="M12" i="5"/>
  <c r="G35" i="4"/>
  <c r="I35" i="4"/>
  <c r="G52" i="4"/>
  <c r="I52" i="4"/>
  <c r="G28" i="4"/>
  <c r="I28" i="4"/>
  <c r="P11" i="5" l="1"/>
  <c r="G23" i="6"/>
  <c r="G30" i="6"/>
  <c r="G30" i="7" s="1"/>
  <c r="G51" i="6"/>
  <c r="G51" i="7" s="1"/>
  <c r="G9" i="6"/>
  <c r="G44" i="6"/>
  <c r="G44" i="7" s="1"/>
  <c r="G37" i="6"/>
  <c r="G37" i="7" s="1"/>
  <c r="G16" i="6"/>
  <c r="G16" i="7" s="1"/>
  <c r="P9" i="5"/>
  <c r="G56" i="6"/>
  <c r="G42" i="6"/>
  <c r="G14" i="6"/>
  <c r="G49" i="6"/>
  <c r="G35" i="6"/>
  <c r="G21" i="6"/>
  <c r="G7" i="6"/>
  <c r="G28" i="6"/>
  <c r="F43" i="7"/>
  <c r="G24" i="4"/>
  <c r="I24" i="4"/>
  <c r="I8" i="4"/>
  <c r="G8" i="4"/>
  <c r="G33" i="4"/>
  <c r="I33" i="4"/>
  <c r="F45" i="7"/>
  <c r="G42" i="4"/>
  <c r="I42" i="4"/>
  <c r="F44" i="7"/>
  <c r="F25" i="7"/>
  <c r="G41" i="4"/>
  <c r="I41" i="4"/>
  <c r="F38" i="7"/>
  <c r="G56" i="4"/>
  <c r="I56" i="4"/>
  <c r="M7" i="5"/>
  <c r="F29" i="7"/>
  <c r="I23" i="4"/>
  <c r="G23" i="4"/>
  <c r="F15" i="7"/>
  <c r="G49" i="4"/>
  <c r="I49" i="4"/>
  <c r="M10" i="5"/>
  <c r="F31" i="7"/>
  <c r="F51" i="7"/>
  <c r="I51" i="7" s="1"/>
  <c r="H51" i="6"/>
  <c r="I51" i="6" s="1"/>
  <c r="H51" i="7" s="1"/>
  <c r="F40" i="7"/>
  <c r="P12" i="5"/>
  <c r="G31" i="6"/>
  <c r="G31" i="7" s="1"/>
  <c r="G38" i="6"/>
  <c r="G38" i="7" s="1"/>
  <c r="G10" i="6"/>
  <c r="G45" i="6"/>
  <c r="G45" i="7" s="1"/>
  <c r="G17" i="6"/>
  <c r="G17" i="7" s="1"/>
  <c r="G52" i="6"/>
  <c r="G52" i="7" s="1"/>
  <c r="G24" i="6"/>
  <c r="G24" i="7" s="1"/>
  <c r="I34" i="4"/>
  <c r="G34" i="4"/>
  <c r="F11" i="7"/>
  <c r="G40" i="4"/>
  <c r="I40" i="4"/>
  <c r="M8" i="5"/>
  <c r="F22" i="7"/>
  <c r="F52" i="7"/>
  <c r="F34" i="7"/>
  <c r="G48" i="4"/>
  <c r="I48" i="4"/>
  <c r="F50" i="7"/>
  <c r="I12" i="4"/>
  <c r="G12" i="4"/>
  <c r="G32" i="4"/>
  <c r="I32" i="4"/>
  <c r="G22" i="4"/>
  <c r="I22" i="4"/>
  <c r="F41" i="7"/>
  <c r="G14" i="4"/>
  <c r="I14" i="4"/>
  <c r="H37" i="6"/>
  <c r="I37" i="6" s="1"/>
  <c r="H37" i="7" s="1"/>
  <c r="F37" i="7"/>
  <c r="I37" i="7" s="1"/>
  <c r="F33" i="7"/>
  <c r="F20" i="7"/>
  <c r="G50" i="4"/>
  <c r="I50" i="4"/>
  <c r="G15" i="4"/>
  <c r="I15" i="4"/>
  <c r="F17" i="7"/>
  <c r="H17" i="6"/>
  <c r="I17" i="6" s="1"/>
  <c r="H17" i="7" s="1"/>
  <c r="G16" i="4"/>
  <c r="I16" i="4"/>
  <c r="F30" i="7"/>
  <c r="M6" i="5"/>
  <c r="F16" i="7"/>
  <c r="F24" i="7"/>
  <c r="F46" i="7"/>
  <c r="I17" i="7" l="1"/>
  <c r="H38" i="6"/>
  <c r="I38" i="6" s="1"/>
  <c r="H38" i="7" s="1"/>
  <c r="H7" i="6"/>
  <c r="I7" i="6" s="1"/>
  <c r="H7" i="7" s="1"/>
  <c r="G7" i="7"/>
  <c r="P6" i="5"/>
  <c r="G39" i="6"/>
  <c r="G11" i="6"/>
  <c r="G46" i="6"/>
  <c r="G18" i="6"/>
  <c r="G32" i="6"/>
  <c r="G53" i="6"/>
  <c r="G25" i="6"/>
  <c r="H30" i="6"/>
  <c r="I30" i="6" s="1"/>
  <c r="H30" i="7" s="1"/>
  <c r="I30" i="7" s="1"/>
  <c r="P10" i="5"/>
  <c r="G22" i="6"/>
  <c r="G43" i="6"/>
  <c r="G50" i="6"/>
  <c r="G8" i="6"/>
  <c r="G36" i="6"/>
  <c r="G29" i="6"/>
  <c r="G15" i="6"/>
  <c r="H44" i="6"/>
  <c r="I44" i="6" s="1"/>
  <c r="H44" i="7" s="1"/>
  <c r="I44" i="7" s="1"/>
  <c r="H21" i="6"/>
  <c r="I21" i="6" s="1"/>
  <c r="H21" i="7" s="1"/>
  <c r="G21" i="7"/>
  <c r="I21" i="7" s="1"/>
  <c r="H52" i="6"/>
  <c r="I52" i="6" s="1"/>
  <c r="H52" i="7" s="1"/>
  <c r="I52" i="7" s="1"/>
  <c r="P7" i="5"/>
  <c r="G47" i="6"/>
  <c r="G54" i="6"/>
  <c r="G26" i="6"/>
  <c r="G33" i="6"/>
  <c r="G19" i="6"/>
  <c r="G40" i="6"/>
  <c r="G12" i="6"/>
  <c r="H49" i="6"/>
  <c r="I49" i="6" s="1"/>
  <c r="H49" i="7" s="1"/>
  <c r="G49" i="7"/>
  <c r="H9" i="6"/>
  <c r="I9" i="6" s="1"/>
  <c r="H9" i="7" s="1"/>
  <c r="G9" i="7"/>
  <c r="H35" i="6"/>
  <c r="I35" i="6" s="1"/>
  <c r="H35" i="7" s="1"/>
  <c r="G35" i="7"/>
  <c r="H24" i="6"/>
  <c r="I24" i="6" s="1"/>
  <c r="H24" i="7" s="1"/>
  <c r="I24" i="7" s="1"/>
  <c r="H10" i="6"/>
  <c r="I10" i="6" s="1"/>
  <c r="H10" i="7" s="1"/>
  <c r="G10" i="7"/>
  <c r="I10" i="7" s="1"/>
  <c r="H14" i="6"/>
  <c r="I14" i="6" s="1"/>
  <c r="H14" i="7" s="1"/>
  <c r="G14" i="7"/>
  <c r="I14" i="7" s="1"/>
  <c r="H42" i="6"/>
  <c r="I42" i="6" s="1"/>
  <c r="H42" i="7" s="1"/>
  <c r="G42" i="7"/>
  <c r="H16" i="6"/>
  <c r="I16" i="6" s="1"/>
  <c r="H16" i="7" s="1"/>
  <c r="I16" i="7" s="1"/>
  <c r="H31" i="6"/>
  <c r="I31" i="6" s="1"/>
  <c r="H31" i="7" s="1"/>
  <c r="H45" i="6"/>
  <c r="I45" i="6" s="1"/>
  <c r="H45" i="7" s="1"/>
  <c r="I45" i="7" s="1"/>
  <c r="H56" i="6"/>
  <c r="I56" i="6" s="1"/>
  <c r="H56" i="7" s="1"/>
  <c r="G56" i="7"/>
  <c r="I56" i="7" s="1"/>
  <c r="H23" i="6"/>
  <c r="I23" i="6" s="1"/>
  <c r="H23" i="7" s="1"/>
  <c r="G23" i="7"/>
  <c r="I23" i="7" s="1"/>
  <c r="P8" i="5"/>
  <c r="G55" i="6"/>
  <c r="G34" i="6"/>
  <c r="G48" i="6"/>
  <c r="G20" i="6"/>
  <c r="G27" i="6"/>
  <c r="G13" i="6"/>
  <c r="G41" i="6"/>
  <c r="I31" i="7"/>
  <c r="I38" i="7"/>
  <c r="H28" i="6"/>
  <c r="I28" i="6" s="1"/>
  <c r="H28" i="7" s="1"/>
  <c r="G28" i="7"/>
  <c r="I28" i="7" s="1"/>
  <c r="G41" i="7" l="1"/>
  <c r="H41" i="6"/>
  <c r="I41" i="6" s="1"/>
  <c r="H41" i="7" s="1"/>
  <c r="I9" i="7"/>
  <c r="H26" i="6"/>
  <c r="I26" i="6" s="1"/>
  <c r="H26" i="7" s="1"/>
  <c r="G26" i="7"/>
  <c r="G46" i="7"/>
  <c r="H46" i="6"/>
  <c r="I46" i="6" s="1"/>
  <c r="H46" i="7" s="1"/>
  <c r="H54" i="6"/>
  <c r="I54" i="6" s="1"/>
  <c r="H54" i="7" s="1"/>
  <c r="G54" i="7"/>
  <c r="I54" i="7" s="1"/>
  <c r="G15" i="7"/>
  <c r="H15" i="6"/>
  <c r="I15" i="6" s="1"/>
  <c r="H15" i="7" s="1"/>
  <c r="G11" i="7"/>
  <c r="H11" i="6"/>
  <c r="I11" i="6" s="1"/>
  <c r="H11" i="7" s="1"/>
  <c r="H27" i="6"/>
  <c r="I27" i="6" s="1"/>
  <c r="H27" i="7" s="1"/>
  <c r="G27" i="7"/>
  <c r="I27" i="7" s="1"/>
  <c r="I35" i="7"/>
  <c r="I49" i="7"/>
  <c r="H47" i="6"/>
  <c r="I47" i="6" s="1"/>
  <c r="H47" i="7" s="1"/>
  <c r="G47" i="7"/>
  <c r="I47" i="7" s="1"/>
  <c r="G29" i="7"/>
  <c r="H29" i="6"/>
  <c r="I29" i="6" s="1"/>
  <c r="H29" i="7" s="1"/>
  <c r="H39" i="6"/>
  <c r="I39" i="6" s="1"/>
  <c r="H39" i="7" s="1"/>
  <c r="G39" i="7"/>
  <c r="I39" i="7" s="1"/>
  <c r="P13" i="5"/>
  <c r="P14" i="5" s="1"/>
  <c r="Q6" i="5" s="1"/>
  <c r="H13" i="6"/>
  <c r="I13" i="6" s="1"/>
  <c r="H13" i="7" s="1"/>
  <c r="G13" i="7"/>
  <c r="I13" i="7" s="1"/>
  <c r="G20" i="7"/>
  <c r="H20" i="6"/>
  <c r="I20" i="6" s="1"/>
  <c r="H20" i="7" s="1"/>
  <c r="Q7" i="5"/>
  <c r="H36" i="6"/>
  <c r="I36" i="6" s="1"/>
  <c r="H36" i="7" s="1"/>
  <c r="G36" i="7"/>
  <c r="H48" i="6"/>
  <c r="I48" i="6" s="1"/>
  <c r="H48" i="7" s="1"/>
  <c r="G48" i="7"/>
  <c r="I42" i="7"/>
  <c r="H12" i="6"/>
  <c r="I12" i="6" s="1"/>
  <c r="H12" i="7" s="1"/>
  <c r="G12" i="7"/>
  <c r="I12" i="7" s="1"/>
  <c r="H8" i="6"/>
  <c r="I8" i="6" s="1"/>
  <c r="H8" i="7" s="1"/>
  <c r="G8" i="7"/>
  <c r="G25" i="7"/>
  <c r="H25" i="6"/>
  <c r="I25" i="6" s="1"/>
  <c r="H25" i="7" s="1"/>
  <c r="I7" i="7"/>
  <c r="G34" i="7"/>
  <c r="H34" i="6"/>
  <c r="I34" i="6" s="1"/>
  <c r="H34" i="7" s="1"/>
  <c r="G40" i="7"/>
  <c r="H40" i="6"/>
  <c r="I40" i="6" s="1"/>
  <c r="H40" i="7" s="1"/>
  <c r="G50" i="7"/>
  <c r="I50" i="7" s="1"/>
  <c r="H50" i="6"/>
  <c r="I50" i="6" s="1"/>
  <c r="H50" i="7" s="1"/>
  <c r="H53" i="6"/>
  <c r="I53" i="6" s="1"/>
  <c r="H53" i="7" s="1"/>
  <c r="G53" i="7"/>
  <c r="H55" i="6"/>
  <c r="I55" i="6" s="1"/>
  <c r="H55" i="7" s="1"/>
  <c r="G55" i="7"/>
  <c r="I55" i="7" s="1"/>
  <c r="H19" i="6"/>
  <c r="I19" i="6" s="1"/>
  <c r="H19" i="7" s="1"/>
  <c r="G19" i="7"/>
  <c r="I19" i="7" s="1"/>
  <c r="G43" i="7"/>
  <c r="I43" i="7" s="1"/>
  <c r="H43" i="6"/>
  <c r="I43" i="6" s="1"/>
  <c r="H43" i="7" s="1"/>
  <c r="G32" i="7"/>
  <c r="I32" i="7" s="1"/>
  <c r="H32" i="6"/>
  <c r="I32" i="6" s="1"/>
  <c r="H32" i="7" s="1"/>
  <c r="G33" i="7"/>
  <c r="H33" i="6"/>
  <c r="I33" i="6" s="1"/>
  <c r="H33" i="7" s="1"/>
  <c r="G22" i="7"/>
  <c r="H22" i="6"/>
  <c r="I22" i="6" s="1"/>
  <c r="H22" i="7" s="1"/>
  <c r="H18" i="6"/>
  <c r="I18" i="6" s="1"/>
  <c r="H18" i="7" s="1"/>
  <c r="G18" i="7"/>
  <c r="I18" i="7" s="1"/>
  <c r="I46" i="7" l="1"/>
  <c r="I8" i="7"/>
  <c r="I22" i="7"/>
  <c r="I40" i="7"/>
  <c r="Q10" i="5"/>
  <c r="I33" i="7"/>
  <c r="I20" i="7"/>
  <c r="I29" i="7"/>
  <c r="I11" i="7"/>
  <c r="I26" i="7"/>
  <c r="Q8" i="5"/>
  <c r="I34" i="7"/>
  <c r="I53" i="7"/>
  <c r="I48" i="7"/>
  <c r="I15" i="7"/>
  <c r="I25" i="7"/>
  <c r="I36" i="7"/>
  <c r="Q11" i="5"/>
  <c r="Q12" i="5"/>
  <c r="Q9" i="5"/>
  <c r="I41" i="7"/>
  <c r="Q1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<sst xmlns="http://schemas.openxmlformats.org/spreadsheetml/2006/main" count="618" uniqueCount="308">
  <si>
    <t>Date</t>
  </si>
  <si>
    <t>New Calls</t>
  </si>
  <si>
    <t>Day</t>
  </si>
  <si>
    <t>CMA-3</t>
  </si>
  <si>
    <t>CMA-7</t>
  </si>
  <si>
    <t>CMA-14</t>
  </si>
  <si>
    <t>Period</t>
  </si>
  <si>
    <t>Detrended Time Series</t>
  </si>
  <si>
    <t>Month</t>
  </si>
  <si>
    <t>Week</t>
  </si>
  <si>
    <t>Day/Week</t>
  </si>
  <si>
    <t>Week-1</t>
  </si>
  <si>
    <t>Week-2</t>
  </si>
  <si>
    <t>Week-3</t>
  </si>
  <si>
    <t>Week-4</t>
  </si>
  <si>
    <t>Week-5</t>
  </si>
  <si>
    <t>Week-6</t>
  </si>
  <si>
    <t>Week-7</t>
  </si>
  <si>
    <t>Week-8</t>
  </si>
  <si>
    <t>Adjusted Seasonal Profile</t>
  </si>
  <si>
    <t>Average Seasonal Indices</t>
  </si>
  <si>
    <t>Trend + Season</t>
  </si>
  <si>
    <t>Noise</t>
  </si>
  <si>
    <t>Reconstructed Time Series</t>
  </si>
  <si>
    <t>Data Value</t>
  </si>
  <si>
    <t>Seasonal Naïve</t>
  </si>
  <si>
    <t>Forecast Error</t>
  </si>
  <si>
    <t>Absolute Error</t>
  </si>
  <si>
    <t>Squared Error</t>
  </si>
  <si>
    <t>Mean Error</t>
  </si>
  <si>
    <t>Mean Absolute Error</t>
  </si>
  <si>
    <t>Mean Squared Error</t>
  </si>
  <si>
    <t>Actual Data</t>
  </si>
  <si>
    <t>Level</t>
  </si>
  <si>
    <t>Weekly Average Level</t>
  </si>
  <si>
    <t>Moving Average-7 Level</t>
  </si>
  <si>
    <t>Root Mean Squared Error</t>
  </si>
  <si>
    <t>Average Seasonal Model</t>
  </si>
  <si>
    <t>Indices</t>
  </si>
  <si>
    <t>Naïve Index on Average Level</t>
  </si>
  <si>
    <t>Average Index on Average Level</t>
  </si>
  <si>
    <t>Average Index on MA7 Level</t>
  </si>
  <si>
    <t>Actual Forecast (Average Seasonal Model)</t>
  </si>
  <si>
    <t>Actual Forecast (Seasonal Naïve)</t>
  </si>
  <si>
    <t>Naïve Index &amp; Weekly Average Level</t>
  </si>
  <si>
    <t>Average Index &amp; Average Level</t>
  </si>
  <si>
    <t>Average Index &amp; MA7 Level</t>
  </si>
  <si>
    <t>Actual Forecasts</t>
  </si>
  <si>
    <t>Actual Forecast (Naïve Index &amp; Weekly Average Level)</t>
  </si>
  <si>
    <t>Actual Forecast (Average Index &amp; Average Level)</t>
  </si>
  <si>
    <t>Actual Forecast (Average Index &amp; MA7 Level)</t>
  </si>
  <si>
    <t>Validation (Average Seasonal Model)</t>
  </si>
  <si>
    <t>Validation (Naïve Index &amp; Weekly Average Level)</t>
  </si>
  <si>
    <t>Validation (Average Index &amp; Average Level)</t>
  </si>
  <si>
    <t>Validation (Average Index &amp; MA7 Level)</t>
  </si>
  <si>
    <t>Season</t>
  </si>
  <si>
    <t>Forecast</t>
  </si>
  <si>
    <t>Seasonal Exponential Smoothing</t>
  </si>
  <si>
    <t>Trend-Season Exponential Smoothing</t>
  </si>
  <si>
    <t>k</t>
  </si>
  <si>
    <t>Trend</t>
  </si>
  <si>
    <t>Actual Forecast (Seasonal ES)</t>
  </si>
  <si>
    <t>Actual Forecast (Season-Trend ES)</t>
  </si>
  <si>
    <t>Validation (Seasonal ES)</t>
  </si>
  <si>
    <t>Validation (Season-Trend ES)</t>
  </si>
  <si>
    <t>ME</t>
  </si>
  <si>
    <t>ME (IN)</t>
  </si>
  <si>
    <t>MAE (IN)</t>
  </si>
  <si>
    <t>ME (OUT)</t>
  </si>
  <si>
    <t>MAE (OUT)</t>
  </si>
  <si>
    <t>RMSE (IN)</t>
  </si>
  <si>
    <t>RMSE (OUT)</t>
  </si>
  <si>
    <t>Profile</t>
  </si>
  <si>
    <t>Seasonal Average</t>
  </si>
  <si>
    <t>Type</t>
  </si>
  <si>
    <t>Model</t>
  </si>
  <si>
    <t>In-sample</t>
  </si>
  <si>
    <t>MAE</t>
  </si>
  <si>
    <t>RMSE</t>
  </si>
  <si>
    <t>Out-sample</t>
  </si>
  <si>
    <t>Exponential Smoothing</t>
  </si>
  <si>
    <t>Naïve</t>
  </si>
  <si>
    <t>Average</t>
  </si>
  <si>
    <t>Seasonal (𝛼=0.30, 𝛾=0.35)</t>
  </si>
  <si>
    <t>Seasonal Smoothing</t>
  </si>
  <si>
    <t>Seed</t>
  </si>
  <si>
    <t>Number of Installations</t>
  </si>
  <si>
    <t>Probability</t>
  </si>
  <si>
    <t>Cum. Probability</t>
  </si>
  <si>
    <t>Cut-off</t>
  </si>
  <si>
    <t>Number of Boxes</t>
  </si>
  <si>
    <t>Rand 1</t>
  </si>
  <si>
    <t>Rand 2</t>
  </si>
  <si>
    <t>Installations #</t>
  </si>
  <si>
    <t>Boxes #</t>
  </si>
  <si>
    <t>Total Boxes</t>
  </si>
  <si>
    <t>Beginning</t>
  </si>
  <si>
    <t>Ending</t>
  </si>
  <si>
    <t>Inventory Balance</t>
  </si>
  <si>
    <t>Ordering Cost</t>
  </si>
  <si>
    <t>Holding</t>
  </si>
  <si>
    <t>Holding Cost</t>
  </si>
  <si>
    <t>Backorder Cost</t>
  </si>
  <si>
    <t>Initial Stock</t>
  </si>
  <si>
    <t>Reorder Quantity (Q)</t>
  </si>
  <si>
    <t>Reorder Point (R)</t>
  </si>
  <si>
    <t>Ordering</t>
  </si>
  <si>
    <t>Order</t>
  </si>
  <si>
    <t>Receive</t>
  </si>
  <si>
    <t>Cost</t>
  </si>
  <si>
    <t>Backorder</t>
  </si>
  <si>
    <t>Total</t>
  </si>
  <si>
    <t>Total Cost</t>
  </si>
  <si>
    <t>Avg. Daily Cost</t>
  </si>
  <si>
    <t>Engineer/Customer</t>
  </si>
  <si>
    <t>Tom</t>
  </si>
  <si>
    <t>Bob</t>
  </si>
  <si>
    <t>Paul</t>
  </si>
  <si>
    <t>Steve</t>
  </si>
  <si>
    <t>Lucas</t>
  </si>
  <si>
    <t>Job 1</t>
  </si>
  <si>
    <t>Job 2</t>
  </si>
  <si>
    <t>Job 3</t>
  </si>
  <si>
    <t>Job 4</t>
  </si>
  <si>
    <t>Job 5</t>
  </si>
  <si>
    <t>Microsoft Excel 16.91 Answer Report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</si>
  <si>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</si>
  <si>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</si>
  <si>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</si>
  <si>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</si>
  <si>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Unlimited, Iterations Unlimited, Precision 0.000001, Use Automatic Scaling</t>
  </si>
  <si>
    <t>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</si>
  <si>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</si>
  <si>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</si>
  <si>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</si>
  <si>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</si>
  <si>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</si>
  <si>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</si>
  <si>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</si>
  <si>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</si>
  <si>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</si>
  <si>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</si>
  <si>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</si>
  <si>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</si>
  <si>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</si>
  <si>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$C$17</t>
  </si>
  <si>
    <t>Tom Job 1</t>
  </si>
  <si>
    <t>$D$17</t>
  </si>
  <si>
    <t>Tom Job 2</t>
  </si>
  <si>
    <t>$E$17</t>
  </si>
  <si>
    <t>Tom Job 3</t>
  </si>
  <si>
    <t>$F$17</t>
  </si>
  <si>
    <t>Tom Job 4</t>
  </si>
  <si>
    <t>$G$17</t>
  </si>
  <si>
    <t>Tom Job 5</t>
  </si>
  <si>
    <t>$C$18</t>
  </si>
  <si>
    <t>Bob Job 1</t>
  </si>
  <si>
    <t>$D$18</t>
  </si>
  <si>
    <t>Bob Job 2</t>
  </si>
  <si>
    <t>$E$18</t>
  </si>
  <si>
    <t>Bob Job 3</t>
  </si>
  <si>
    <t>$F$18</t>
  </si>
  <si>
    <t>Bob Job 4</t>
  </si>
  <si>
    <t>$G$18</t>
  </si>
  <si>
    <t>Bob Job 5</t>
  </si>
  <si>
    <t>$C$19</t>
  </si>
  <si>
    <t>Paul Job 1</t>
  </si>
  <si>
    <t>$D$19</t>
  </si>
  <si>
    <t>Paul Job 2</t>
  </si>
  <si>
    <t>$E$19</t>
  </si>
  <si>
    <t>Paul Job 3</t>
  </si>
  <si>
    <t>$F$19</t>
  </si>
  <si>
    <t>Paul Job 4</t>
  </si>
  <si>
    <t>$G$19</t>
  </si>
  <si>
    <t>Paul Job 5</t>
  </si>
  <si>
    <t>$C$20</t>
  </si>
  <si>
    <t>Steve Job 1</t>
  </si>
  <si>
    <t>$D$20</t>
  </si>
  <si>
    <t>Steve Job 2</t>
  </si>
  <si>
    <t>$E$20</t>
  </si>
  <si>
    <t>Steve Job 3</t>
  </si>
  <si>
    <t>$F$20</t>
  </si>
  <si>
    <t>Steve Job 4</t>
  </si>
  <si>
    <t>$G$20</t>
  </si>
  <si>
    <t>Steve Job 5</t>
  </si>
  <si>
    <t>$C$21</t>
  </si>
  <si>
    <t>Lucas Job 1</t>
  </si>
  <si>
    <t>$D$21</t>
  </si>
  <si>
    <t>Lucas Job 2</t>
  </si>
  <si>
    <t>$E$21</t>
  </si>
  <si>
    <t>Lucas Job 3</t>
  </si>
  <si>
    <t>$F$21</t>
  </si>
  <si>
    <t>Lucas Job 4</t>
  </si>
  <si>
    <t>$G$21</t>
  </si>
  <si>
    <t>Lucas Job 5</t>
  </si>
  <si>
    <t>Binding</t>
  </si>
  <si>
    <t>$C$17:$G$21=Binary</t>
  </si>
  <si>
    <t>Binary</t>
  </si>
  <si>
    <t>$C$17:$G$21</t>
  </si>
  <si>
    <t>Poisson Arrival Distribution</t>
  </si>
  <si>
    <t>Cumulative Probability</t>
  </si>
  <si>
    <t>Minutes Between Arrivals</t>
  </si>
  <si>
    <t>Arrivals per Hour</t>
  </si>
  <si>
    <t>Arrivals per Time Period</t>
  </si>
  <si>
    <t>Minutes per Arrival</t>
  </si>
  <si>
    <t>Time between arrival</t>
  </si>
  <si>
    <t>Arrival Time</t>
  </si>
  <si>
    <t>Mechanic #</t>
  </si>
  <si>
    <t>Start Time</t>
  </si>
  <si>
    <t>Service Time</t>
  </si>
  <si>
    <t>Completion Time</t>
  </si>
  <si>
    <t>Idle 1</t>
  </si>
  <si>
    <t>Idle 2</t>
  </si>
  <si>
    <t>Wait Time</t>
  </si>
  <si>
    <t>Inter-arrival rate</t>
  </si>
  <si>
    <t>Service Rate</t>
  </si>
  <si>
    <t>Mean Service Time</t>
  </si>
  <si>
    <t>Vehicles</t>
  </si>
  <si>
    <t>Time Period per Arrival</t>
  </si>
  <si>
    <t>Rand 3</t>
  </si>
  <si>
    <t>Total Wait Time</t>
  </si>
  <si>
    <t>Average Wait Time</t>
  </si>
  <si>
    <t>Maximum Wait Time</t>
  </si>
  <si>
    <t>Idle Time %</t>
  </si>
  <si>
    <t>Mechanic 1</t>
  </si>
  <si>
    <t>Mechanic 2</t>
  </si>
  <si>
    <t>Vehicle (Poisson)</t>
  </si>
  <si>
    <t>Mechanic 2 (Exponential)</t>
  </si>
  <si>
    <t>Mechanic 1 (Exponential)</t>
  </si>
  <si>
    <t>Waiting</t>
  </si>
  <si>
    <t>Days</t>
  </si>
  <si>
    <t>Inventory Levels</t>
  </si>
  <si>
    <t>Reorder Point</t>
  </si>
  <si>
    <t>Demand</t>
  </si>
  <si>
    <t>Demand Rate</t>
  </si>
  <si>
    <t>EOQ</t>
  </si>
  <si>
    <t>New Reorder Quantity</t>
  </si>
  <si>
    <t>Change</t>
  </si>
  <si>
    <t>Cumm. Rate</t>
  </si>
  <si>
    <t>Total Costs</t>
  </si>
  <si>
    <t>Current ROP</t>
  </si>
  <si>
    <t>EOQ-based ROP</t>
  </si>
  <si>
    <t>Season-Trend (𝛼=0.50, 𝛽=0.20, 𝛾=0.60)</t>
  </si>
  <si>
    <t>M#1 Servicing</t>
  </si>
  <si>
    <t>M#2 Servicing</t>
  </si>
  <si>
    <t>M#1 Idle</t>
  </si>
  <si>
    <t>M#2 Idle</t>
  </si>
  <si>
    <t>Wait Time (minutes)</t>
  </si>
  <si>
    <t>Total Idle Time (mins)</t>
  </si>
  <si>
    <t>Total Required Distance</t>
  </si>
  <si>
    <t>Job and Engineer-wise Distances</t>
  </si>
  <si>
    <t>Iterations: 2 Subproblems: 0</t>
  </si>
  <si>
    <t>$C$25</t>
  </si>
  <si>
    <t>$C$25=1</t>
  </si>
  <si>
    <t>$D$25</t>
  </si>
  <si>
    <t>$D$25=1</t>
  </si>
  <si>
    <t>$E$25</t>
  </si>
  <si>
    <t>$E$25=1</t>
  </si>
  <si>
    <t>$F$25</t>
  </si>
  <si>
    <t>$F$25=1</t>
  </si>
  <si>
    <t>$G$25</t>
  </si>
  <si>
    <t>$G$25=1</t>
  </si>
  <si>
    <t>$C$25:$G$25 = 1</t>
  </si>
  <si>
    <t>Worksheet: [Devon Assignment.xlsx]5.1. Linear Programming</t>
  </si>
  <si>
    <t>Allocation of Job 1</t>
  </si>
  <si>
    <t>Allocation of Job 2</t>
  </si>
  <si>
    <t>Allocation of Job 3</t>
  </si>
  <si>
    <t>Allocation of Job 4</t>
  </si>
  <si>
    <t>Allocation of Job 5</t>
  </si>
  <si>
    <t>Report Created: 8/5/25 4:48:58 AM</t>
  </si>
  <si>
    <t>Solution Time: 814.531 Seconds.</t>
  </si>
  <si>
    <t>$F$12</t>
  </si>
  <si>
    <t>Job and Engineer-wise Allocation</t>
  </si>
  <si>
    <t>Adjusted</t>
  </si>
  <si>
    <t>Adj. weekly</t>
  </si>
  <si>
    <t>Installations</t>
  </si>
  <si>
    <t>Adj.</t>
  </si>
  <si>
    <t>Data New Subscription Calls</t>
  </si>
  <si>
    <t>2.1. Centred Moving Average</t>
  </si>
  <si>
    <t>2.2. Removing Trend</t>
  </si>
  <si>
    <t>Go to</t>
  </si>
  <si>
    <t>2.3. Seasonality Identification</t>
  </si>
  <si>
    <t>2.4. Estimated Seasonal Pattern</t>
  </si>
  <si>
    <t>2.5. Noise and Irregularities</t>
  </si>
  <si>
    <t>2.6. Time Series Components</t>
  </si>
  <si>
    <t>3.1. Seasonal Naïve</t>
  </si>
  <si>
    <t>3.2. Seasonal Average</t>
  </si>
  <si>
    <t>3.3. Seasonal Exp. Smoothing</t>
  </si>
  <si>
    <t>3.4. Error Comparison</t>
  </si>
  <si>
    <t>4.1. Inventory Simulation</t>
  </si>
  <si>
    <t>4.2. Random Number Generation</t>
  </si>
  <si>
    <t>4.3. New Inventory Simulation</t>
  </si>
  <si>
    <t>5.1. Linear Programming</t>
  </si>
  <si>
    <t>5.2. Answer Report</t>
  </si>
  <si>
    <t>6.1. Simulation Poisson Dist</t>
  </si>
  <si>
    <t>6.2. Random Number Generation</t>
  </si>
  <si>
    <t>6.3. Simulation Solution</t>
  </si>
  <si>
    <t>6.4. Gantt Chart</t>
  </si>
  <si>
    <t>Worksheet</t>
  </si>
  <si>
    <t>Link</t>
  </si>
  <si>
    <t>Sections</t>
  </si>
  <si>
    <t>Data</t>
  </si>
  <si>
    <t>Investigating New Subscription Call Demand</t>
  </si>
  <si>
    <t>Forecasting New Subscription Call Demand</t>
  </si>
  <si>
    <t>New Subscription Installation: Inventory Simulation</t>
  </si>
  <si>
    <t>Engineer Job Allocation</t>
  </si>
  <si>
    <t xml:space="preserve">Engineer Vehicle Servicing and Maintenance 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</si>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</sst>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_-* #,##0_-;\-* #,##0_-;_-* &quot;-&quot;??_-;_-@_-"/>
    <numFmt numFmtId="166" formatCode="dddd\ "/>
    <numFmt numFmtId="167" formatCode="_ * #,##0.0_)_ ;_ * \(#,##0.0\)_ ;_ * &quot;-&quot;??_)_ ;_ @_ "/>
    <numFmt numFmtId="168" formatCode="_ * #,##0_)_ ;_ * \(#,##0\)_ ;_ * &quot;-&quot;??_)_ ;_ @_ "/>
    <numFmt numFmtId="169" formatCode="dddd"/>
    <numFmt numFmtId="170" formatCode="mmmm"/>
    <numFmt numFmtId="171" formatCode="0.0"/>
    <numFmt numFmtId="172" formatCode="0.000"/>
    <numFmt numFmtId="173" formatCode="0.0000000"/>
    <numFmt numFmtId="174" formatCode="_(* #,##0_);_(* \(#,##0\);_(* &quot;-&quot;??_);_(@_)"/>
  </numFmts>
  <fonts count="1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9C5700"/>
      <name val="Aptos Narrow"/>
      <scheme val="minor"/>
    </font>
    <font>
      <b/>
      <sz val="12"/>
      <color theme="0"/>
      <name val="Aptos Narrow"/>
      <scheme val="minor"/>
    </font>
    <font>
      <b/>
      <sz val="12"/>
      <color rgb="FFC00000"/>
      <name val="Aptos Narrow"/>
      <scheme val="minor"/>
    </font>
    <font>
      <sz val="12"/>
      <color theme="1" tint="0.249977111117893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indexed="18"/>
      <name val="Aptos Narrow"/>
      <family val="2"/>
      <scheme val="minor"/>
    </font>
    <font>
      <b/>
      <sz val="12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BAC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273">
    <xf numFmtId="0" fontId="0" fillId="0" borderId="0" xfId="0"/>
    <xf numFmtId="16" fontId="0" fillId="0" borderId="0" xfId="0" applyNumberForma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  <xf numFmtId="2" fontId="0" fillId="0" borderId="0" xfId="0" applyNumberFormat="1"/>
    <xf numFmtId="171" fontId="0" fillId="0" borderId="0" xfId="0" applyNumberFormat="1"/>
    <xf numFmtId="1" fontId="0" fillId="0" borderId="0" xfId="0" applyNumberFormat="1"/>
    <xf numFmtId="171" fontId="0" fillId="0" borderId="0" xfId="1" applyNumberFormat="1" applyFont="1"/>
    <xf numFmtId="0" fontId="6" fillId="3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171" fontId="7" fillId="5" borderId="6" xfId="0" applyNumberFormat="1" applyFont="1" applyFill="1" applyBorder="1"/>
    <xf numFmtId="171" fontId="7" fillId="5" borderId="7" xfId="0" applyNumberFormat="1" applyFont="1" applyFill="1" applyBorder="1"/>
    <xf numFmtId="0" fontId="8" fillId="4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171" fontId="8" fillId="5" borderId="1" xfId="0" applyNumberFormat="1" applyFont="1" applyFill="1" applyBorder="1"/>
    <xf numFmtId="0" fontId="8" fillId="4" borderId="1" xfId="0" applyFont="1" applyFill="1" applyBorder="1" applyAlignment="1">
      <alignment horizontal="left" vertical="center"/>
    </xf>
    <xf numFmtId="171" fontId="8" fillId="4" borderId="1" xfId="0" applyNumberFormat="1" applyFont="1" applyFill="1" applyBorder="1"/>
    <xf numFmtId="0" fontId="8" fillId="4" borderId="3" xfId="0" applyFont="1" applyFill="1" applyBorder="1" applyAlignment="1">
      <alignment horizontal="left" vertical="center"/>
    </xf>
    <xf numFmtId="171" fontId="8" fillId="4" borderId="3" xfId="0" applyNumberFormat="1" applyFont="1" applyFill="1" applyBorder="1"/>
    <xf numFmtId="0" fontId="8" fillId="4" borderId="4" xfId="0" applyFont="1" applyFill="1" applyBorder="1" applyAlignment="1">
      <alignment horizontal="left" vertical="center"/>
    </xf>
    <xf numFmtId="171" fontId="8" fillId="4" borderId="4" xfId="0" applyNumberFormat="1" applyFont="1" applyFill="1" applyBorder="1"/>
    <xf numFmtId="0" fontId="0" fillId="0" borderId="0" xfId="0" applyAlignment="1">
      <alignment vertical="center"/>
    </xf>
    <xf numFmtId="172" fontId="0" fillId="0" borderId="0" xfId="0" applyNumberFormat="1"/>
    <xf numFmtId="0" fontId="0" fillId="6" borderId="0" xfId="0" applyFill="1"/>
    <xf numFmtId="0" fontId="9" fillId="0" borderId="0" xfId="0" applyFont="1"/>
    <xf numFmtId="0" fontId="9" fillId="5" borderId="1" xfId="0" applyFont="1" applyFill="1" applyBorder="1"/>
    <xf numFmtId="0" fontId="0" fillId="6" borderId="1" xfId="0" applyFill="1" applyBorder="1"/>
    <xf numFmtId="174" fontId="0" fillId="4" borderId="1" xfId="1" applyNumberFormat="1" applyFont="1" applyFill="1" applyBorder="1"/>
    <xf numFmtId="174" fontId="0" fillId="7" borderId="1" xfId="1" applyNumberFormat="1" applyFont="1" applyFill="1" applyBorder="1"/>
    <xf numFmtId="0" fontId="0" fillId="0" borderId="0" xfId="0" applyAlignment="1">
      <alignment horizontal="center"/>
    </xf>
    <xf numFmtId="0" fontId="9" fillId="5" borderId="1" xfId="0" applyFont="1" applyFill="1" applyBorder="1" applyAlignment="1">
      <alignment horizontal="center"/>
    </xf>
    <xf numFmtId="9" fontId="0" fillId="0" borderId="0" xfId="3" applyFont="1"/>
    <xf numFmtId="0" fontId="9" fillId="6" borderId="1" xfId="0" applyFont="1" applyFill="1" applyBorder="1"/>
    <xf numFmtId="2" fontId="0" fillId="4" borderId="1" xfId="0" applyNumberFormat="1" applyFill="1" applyBorder="1"/>
    <xf numFmtId="10" fontId="0" fillId="4" borderId="1" xfId="3" applyNumberFormat="1" applyFont="1" applyFill="1" applyBorder="1"/>
    <xf numFmtId="0" fontId="10" fillId="0" borderId="8" xfId="0" applyFont="1" applyBorder="1" applyAlignment="1">
      <alignment horizontal="center"/>
    </xf>
    <xf numFmtId="0" fontId="0" fillId="0" borderId="10" xfId="0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4" borderId="1" xfId="0" applyFill="1" applyBorder="1"/>
    <xf numFmtId="0" fontId="0" fillId="4" borderId="0" xfId="0" applyFill="1"/>
    <xf numFmtId="0" fontId="9" fillId="5" borderId="1" xfId="0" applyFont="1" applyFill="1" applyBorder="1" applyAlignment="1">
      <alignment horizontal="center" wrapText="1"/>
    </xf>
    <xf numFmtId="0" fontId="0" fillId="6" borderId="10" xfId="0" applyFill="1" applyBorder="1"/>
    <xf numFmtId="0" fontId="0" fillId="8" borderId="0" xfId="0" applyFill="1"/>
    <xf numFmtId="0" fontId="0" fillId="8" borderId="10" xfId="0" applyFill="1" applyBorder="1"/>
    <xf numFmtId="0" fontId="0" fillId="6" borderId="9" xfId="0" applyFill="1" applyBorder="1"/>
    <xf numFmtId="0" fontId="11" fillId="6" borderId="0" xfId="0" applyFont="1" applyFill="1" applyAlignment="1">
      <alignment horizontal="left"/>
    </xf>
    <xf numFmtId="0" fontId="10" fillId="6" borderId="0" xfId="0" applyFont="1" applyFill="1" applyAlignment="1">
      <alignment horizontal="center"/>
    </xf>
    <xf numFmtId="0" fontId="9" fillId="6" borderId="0" xfId="0" applyFont="1" applyFill="1"/>
    <xf numFmtId="0" fontId="9" fillId="6" borderId="9" xfId="0" applyFont="1" applyFill="1" applyBorder="1"/>
    <xf numFmtId="0" fontId="9" fillId="9" borderId="1" xfId="0" applyFont="1" applyFill="1" applyBorder="1"/>
    <xf numFmtId="0" fontId="9" fillId="8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right"/>
    </xf>
    <xf numFmtId="16" fontId="1" fillId="4" borderId="1" xfId="0" applyNumberFormat="1" applyFont="1" applyFill="1" applyBorder="1" applyAlignment="1">
      <alignment horizontal="left"/>
    </xf>
    <xf numFmtId="165" fontId="1" fillId="4" borderId="1" xfId="1" applyNumberFormat="1" applyFont="1" applyFill="1" applyBorder="1" applyAlignment="1">
      <alignment horizontal="right"/>
    </xf>
    <xf numFmtId="0" fontId="9" fillId="5" borderId="0" xfId="0" applyFont="1" applyFill="1"/>
    <xf numFmtId="16" fontId="0" fillId="4" borderId="0" xfId="0" applyNumberFormat="1" applyFill="1"/>
    <xf numFmtId="166" fontId="0" fillId="4" borderId="0" xfId="0" applyNumberFormat="1" applyFill="1"/>
    <xf numFmtId="168" fontId="0" fillId="4" borderId="0" xfId="1" applyNumberFormat="1" applyFont="1" applyFill="1"/>
    <xf numFmtId="168" fontId="0" fillId="4" borderId="0" xfId="0" applyNumberFormat="1" applyFill="1"/>
    <xf numFmtId="169" fontId="0" fillId="4" borderId="0" xfId="0" applyNumberFormat="1" applyFill="1"/>
    <xf numFmtId="2" fontId="0" fillId="4" borderId="0" xfId="0" applyNumberFormat="1" applyFill="1"/>
    <xf numFmtId="2" fontId="9" fillId="5" borderId="0" xfId="0" applyNumberFormat="1" applyFont="1" applyFill="1"/>
    <xf numFmtId="170" fontId="0" fillId="4" borderId="0" xfId="0" applyNumberFormat="1" applyFill="1"/>
    <xf numFmtId="1" fontId="0" fillId="4" borderId="0" xfId="0" applyNumberFormat="1" applyFill="1"/>
    <xf numFmtId="169" fontId="0" fillId="6" borderId="0" xfId="0" applyNumberFormat="1" applyFill="1"/>
    <xf numFmtId="2" fontId="0" fillId="4" borderId="0" xfId="1" applyNumberFormat="1" applyFont="1" applyFill="1"/>
    <xf numFmtId="169" fontId="9" fillId="5" borderId="0" xfId="0" applyNumberFormat="1" applyFont="1" applyFill="1"/>
    <xf numFmtId="0" fontId="9" fillId="5" borderId="13" xfId="0" applyFont="1" applyFill="1" applyBorder="1"/>
    <xf numFmtId="16" fontId="0" fillId="4" borderId="14" xfId="0" applyNumberFormat="1" applyFill="1" applyBorder="1"/>
    <xf numFmtId="16" fontId="0" fillId="4" borderId="15" xfId="0" applyNumberFormat="1" applyFill="1" applyBorder="1"/>
    <xf numFmtId="0" fontId="9" fillId="5" borderId="16" xfId="0" applyFont="1" applyFill="1" applyBorder="1"/>
    <xf numFmtId="168" fontId="0" fillId="4" borderId="17" xfId="1" applyNumberFormat="1" applyFont="1" applyFill="1" applyBorder="1"/>
    <xf numFmtId="168" fontId="0" fillId="4" borderId="18" xfId="1" applyNumberFormat="1" applyFont="1" applyFill="1" applyBorder="1"/>
    <xf numFmtId="168" fontId="0" fillId="0" borderId="20" xfId="0" applyNumberFormat="1" applyBorder="1"/>
    <xf numFmtId="0" fontId="0" fillId="4" borderId="17" xfId="0" applyFill="1" applyBorder="1"/>
    <xf numFmtId="168" fontId="0" fillId="4" borderId="17" xfId="0" applyNumberFormat="1" applyFill="1" applyBorder="1"/>
    <xf numFmtId="168" fontId="0" fillId="10" borderId="0" xfId="0" applyNumberFormat="1" applyFill="1"/>
    <xf numFmtId="168" fontId="0" fillId="10" borderId="20" xfId="0" applyNumberFormat="1" applyFill="1" applyBorder="1"/>
    <xf numFmtId="168" fontId="0" fillId="10" borderId="17" xfId="0" applyNumberFormat="1" applyFill="1" applyBorder="1"/>
    <xf numFmtId="168" fontId="0" fillId="10" borderId="18" xfId="0" applyNumberFormat="1" applyFill="1" applyBorder="1"/>
    <xf numFmtId="171" fontId="0" fillId="4" borderId="0" xfId="0" applyNumberFormat="1" applyFill="1"/>
    <xf numFmtId="0" fontId="0" fillId="4" borderId="14" xfId="0" applyFill="1" applyBorder="1"/>
    <xf numFmtId="171" fontId="0" fillId="4" borderId="14" xfId="0" applyNumberFormat="1" applyFill="1" applyBorder="1"/>
    <xf numFmtId="171" fontId="0" fillId="10" borderId="14" xfId="0" applyNumberFormat="1" applyFill="1" applyBorder="1"/>
    <xf numFmtId="171" fontId="0" fillId="10" borderId="15" xfId="0" applyNumberFormat="1" applyFill="1" applyBorder="1"/>
    <xf numFmtId="171" fontId="0" fillId="10" borderId="0" xfId="0" applyNumberFormat="1" applyFill="1"/>
    <xf numFmtId="171" fontId="0" fillId="10" borderId="20" xfId="0" applyNumberFormat="1" applyFill="1" applyBorder="1"/>
    <xf numFmtId="171" fontId="0" fillId="4" borderId="17" xfId="0" applyNumberFormat="1" applyFill="1" applyBorder="1"/>
    <xf numFmtId="171" fontId="0" fillId="10" borderId="17" xfId="0" applyNumberFormat="1" applyFill="1" applyBorder="1"/>
    <xf numFmtId="171" fontId="0" fillId="10" borderId="18" xfId="0" applyNumberFormat="1" applyFill="1" applyBorder="1"/>
    <xf numFmtId="0" fontId="0" fillId="0" borderId="17" xfId="0" applyBorder="1"/>
    <xf numFmtId="0" fontId="9" fillId="5" borderId="21" xfId="0" applyFont="1" applyFill="1" applyBorder="1"/>
    <xf numFmtId="16" fontId="0" fillId="5" borderId="22" xfId="0" applyNumberFormat="1" applyFill="1" applyBorder="1"/>
    <xf numFmtId="16" fontId="5" fillId="2" borderId="22" xfId="2" applyNumberFormat="1" applyFont="1" applyBorder="1"/>
    <xf numFmtId="0" fontId="9" fillId="5" borderId="12" xfId="0" applyFont="1" applyFill="1" applyBorder="1"/>
    <xf numFmtId="0" fontId="9" fillId="6" borderId="24" xfId="0" applyFont="1" applyFill="1" applyBorder="1"/>
    <xf numFmtId="0" fontId="9" fillId="6" borderId="25" xfId="0" applyFont="1" applyFill="1" applyBorder="1"/>
    <xf numFmtId="0" fontId="9" fillId="5" borderId="26" xfId="0" applyFont="1" applyFill="1" applyBorder="1"/>
    <xf numFmtId="0" fontId="9" fillId="5" borderId="25" xfId="0" applyFont="1" applyFill="1" applyBorder="1"/>
    <xf numFmtId="0" fontId="9" fillId="6" borderId="26" xfId="0" applyFont="1" applyFill="1" applyBorder="1"/>
    <xf numFmtId="171" fontId="0" fillId="0" borderId="0" xfId="1" applyNumberFormat="1" applyFont="1" applyFill="1"/>
    <xf numFmtId="16" fontId="5" fillId="2" borderId="23" xfId="2" applyNumberFormat="1" applyFont="1" applyBorder="1"/>
    <xf numFmtId="0" fontId="9" fillId="6" borderId="12" xfId="0" applyFont="1" applyFill="1" applyBorder="1"/>
    <xf numFmtId="16" fontId="5" fillId="2" borderId="21" xfId="2" applyNumberFormat="1" applyFont="1" applyBorder="1"/>
    <xf numFmtId="168" fontId="0" fillId="10" borderId="19" xfId="0" applyNumberFormat="1" applyFill="1" applyBorder="1"/>
    <xf numFmtId="168" fontId="0" fillId="10" borderId="16" xfId="0" applyNumberFormat="1" applyFill="1" applyBorder="1"/>
    <xf numFmtId="0" fontId="0" fillId="0" borderId="19" xfId="0" applyBorder="1"/>
    <xf numFmtId="0" fontId="0" fillId="0" borderId="20" xfId="0" applyBorder="1"/>
    <xf numFmtId="171" fontId="0" fillId="10" borderId="13" xfId="0" applyNumberFormat="1" applyFill="1" applyBorder="1"/>
    <xf numFmtId="171" fontId="0" fillId="10" borderId="19" xfId="0" applyNumberFormat="1" applyFill="1" applyBorder="1"/>
    <xf numFmtId="171" fontId="0" fillId="10" borderId="16" xfId="0" applyNumberFormat="1" applyFill="1" applyBorder="1"/>
    <xf numFmtId="168" fontId="0" fillId="4" borderId="14" xfId="0" applyNumberFormat="1" applyFill="1" applyBorder="1"/>
    <xf numFmtId="168" fontId="0" fillId="10" borderId="14" xfId="0" applyNumberFormat="1" applyFill="1" applyBorder="1"/>
    <xf numFmtId="168" fontId="0" fillId="10" borderId="15" xfId="0" applyNumberFormat="1" applyFill="1" applyBorder="1"/>
    <xf numFmtId="171" fontId="9" fillId="6" borderId="24" xfId="0" applyNumberFormat="1" applyFont="1" applyFill="1" applyBorder="1"/>
    <xf numFmtId="171" fontId="9" fillId="6" borderId="25" xfId="0" applyNumberFormat="1" applyFont="1" applyFill="1" applyBorder="1"/>
    <xf numFmtId="0" fontId="0" fillId="10" borderId="14" xfId="0" applyFill="1" applyBorder="1"/>
    <xf numFmtId="0" fontId="0" fillId="10" borderId="15" xfId="0" applyFill="1" applyBorder="1"/>
    <xf numFmtId="0" fontId="0" fillId="10" borderId="0" xfId="0" applyFill="1"/>
    <xf numFmtId="0" fontId="0" fillId="10" borderId="20" xfId="0" applyFill="1" applyBorder="1"/>
    <xf numFmtId="0" fontId="0" fillId="10" borderId="17" xfId="0" applyFill="1" applyBorder="1"/>
    <xf numFmtId="0" fontId="0" fillId="10" borderId="18" xfId="0" applyFill="1" applyBorder="1"/>
    <xf numFmtId="168" fontId="0" fillId="4" borderId="14" xfId="1" applyNumberFormat="1" applyFont="1" applyFill="1" applyBorder="1"/>
    <xf numFmtId="168" fontId="0" fillId="10" borderId="14" xfId="1" applyNumberFormat="1" applyFont="1" applyFill="1" applyBorder="1"/>
    <xf numFmtId="168" fontId="0" fillId="4" borderId="0" xfId="1" applyNumberFormat="1" applyFont="1" applyFill="1" applyBorder="1"/>
    <xf numFmtId="168" fontId="0" fillId="10" borderId="0" xfId="1" applyNumberFormat="1" applyFont="1" applyFill="1" applyBorder="1"/>
    <xf numFmtId="168" fontId="0" fillId="10" borderId="17" xfId="1" applyNumberFormat="1" applyFont="1" applyFill="1" applyBorder="1"/>
    <xf numFmtId="168" fontId="0" fillId="10" borderId="15" xfId="1" applyNumberFormat="1" applyFont="1" applyFill="1" applyBorder="1"/>
    <xf numFmtId="168" fontId="0" fillId="10" borderId="20" xfId="1" applyNumberFormat="1" applyFont="1" applyFill="1" applyBorder="1"/>
    <xf numFmtId="168" fontId="0" fillId="10" borderId="18" xfId="1" applyNumberFormat="1" applyFont="1" applyFill="1" applyBorder="1"/>
    <xf numFmtId="171" fontId="0" fillId="4" borderId="14" xfId="1" applyNumberFormat="1" applyFont="1" applyFill="1" applyBorder="1"/>
    <xf numFmtId="171" fontId="0" fillId="10" borderId="14" xfId="1" applyNumberFormat="1" applyFont="1" applyFill="1" applyBorder="1"/>
    <xf numFmtId="171" fontId="0" fillId="10" borderId="15" xfId="1" applyNumberFormat="1" applyFont="1" applyFill="1" applyBorder="1"/>
    <xf numFmtId="171" fontId="0" fillId="4" borderId="0" xfId="1" applyNumberFormat="1" applyFont="1" applyFill="1" applyBorder="1"/>
    <xf numFmtId="171" fontId="0" fillId="10" borderId="0" xfId="1" applyNumberFormat="1" applyFont="1" applyFill="1" applyBorder="1"/>
    <xf numFmtId="171" fontId="0" fillId="10" borderId="20" xfId="1" applyNumberFormat="1" applyFont="1" applyFill="1" applyBorder="1"/>
    <xf numFmtId="171" fontId="0" fillId="4" borderId="17" xfId="1" applyNumberFormat="1" applyFont="1" applyFill="1" applyBorder="1"/>
    <xf numFmtId="171" fontId="0" fillId="10" borderId="17" xfId="1" applyNumberFormat="1" applyFont="1" applyFill="1" applyBorder="1"/>
    <xf numFmtId="171" fontId="0" fillId="10" borderId="18" xfId="1" applyNumberFormat="1" applyFont="1" applyFill="1" applyBorder="1"/>
    <xf numFmtId="168" fontId="0" fillId="0" borderId="19" xfId="0" applyNumberFormat="1" applyBorder="1"/>
    <xf numFmtId="168" fontId="0" fillId="10" borderId="13" xfId="0" applyNumberFormat="1" applyFill="1" applyBorder="1"/>
    <xf numFmtId="0" fontId="0" fillId="10" borderId="13" xfId="0" applyFill="1" applyBorder="1"/>
    <xf numFmtId="0" fontId="0" fillId="10" borderId="19" xfId="0" applyFill="1" applyBorder="1"/>
    <xf numFmtId="0" fontId="0" fillId="10" borderId="16" xfId="0" applyFill="1" applyBorder="1"/>
    <xf numFmtId="168" fontId="0" fillId="10" borderId="13" xfId="1" applyNumberFormat="1" applyFont="1" applyFill="1" applyBorder="1"/>
    <xf numFmtId="168" fontId="0" fillId="10" borderId="19" xfId="1" applyNumberFormat="1" applyFont="1" applyFill="1" applyBorder="1"/>
    <xf numFmtId="168" fontId="0" fillId="10" borderId="16" xfId="1" applyNumberFormat="1" applyFont="1" applyFill="1" applyBorder="1"/>
    <xf numFmtId="171" fontId="0" fillId="10" borderId="13" xfId="1" applyNumberFormat="1" applyFont="1" applyFill="1" applyBorder="1"/>
    <xf numFmtId="171" fontId="0" fillId="10" borderId="19" xfId="1" applyNumberFormat="1" applyFont="1" applyFill="1" applyBorder="1"/>
    <xf numFmtId="171" fontId="0" fillId="10" borderId="16" xfId="1" applyNumberFormat="1" applyFont="1" applyFill="1" applyBorder="1"/>
    <xf numFmtId="171" fontId="0" fillId="0" borderId="19" xfId="1" applyNumberFormat="1" applyFont="1" applyBorder="1"/>
    <xf numFmtId="171" fontId="0" fillId="0" borderId="0" xfId="1" applyNumberFormat="1" applyFont="1" applyBorder="1"/>
    <xf numFmtId="171" fontId="0" fillId="0" borderId="20" xfId="1" applyNumberFormat="1" applyFont="1" applyBorder="1"/>
    <xf numFmtId="0" fontId="9" fillId="5" borderId="24" xfId="0" applyFont="1" applyFill="1" applyBorder="1"/>
    <xf numFmtId="16" fontId="9" fillId="5" borderId="22" xfId="0" applyNumberFormat="1" applyFont="1" applyFill="1" applyBorder="1"/>
    <xf numFmtId="168" fontId="0" fillId="4" borderId="22" xfId="0" applyNumberFormat="1" applyFill="1" applyBorder="1"/>
    <xf numFmtId="168" fontId="0" fillId="10" borderId="22" xfId="0" applyNumberFormat="1" applyFill="1" applyBorder="1"/>
    <xf numFmtId="168" fontId="0" fillId="10" borderId="23" xfId="0" applyNumberFormat="1" applyFill="1" applyBorder="1"/>
    <xf numFmtId="167" fontId="0" fillId="4" borderId="0" xfId="0" applyNumberFormat="1" applyFill="1"/>
    <xf numFmtId="167" fontId="0" fillId="4" borderId="17" xfId="0" applyNumberFormat="1" applyFill="1" applyBorder="1"/>
    <xf numFmtId="168" fontId="0" fillId="10" borderId="21" xfId="0" applyNumberFormat="1" applyFill="1" applyBorder="1"/>
    <xf numFmtId="172" fontId="9" fillId="5" borderId="14" xfId="0" applyNumberFormat="1" applyFont="1" applyFill="1" applyBorder="1"/>
    <xf numFmtId="0" fontId="9" fillId="5" borderId="14" xfId="0" applyFont="1" applyFill="1" applyBorder="1"/>
    <xf numFmtId="0" fontId="9" fillId="5" borderId="15" xfId="0" applyFont="1" applyFill="1" applyBorder="1"/>
    <xf numFmtId="0" fontId="0" fillId="6" borderId="19" xfId="0" applyFill="1" applyBorder="1"/>
    <xf numFmtId="0" fontId="0" fillId="0" borderId="16" xfId="0" applyBorder="1"/>
    <xf numFmtId="172" fontId="0" fillId="0" borderId="17" xfId="0" applyNumberFormat="1" applyBorder="1"/>
    <xf numFmtId="0" fontId="0" fillId="0" borderId="18" xfId="0" applyBorder="1"/>
    <xf numFmtId="172" fontId="9" fillId="5" borderId="22" xfId="0" applyNumberFormat="1" applyFont="1" applyFill="1" applyBorder="1"/>
    <xf numFmtId="0" fontId="9" fillId="5" borderId="22" xfId="0" applyFont="1" applyFill="1" applyBorder="1"/>
    <xf numFmtId="0" fontId="9" fillId="5" borderId="23" xfId="0" applyFont="1" applyFill="1" applyBorder="1"/>
    <xf numFmtId="0" fontId="0" fillId="4" borderId="13" xfId="0" applyFill="1" applyBorder="1"/>
    <xf numFmtId="2" fontId="0" fillId="4" borderId="14" xfId="0" applyNumberFormat="1" applyFill="1" applyBorder="1"/>
    <xf numFmtId="0" fontId="0" fillId="4" borderId="15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16" xfId="0" applyFill="1" applyBorder="1"/>
    <xf numFmtId="2" fontId="0" fillId="4" borderId="17" xfId="0" applyNumberFormat="1" applyFill="1" applyBorder="1"/>
    <xf numFmtId="0" fontId="0" fillId="4" borderId="18" xfId="0" applyFill="1" applyBorder="1"/>
    <xf numFmtId="0" fontId="0" fillId="4" borderId="12" xfId="0" applyFill="1" applyBorder="1"/>
    <xf numFmtId="1" fontId="0" fillId="4" borderId="12" xfId="0" applyNumberFormat="1" applyFill="1" applyBorder="1"/>
    <xf numFmtId="2" fontId="0" fillId="4" borderId="26" xfId="0" applyNumberFormat="1" applyFill="1" applyBorder="1"/>
    <xf numFmtId="1" fontId="0" fillId="4" borderId="25" xfId="0" applyNumberFormat="1" applyFill="1" applyBorder="1"/>
    <xf numFmtId="0" fontId="0" fillId="4" borderId="26" xfId="0" applyFill="1" applyBorder="1"/>
    <xf numFmtId="0" fontId="0" fillId="4" borderId="24" xfId="0" applyFill="1" applyBorder="1"/>
    <xf numFmtId="0" fontId="0" fillId="4" borderId="25" xfId="0" applyFill="1" applyBorder="1"/>
    <xf numFmtId="1" fontId="0" fillId="4" borderId="26" xfId="0" applyNumberFormat="1" applyFill="1" applyBorder="1"/>
    <xf numFmtId="1" fontId="0" fillId="4" borderId="24" xfId="0" applyNumberFormat="1" applyFill="1" applyBorder="1"/>
    <xf numFmtId="0" fontId="9" fillId="5" borderId="19" xfId="0" applyFont="1" applyFill="1" applyBorder="1"/>
    <xf numFmtId="172" fontId="9" fillId="5" borderId="20" xfId="0" applyNumberFormat="1" applyFont="1" applyFill="1" applyBorder="1"/>
    <xf numFmtId="0" fontId="0" fillId="6" borderId="13" xfId="0" applyFill="1" applyBorder="1"/>
    <xf numFmtId="0" fontId="0" fillId="6" borderId="15" xfId="0" applyFill="1" applyBorder="1"/>
    <xf numFmtId="172" fontId="9" fillId="5" borderId="19" xfId="0" applyNumberFormat="1" applyFont="1" applyFill="1" applyBorder="1"/>
    <xf numFmtId="0" fontId="9" fillId="5" borderId="20" xfId="0" applyFont="1" applyFill="1" applyBorder="1"/>
    <xf numFmtId="0" fontId="0" fillId="6" borderId="21" xfId="0" applyFill="1" applyBorder="1"/>
    <xf numFmtId="172" fontId="0" fillId="6" borderId="22" xfId="0" applyNumberFormat="1" applyFill="1" applyBorder="1"/>
    <xf numFmtId="0" fontId="0" fillId="6" borderId="22" xfId="0" applyFill="1" applyBorder="1"/>
    <xf numFmtId="0" fontId="0" fillId="6" borderId="23" xfId="0" applyFill="1" applyBorder="1"/>
    <xf numFmtId="0" fontId="0" fillId="0" borderId="22" xfId="0" applyBorder="1"/>
    <xf numFmtId="0" fontId="0" fillId="6" borderId="16" xfId="0" applyFill="1" applyBorder="1"/>
    <xf numFmtId="1" fontId="0" fillId="4" borderId="17" xfId="0" applyNumberFormat="1" applyFill="1" applyBorder="1"/>
    <xf numFmtId="1" fontId="9" fillId="5" borderId="22" xfId="0" applyNumberFormat="1" applyFont="1" applyFill="1" applyBorder="1"/>
    <xf numFmtId="172" fontId="9" fillId="5" borderId="23" xfId="0" applyNumberFormat="1" applyFont="1" applyFill="1" applyBorder="1"/>
    <xf numFmtId="1" fontId="0" fillId="4" borderId="14" xfId="0" applyNumberFormat="1" applyFill="1" applyBorder="1"/>
    <xf numFmtId="172" fontId="0" fillId="4" borderId="15" xfId="0" applyNumberFormat="1" applyFill="1" applyBorder="1"/>
    <xf numFmtId="172" fontId="0" fillId="4" borderId="20" xfId="0" applyNumberFormat="1" applyFill="1" applyBorder="1"/>
    <xf numFmtId="172" fontId="0" fillId="4" borderId="18" xfId="0" applyNumberFormat="1" applyFill="1" applyBorder="1"/>
    <xf numFmtId="0" fontId="0" fillId="4" borderId="22" xfId="0" applyFill="1" applyBorder="1"/>
    <xf numFmtId="0" fontId="0" fillId="4" borderId="23" xfId="0" applyFill="1" applyBorder="1"/>
    <xf numFmtId="2" fontId="0" fillId="4" borderId="18" xfId="0" applyNumberFormat="1" applyFill="1" applyBorder="1"/>
    <xf numFmtId="1" fontId="0" fillId="4" borderId="15" xfId="0" applyNumberFormat="1" applyFill="1" applyBorder="1"/>
    <xf numFmtId="1" fontId="0" fillId="4" borderId="20" xfId="0" applyNumberFormat="1" applyFill="1" applyBorder="1"/>
    <xf numFmtId="1" fontId="0" fillId="4" borderId="18" xfId="0" applyNumberFormat="1" applyFill="1" applyBorder="1"/>
    <xf numFmtId="172" fontId="9" fillId="5" borderId="0" xfId="0" applyNumberFormat="1" applyFont="1" applyFill="1"/>
    <xf numFmtId="172" fontId="0" fillId="6" borderId="14" xfId="0" applyNumberFormat="1" applyFill="1" applyBorder="1"/>
    <xf numFmtId="0" fontId="0" fillId="6" borderId="14" xfId="0" applyFill="1" applyBorder="1"/>
    <xf numFmtId="0" fontId="0" fillId="0" borderId="14" xfId="0" applyBorder="1"/>
    <xf numFmtId="0" fontId="0" fillId="5" borderId="26" xfId="0" applyFill="1" applyBorder="1"/>
    <xf numFmtId="0" fontId="0" fillId="5" borderId="25" xfId="0" applyFill="1" applyBorder="1"/>
    <xf numFmtId="173" fontId="0" fillId="4" borderId="13" xfId="0" applyNumberFormat="1" applyFill="1" applyBorder="1"/>
    <xf numFmtId="173" fontId="0" fillId="4" borderId="19" xfId="0" applyNumberFormat="1" applyFill="1" applyBorder="1"/>
    <xf numFmtId="173" fontId="0" fillId="4" borderId="0" xfId="0" applyNumberFormat="1" applyFill="1"/>
    <xf numFmtId="173" fontId="0" fillId="4" borderId="16" xfId="0" applyNumberFormat="1" applyFill="1" applyBorder="1"/>
    <xf numFmtId="173" fontId="0" fillId="4" borderId="17" xfId="0" applyNumberFormat="1" applyFill="1" applyBorder="1"/>
    <xf numFmtId="2" fontId="0" fillId="4" borderId="15" xfId="0" applyNumberFormat="1" applyFill="1" applyBorder="1"/>
    <xf numFmtId="2" fontId="0" fillId="4" borderId="20" xfId="0" applyNumberFormat="1" applyFill="1" applyBorder="1"/>
    <xf numFmtId="2" fontId="0" fillId="4" borderId="13" xfId="0" applyNumberFormat="1" applyFill="1" applyBorder="1"/>
    <xf numFmtId="2" fontId="0" fillId="4" borderId="19" xfId="0" applyNumberFormat="1" applyFill="1" applyBorder="1"/>
    <xf numFmtId="2" fontId="0" fillId="4" borderId="16" xfId="0" applyNumberFormat="1" applyFill="1" applyBorder="1"/>
    <xf numFmtId="0" fontId="12" fillId="0" borderId="0" xfId="4"/>
    <xf numFmtId="0" fontId="12" fillId="4" borderId="15" xfId="4" applyFill="1" applyBorder="1" applyAlignment="1">
      <alignment horizontal="center" vertical="center"/>
    </xf>
    <xf numFmtId="0" fontId="12" fillId="4" borderId="20" xfId="4" applyFill="1" applyBorder="1" applyAlignment="1">
      <alignment horizontal="center" vertical="center"/>
    </xf>
    <xf numFmtId="0" fontId="12" fillId="4" borderId="18" xfId="4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13" fillId="4" borderId="25" xfId="0" applyFont="1" applyFill="1" applyBorder="1" applyAlignment="1">
      <alignment horizontal="left" vertical="center"/>
    </xf>
    <xf numFmtId="0" fontId="0" fillId="4" borderId="25" xfId="0" applyFill="1" applyBorder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12" fillId="4" borderId="23" xfId="4" applyFill="1" applyBorder="1" applyAlignment="1">
      <alignment horizontal="center" vertical="center"/>
    </xf>
    <xf numFmtId="171" fontId="0" fillId="4" borderId="18" xfId="0" applyNumberFormat="1" applyFill="1" applyBorder="1"/>
    <xf numFmtId="0" fontId="0" fillId="6" borderId="13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172" fontId="0" fillId="6" borderId="21" xfId="0" applyNumberFormat="1" applyFill="1" applyBorder="1" applyAlignment="1">
      <alignment horizontal="center"/>
    </xf>
    <xf numFmtId="172" fontId="0" fillId="6" borderId="23" xfId="0" applyNumberFormat="1" applyFill="1" applyBorder="1" applyAlignment="1">
      <alignment horizont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/>
    </xf>
    <xf numFmtId="0" fontId="9" fillId="6" borderId="23" xfId="0" applyFont="1" applyFill="1" applyBorder="1" applyAlignment="1">
      <alignment horizontal="center"/>
    </xf>
    <xf numFmtId="172" fontId="9" fillId="6" borderId="21" xfId="0" applyNumberFormat="1" applyFont="1" applyFill="1" applyBorder="1" applyAlignment="1">
      <alignment horizontal="center"/>
    </xf>
    <xf numFmtId="172" fontId="9" fillId="6" borderId="23" xfId="0" applyNumberFormat="1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</cellXfs>
  <cellStyles count="5">
    <cellStyle name="Comma" xfId="1" builtinId="3"/>
    <cellStyle name="Hyperlink" xfId="4" builtinId="8"/>
    <cellStyle name="Neutral" xfId="2" builtinId="28"/>
    <cellStyle name="Normal" xfId="0" builtinId="0"/>
    <cellStyle name="Per cent" xfId="3" builtinId="5"/>
  </cellStyles>
  <dxfs count="0"/>
  <tableStyles count="0" defaultTableStyle="TableStyleMedium2" defaultPivotStyle="PivotStyleLight16"/>
  <colors>
    <mruColors>
      <color rgb="FFEFBAC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3.xml"/><Relationship Id="rId1" Type="http://schemas.microsoft.com/office/2011/relationships/chartStyle" Target="style13.xml"/><Relationship Id="rId4" Type="http://schemas.openxmlformats.org/officeDocument/2006/relationships/chartUserShapes" Target="../drawings/drawing10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4.xml"/><Relationship Id="rId1" Type="http://schemas.microsoft.com/office/2011/relationships/chartStyle" Target="style14.xml"/><Relationship Id="rId4" Type="http://schemas.openxmlformats.org/officeDocument/2006/relationships/chartUserShapes" Target="../drawings/drawing11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5.xml"/><Relationship Id="rId1" Type="http://schemas.microsoft.com/office/2011/relationships/chartStyle" Target="style15.xml"/><Relationship Id="rId4" Type="http://schemas.openxmlformats.org/officeDocument/2006/relationships/chartUserShapes" Target="../drawings/drawing12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6.xml"/><Relationship Id="rId1" Type="http://schemas.microsoft.com/office/2011/relationships/chartStyle" Target="style16.xml"/><Relationship Id="rId4" Type="http://schemas.openxmlformats.org/officeDocument/2006/relationships/chartUserShapes" Target="../drawings/drawing13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7.xml"/><Relationship Id="rId1" Type="http://schemas.microsoft.com/office/2011/relationships/chartStyle" Target="style17.xml"/><Relationship Id="rId4" Type="http://schemas.openxmlformats.org/officeDocument/2006/relationships/chartUserShapes" Target="../drawings/drawing1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8.xml"/><Relationship Id="rId1" Type="http://schemas.microsoft.com/office/2011/relationships/chartStyle" Target="style18.xml"/><Relationship Id="rId4" Type="http://schemas.openxmlformats.org/officeDocument/2006/relationships/chartUserShapes" Target="../drawings/drawing16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Centred</a:t>
            </a:r>
            <a:r>
              <a:rPr lang="en-GB" b="1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 Moving Averages Comparison</a:t>
            </a:r>
            <a:endParaRPr lang="en-GB" b="1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'2.1. Centred Moving Average'!$D$3</c:f>
              <c:strCache>
                <c:ptCount val="1"/>
                <c:pt idx="0">
                  <c:v>New Calls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'2.1. Centred Moving Average'!$B$4:$B$59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'2.1. Centred Moving Average'!$D$4:$D$59</c:f>
              <c:numCache>
                <c:formatCode>_ * #,##0_)_ ;_ * \(#,##0\)_ ;_ * "-"??_)_ ;_ @_ 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FD-D045-B534-BBE652925651}"/>
            </c:ext>
          </c:extLst>
        </c:ser>
        <c:ser>
          <c:idx val="1"/>
          <c:order val="1"/>
          <c:tx>
            <c:strRef>
              <c:f>'2.1. Centred Moving Average'!$E$3</c:f>
              <c:strCache>
                <c:ptCount val="1"/>
                <c:pt idx="0">
                  <c:v>CMA-3</c:v>
                </c:pt>
              </c:strCache>
            </c:strRef>
          </c:tx>
          <c:spPr>
            <a:ln w="25400" cap="rnd">
              <a:solidFill>
                <a:schemeClr val="accent5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'2.1. Centred Moving Average'!$B$4:$B$59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'2.1. Centred Moving Average'!$E$4:$E$59</c:f>
              <c:numCache>
                <c:formatCode>_ * #,##0_)_ ;_ * \(#,##0\)_ ;_ * "-"??_)_ ;_ @_ </c:formatCode>
                <c:ptCount val="56"/>
                <c:pt idx="1">
                  <c:v>1917.6666666666667</c:v>
                </c:pt>
                <c:pt idx="2">
                  <c:v>1935</c:v>
                </c:pt>
                <c:pt idx="3">
                  <c:v>1687</c:v>
                </c:pt>
                <c:pt idx="4">
                  <c:v>1474.3333333333333</c:v>
                </c:pt>
                <c:pt idx="5">
                  <c:v>1219.6666666666667</c:v>
                </c:pt>
                <c:pt idx="6">
                  <c:v>1328.6666666666667</c:v>
                </c:pt>
                <c:pt idx="7">
                  <c:v>1684</c:v>
                </c:pt>
                <c:pt idx="8">
                  <c:v>2058.6666666666665</c:v>
                </c:pt>
                <c:pt idx="9">
                  <c:v>2060</c:v>
                </c:pt>
                <c:pt idx="10">
                  <c:v>1746.3333333333333</c:v>
                </c:pt>
                <c:pt idx="11">
                  <c:v>1416.3333333333333</c:v>
                </c:pt>
                <c:pt idx="12">
                  <c:v>1138.3333333333333</c:v>
                </c:pt>
                <c:pt idx="13">
                  <c:v>1318.3333333333333</c:v>
                </c:pt>
                <c:pt idx="14">
                  <c:v>1574.6666666666667</c:v>
                </c:pt>
                <c:pt idx="15">
                  <c:v>1861</c:v>
                </c:pt>
                <c:pt idx="16">
                  <c:v>1904.6666666666667</c:v>
                </c:pt>
                <c:pt idx="17">
                  <c:v>1791.6666666666667</c:v>
                </c:pt>
                <c:pt idx="18">
                  <c:v>1490.6666666666667</c:v>
                </c:pt>
                <c:pt idx="19">
                  <c:v>1172.6666666666667</c:v>
                </c:pt>
                <c:pt idx="20">
                  <c:v>1337</c:v>
                </c:pt>
                <c:pt idx="21">
                  <c:v>1594.3333333333333</c:v>
                </c:pt>
                <c:pt idx="22">
                  <c:v>1924</c:v>
                </c:pt>
                <c:pt idx="23">
                  <c:v>1888</c:v>
                </c:pt>
                <c:pt idx="24">
                  <c:v>1888</c:v>
                </c:pt>
                <c:pt idx="25">
                  <c:v>1609.6666666666667</c:v>
                </c:pt>
                <c:pt idx="26">
                  <c:v>1366</c:v>
                </c:pt>
                <c:pt idx="27">
                  <c:v>1365</c:v>
                </c:pt>
                <c:pt idx="28">
                  <c:v>1541.6666666666667</c:v>
                </c:pt>
                <c:pt idx="29">
                  <c:v>1809</c:v>
                </c:pt>
                <c:pt idx="30">
                  <c:v>1810</c:v>
                </c:pt>
                <c:pt idx="31">
                  <c:v>1745.3333333333333</c:v>
                </c:pt>
                <c:pt idx="32">
                  <c:v>1433.3333333333333</c:v>
                </c:pt>
                <c:pt idx="33">
                  <c:v>1201.6666666666667</c:v>
                </c:pt>
                <c:pt idx="34">
                  <c:v>1650</c:v>
                </c:pt>
                <c:pt idx="35">
                  <c:v>2267.6666666666665</c:v>
                </c:pt>
                <c:pt idx="36">
                  <c:v>2931</c:v>
                </c:pt>
                <c:pt idx="37">
                  <c:v>2871</c:v>
                </c:pt>
                <c:pt idx="38">
                  <c:v>2713.6666666666665</c:v>
                </c:pt>
                <c:pt idx="39">
                  <c:v>2202</c:v>
                </c:pt>
                <c:pt idx="40">
                  <c:v>1885.3333333333333</c:v>
                </c:pt>
                <c:pt idx="41">
                  <c:v>2143</c:v>
                </c:pt>
                <c:pt idx="42">
                  <c:v>2430.6666666666665</c:v>
                </c:pt>
                <c:pt idx="43">
                  <c:v>2810.6666666666665</c:v>
                </c:pt>
                <c:pt idx="44">
                  <c:v>2847.6666666666665</c:v>
                </c:pt>
                <c:pt idx="45">
                  <c:v>2778</c:v>
                </c:pt>
                <c:pt idx="46">
                  <c:v>2395.6666666666665</c:v>
                </c:pt>
                <c:pt idx="47">
                  <c:v>1794</c:v>
                </c:pt>
                <c:pt idx="48">
                  <c:v>2036</c:v>
                </c:pt>
                <c:pt idx="49">
                  <c:v>2325</c:v>
                </c:pt>
                <c:pt idx="50">
                  <c:v>2862.3333333333335</c:v>
                </c:pt>
                <c:pt idx="51">
                  <c:v>2668.3333333333335</c:v>
                </c:pt>
                <c:pt idx="52">
                  <c:v>2769.3333333333335</c:v>
                </c:pt>
                <c:pt idx="53">
                  <c:v>2296.3333333333335</c:v>
                </c:pt>
                <c:pt idx="54">
                  <c:v>2055.3333333333335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D-D045-B534-BBE652925651}"/>
            </c:ext>
          </c:extLst>
        </c:ser>
        <c:ser>
          <c:idx val="2"/>
          <c:order val="2"/>
          <c:tx>
            <c:strRef>
              <c:f>'2.1. Centred Moving Average'!$F$3</c:f>
              <c:strCache>
                <c:ptCount val="1"/>
                <c:pt idx="0">
                  <c:v>CMA-7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'2.1. Centred Moving Average'!$B$4:$B$59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'2.1. Centred Moving Average'!$F$4:$F$59</c:f>
              <c:numCache>
                <c:formatCode>General</c:formatCode>
                <c:ptCount val="56"/>
                <c:pt idx="3" formatCode="_ * #,##0_)_ ;_ * \(#,##0\)_ ;_ * &quot;-&quot;??_)_ ;_ @_ ">
                  <c:v>1577.1428571428571</c:v>
                </c:pt>
                <c:pt idx="4" formatCode="_ * #,##0_)_ ;_ * \(#,##0\)_ ;_ * &quot;-&quot;??_)_ ;_ @_ ">
                  <c:v>1620.8571428571429</c:v>
                </c:pt>
                <c:pt idx="5" formatCode="_ * #,##0_)_ ;_ * \(#,##0\)_ ;_ * &quot;-&quot;??_)_ ;_ @_ ">
                  <c:v>1621.8571428571429</c:v>
                </c:pt>
                <c:pt idx="6" formatCode="_ * #,##0_)_ ;_ * \(#,##0\)_ ;_ * &quot;-&quot;??_)_ ;_ @_ ">
                  <c:v>1637.5714285714287</c:v>
                </c:pt>
                <c:pt idx="7" formatCode="_ * #,##0_)_ ;_ * \(#,##0\)_ ;_ * &quot;-&quot;??_)_ ;_ @_ ">
                  <c:v>1674.4285714285713</c:v>
                </c:pt>
                <c:pt idx="8" formatCode="_ * #,##0_)_ ;_ * \(#,##0\)_ ;_ * &quot;-&quot;??_)_ ;_ @_ ">
                  <c:v>1647.2857142857142</c:v>
                </c:pt>
                <c:pt idx="9" formatCode="_ * #,##0_)_ ;_ * \(#,##0\)_ ;_ * &quot;-&quot;??_)_ ;_ @_ ">
                  <c:v>1612.7142857142858</c:v>
                </c:pt>
                <c:pt idx="10" formatCode="_ * #,##0_)_ ;_ * \(#,##0\)_ ;_ * &quot;-&quot;??_)_ ;_ @_ ">
                  <c:v>1639.5714285714287</c:v>
                </c:pt>
                <c:pt idx="11" formatCode="_ * #,##0_)_ ;_ * \(#,##0\)_ ;_ * &quot;-&quot;??_)_ ;_ @_ ">
                  <c:v>1642.8571428571429</c:v>
                </c:pt>
                <c:pt idx="12" formatCode="_ * #,##0_)_ ;_ * \(#,##0\)_ ;_ * &quot;-&quot;??_)_ ;_ @_ ">
                  <c:v>1565.8571428571429</c:v>
                </c:pt>
                <c:pt idx="13" formatCode="_ * #,##0_)_ ;_ * \(#,##0\)_ ;_ * &quot;-&quot;??_)_ ;_ @_ ">
                  <c:v>1554.8571428571429</c:v>
                </c:pt>
                <c:pt idx="14" formatCode="_ * #,##0_)_ ;_ * \(#,##0\)_ ;_ * &quot;-&quot;??_)_ ;_ @_ ">
                  <c:v>1576.2857142857142</c:v>
                </c:pt>
                <c:pt idx="15" formatCode="_ * #,##0_)_ ;_ * \(#,##0\)_ ;_ * &quot;-&quot;??_)_ ;_ @_ ">
                  <c:v>1585.2857142857142</c:v>
                </c:pt>
                <c:pt idx="16" formatCode="_ * #,##0_)_ ;_ * \(#,##0\)_ ;_ * &quot;-&quot;??_)_ ;_ @_ ">
                  <c:v>1586.7142857142858</c:v>
                </c:pt>
                <c:pt idx="17" formatCode="_ * #,##0_)_ ;_ * \(#,##0\)_ ;_ * &quot;-&quot;??_)_ ;_ @_ ">
                  <c:v>1591</c:v>
                </c:pt>
                <c:pt idx="18" formatCode="_ * #,##0_)_ ;_ * \(#,##0\)_ ;_ * &quot;-&quot;??_)_ ;_ @_ ">
                  <c:v>1593.2857142857142</c:v>
                </c:pt>
                <c:pt idx="19" formatCode="_ * #,##0_)_ ;_ * \(#,##0\)_ ;_ * &quot;-&quot;??_)_ ;_ @_ ">
                  <c:v>1595.1428571428571</c:v>
                </c:pt>
                <c:pt idx="20" formatCode="_ * #,##0_)_ ;_ * \(#,##0\)_ ;_ * &quot;-&quot;??_)_ ;_ @_ ">
                  <c:v>1618</c:v>
                </c:pt>
                <c:pt idx="21" formatCode="_ * #,##0_)_ ;_ * \(#,##0\)_ ;_ * &quot;-&quot;??_)_ ;_ @_ ">
                  <c:v>1586.1428571428571</c:v>
                </c:pt>
                <c:pt idx="22" formatCode="_ * #,##0_)_ ;_ * \(#,##0\)_ ;_ * &quot;-&quot;??_)_ ;_ @_ ">
                  <c:v>1636.4285714285713</c:v>
                </c:pt>
                <c:pt idx="23" formatCode="_ * #,##0_)_ ;_ * \(#,##0\)_ ;_ * &quot;-&quot;??_)_ ;_ @_ ">
                  <c:v>1669</c:v>
                </c:pt>
                <c:pt idx="24" formatCode="_ * #,##0_)_ ;_ * \(#,##0\)_ ;_ * &quot;-&quot;??_)_ ;_ @_ ">
                  <c:v>1669</c:v>
                </c:pt>
                <c:pt idx="25" formatCode="_ * #,##0_)_ ;_ * \(#,##0\)_ ;_ * &quot;-&quot;??_)_ ;_ @_ ">
                  <c:v>1648.4285714285713</c:v>
                </c:pt>
                <c:pt idx="26" formatCode="_ * #,##0_)_ ;_ * \(#,##0\)_ ;_ * &quot;-&quot;??_)_ ;_ @_ ">
                  <c:v>1646.4285714285713</c:v>
                </c:pt>
                <c:pt idx="27" formatCode="_ * #,##0_)_ ;_ * \(#,##0\)_ ;_ * &quot;-&quot;??_)_ ;_ @_ ">
                  <c:v>1619.7142857142858</c:v>
                </c:pt>
                <c:pt idx="28" formatCode="_ * #,##0_)_ ;_ * \(#,##0\)_ ;_ * &quot;-&quot;??_)_ ;_ @_ ">
                  <c:v>1615</c:v>
                </c:pt>
                <c:pt idx="29" formatCode="_ * #,##0_)_ ;_ * \(#,##0\)_ ;_ * &quot;-&quot;??_)_ ;_ @_ ">
                  <c:v>1585.2857142857142</c:v>
                </c:pt>
                <c:pt idx="30" formatCode="_ * #,##0_)_ ;_ * \(#,##0\)_ ;_ * &quot;-&quot;??_)_ ;_ @_ ">
                  <c:v>1544.1428571428571</c:v>
                </c:pt>
                <c:pt idx="31" formatCode="_ * #,##0_)_ ;_ * \(#,##0\)_ ;_ * &quot;-&quot;??_)_ ;_ @_ ">
                  <c:v>1544.5714285714287</c:v>
                </c:pt>
                <c:pt idx="32" formatCode="_ * #,##0_)_ ;_ * \(#,##0\)_ ;_ * &quot;-&quot;??_)_ ;_ @_ ">
                  <c:v>1707.4285714285713</c:v>
                </c:pt>
                <c:pt idx="33" formatCode="_ * #,##0_)_ ;_ * \(#,##0\)_ ;_ * &quot;-&quot;??_)_ ;_ @_ ">
                  <c:v>1855.2857142857142</c:v>
                </c:pt>
                <c:pt idx="34" formatCode="_ * #,##0_)_ ;_ * \(#,##0\)_ ;_ * &quot;-&quot;??_)_ ;_ @_ ">
                  <c:v>2025.4285714285713</c:v>
                </c:pt>
                <c:pt idx="35" formatCode="_ * #,##0_)_ ;_ * \(#,##0\)_ ;_ * &quot;-&quot;??_)_ ;_ @_ ">
                  <c:v>2162.1428571428573</c:v>
                </c:pt>
                <c:pt idx="36" formatCode="_ * #,##0_)_ ;_ * \(#,##0\)_ ;_ * &quot;-&quot;??_)_ ;_ @_ ">
                  <c:v>2270.2857142857142</c:v>
                </c:pt>
                <c:pt idx="37" formatCode="_ * #,##0_)_ ;_ * \(#,##0\)_ ;_ * &quot;-&quot;??_)_ ;_ @_ ">
                  <c:v>2354.8571428571427</c:v>
                </c:pt>
                <c:pt idx="38" formatCode="_ * #,##0_)_ ;_ * \(#,##0\)_ ;_ * &quot;-&quot;??_)_ ;_ @_ ">
                  <c:v>2455.1428571428573</c:v>
                </c:pt>
                <c:pt idx="39" formatCode="_ * #,##0_)_ ;_ * \(#,##0\)_ ;_ * &quot;-&quot;??_)_ ;_ @_ ">
                  <c:v>2481.5714285714284</c:v>
                </c:pt>
                <c:pt idx="40" formatCode="_ * #,##0_)_ ;_ * \(#,##0\)_ ;_ * &quot;-&quot;??_)_ ;_ @_ ">
                  <c:v>2424.7142857142858</c:v>
                </c:pt>
                <c:pt idx="41" formatCode="_ * #,##0_)_ ;_ * \(#,##0\)_ ;_ * &quot;-&quot;??_)_ ;_ @_ ">
                  <c:v>2403.5714285714284</c:v>
                </c:pt>
                <c:pt idx="42" formatCode="_ * #,##0_)_ ;_ * \(#,##0\)_ ;_ * &quot;-&quot;??_)_ ;_ @_ ">
                  <c:v>2471.5714285714284</c:v>
                </c:pt>
                <c:pt idx="43" formatCode="_ * #,##0_)_ ;_ * \(#,##0\)_ ;_ * &quot;-&quot;??_)_ ;_ @_ ">
                  <c:v>2452.2857142857142</c:v>
                </c:pt>
                <c:pt idx="44" formatCode="_ * #,##0_)_ ;_ * \(#,##0\)_ ;_ * &quot;-&quot;??_)_ ;_ @_ ">
                  <c:v>2486.5714285714284</c:v>
                </c:pt>
                <c:pt idx="45" formatCode="_ * #,##0_)_ ;_ * \(#,##0\)_ ;_ * &quot;-&quot;??_)_ ;_ @_ ">
                  <c:v>2432.4285714285716</c:v>
                </c:pt>
                <c:pt idx="46" formatCode="_ * #,##0_)_ ;_ * \(#,##0\)_ ;_ * &quot;-&quot;??_)_ ;_ @_ ">
                  <c:v>2406.4285714285716</c:v>
                </c:pt>
                <c:pt idx="47" formatCode="_ * #,##0_)_ ;_ * \(#,##0\)_ ;_ * &quot;-&quot;??_)_ ;_ @_ ">
                  <c:v>2441.2857142857142</c:v>
                </c:pt>
                <c:pt idx="48" formatCode="_ * #,##0_)_ ;_ * \(#,##0\)_ ;_ * &quot;-&quot;??_)_ ;_ @_ ">
                  <c:v>2454.5714285714284</c:v>
                </c:pt>
                <c:pt idx="49" formatCode="_ * #,##0_)_ ;_ * \(#,##0\)_ ;_ * &quot;-&quot;??_)_ ;_ @_ ">
                  <c:v>2329.5714285714284</c:v>
                </c:pt>
                <c:pt idx="50" formatCode="_ * #,##0_)_ ;_ * \(#,##0\)_ ;_ * &quot;-&quot;??_)_ ;_ @_ ">
                  <c:v>2437.5714285714284</c:v>
                </c:pt>
                <c:pt idx="51" formatCode="_ * #,##0_)_ ;_ * \(#,##0\)_ ;_ * &quot;-&quot;??_)_ ;_ @_ ">
                  <c:v>2412</c:v>
                </c:pt>
                <c:pt idx="52" formatCode="_ * #,##0_)_ ;_ * \(#,##0\)_ ;_ * &quot;-&quot;??_)_ ;_ @_ ">
                  <c:v>2441.5714285714284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FD-D045-B534-BBE652925651}"/>
            </c:ext>
          </c:extLst>
        </c:ser>
        <c:ser>
          <c:idx val="3"/>
          <c:order val="3"/>
          <c:tx>
            <c:strRef>
              <c:f>'2.1. Centred Moving Average'!$G$3</c:f>
              <c:strCache>
                <c:ptCount val="1"/>
                <c:pt idx="0">
                  <c:v>CMA-14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'2.1. Centred Moving Average'!$B$4:$B$59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'2.1. Centred Moving Average'!$G$4:$G$59</c:f>
              <c:numCache>
                <c:formatCode>General</c:formatCode>
                <c:ptCount val="56"/>
                <c:pt idx="7" formatCode="_ * #,##0_)_ ;_ * \(#,##0\)_ ;_ * &quot;-&quot;??_)_ ;_ @_ ">
                  <c:v>1620.1071428571429</c:v>
                </c:pt>
                <c:pt idx="8" formatCode="_ * #,##0_)_ ;_ * \(#,##0\)_ ;_ * &quot;-&quot;??_)_ ;_ @_ ">
                  <c:v>1612.8571428571429</c:v>
                </c:pt>
                <c:pt idx="9" formatCode="_ * #,##0_)_ ;_ * \(#,##0\)_ ;_ * &quot;-&quot;??_)_ ;_ @_ ">
                  <c:v>1595.0357142857142</c:v>
                </c:pt>
                <c:pt idx="10" formatCode="_ * #,##0_)_ ;_ * \(#,##0\)_ ;_ * &quot;-&quot;??_)_ ;_ @_ ">
                  <c:v>1610.7857142857142</c:v>
                </c:pt>
                <c:pt idx="11" formatCode="_ * #,##0_)_ ;_ * \(#,##0\)_ ;_ * &quot;-&quot;??_)_ ;_ @_ ">
                  <c:v>1620.8214285714287</c:v>
                </c:pt>
                <c:pt idx="12" formatCode="_ * #,##0_)_ ;_ * \(#,##0\)_ ;_ * &quot;-&quot;??_)_ ;_ @_ ">
                  <c:v>1608</c:v>
                </c:pt>
                <c:pt idx="13" formatCode="_ * #,##0_)_ ;_ * \(#,##0\)_ ;_ * &quot;-&quot;??_)_ ;_ @_ ">
                  <c:v>1607.5</c:v>
                </c:pt>
                <c:pt idx="14" formatCode="_ * #,##0_)_ ;_ * \(#,##0\)_ ;_ * &quot;-&quot;??_)_ ;_ @_ ">
                  <c:v>1616.6785714285713</c:v>
                </c:pt>
                <c:pt idx="15" formatCode="_ * #,##0_)_ ;_ * \(#,##0\)_ ;_ * &quot;-&quot;??_)_ ;_ @_ ">
                  <c:v>1599.2857142857142</c:v>
                </c:pt>
                <c:pt idx="16" formatCode="_ * #,##0_)_ ;_ * \(#,##0\)_ ;_ * &quot;-&quot;??_)_ ;_ @_ ">
                  <c:v>1583.4642857142858</c:v>
                </c:pt>
                <c:pt idx="17" formatCode="_ * #,##0_)_ ;_ * \(#,##0\)_ ;_ * &quot;-&quot;??_)_ ;_ @_ ">
                  <c:v>1583.8214285714287</c:v>
                </c:pt>
                <c:pt idx="18" formatCode="_ * #,##0_)_ ;_ * \(#,##0\)_ ;_ * &quot;-&quot;??_)_ ;_ @_ ">
                  <c:v>1596.0357142857142</c:v>
                </c:pt>
                <c:pt idx="19" formatCode="_ * #,##0_)_ ;_ * \(#,##0\)_ ;_ * &quot;-&quot;??_)_ ;_ @_ ">
                  <c:v>1619.3571428571429</c:v>
                </c:pt>
                <c:pt idx="20" formatCode="_ * #,##0_)_ ;_ * \(#,##0\)_ ;_ * &quot;-&quot;??_)_ ;_ @_ ">
                  <c:v>1628.9285714285713</c:v>
                </c:pt>
                <c:pt idx="21" formatCode="_ * #,##0_)_ ;_ * \(#,##0\)_ ;_ * &quot;-&quot;??_)_ ;_ @_ ">
                  <c:v>1625.4285714285713</c:v>
                </c:pt>
                <c:pt idx="22" formatCode="_ * #,##0_)_ ;_ * \(#,##0\)_ ;_ * &quot;-&quot;??_)_ ;_ @_ ">
                  <c:v>1620.8214285714287</c:v>
                </c:pt>
                <c:pt idx="23" formatCode="_ * #,##0_)_ ;_ * \(#,##0\)_ ;_ * &quot;-&quot;??_)_ ;_ @_ ">
                  <c:v>1619.8214285714287</c:v>
                </c:pt>
                <c:pt idx="24" formatCode="_ * #,##0_)_ ;_ * \(#,##0\)_ ;_ * &quot;-&quot;??_)_ ;_ @_ ">
                  <c:v>1609.7142857142858</c:v>
                </c:pt>
                <c:pt idx="25" formatCode="_ * #,##0_)_ ;_ * \(#,##0\)_ ;_ * &quot;-&quot;??_)_ ;_ @_ ">
                  <c:v>1605.7142857142858</c:v>
                </c:pt>
                <c:pt idx="26" formatCode="_ * #,##0_)_ ;_ * \(#,##0\)_ ;_ * &quot;-&quot;??_)_ ;_ @_ ">
                  <c:v>1608.7142857142858</c:v>
                </c:pt>
                <c:pt idx="27" formatCode="_ * #,##0_)_ ;_ * \(#,##0\)_ ;_ * &quot;-&quot;??_)_ ;_ @_ ">
                  <c:v>1606.6785714285713</c:v>
                </c:pt>
                <c:pt idx="28" formatCode="_ * #,##0_)_ ;_ * \(#,##0\)_ ;_ * &quot;-&quot;??_)_ ;_ @_ ">
                  <c:v>1642.3571428571429</c:v>
                </c:pt>
                <c:pt idx="29" formatCode="_ * #,##0_)_ ;_ * \(#,##0\)_ ;_ * &quot;-&quot;??_)_ ;_ @_ ">
                  <c:v>1714.3928571428571</c:v>
                </c:pt>
                <c:pt idx="30" formatCode="_ * #,##0_)_ ;_ * \(#,##0\)_ ;_ * &quot;-&quot;??_)_ ;_ @_ ">
                  <c:v>1786.7142857142858</c:v>
                </c:pt>
                <c:pt idx="31" formatCode="_ * #,##0_)_ ;_ * \(#,##0\)_ ;_ * &quot;-&quot;??_)_ ;_ @_ ">
                  <c:v>1855.5714285714287</c:v>
                </c:pt>
                <c:pt idx="32" formatCode="_ * #,##0_)_ ;_ * \(#,##0\)_ ;_ * &quot;-&quot;??_)_ ;_ @_ ">
                  <c:v>1908.1785714285713</c:v>
                </c:pt>
                <c:pt idx="33" formatCode="_ * #,##0_)_ ;_ * \(#,##0\)_ ;_ * &quot;-&quot;??_)_ ;_ @_ ">
                  <c:v>1938.6428571428571</c:v>
                </c:pt>
                <c:pt idx="34" formatCode="_ * #,##0_)_ ;_ * \(#,##0\)_ ;_ * &quot;-&quot;??_)_ ;_ @_ ">
                  <c:v>1974.6785714285713</c:v>
                </c:pt>
                <c:pt idx="35" formatCode="_ * #,##0_)_ ;_ * \(#,##0\)_ ;_ * &quot;-&quot;??_)_ ;_ @_ ">
                  <c:v>2047.1785714285713</c:v>
                </c:pt>
                <c:pt idx="36" formatCode="_ * #,##0_)_ ;_ * \(#,##0\)_ ;_ * &quot;-&quot;??_)_ ;_ @_ ">
                  <c:v>2117.25</c:v>
                </c:pt>
                <c:pt idx="37" formatCode="_ * #,##0_)_ ;_ * \(#,##0\)_ ;_ * &quot;-&quot;??_)_ ;_ @_ ">
                  <c:v>2177.25</c:v>
                </c:pt>
                <c:pt idx="38" formatCode="_ * #,##0_)_ ;_ * \(#,##0\)_ ;_ * &quot;-&quot;??_)_ ;_ @_ ">
                  <c:v>2265.6785714285716</c:v>
                </c:pt>
                <c:pt idx="39" formatCode="_ * #,##0_)_ ;_ * \(#,##0\)_ ;_ * &quot;-&quot;??_)_ ;_ @_ ">
                  <c:v>2339.0714285714284</c:v>
                </c:pt>
                <c:pt idx="40" formatCode="_ * #,##0_)_ ;_ * \(#,##0\)_ ;_ * &quot;-&quot;??_)_ ;_ @_ ">
                  <c:v>2391</c:v>
                </c:pt>
                <c:pt idx="41" formatCode="_ * #,##0_)_ ;_ * \(#,##0\)_ ;_ * &quot;-&quot;??_)_ ;_ @_ ">
                  <c:v>2432.25</c:v>
                </c:pt>
                <c:pt idx="42" formatCode="_ * #,##0_)_ ;_ * \(#,##0\)_ ;_ * &quot;-&quot;??_)_ ;_ @_ ">
                  <c:v>2443.8928571428573</c:v>
                </c:pt>
                <c:pt idx="43" formatCode="_ * #,##0_)_ ;_ * \(#,##0\)_ ;_ * &quot;-&quot;??_)_ ;_ @_ ">
                  <c:v>2438.5</c:v>
                </c:pt>
                <c:pt idx="44" formatCode="_ * #,##0_)_ ;_ * \(#,##0\)_ ;_ * &quot;-&quot;??_)_ ;_ @_ ">
                  <c:v>2431.0357142857142</c:v>
                </c:pt>
                <c:pt idx="45" formatCode="_ * #,##0_)_ ;_ * \(#,##0\)_ ;_ * &quot;-&quot;??_)_ ;_ @_ ">
                  <c:v>2414.8214285714284</c:v>
                </c:pt>
                <c:pt idx="46" formatCode="_ * #,##0_)_ ;_ * \(#,##0\)_ ;_ * &quot;-&quot;??_)_ ;_ @_ ">
                  <c:v>2422.75</c:v>
                </c:pt>
                <c:pt idx="47" formatCode="_ * #,##0_)_ ;_ * \(#,##0\)_ ;_ * &quot;-&quot;??_)_ ;_ @_ ">
                  <c:v>2447.1071428571427</c:v>
                </c:pt>
                <c:pt idx="48" formatCode="_ * #,##0_)_ ;_ * \(#,##0\)_ ;_ * &quot;-&quot;??_)_ ;_ @_ ">
                  <c:v>2443.1428571428573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FD-D045-B534-BBE652925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348992"/>
        <c:axId val="1727320992"/>
      </c:lineChart>
      <c:dateAx>
        <c:axId val="10393489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27320992"/>
        <c:crosses val="autoZero"/>
        <c:auto val="1"/>
        <c:lblOffset val="100"/>
        <c:baseTimeUnit val="days"/>
      </c:dateAx>
      <c:valAx>
        <c:axId val="17273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_ * #,##0_)_ ;_ * \(#,##0\)_ ;_ * &quot;-&quot;??_)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03934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'2.2. Removing Trend'!$G$3</c:f>
              <c:strCache>
                <c:ptCount val="1"/>
                <c:pt idx="0">
                  <c:v>Detrended Time Series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'2.2. Removing Trend'!$C$4:$C$59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'2.2. Removing Trend'!$G$4:$G$59</c:f>
              <c:numCache>
                <c:formatCode>General</c:formatCode>
                <c:ptCount val="56"/>
                <c:pt idx="3" formatCode="0.00">
                  <c:v>50.85714285714289</c:v>
                </c:pt>
                <c:pt idx="4" formatCode="0.00">
                  <c:v>-65.85714285714289</c:v>
                </c:pt>
                <c:pt idx="5" formatCode="0.00">
                  <c:v>-381.85714285714289</c:v>
                </c:pt>
                <c:pt idx="6" formatCode="0.00">
                  <c:v>-773.57142857142867</c:v>
                </c:pt>
                <c:pt idx="7" formatCode="0.00">
                  <c:v>207.57142857142867</c:v>
                </c:pt>
                <c:pt idx="8" formatCode="0.00">
                  <c:v>658.71428571428578</c:v>
                </c:pt>
                <c:pt idx="9" formatCode="0.00">
                  <c:v>375.28571428571422</c:v>
                </c:pt>
                <c:pt idx="10" formatCode="0.00">
                  <c:v>246.42857142857133</c:v>
                </c:pt>
                <c:pt idx="11" formatCode="0.00">
                  <c:v>-277.85714285714289</c:v>
                </c:pt>
                <c:pt idx="12" formatCode="0.00">
                  <c:v>-567.85714285714289</c:v>
                </c:pt>
                <c:pt idx="13" formatCode="0.00">
                  <c:v>-502.85714285714289</c:v>
                </c:pt>
                <c:pt idx="14" formatCode="0.00">
                  <c:v>328.71428571428578</c:v>
                </c:pt>
                <c:pt idx="15" formatCode="0.00">
                  <c:v>181.71428571428578</c:v>
                </c:pt>
                <c:pt idx="16" formatCode="0.00">
                  <c:v>324.28571428571422</c:v>
                </c:pt>
                <c:pt idx="17" formatCode="0.00">
                  <c:v>445</c:v>
                </c:pt>
                <c:pt idx="18" formatCode="0.00">
                  <c:v>-165.28571428571422</c:v>
                </c:pt>
                <c:pt idx="19" formatCode="0.00">
                  <c:v>-587.14285714285711</c:v>
                </c:pt>
                <c:pt idx="20" formatCode="0.00">
                  <c:v>-536</c:v>
                </c:pt>
                <c:pt idx="21" formatCode="0.00">
                  <c:v>334.85714285714289</c:v>
                </c:pt>
                <c:pt idx="22" formatCode="0.00">
                  <c:v>143.57142857142867</c:v>
                </c:pt>
                <c:pt idx="23" formatCode="0.00">
                  <c:v>402</c:v>
                </c:pt>
                <c:pt idx="24" formatCode="0.00">
                  <c:v>144</c:v>
                </c:pt>
                <c:pt idx="25" formatCode="0.00">
                  <c:v>131.57142857142867</c:v>
                </c:pt>
                <c:pt idx="26" formatCode="0.00">
                  <c:v>-410.42857142857133</c:v>
                </c:pt>
                <c:pt idx="27" formatCode="0.00">
                  <c:v>-537.71428571428578</c:v>
                </c:pt>
                <c:pt idx="28" formatCode="0.00">
                  <c:v>162</c:v>
                </c:pt>
                <c:pt idx="29" formatCode="0.00">
                  <c:v>180.71428571428578</c:v>
                </c:pt>
                <c:pt idx="30" formatCode="0.00">
                  <c:v>339.85714285714289</c:v>
                </c:pt>
                <c:pt idx="31" formatCode="0.00">
                  <c:v>235.42857142857133</c:v>
                </c:pt>
                <c:pt idx="32" formatCode="0.00">
                  <c:v>-135.42857142857133</c:v>
                </c:pt>
                <c:pt idx="33" formatCode="0.00">
                  <c:v>-907.28571428571422</c:v>
                </c:pt>
                <c:pt idx="34" formatCode="0.00">
                  <c:v>-940.42857142857133</c:v>
                </c:pt>
                <c:pt idx="35" formatCode="0.00">
                  <c:v>754.85714285714266</c:v>
                </c:pt>
                <c:pt idx="36" formatCode="0.00">
                  <c:v>530.71428571428578</c:v>
                </c:pt>
                <c:pt idx="37" formatCode="0.00">
                  <c:v>720.14285714285734</c:v>
                </c:pt>
                <c:pt idx="38" formatCode="0.00">
                  <c:v>281.85714285714266</c:v>
                </c:pt>
                <c:pt idx="39" formatCode="0.00">
                  <c:v>-152.57142857142844</c:v>
                </c:pt>
                <c:pt idx="40" formatCode="0.00">
                  <c:v>-884.71428571428578</c:v>
                </c:pt>
                <c:pt idx="41" formatCode="0.00">
                  <c:v>-616.57142857142844</c:v>
                </c:pt>
                <c:pt idx="42" formatCode="0.00">
                  <c:v>630.42857142857156</c:v>
                </c:pt>
                <c:pt idx="43" formatCode="0.00">
                  <c:v>-49.285714285714221</c:v>
                </c:pt>
                <c:pt idx="44" formatCode="0.00">
                  <c:v>440.42857142857156</c:v>
                </c:pt>
                <c:pt idx="45" formatCode="0.00">
                  <c:v>780.57142857142844</c:v>
                </c:pt>
                <c:pt idx="46" formatCode="0.00">
                  <c:v>-212.42857142857156</c:v>
                </c:pt>
                <c:pt idx="47" formatCode="0.00">
                  <c:v>-661.28571428571422</c:v>
                </c:pt>
                <c:pt idx="48" formatCode="0.00">
                  <c:v>-1046.5714285714284</c:v>
                </c:pt>
                <c:pt idx="49" formatCode="0.00">
                  <c:v>590.42857142857156</c:v>
                </c:pt>
                <c:pt idx="50" formatCode="0.00">
                  <c:v>209.42857142857156</c:v>
                </c:pt>
                <c:pt idx="51" formatCode="0.00">
                  <c:v>608</c:v>
                </c:pt>
                <c:pt idx="52" formatCode="0.00">
                  <c:v>-103.57142857142844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D-2A48-BC0F-6D7F3929C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950543"/>
        <c:axId val="403460959"/>
      </c:lineChart>
      <c:dateAx>
        <c:axId val="4029505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403460959"/>
        <c:crossesAt val="-1500"/>
        <c:auto val="1"/>
        <c:lblOffset val="100"/>
        <c:baseTimeUnit val="days"/>
      </c:dateAx>
      <c:valAx>
        <c:axId val="4034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40295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US" b="1">
                <a:solidFill>
                  <a:srgbClr val="0070C0"/>
                </a:solidFill>
              </a:rPr>
              <a:t>Centred</a:t>
            </a:r>
            <a:r>
              <a:rPr lang="en-US" b="1" baseline="0">
                <a:solidFill>
                  <a:srgbClr val="0070C0"/>
                </a:solidFill>
              </a:rPr>
              <a:t> Moving Average (7 days)</a:t>
            </a:r>
            <a:endParaRPr lang="en-US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'2.2. Removing Trend'!$F$3</c:f>
              <c:strCache>
                <c:ptCount val="1"/>
                <c:pt idx="0">
                  <c:v>CMA-7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'2.2. Removing Trend'!$C$4:$C$59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'2.2. Removing Trend'!$F$4:$F$59</c:f>
              <c:numCache>
                <c:formatCode>General</c:formatCode>
                <c:ptCount val="56"/>
                <c:pt idx="3" formatCode="_ * #,##0_)_ ;_ * \(#,##0\)_ ;_ * &quot;-&quot;??_)_ ;_ @_ ">
                  <c:v>1577.1428571428571</c:v>
                </c:pt>
                <c:pt idx="4" formatCode="_ * #,##0_)_ ;_ * \(#,##0\)_ ;_ * &quot;-&quot;??_)_ ;_ @_ ">
                  <c:v>1620.8571428571429</c:v>
                </c:pt>
                <c:pt idx="5" formatCode="_ * #,##0_)_ ;_ * \(#,##0\)_ ;_ * &quot;-&quot;??_)_ ;_ @_ ">
                  <c:v>1621.8571428571429</c:v>
                </c:pt>
                <c:pt idx="6" formatCode="_ * #,##0_)_ ;_ * \(#,##0\)_ ;_ * &quot;-&quot;??_)_ ;_ @_ ">
                  <c:v>1637.5714285714287</c:v>
                </c:pt>
                <c:pt idx="7" formatCode="_ * #,##0_)_ ;_ * \(#,##0\)_ ;_ * &quot;-&quot;??_)_ ;_ @_ ">
                  <c:v>1674.4285714285713</c:v>
                </c:pt>
                <c:pt idx="8" formatCode="_ * #,##0_)_ ;_ * \(#,##0\)_ ;_ * &quot;-&quot;??_)_ ;_ @_ ">
                  <c:v>1647.2857142857142</c:v>
                </c:pt>
                <c:pt idx="9" formatCode="_ * #,##0_)_ ;_ * \(#,##0\)_ ;_ * &quot;-&quot;??_)_ ;_ @_ ">
                  <c:v>1612.7142857142858</c:v>
                </c:pt>
                <c:pt idx="10" formatCode="_ * #,##0_)_ ;_ * \(#,##0\)_ ;_ * &quot;-&quot;??_)_ ;_ @_ ">
                  <c:v>1639.5714285714287</c:v>
                </c:pt>
                <c:pt idx="11" formatCode="_ * #,##0_)_ ;_ * \(#,##0\)_ ;_ * &quot;-&quot;??_)_ ;_ @_ ">
                  <c:v>1642.8571428571429</c:v>
                </c:pt>
                <c:pt idx="12" formatCode="_ * #,##0_)_ ;_ * \(#,##0\)_ ;_ * &quot;-&quot;??_)_ ;_ @_ ">
                  <c:v>1565.8571428571429</c:v>
                </c:pt>
                <c:pt idx="13" formatCode="_ * #,##0_)_ ;_ * \(#,##0\)_ ;_ * &quot;-&quot;??_)_ ;_ @_ ">
                  <c:v>1554.8571428571429</c:v>
                </c:pt>
                <c:pt idx="14" formatCode="_ * #,##0_)_ ;_ * \(#,##0\)_ ;_ * &quot;-&quot;??_)_ ;_ @_ ">
                  <c:v>1576.2857142857142</c:v>
                </c:pt>
                <c:pt idx="15" formatCode="_ * #,##0_)_ ;_ * \(#,##0\)_ ;_ * &quot;-&quot;??_)_ ;_ @_ ">
                  <c:v>1585.2857142857142</c:v>
                </c:pt>
                <c:pt idx="16" formatCode="_ * #,##0_)_ ;_ * \(#,##0\)_ ;_ * &quot;-&quot;??_)_ ;_ @_ ">
                  <c:v>1586.7142857142858</c:v>
                </c:pt>
                <c:pt idx="17" formatCode="_ * #,##0_)_ ;_ * \(#,##0\)_ ;_ * &quot;-&quot;??_)_ ;_ @_ ">
                  <c:v>1591</c:v>
                </c:pt>
                <c:pt idx="18" formatCode="_ * #,##0_)_ ;_ * \(#,##0\)_ ;_ * &quot;-&quot;??_)_ ;_ @_ ">
                  <c:v>1593.2857142857142</c:v>
                </c:pt>
                <c:pt idx="19" formatCode="_ * #,##0_)_ ;_ * \(#,##0\)_ ;_ * &quot;-&quot;??_)_ ;_ @_ ">
                  <c:v>1595.1428571428571</c:v>
                </c:pt>
                <c:pt idx="20" formatCode="_ * #,##0_)_ ;_ * \(#,##0\)_ ;_ * &quot;-&quot;??_)_ ;_ @_ ">
                  <c:v>1618</c:v>
                </c:pt>
                <c:pt idx="21" formatCode="_ * #,##0_)_ ;_ * \(#,##0\)_ ;_ * &quot;-&quot;??_)_ ;_ @_ ">
                  <c:v>1586.1428571428571</c:v>
                </c:pt>
                <c:pt idx="22" formatCode="_ * #,##0_)_ ;_ * \(#,##0\)_ ;_ * &quot;-&quot;??_)_ ;_ @_ ">
                  <c:v>1636.4285714285713</c:v>
                </c:pt>
                <c:pt idx="23" formatCode="_ * #,##0_)_ ;_ * \(#,##0\)_ ;_ * &quot;-&quot;??_)_ ;_ @_ ">
                  <c:v>1669</c:v>
                </c:pt>
                <c:pt idx="24" formatCode="_ * #,##0_)_ ;_ * \(#,##0\)_ ;_ * &quot;-&quot;??_)_ ;_ @_ ">
                  <c:v>1669</c:v>
                </c:pt>
                <c:pt idx="25" formatCode="_ * #,##0_)_ ;_ * \(#,##0\)_ ;_ * &quot;-&quot;??_)_ ;_ @_ ">
                  <c:v>1648.4285714285713</c:v>
                </c:pt>
                <c:pt idx="26" formatCode="_ * #,##0_)_ ;_ * \(#,##0\)_ ;_ * &quot;-&quot;??_)_ ;_ @_ ">
                  <c:v>1646.4285714285713</c:v>
                </c:pt>
                <c:pt idx="27" formatCode="_ * #,##0_)_ ;_ * \(#,##0\)_ ;_ * &quot;-&quot;??_)_ ;_ @_ ">
                  <c:v>1619.7142857142858</c:v>
                </c:pt>
                <c:pt idx="28" formatCode="_ * #,##0_)_ ;_ * \(#,##0\)_ ;_ * &quot;-&quot;??_)_ ;_ @_ ">
                  <c:v>1615</c:v>
                </c:pt>
                <c:pt idx="29" formatCode="_ * #,##0_)_ ;_ * \(#,##0\)_ ;_ * &quot;-&quot;??_)_ ;_ @_ ">
                  <c:v>1585.2857142857142</c:v>
                </c:pt>
                <c:pt idx="30" formatCode="_ * #,##0_)_ ;_ * \(#,##0\)_ ;_ * &quot;-&quot;??_)_ ;_ @_ ">
                  <c:v>1544.1428571428571</c:v>
                </c:pt>
                <c:pt idx="31" formatCode="_ * #,##0_)_ ;_ * \(#,##0\)_ ;_ * &quot;-&quot;??_)_ ;_ @_ ">
                  <c:v>1544.5714285714287</c:v>
                </c:pt>
                <c:pt idx="32" formatCode="_ * #,##0_)_ ;_ * \(#,##0\)_ ;_ * &quot;-&quot;??_)_ ;_ @_ ">
                  <c:v>1707.4285714285713</c:v>
                </c:pt>
                <c:pt idx="33" formatCode="_ * #,##0_)_ ;_ * \(#,##0\)_ ;_ * &quot;-&quot;??_)_ ;_ @_ ">
                  <c:v>1855.2857142857142</c:v>
                </c:pt>
                <c:pt idx="34" formatCode="_ * #,##0_)_ ;_ * \(#,##0\)_ ;_ * &quot;-&quot;??_)_ ;_ @_ ">
                  <c:v>2025.4285714285713</c:v>
                </c:pt>
                <c:pt idx="35" formatCode="_ * #,##0_)_ ;_ * \(#,##0\)_ ;_ * &quot;-&quot;??_)_ ;_ @_ ">
                  <c:v>2162.1428571428573</c:v>
                </c:pt>
                <c:pt idx="36" formatCode="_ * #,##0_)_ ;_ * \(#,##0\)_ ;_ * &quot;-&quot;??_)_ ;_ @_ ">
                  <c:v>2270.2857142857142</c:v>
                </c:pt>
                <c:pt idx="37" formatCode="_ * #,##0_)_ ;_ * \(#,##0\)_ ;_ * &quot;-&quot;??_)_ ;_ @_ ">
                  <c:v>2354.8571428571427</c:v>
                </c:pt>
                <c:pt idx="38" formatCode="_ * #,##0_)_ ;_ * \(#,##0\)_ ;_ * &quot;-&quot;??_)_ ;_ @_ ">
                  <c:v>2455.1428571428573</c:v>
                </c:pt>
                <c:pt idx="39" formatCode="_ * #,##0_)_ ;_ * \(#,##0\)_ ;_ * &quot;-&quot;??_)_ ;_ @_ ">
                  <c:v>2481.5714285714284</c:v>
                </c:pt>
                <c:pt idx="40" formatCode="_ * #,##0_)_ ;_ * \(#,##0\)_ ;_ * &quot;-&quot;??_)_ ;_ @_ ">
                  <c:v>2424.7142857142858</c:v>
                </c:pt>
                <c:pt idx="41" formatCode="_ * #,##0_)_ ;_ * \(#,##0\)_ ;_ * &quot;-&quot;??_)_ ;_ @_ ">
                  <c:v>2403.5714285714284</c:v>
                </c:pt>
                <c:pt idx="42" formatCode="_ * #,##0_)_ ;_ * \(#,##0\)_ ;_ * &quot;-&quot;??_)_ ;_ @_ ">
                  <c:v>2471.5714285714284</c:v>
                </c:pt>
                <c:pt idx="43" formatCode="_ * #,##0_)_ ;_ * \(#,##0\)_ ;_ * &quot;-&quot;??_)_ ;_ @_ ">
                  <c:v>2452.2857142857142</c:v>
                </c:pt>
                <c:pt idx="44" formatCode="_ * #,##0_)_ ;_ * \(#,##0\)_ ;_ * &quot;-&quot;??_)_ ;_ @_ ">
                  <c:v>2486.5714285714284</c:v>
                </c:pt>
                <c:pt idx="45" formatCode="_ * #,##0_)_ ;_ * \(#,##0\)_ ;_ * &quot;-&quot;??_)_ ;_ @_ ">
                  <c:v>2432.4285714285716</c:v>
                </c:pt>
                <c:pt idx="46" formatCode="_ * #,##0_)_ ;_ * \(#,##0\)_ ;_ * &quot;-&quot;??_)_ ;_ @_ ">
                  <c:v>2406.4285714285716</c:v>
                </c:pt>
                <c:pt idx="47" formatCode="_ * #,##0_)_ ;_ * \(#,##0\)_ ;_ * &quot;-&quot;??_)_ ;_ @_ ">
                  <c:v>2441.2857142857142</c:v>
                </c:pt>
                <c:pt idx="48" formatCode="_ * #,##0_)_ ;_ * \(#,##0\)_ ;_ * &quot;-&quot;??_)_ ;_ @_ ">
                  <c:v>2454.5714285714284</c:v>
                </c:pt>
                <c:pt idx="49" formatCode="_ * #,##0_)_ ;_ * \(#,##0\)_ ;_ * &quot;-&quot;??_)_ ;_ @_ ">
                  <c:v>2329.5714285714284</c:v>
                </c:pt>
                <c:pt idx="50" formatCode="_ * #,##0_)_ ;_ * \(#,##0\)_ ;_ * &quot;-&quot;??_)_ ;_ @_ ">
                  <c:v>2437.5714285714284</c:v>
                </c:pt>
                <c:pt idx="51" formatCode="_ * #,##0_)_ ;_ * \(#,##0\)_ ;_ * &quot;-&quot;??_)_ ;_ @_ ">
                  <c:v>2412</c:v>
                </c:pt>
                <c:pt idx="52" formatCode="_ * #,##0_)_ ;_ * \(#,##0\)_ ;_ * &quot;-&quot;??_)_ ;_ @_ ">
                  <c:v>2441.5714285714284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6F-CA49-8E2A-BA2B7AFD3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8793920"/>
        <c:axId val="2037753408"/>
      </c:lineChart>
      <c:dateAx>
        <c:axId val="21087939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2037753408"/>
        <c:crosses val="autoZero"/>
        <c:auto val="1"/>
        <c:lblOffset val="100"/>
        <c:baseTimeUnit val="days"/>
      </c:dateAx>
      <c:valAx>
        <c:axId val="203775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210879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Seasonality</a:t>
            </a:r>
            <a:r>
              <a:rPr lang="en-GB" b="1" baseline="0">
                <a:solidFill>
                  <a:srgbClr val="0070C0"/>
                </a:solidFill>
              </a:rPr>
              <a:t> Identification</a:t>
            </a:r>
            <a:endParaRPr lang="en-GB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'2.3. Seasonality Identification'!$L$5</c:f>
              <c:strCache>
                <c:ptCount val="1"/>
                <c:pt idx="0">
                  <c:v>Week-1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'2.3. Seasonality Identification'!$K$6:$K$12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'2.3. Seasonality Identification'!$L$6:$L$12</c:f>
              <c:numCache>
                <c:formatCode>General</c:formatCode>
                <c:ptCount val="7"/>
                <c:pt idx="3" formatCode="0.00">
                  <c:v>50.85714285714289</c:v>
                </c:pt>
                <c:pt idx="4" formatCode="0.00">
                  <c:v>-65.85714285714289</c:v>
                </c:pt>
                <c:pt idx="5" formatCode="0.00">
                  <c:v>-381.85714285714289</c:v>
                </c:pt>
                <c:pt idx="6" formatCode="0.00">
                  <c:v>-773.57142857142867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B-9244-A556-06C588F47F23}"/>
            </c:ext>
          </c:extLst>
        </c:ser>
        <c:ser>
          <c:idx val="1"/>
          <c:order val="1"/>
          <c:tx>
            <c:strRef>
              <c:f>'2.3. Seasonality Identification'!$M$5</c:f>
              <c:strCache>
                <c:ptCount val="1"/>
                <c:pt idx="0">
                  <c:v>Week-2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'2.3. Seasonality Identification'!$K$6:$K$12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'2.3. Seasonality Identification'!$M$6:$M$12</c:f>
              <c:numCache>
                <c:formatCode>0.00</c:formatCode>
                <c:ptCount val="7"/>
                <c:pt idx="0">
                  <c:v>207.57142857142867</c:v>
                </c:pt>
                <c:pt idx="1">
                  <c:v>658.71428571428578</c:v>
                </c:pt>
                <c:pt idx="2">
                  <c:v>375.28571428571422</c:v>
                </c:pt>
                <c:pt idx="3">
                  <c:v>246.42857142857133</c:v>
                </c:pt>
                <c:pt idx="4">
                  <c:v>-277.85714285714289</c:v>
                </c:pt>
                <c:pt idx="5">
                  <c:v>-567.85714285714289</c:v>
                </c:pt>
                <c:pt idx="6">
                  <c:v>-502.85714285714289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AB-9244-A556-06C588F47F23}"/>
            </c:ext>
          </c:extLst>
        </c:ser>
        <c:ser>
          <c:idx val="2"/>
          <c:order val="2"/>
          <c:tx>
            <c:strRef>
              <c:f>'2.3. Seasonality Identification'!$N$5</c:f>
              <c:strCache>
                <c:ptCount val="1"/>
                <c:pt idx="0">
                  <c:v>Week-3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'2.3. Seasonality Identification'!$K$6:$K$12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'2.3. Seasonality Identification'!$N$6:$N$12</c:f>
              <c:numCache>
                <c:formatCode>0.00</c:formatCode>
                <c:ptCount val="7"/>
                <c:pt idx="0">
                  <c:v>328.71428571428578</c:v>
                </c:pt>
                <c:pt idx="1">
                  <c:v>181.71428571428578</c:v>
                </c:pt>
                <c:pt idx="2">
                  <c:v>324.28571428571422</c:v>
                </c:pt>
                <c:pt idx="3">
                  <c:v>445</c:v>
                </c:pt>
                <c:pt idx="4">
                  <c:v>-165.28571428571422</c:v>
                </c:pt>
                <c:pt idx="5">
                  <c:v>-587.14285714285711</c:v>
                </c:pt>
                <c:pt idx="6">
                  <c:v>-536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AB-9244-A556-06C588F47F23}"/>
            </c:ext>
          </c:extLst>
        </c:ser>
        <c:ser>
          <c:idx val="3"/>
          <c:order val="3"/>
          <c:tx>
            <c:strRef>
              <c:f>'2.3. Seasonality Identification'!$O$5</c:f>
              <c:strCache>
                <c:ptCount val="1"/>
                <c:pt idx="0">
                  <c:v>Week-4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'2.3. Seasonality Identification'!$K$6:$K$12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'2.3. Seasonality Identification'!$O$6:$O$12</c:f>
              <c:numCache>
                <c:formatCode>0.00</c:formatCode>
                <c:ptCount val="7"/>
                <c:pt idx="0">
                  <c:v>334.85714285714289</c:v>
                </c:pt>
                <c:pt idx="1">
                  <c:v>143.57142857142867</c:v>
                </c:pt>
                <c:pt idx="2">
                  <c:v>402</c:v>
                </c:pt>
                <c:pt idx="3">
                  <c:v>144</c:v>
                </c:pt>
                <c:pt idx="4">
                  <c:v>131.57142857142867</c:v>
                </c:pt>
                <c:pt idx="5">
                  <c:v>-410.42857142857133</c:v>
                </c:pt>
                <c:pt idx="6">
                  <c:v>-537.71428571428578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AB-9244-A556-06C588F47F23}"/>
            </c:ext>
          </c:extLst>
        </c:ser>
        <c:ser>
          <c:idx val="4"/>
          <c:order val="4"/>
          <c:tx>
            <c:strRef>
              <c:f>'2.3. Seasonality Identification'!$P$5</c:f>
              <c:strCache>
                <c:ptCount val="1"/>
                <c:pt idx="0">
                  <c:v>Week-5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'2.3. Seasonality Identification'!$K$6:$K$12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'2.3. Seasonality Identification'!$P$6:$P$12</c:f>
              <c:numCache>
                <c:formatCode>0.00</c:formatCode>
                <c:ptCount val="7"/>
                <c:pt idx="0">
                  <c:v>162</c:v>
                </c:pt>
                <c:pt idx="1">
                  <c:v>180.71428571428578</c:v>
                </c:pt>
                <c:pt idx="2">
                  <c:v>339.85714285714289</c:v>
                </c:pt>
                <c:pt idx="3">
                  <c:v>235.42857142857133</c:v>
                </c:pt>
                <c:pt idx="4">
                  <c:v>-135.42857142857133</c:v>
                </c:pt>
                <c:pt idx="5">
                  <c:v>-907.28571428571422</c:v>
                </c:pt>
                <c:pt idx="6">
                  <c:v>-940.42857142857133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AB-9244-A556-06C588F47F23}"/>
            </c:ext>
          </c:extLst>
        </c:ser>
        <c:ser>
          <c:idx val="5"/>
          <c:order val="5"/>
          <c:tx>
            <c:strRef>
              <c:f>'2.3. Seasonality Identification'!$Q$5</c:f>
              <c:strCache>
                <c:ptCount val="1"/>
                <c:pt idx="0">
                  <c:v>Week-6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'2.3. Seasonality Identification'!$K$6:$K$12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'2.3. Seasonality Identification'!$Q$6:$Q$12</c:f>
              <c:numCache>
                <c:formatCode>0.00</c:formatCode>
                <c:ptCount val="7"/>
                <c:pt idx="0">
                  <c:v>754.85714285714266</c:v>
                </c:pt>
                <c:pt idx="1">
                  <c:v>530.71428571428578</c:v>
                </c:pt>
                <c:pt idx="2">
                  <c:v>720.14285714285734</c:v>
                </c:pt>
                <c:pt idx="3">
                  <c:v>281.85714285714266</c:v>
                </c:pt>
                <c:pt idx="4">
                  <c:v>-152.57142857142844</c:v>
                </c:pt>
                <c:pt idx="5">
                  <c:v>-884.71428571428578</c:v>
                </c:pt>
                <c:pt idx="6">
                  <c:v>-616.57142857142844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AB-9244-A556-06C588F47F23}"/>
            </c:ext>
          </c:extLst>
        </c:ser>
        <c:ser>
          <c:idx val="6"/>
          <c:order val="6"/>
          <c:tx>
            <c:strRef>
              <c:f>'2.3. Seasonality Identification'!$R$5</c:f>
              <c:strCache>
                <c:ptCount val="1"/>
                <c:pt idx="0">
                  <c:v>Week-7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'2.3. Seasonality Identification'!$K$6:$K$12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'2.3. Seasonality Identification'!$R$6:$R$12</c:f>
              <c:numCache>
                <c:formatCode>0.00</c:formatCode>
                <c:ptCount val="7"/>
                <c:pt idx="0">
                  <c:v>630.42857142857156</c:v>
                </c:pt>
                <c:pt idx="1">
                  <c:v>-49.285714285714221</c:v>
                </c:pt>
                <c:pt idx="2">
                  <c:v>440.42857142857156</c:v>
                </c:pt>
                <c:pt idx="3">
                  <c:v>780.57142857142844</c:v>
                </c:pt>
                <c:pt idx="4">
                  <c:v>-212.42857142857156</c:v>
                </c:pt>
                <c:pt idx="5">
                  <c:v>-661.28571428571422</c:v>
                </c:pt>
                <c:pt idx="6">
                  <c:v>-1046.5714285714284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AB-9244-A556-06C588F47F23}"/>
            </c:ext>
          </c:extLst>
        </c:ser>
        <c:ser>
          <c:idx val="7"/>
          <c:order val="7"/>
          <c:tx>
            <c:strRef>
              <c:f>'2.3. Seasonality Identification'!$S$5</c:f>
              <c:strCache>
                <c:ptCount val="1"/>
                <c:pt idx="0">
                  <c:v>Week-8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'2.3. Seasonality Identification'!$K$6:$K$12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'2.3. Seasonality Identification'!$S$6:$S$12</c:f>
              <c:numCache>
                <c:formatCode>0.00</c:formatCode>
                <c:ptCount val="7"/>
                <c:pt idx="0">
                  <c:v>590.42857142857156</c:v>
                </c:pt>
                <c:pt idx="1">
                  <c:v>209.42857142857156</c:v>
                </c:pt>
                <c:pt idx="2">
                  <c:v>608</c:v>
                </c:pt>
                <c:pt idx="3">
                  <c:v>-103.57142857142844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AB-9244-A556-06C588F47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0784176"/>
        <c:axId val="2100714688"/>
      </c:lineChart>
      <c:dateAx>
        <c:axId val="2100784176"/>
        <c:scaling>
          <c:orientation val="minMax"/>
        </c:scaling>
        <c:delete val="1"/>
        <c:axPos val="b"/>
        <c:numFmt formatCode="dddd" sourceLinked="1"/>
        <c:majorTickMark val="out"/>
        <c:minorTickMark val="none"/>
        <c:tickLblPos val="nextTo"/>
        <c:crossAx val="2100714688"/>
        <c:crossesAt val="-1500"/>
        <c:auto val="1"/>
        <c:lblOffset val="100"/>
        <c:baseTimeUnit val="days"/>
      </c:dateAx>
      <c:valAx>
        <c:axId val="21007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2100784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Seasonal</a:t>
            </a:r>
            <a:r>
              <a:rPr lang="en-GB" b="1" baseline="0">
                <a:solidFill>
                  <a:srgbClr val="0070C0"/>
                </a:solidFill>
              </a:rPr>
              <a:t> Profile</a:t>
            </a:r>
            <a:endParaRPr lang="en-GB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'2.4. Estimated Seasonal Pattern'!$C$5</c:f>
              <c:strCache>
                <c:ptCount val="1"/>
                <c:pt idx="0">
                  <c:v>Week-1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'2.4. Estimated Seasonal Pattern'!$B$6:$B$12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'2.4. Estimated Seasonal Pattern'!$C$6:$C$12</c:f>
              <c:numCache>
                <c:formatCode>0.00</c:formatCode>
                <c:ptCount val="7"/>
                <c:pt idx="3">
                  <c:v>50.85714285714289</c:v>
                </c:pt>
                <c:pt idx="4">
                  <c:v>-65.85714285714289</c:v>
                </c:pt>
                <c:pt idx="5">
                  <c:v>-381.85714285714289</c:v>
                </c:pt>
                <c:pt idx="6">
                  <c:v>-773.57142857142867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4-EB48-BFD7-9D010F9425DE}"/>
            </c:ext>
          </c:extLst>
        </c:ser>
        <c:ser>
          <c:idx val="1"/>
          <c:order val="1"/>
          <c:tx>
            <c:strRef>
              <c:f>'2.4. Estimated Seasonal Pattern'!$D$5</c:f>
              <c:strCache>
                <c:ptCount val="1"/>
                <c:pt idx="0">
                  <c:v>Week-2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'2.4. Estimated Seasonal Pattern'!$B$6:$B$12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'2.4. Estimated Seasonal Pattern'!$D$6:$D$12</c:f>
              <c:numCache>
                <c:formatCode>0.00</c:formatCode>
                <c:ptCount val="7"/>
                <c:pt idx="0">
                  <c:v>207.57142857142867</c:v>
                </c:pt>
                <c:pt idx="1">
                  <c:v>658.71428571428578</c:v>
                </c:pt>
                <c:pt idx="2">
                  <c:v>375.28571428571422</c:v>
                </c:pt>
                <c:pt idx="3">
                  <c:v>246.42857142857133</c:v>
                </c:pt>
                <c:pt idx="4">
                  <c:v>-277.85714285714289</c:v>
                </c:pt>
                <c:pt idx="5">
                  <c:v>-567.85714285714289</c:v>
                </c:pt>
                <c:pt idx="6">
                  <c:v>-502.85714285714289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D4-EB48-BFD7-9D010F9425DE}"/>
            </c:ext>
          </c:extLst>
        </c:ser>
        <c:ser>
          <c:idx val="2"/>
          <c:order val="2"/>
          <c:tx>
            <c:strRef>
              <c:f>'2.4. Estimated Seasonal Pattern'!$E$5</c:f>
              <c:strCache>
                <c:ptCount val="1"/>
                <c:pt idx="0">
                  <c:v>Week-3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'2.4. Estimated Seasonal Pattern'!$B$6:$B$12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'2.4. Estimated Seasonal Pattern'!$E$6:$E$12</c:f>
              <c:numCache>
                <c:formatCode>0.00</c:formatCode>
                <c:ptCount val="7"/>
                <c:pt idx="0">
                  <c:v>328.71428571428578</c:v>
                </c:pt>
                <c:pt idx="1">
                  <c:v>181.71428571428578</c:v>
                </c:pt>
                <c:pt idx="2">
                  <c:v>324.28571428571422</c:v>
                </c:pt>
                <c:pt idx="3">
                  <c:v>445</c:v>
                </c:pt>
                <c:pt idx="4">
                  <c:v>-165.28571428571422</c:v>
                </c:pt>
                <c:pt idx="5">
                  <c:v>-587.14285714285711</c:v>
                </c:pt>
                <c:pt idx="6">
                  <c:v>-536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D4-EB48-BFD7-9D010F9425DE}"/>
            </c:ext>
          </c:extLst>
        </c:ser>
        <c:ser>
          <c:idx val="3"/>
          <c:order val="3"/>
          <c:tx>
            <c:strRef>
              <c:f>'2.4. Estimated Seasonal Pattern'!$F$5</c:f>
              <c:strCache>
                <c:ptCount val="1"/>
                <c:pt idx="0">
                  <c:v>Week-4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'2.4. Estimated Seasonal Pattern'!$B$6:$B$12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'2.4. Estimated Seasonal Pattern'!$F$6:$F$12</c:f>
              <c:numCache>
                <c:formatCode>0.00</c:formatCode>
                <c:ptCount val="7"/>
                <c:pt idx="0">
                  <c:v>334.85714285714289</c:v>
                </c:pt>
                <c:pt idx="1">
                  <c:v>143.57142857142867</c:v>
                </c:pt>
                <c:pt idx="2">
                  <c:v>402</c:v>
                </c:pt>
                <c:pt idx="3">
                  <c:v>144</c:v>
                </c:pt>
                <c:pt idx="4">
                  <c:v>131.57142857142867</c:v>
                </c:pt>
                <c:pt idx="5">
                  <c:v>-410.42857142857133</c:v>
                </c:pt>
                <c:pt idx="6">
                  <c:v>-537.71428571428578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D4-EB48-BFD7-9D010F9425DE}"/>
            </c:ext>
          </c:extLst>
        </c:ser>
        <c:ser>
          <c:idx val="4"/>
          <c:order val="4"/>
          <c:tx>
            <c:strRef>
              <c:f>'2.4. Estimated Seasonal Pattern'!$G$5</c:f>
              <c:strCache>
                <c:ptCount val="1"/>
                <c:pt idx="0">
                  <c:v>Week-5</c:v>
                </c:pt>
              </c:strCache>
            </c:strRef>
          </c:tx>
          <c:spPr>
            <a:ln w="127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'2.4. Estimated Seasonal Pattern'!$B$6:$B$12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'2.4. Estimated Seasonal Pattern'!$G$6:$G$12</c:f>
              <c:numCache>
                <c:formatCode>0.00</c:formatCode>
                <c:ptCount val="7"/>
                <c:pt idx="0">
                  <c:v>162</c:v>
                </c:pt>
                <c:pt idx="1">
                  <c:v>180.71428571428578</c:v>
                </c:pt>
                <c:pt idx="2">
                  <c:v>339.85714285714289</c:v>
                </c:pt>
                <c:pt idx="3">
                  <c:v>235.42857142857133</c:v>
                </c:pt>
                <c:pt idx="4">
                  <c:v>-135.42857142857133</c:v>
                </c:pt>
                <c:pt idx="5">
                  <c:v>-907.28571428571422</c:v>
                </c:pt>
                <c:pt idx="6">
                  <c:v>-940.42857142857133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D4-EB48-BFD7-9D010F9425DE}"/>
            </c:ext>
          </c:extLst>
        </c:ser>
        <c:ser>
          <c:idx val="5"/>
          <c:order val="5"/>
          <c:tx>
            <c:strRef>
              <c:f>'2.4. Estimated Seasonal Pattern'!$H$5</c:f>
              <c:strCache>
                <c:ptCount val="1"/>
                <c:pt idx="0">
                  <c:v>Week-6</c:v>
                </c:pt>
              </c:strCache>
            </c:strRef>
          </c:tx>
          <c:spPr>
            <a:ln w="1270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'2.4. Estimated Seasonal Pattern'!$B$6:$B$12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'2.4. Estimated Seasonal Pattern'!$H$6:$H$12</c:f>
              <c:numCache>
                <c:formatCode>0.00</c:formatCode>
                <c:ptCount val="7"/>
                <c:pt idx="0">
                  <c:v>754.85714285714266</c:v>
                </c:pt>
                <c:pt idx="1">
                  <c:v>530.71428571428578</c:v>
                </c:pt>
                <c:pt idx="2">
                  <c:v>720.14285714285734</c:v>
                </c:pt>
                <c:pt idx="3">
                  <c:v>281.85714285714266</c:v>
                </c:pt>
                <c:pt idx="4">
                  <c:v>-152.57142857142844</c:v>
                </c:pt>
                <c:pt idx="5">
                  <c:v>-884.71428571428578</c:v>
                </c:pt>
                <c:pt idx="6">
                  <c:v>-616.57142857142844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D4-EB48-BFD7-9D010F9425DE}"/>
            </c:ext>
          </c:extLst>
        </c:ser>
        <c:ser>
          <c:idx val="6"/>
          <c:order val="6"/>
          <c:tx>
            <c:strRef>
              <c:f>'2.4. Estimated Seasonal Pattern'!$I$5</c:f>
              <c:strCache>
                <c:ptCount val="1"/>
                <c:pt idx="0">
                  <c:v>Week-7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'2.4. Estimated Seasonal Pattern'!$B$6:$B$12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'2.4. Estimated Seasonal Pattern'!$I$6:$I$12</c:f>
              <c:numCache>
                <c:formatCode>0.00</c:formatCode>
                <c:ptCount val="7"/>
                <c:pt idx="0">
                  <c:v>630.42857142857156</c:v>
                </c:pt>
                <c:pt idx="1">
                  <c:v>-49.285714285714221</c:v>
                </c:pt>
                <c:pt idx="2">
                  <c:v>440.42857142857156</c:v>
                </c:pt>
                <c:pt idx="3">
                  <c:v>780.57142857142844</c:v>
                </c:pt>
                <c:pt idx="4">
                  <c:v>-212.42857142857156</c:v>
                </c:pt>
                <c:pt idx="5">
                  <c:v>-661.28571428571422</c:v>
                </c:pt>
                <c:pt idx="6">
                  <c:v>-1046.5714285714284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D4-EB48-BFD7-9D010F9425DE}"/>
            </c:ext>
          </c:extLst>
        </c:ser>
        <c:ser>
          <c:idx val="7"/>
          <c:order val="7"/>
          <c:tx>
            <c:strRef>
              <c:f>'2.4. Estimated Seasonal Pattern'!$J$5</c:f>
              <c:strCache>
                <c:ptCount val="1"/>
                <c:pt idx="0">
                  <c:v>Week-8</c:v>
                </c:pt>
              </c:strCache>
            </c:strRef>
          </c:tx>
          <c:spPr>
            <a:ln w="1270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'2.4. Estimated Seasonal Pattern'!$B$6:$B$12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'2.4. Estimated Seasonal Pattern'!$J$6:$J$12</c:f>
              <c:numCache>
                <c:formatCode>0.00</c:formatCode>
                <c:ptCount val="7"/>
                <c:pt idx="0">
                  <c:v>590.42857142857156</c:v>
                </c:pt>
                <c:pt idx="1">
                  <c:v>209.42857142857156</c:v>
                </c:pt>
                <c:pt idx="2">
                  <c:v>608</c:v>
                </c:pt>
                <c:pt idx="3">
                  <c:v>-103.57142857142844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D4-EB48-BFD7-9D010F9425DE}"/>
            </c:ext>
          </c:extLst>
        </c:ser>
        <c:ser>
          <c:idx val="8"/>
          <c:order val="8"/>
          <c:tx>
            <c:strRef>
              <c:f>'2.4. Estimated Seasonal Pattern'!$M$5</c:f>
              <c:strCache>
                <c:ptCount val="1"/>
                <c:pt idx="0">
                  <c:v>Profile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'2.4. Estimated Seasonal Pattern'!$B$6:$B$12</c:f>
              <c:numCache>
                <c:formatCode>dddd</c:formatCode>
                <c:ptCount val="7"/>
                <c:pt idx="0">
                  <c:v>45061</c:v>
                </c:pt>
                <c:pt idx="1">
                  <c:v>45062</c:v>
                </c:pt>
                <c:pt idx="2">
                  <c:v>45063</c:v>
                </c:pt>
                <c:pt idx="3">
                  <c:v>45064</c:v>
                </c:pt>
                <c:pt idx="4">
                  <c:v>45065</c:v>
                </c:pt>
                <c:pt idx="5">
                  <c:v>45066</c:v>
                </c:pt>
                <c:pt idx="6">
                  <c:v>45067</c:v>
                </c:pt>
              </c:numCache>
            </c:numRef>
          </c:cat>
          <c:val>
            <c:numRef>
              <c:f>'2.4. Estimated Seasonal Pattern'!$M$6:$M$12</c:f>
              <c:numCache>
                <c:formatCode>0.00</c:formatCode>
                <c:ptCount val="7"/>
                <c:pt idx="0">
                  <c:v>429.83673469387759</c:v>
                </c:pt>
                <c:pt idx="1">
                  <c:v>265.08163265306132</c:v>
                </c:pt>
                <c:pt idx="2">
                  <c:v>458.57142857142856</c:v>
                </c:pt>
                <c:pt idx="3">
                  <c:v>260.07142857142856</c:v>
                </c:pt>
                <c:pt idx="4">
                  <c:v>-125.4081632653061</c:v>
                </c:pt>
                <c:pt idx="5">
                  <c:v>-628.65306122448976</c:v>
                </c:pt>
                <c:pt idx="6">
                  <c:v>-707.67346938775506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D4-EB48-BFD7-9D010F942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678720"/>
        <c:axId val="1753685824"/>
      </c:lineChart>
      <c:dateAx>
        <c:axId val="1753678720"/>
        <c:scaling>
          <c:orientation val="minMax"/>
        </c:scaling>
        <c:delete val="0"/>
        <c:axPos val="b"/>
        <c:numFmt formatCode="dd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53685824"/>
        <c:crossesAt val="-1500"/>
        <c:auto val="1"/>
        <c:lblOffset val="100"/>
        <c:baseTimeUnit val="days"/>
      </c:dateAx>
      <c:valAx>
        <c:axId val="1753685824"/>
        <c:scaling>
          <c:orientation val="minMax"/>
          <c:max val="1000"/>
          <c:min val="-1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53678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Original &amp; Reconstructed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'2.5. Noise and Irregularities'!$E$3</c:f>
              <c:strCache>
                <c:ptCount val="1"/>
                <c:pt idx="0">
                  <c:v>New Calls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'2.5. Noise and Irregularities'!$C$4:$C$59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'2.5. Noise and Irregularities'!$E$4:$E$59</c:f>
              <c:numCache>
                <c:formatCode>_ * #,##0_)_ ;_ * \(#,##0\)_ ;_ * "-"??_)_ ;_ @_ 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5-E048-B59E-1C5EC6A544F5}"/>
            </c:ext>
          </c:extLst>
        </c:ser>
        <c:ser>
          <c:idx val="1"/>
          <c:order val="1"/>
          <c:tx>
            <c:strRef>
              <c:f>'2.5. Noise and Irregularities'!$H$3</c:f>
              <c:strCache>
                <c:ptCount val="1"/>
                <c:pt idx="0">
                  <c:v>Trend + Season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'2.5. Noise and Irregularities'!$C$4:$C$59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'2.5. Noise and Irregularities'!$H$4:$H$59</c:f>
              <c:numCache>
                <c:formatCode>General</c:formatCode>
                <c:ptCount val="56"/>
                <c:pt idx="3" formatCode="0.00">
                  <c:v>1837.2142857142858</c:v>
                </c:pt>
                <c:pt idx="4" formatCode="0.00">
                  <c:v>1495.4489795918369</c:v>
                </c:pt>
                <c:pt idx="5" formatCode="0.00">
                  <c:v>993.20408163265313</c:v>
                </c:pt>
                <c:pt idx="6" formatCode="0.00">
                  <c:v>929.89795918367361</c:v>
                </c:pt>
                <c:pt idx="7" formatCode="0.00">
                  <c:v>2104.2653061224491</c:v>
                </c:pt>
                <c:pt idx="8" formatCode="0.00">
                  <c:v>1912.3673469387754</c:v>
                </c:pt>
                <c:pt idx="9" formatCode="0.00">
                  <c:v>2071.2857142857142</c:v>
                </c:pt>
                <c:pt idx="10" formatCode="0.00">
                  <c:v>1899.6428571428573</c:v>
                </c:pt>
                <c:pt idx="11" formatCode="0.00">
                  <c:v>1517.4489795918369</c:v>
                </c:pt>
                <c:pt idx="12" formatCode="0.00">
                  <c:v>937.20408163265313</c:v>
                </c:pt>
                <c:pt idx="13" formatCode="0.00">
                  <c:v>847.18367346938783</c:v>
                </c:pt>
                <c:pt idx="14" formatCode="0.00">
                  <c:v>2006.1224489795918</c:v>
                </c:pt>
                <c:pt idx="15" formatCode="0.00">
                  <c:v>1850.3673469387754</c:v>
                </c:pt>
                <c:pt idx="16" formatCode="0.00">
                  <c:v>2045.2857142857142</c:v>
                </c:pt>
                <c:pt idx="17" formatCode="0.00">
                  <c:v>1851.0714285714284</c:v>
                </c:pt>
                <c:pt idx="18" formatCode="0.00">
                  <c:v>1467.8775510204082</c:v>
                </c:pt>
                <c:pt idx="19" formatCode="0.00">
                  <c:v>966.48979591836735</c:v>
                </c:pt>
                <c:pt idx="20" formatCode="0.00">
                  <c:v>910.32653061224494</c:v>
                </c:pt>
                <c:pt idx="21" formatCode="0.00">
                  <c:v>2015.9795918367347</c:v>
                </c:pt>
                <c:pt idx="22" formatCode="0.00">
                  <c:v>1901.5102040816328</c:v>
                </c:pt>
                <c:pt idx="23" formatCode="0.00">
                  <c:v>2127.5714285714284</c:v>
                </c:pt>
                <c:pt idx="24" formatCode="0.00">
                  <c:v>1929.0714285714284</c:v>
                </c:pt>
                <c:pt idx="25" formatCode="0.00">
                  <c:v>1523.0204081632653</c:v>
                </c:pt>
                <c:pt idx="26" formatCode="0.00">
                  <c:v>1017.7755102040816</c:v>
                </c:pt>
                <c:pt idx="27" formatCode="0.00">
                  <c:v>912.04081632653072</c:v>
                </c:pt>
                <c:pt idx="28" formatCode="0.00">
                  <c:v>2044.8367346938776</c:v>
                </c:pt>
                <c:pt idx="29" formatCode="0.00">
                  <c:v>1850.3673469387754</c:v>
                </c:pt>
                <c:pt idx="30" formatCode="0.00">
                  <c:v>2002.7142857142858</c:v>
                </c:pt>
                <c:pt idx="31" formatCode="0.00">
                  <c:v>1804.6428571428573</c:v>
                </c:pt>
                <c:pt idx="32" formatCode="0.00">
                  <c:v>1582.0204081632653</c:v>
                </c:pt>
                <c:pt idx="33" formatCode="0.00">
                  <c:v>1226.6326530612246</c:v>
                </c:pt>
                <c:pt idx="34" formatCode="0.00">
                  <c:v>1317.7551020408164</c:v>
                </c:pt>
                <c:pt idx="35" formatCode="0.00">
                  <c:v>2591.9795918367349</c:v>
                </c:pt>
                <c:pt idx="36" formatCode="0.00">
                  <c:v>2535.3673469387754</c:v>
                </c:pt>
                <c:pt idx="37" formatCode="0.00">
                  <c:v>2813.4285714285711</c:v>
                </c:pt>
                <c:pt idx="38" formatCode="0.00">
                  <c:v>2715.2142857142858</c:v>
                </c:pt>
                <c:pt idx="39" formatCode="0.00">
                  <c:v>2356.1632653061224</c:v>
                </c:pt>
                <c:pt idx="40" formatCode="0.00">
                  <c:v>1796.0612244897961</c:v>
                </c:pt>
                <c:pt idx="41" formatCode="0.00">
                  <c:v>1695.8979591836733</c:v>
                </c:pt>
                <c:pt idx="42" formatCode="0.00">
                  <c:v>2901.408163265306</c:v>
                </c:pt>
                <c:pt idx="43" formatCode="0.00">
                  <c:v>2717.3673469387754</c:v>
                </c:pt>
                <c:pt idx="44" formatCode="0.00">
                  <c:v>2945.1428571428569</c:v>
                </c:pt>
                <c:pt idx="45" formatCode="0.00">
                  <c:v>2692.5</c:v>
                </c:pt>
                <c:pt idx="46" formatCode="0.00">
                  <c:v>2281.0204081632655</c:v>
                </c:pt>
                <c:pt idx="47" formatCode="0.00">
                  <c:v>1812.6326530612246</c:v>
                </c:pt>
                <c:pt idx="48" formatCode="0.00">
                  <c:v>1746.8979591836733</c:v>
                </c:pt>
                <c:pt idx="49" formatCode="0.00">
                  <c:v>2759.408163265306</c:v>
                </c:pt>
                <c:pt idx="50" formatCode="0.00">
                  <c:v>2702.6530612244896</c:v>
                </c:pt>
                <c:pt idx="51" formatCode="0.00">
                  <c:v>2870.5714285714284</c:v>
                </c:pt>
                <c:pt idx="52" formatCode="0.00">
                  <c:v>2701.6428571428569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C5-E048-B59E-1C5EC6A54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852976"/>
        <c:axId val="1878116128"/>
      </c:lineChart>
      <c:dateAx>
        <c:axId val="18788529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878116128"/>
        <c:crosses val="autoZero"/>
        <c:auto val="1"/>
        <c:lblOffset val="100"/>
        <c:baseTimeUnit val="days"/>
      </c:dateAx>
      <c:valAx>
        <c:axId val="18781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87885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'2.5. Noise and Irregularities'!$I$3</c:f>
              <c:strCache>
                <c:ptCount val="1"/>
                <c:pt idx="0">
                  <c:v>Noise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'2.5. Noise and Irregularities'!$C$4:$C$59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'2.5. Noise and Irregularities'!$I$4:$I$59</c:f>
              <c:numCache>
                <c:formatCode>General</c:formatCode>
                <c:ptCount val="56"/>
                <c:pt idx="3" formatCode="0.00">
                  <c:v>-209.21428571428578</c:v>
                </c:pt>
                <c:pt idx="4" formatCode="0.00">
                  <c:v>59.55102040816314</c:v>
                </c:pt>
                <c:pt idx="5" formatCode="0.00">
                  <c:v>246.79591836734687</c:v>
                </c:pt>
                <c:pt idx="6" formatCode="0.00">
                  <c:v>-65.897959183673606</c:v>
                </c:pt>
                <c:pt idx="7" formatCode="0.00">
                  <c:v>-222.26530612244915</c:v>
                </c:pt>
                <c:pt idx="8" formatCode="0.00">
                  <c:v>393.63265306122457</c:v>
                </c:pt>
                <c:pt idx="9" formatCode="0.00">
                  <c:v>-83.285714285714221</c:v>
                </c:pt>
                <c:pt idx="10" formatCode="0.00">
                  <c:v>-13.642857142857338</c:v>
                </c:pt>
                <c:pt idx="11" formatCode="0.00">
                  <c:v>-152.44897959183686</c:v>
                </c:pt>
                <c:pt idx="12" formatCode="0.00">
                  <c:v>60.795918367346871</c:v>
                </c:pt>
                <c:pt idx="13" formatCode="0.00">
                  <c:v>204.81632653061217</c:v>
                </c:pt>
                <c:pt idx="14" formatCode="0.00">
                  <c:v>-101.12244897959181</c:v>
                </c:pt>
                <c:pt idx="15" formatCode="0.00">
                  <c:v>-83.367346938775427</c:v>
                </c:pt>
                <c:pt idx="16" formatCode="0.00">
                  <c:v>-134.28571428571422</c:v>
                </c:pt>
                <c:pt idx="17" formatCode="0.00">
                  <c:v>184.92857142857156</c:v>
                </c:pt>
                <c:pt idx="18" formatCode="0.00">
                  <c:v>-39.877551020408191</c:v>
                </c:pt>
                <c:pt idx="19" formatCode="0.00">
                  <c:v>41.510204081632651</c:v>
                </c:pt>
                <c:pt idx="20" formatCode="0.00">
                  <c:v>171.67346938775506</c:v>
                </c:pt>
                <c:pt idx="21" formatCode="0.00">
                  <c:v>-94.979591836734699</c:v>
                </c:pt>
                <c:pt idx="22" formatCode="0.00">
                  <c:v>-121.51020408163276</c:v>
                </c:pt>
                <c:pt idx="23" formatCode="0.00">
                  <c:v>-56.571428571428442</c:v>
                </c:pt>
                <c:pt idx="24" formatCode="0.00">
                  <c:v>-116.07142857142844</c:v>
                </c:pt>
                <c:pt idx="25" formatCode="0.00">
                  <c:v>256.9795918367347</c:v>
                </c:pt>
                <c:pt idx="26" formatCode="0.00">
                  <c:v>218.22448979591843</c:v>
                </c:pt>
                <c:pt idx="27" formatCode="0.00">
                  <c:v>169.95918367346928</c:v>
                </c:pt>
                <c:pt idx="28" formatCode="0.00">
                  <c:v>-267.83673469387759</c:v>
                </c:pt>
                <c:pt idx="29" formatCode="0.00">
                  <c:v>-84.367346938775427</c:v>
                </c:pt>
                <c:pt idx="30" formatCode="0.00">
                  <c:v>-118.71428571428578</c:v>
                </c:pt>
                <c:pt idx="31" formatCode="0.00">
                  <c:v>-24.642857142857338</c:v>
                </c:pt>
                <c:pt idx="32" formatCode="0.00">
                  <c:v>-10.020408163265301</c:v>
                </c:pt>
                <c:pt idx="33" formatCode="0.00">
                  <c:v>-278.63265306122457</c:v>
                </c:pt>
                <c:pt idx="34" formatCode="0.00">
                  <c:v>-232.75510204081638</c:v>
                </c:pt>
                <c:pt idx="35" formatCode="0.00">
                  <c:v>325.02040816326507</c:v>
                </c:pt>
                <c:pt idx="36" formatCode="0.00">
                  <c:v>265.63265306122457</c:v>
                </c:pt>
                <c:pt idx="37" formatCode="0.00">
                  <c:v>261.5714285714289</c:v>
                </c:pt>
                <c:pt idx="38" formatCode="0.00">
                  <c:v>21.785714285714221</c:v>
                </c:pt>
                <c:pt idx="39" formatCode="0.00">
                  <c:v>-27.163265306122412</c:v>
                </c:pt>
                <c:pt idx="40" formatCode="0.00">
                  <c:v>-256.06122448979613</c:v>
                </c:pt>
                <c:pt idx="41" formatCode="0.00">
                  <c:v>91.102040816326735</c:v>
                </c:pt>
                <c:pt idx="42" formatCode="0.00">
                  <c:v>200.59183673469397</c:v>
                </c:pt>
                <c:pt idx="43" formatCode="0.00">
                  <c:v>-314.36734693877543</c:v>
                </c:pt>
                <c:pt idx="44" formatCode="0.00">
                  <c:v>-18.142857142856883</c:v>
                </c:pt>
                <c:pt idx="45" formatCode="0.00">
                  <c:v>520.5</c:v>
                </c:pt>
                <c:pt idx="46" formatCode="0.00">
                  <c:v>-87.020408163265529</c:v>
                </c:pt>
                <c:pt idx="47" formatCode="0.00">
                  <c:v>-32.632653061224573</c:v>
                </c:pt>
                <c:pt idx="48" formatCode="0.00">
                  <c:v>-338.89795918367327</c:v>
                </c:pt>
                <c:pt idx="49" formatCode="0.00">
                  <c:v>160.59183673469397</c:v>
                </c:pt>
                <c:pt idx="50" formatCode="0.00">
                  <c:v>-55.653061224489647</c:v>
                </c:pt>
                <c:pt idx="51" formatCode="0.00">
                  <c:v>149.42857142857156</c:v>
                </c:pt>
                <c:pt idx="52" formatCode="0.00">
                  <c:v>-363.64285714285688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D-EC4C-AD38-F04B87429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9786784"/>
        <c:axId val="2136580432"/>
      </c:lineChart>
      <c:dateAx>
        <c:axId val="177978678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2136580432"/>
        <c:crossesAt val="-500"/>
        <c:auto val="1"/>
        <c:lblOffset val="100"/>
        <c:baseTimeUnit val="days"/>
      </c:dateAx>
      <c:valAx>
        <c:axId val="213658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7978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Original &amp; Reconstructed Time Series</a:t>
            </a:r>
            <a:r>
              <a:rPr lang="en-GB" b="1" baseline="0">
                <a:solidFill>
                  <a:srgbClr val="0070C0"/>
                </a:solidFill>
              </a:rPr>
              <a:t> </a:t>
            </a:r>
            <a:endParaRPr lang="en-GB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'2.6. Time Series Components'!$E$3</c:f>
              <c:strCache>
                <c:ptCount val="1"/>
                <c:pt idx="0">
                  <c:v>New Calls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'2.6. Time Series Components'!$C$4:$C$59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'2.6. Time Series Components'!$E$4:$E$59</c:f>
              <c:numCache>
                <c:formatCode>_ * #,##0_)_ ;_ * \(#,##0\)_ ;_ * "-"??_)_ ;_ @_ 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3-B54B-8EBA-B1BBF80EC6B4}"/>
            </c:ext>
          </c:extLst>
        </c:ser>
        <c:ser>
          <c:idx val="1"/>
          <c:order val="1"/>
          <c:tx>
            <c:strRef>
              <c:f>'2.6. Time Series Components'!$I$3</c:f>
              <c:strCache>
                <c:ptCount val="1"/>
                <c:pt idx="0">
                  <c:v>Reconstructed Time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'2.6. Time Series Components'!$C$4:$C$59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'2.6. Time Series Components'!$I$4:$I$59</c:f>
              <c:numCache>
                <c:formatCode>General</c:formatCode>
                <c:ptCount val="56"/>
                <c:pt idx="3" formatCode="0">
                  <c:v>1628</c:v>
                </c:pt>
                <c:pt idx="4" formatCode="0">
                  <c:v>1555</c:v>
                </c:pt>
                <c:pt idx="5" formatCode="0">
                  <c:v>1240</c:v>
                </c:pt>
                <c:pt idx="6" formatCode="0">
                  <c:v>864</c:v>
                </c:pt>
                <c:pt idx="7" formatCode="0">
                  <c:v>1882</c:v>
                </c:pt>
                <c:pt idx="8" formatCode="0">
                  <c:v>2306</c:v>
                </c:pt>
                <c:pt idx="9" formatCode="0">
                  <c:v>1988</c:v>
                </c:pt>
                <c:pt idx="10" formatCode="0">
                  <c:v>1886</c:v>
                </c:pt>
                <c:pt idx="11" formatCode="0">
                  <c:v>1365</c:v>
                </c:pt>
                <c:pt idx="12" formatCode="0">
                  <c:v>998</c:v>
                </c:pt>
                <c:pt idx="13" formatCode="0">
                  <c:v>1052</c:v>
                </c:pt>
                <c:pt idx="14" formatCode="0">
                  <c:v>1905</c:v>
                </c:pt>
                <c:pt idx="15" formatCode="0">
                  <c:v>1767</c:v>
                </c:pt>
                <c:pt idx="16" formatCode="0">
                  <c:v>1911</c:v>
                </c:pt>
                <c:pt idx="17" formatCode="0">
                  <c:v>2036</c:v>
                </c:pt>
                <c:pt idx="18" formatCode="0">
                  <c:v>1428</c:v>
                </c:pt>
                <c:pt idx="19" formatCode="0">
                  <c:v>1008</c:v>
                </c:pt>
                <c:pt idx="20" formatCode="0">
                  <c:v>1082</c:v>
                </c:pt>
                <c:pt idx="21" formatCode="0">
                  <c:v>1921</c:v>
                </c:pt>
                <c:pt idx="22" formatCode="0">
                  <c:v>1780</c:v>
                </c:pt>
                <c:pt idx="23" formatCode="0">
                  <c:v>2071</c:v>
                </c:pt>
                <c:pt idx="24" formatCode="0">
                  <c:v>1813</c:v>
                </c:pt>
                <c:pt idx="25" formatCode="0">
                  <c:v>1780</c:v>
                </c:pt>
                <c:pt idx="26" formatCode="0">
                  <c:v>1236</c:v>
                </c:pt>
                <c:pt idx="27" formatCode="0">
                  <c:v>1082</c:v>
                </c:pt>
                <c:pt idx="28" formatCode="0">
                  <c:v>1777</c:v>
                </c:pt>
                <c:pt idx="29" formatCode="0">
                  <c:v>1766</c:v>
                </c:pt>
                <c:pt idx="30" formatCode="0">
                  <c:v>1884</c:v>
                </c:pt>
                <c:pt idx="31" formatCode="0">
                  <c:v>1780</c:v>
                </c:pt>
                <c:pt idx="32" formatCode="0">
                  <c:v>1572</c:v>
                </c:pt>
                <c:pt idx="33" formatCode="0">
                  <c:v>948</c:v>
                </c:pt>
                <c:pt idx="34" formatCode="0">
                  <c:v>1085</c:v>
                </c:pt>
                <c:pt idx="35" formatCode="0">
                  <c:v>2917</c:v>
                </c:pt>
                <c:pt idx="36" formatCode="0">
                  <c:v>2801</c:v>
                </c:pt>
                <c:pt idx="37" formatCode="0">
                  <c:v>3075</c:v>
                </c:pt>
                <c:pt idx="38" formatCode="0">
                  <c:v>2737</c:v>
                </c:pt>
                <c:pt idx="39" formatCode="0">
                  <c:v>2329</c:v>
                </c:pt>
                <c:pt idx="40" formatCode="0">
                  <c:v>1540</c:v>
                </c:pt>
                <c:pt idx="41" formatCode="0">
                  <c:v>1787</c:v>
                </c:pt>
                <c:pt idx="42" formatCode="0">
                  <c:v>3102</c:v>
                </c:pt>
                <c:pt idx="43" formatCode="0">
                  <c:v>2403</c:v>
                </c:pt>
                <c:pt idx="44" formatCode="0">
                  <c:v>2927</c:v>
                </c:pt>
                <c:pt idx="45" formatCode="0">
                  <c:v>3213</c:v>
                </c:pt>
                <c:pt idx="46" formatCode="0">
                  <c:v>2194</c:v>
                </c:pt>
                <c:pt idx="47" formatCode="0">
                  <c:v>1780</c:v>
                </c:pt>
                <c:pt idx="48" formatCode="0">
                  <c:v>1408</c:v>
                </c:pt>
                <c:pt idx="49" formatCode="0">
                  <c:v>2920</c:v>
                </c:pt>
                <c:pt idx="50" formatCode="0">
                  <c:v>2647</c:v>
                </c:pt>
                <c:pt idx="51" formatCode="0">
                  <c:v>3020</c:v>
                </c:pt>
                <c:pt idx="52" formatCode="0">
                  <c:v>2338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E3-B54B-8EBA-B1BBF80EC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590352"/>
        <c:axId val="2017924640"/>
      </c:lineChart>
      <c:dateAx>
        <c:axId val="7715903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2017924640"/>
        <c:crosses val="autoZero"/>
        <c:auto val="1"/>
        <c:lblOffset val="100"/>
        <c:baseTimeUnit val="days"/>
      </c:dateAx>
      <c:valAx>
        <c:axId val="20179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77159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US" b="1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'2.6. Time Series Components'!$F$3</c:f>
              <c:strCache>
                <c:ptCount val="1"/>
                <c:pt idx="0">
                  <c:v>CMA-7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'2.6. Time Series Components'!$C$4:$C$59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'2.6. Time Series Components'!$F$4:$F$59</c:f>
              <c:numCache>
                <c:formatCode>General</c:formatCode>
                <c:ptCount val="56"/>
                <c:pt idx="3" formatCode="0.00">
                  <c:v>1577.1428571428571</c:v>
                </c:pt>
                <c:pt idx="4" formatCode="0.00">
                  <c:v>1620.8571428571429</c:v>
                </c:pt>
                <c:pt idx="5" formatCode="0.00">
                  <c:v>1621.8571428571429</c:v>
                </c:pt>
                <c:pt idx="6" formatCode="0.00">
                  <c:v>1637.5714285714287</c:v>
                </c:pt>
                <c:pt idx="7" formatCode="0.00">
                  <c:v>1674.4285714285713</c:v>
                </c:pt>
                <c:pt idx="8" formatCode="0.00">
                  <c:v>1647.2857142857142</c:v>
                </c:pt>
                <c:pt idx="9" formatCode="0.00">
                  <c:v>1612.7142857142858</c:v>
                </c:pt>
                <c:pt idx="10" formatCode="0.00">
                  <c:v>1639.5714285714287</c:v>
                </c:pt>
                <c:pt idx="11" formatCode="0.00">
                  <c:v>1642.8571428571429</c:v>
                </c:pt>
                <c:pt idx="12" formatCode="0.00">
                  <c:v>1565.8571428571429</c:v>
                </c:pt>
                <c:pt idx="13" formatCode="0.00">
                  <c:v>1554.8571428571429</c:v>
                </c:pt>
                <c:pt idx="14" formatCode="0.00">
                  <c:v>1576.2857142857142</c:v>
                </c:pt>
                <c:pt idx="15" formatCode="0.00">
                  <c:v>1585.2857142857142</c:v>
                </c:pt>
                <c:pt idx="16" formatCode="0.00">
                  <c:v>1586.7142857142858</c:v>
                </c:pt>
                <c:pt idx="17" formatCode="0.00">
                  <c:v>1591</c:v>
                </c:pt>
                <c:pt idx="18" formatCode="0.00">
                  <c:v>1593.2857142857142</c:v>
                </c:pt>
                <c:pt idx="19" formatCode="0.00">
                  <c:v>1595.1428571428571</c:v>
                </c:pt>
                <c:pt idx="20" formatCode="0.00">
                  <c:v>1618</c:v>
                </c:pt>
                <c:pt idx="21" formatCode="0.00">
                  <c:v>1586.1428571428571</c:v>
                </c:pt>
                <c:pt idx="22" formatCode="0.00">
                  <c:v>1636.4285714285713</c:v>
                </c:pt>
                <c:pt idx="23" formatCode="0.00">
                  <c:v>1669</c:v>
                </c:pt>
                <c:pt idx="24" formatCode="0.00">
                  <c:v>1669</c:v>
                </c:pt>
                <c:pt idx="25" formatCode="0.00">
                  <c:v>1648.4285714285713</c:v>
                </c:pt>
                <c:pt idx="26" formatCode="0.00">
                  <c:v>1646.4285714285713</c:v>
                </c:pt>
                <c:pt idx="27" formatCode="0.00">
                  <c:v>1619.7142857142858</c:v>
                </c:pt>
                <c:pt idx="28" formatCode="0.00">
                  <c:v>1615</c:v>
                </c:pt>
                <c:pt idx="29" formatCode="0.00">
                  <c:v>1585.2857142857142</c:v>
                </c:pt>
                <c:pt idx="30" formatCode="0.00">
                  <c:v>1544.1428571428571</c:v>
                </c:pt>
                <c:pt idx="31" formatCode="0.00">
                  <c:v>1544.5714285714287</c:v>
                </c:pt>
                <c:pt idx="32" formatCode="0.00">
                  <c:v>1707.4285714285713</c:v>
                </c:pt>
                <c:pt idx="33" formatCode="0.00">
                  <c:v>1855.2857142857142</c:v>
                </c:pt>
                <c:pt idx="34" formatCode="0.00">
                  <c:v>2025.4285714285713</c:v>
                </c:pt>
                <c:pt idx="35" formatCode="0.00">
                  <c:v>2162.1428571428573</c:v>
                </c:pt>
                <c:pt idx="36" formatCode="0.00">
                  <c:v>2270.2857142857142</c:v>
                </c:pt>
                <c:pt idx="37" formatCode="0.00">
                  <c:v>2354.8571428571427</c:v>
                </c:pt>
                <c:pt idx="38" formatCode="0.00">
                  <c:v>2455.1428571428573</c:v>
                </c:pt>
                <c:pt idx="39" formatCode="0.00">
                  <c:v>2481.5714285714284</c:v>
                </c:pt>
                <c:pt idx="40" formatCode="0.00">
                  <c:v>2424.7142857142858</c:v>
                </c:pt>
                <c:pt idx="41" formatCode="0.00">
                  <c:v>2403.5714285714284</c:v>
                </c:pt>
                <c:pt idx="42" formatCode="0.00">
                  <c:v>2471.5714285714284</c:v>
                </c:pt>
                <c:pt idx="43" formatCode="0.00">
                  <c:v>2452.2857142857142</c:v>
                </c:pt>
                <c:pt idx="44" formatCode="0.00">
                  <c:v>2486.5714285714284</c:v>
                </c:pt>
                <c:pt idx="45" formatCode="0.00">
                  <c:v>2432.4285714285716</c:v>
                </c:pt>
                <c:pt idx="46" formatCode="0.00">
                  <c:v>2406.4285714285716</c:v>
                </c:pt>
                <c:pt idx="47" formatCode="0.00">
                  <c:v>2441.2857142857142</c:v>
                </c:pt>
                <c:pt idx="48" formatCode="0.00">
                  <c:v>2454.5714285714284</c:v>
                </c:pt>
                <c:pt idx="49" formatCode="0.00">
                  <c:v>2329.5714285714284</c:v>
                </c:pt>
                <c:pt idx="50" formatCode="0.00">
                  <c:v>2437.5714285714284</c:v>
                </c:pt>
                <c:pt idx="51" formatCode="0.00">
                  <c:v>2412</c:v>
                </c:pt>
                <c:pt idx="52" formatCode="0.00">
                  <c:v>2441.5714285714284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9-CE4A-9F23-50F780595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664400"/>
        <c:axId val="1798299152"/>
      </c:lineChart>
      <c:dateAx>
        <c:axId val="77166440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98299152"/>
        <c:crosses val="autoZero"/>
        <c:auto val="1"/>
        <c:lblOffset val="100"/>
        <c:baseTimeUnit val="days"/>
      </c:dateAx>
      <c:valAx>
        <c:axId val="17982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77166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US" b="1">
                <a:solidFill>
                  <a:srgbClr val="0070C0"/>
                </a:solidFill>
              </a:rPr>
              <a:t>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'2.6. Time Series Components'!$G$3</c:f>
              <c:strCache>
                <c:ptCount val="1"/>
                <c:pt idx="0">
                  <c:v>Average Seasonal Indices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'2.6. Time Series Components'!$C$4:$C$59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'2.6. Time Series Components'!$G$4:$G$59</c:f>
              <c:numCache>
                <c:formatCode>General</c:formatCode>
                <c:ptCount val="56"/>
                <c:pt idx="3" formatCode="0.00">
                  <c:v>260.07142857142856</c:v>
                </c:pt>
                <c:pt idx="4" formatCode="0.00">
                  <c:v>-125.4081632653061</c:v>
                </c:pt>
                <c:pt idx="5" formatCode="0.00">
                  <c:v>-628.65306122448976</c:v>
                </c:pt>
                <c:pt idx="6" formatCode="0.00">
                  <c:v>-707.67346938775506</c:v>
                </c:pt>
                <c:pt idx="7" formatCode="0.00">
                  <c:v>429.83673469387759</c:v>
                </c:pt>
                <c:pt idx="8" formatCode="0.00">
                  <c:v>265.08163265306132</c:v>
                </c:pt>
                <c:pt idx="9" formatCode="0.00">
                  <c:v>458.57142857142856</c:v>
                </c:pt>
                <c:pt idx="10" formatCode="0.00">
                  <c:v>260.07142857142856</c:v>
                </c:pt>
                <c:pt idx="11" formatCode="0.00">
                  <c:v>-125.4081632653061</c:v>
                </c:pt>
                <c:pt idx="12" formatCode="0.00">
                  <c:v>-628.65306122448976</c:v>
                </c:pt>
                <c:pt idx="13" formatCode="0.00">
                  <c:v>-707.67346938775506</c:v>
                </c:pt>
                <c:pt idx="14" formatCode="0.00">
                  <c:v>429.83673469387759</c:v>
                </c:pt>
                <c:pt idx="15" formatCode="0.00">
                  <c:v>265.08163265306132</c:v>
                </c:pt>
                <c:pt idx="16" formatCode="0.00">
                  <c:v>458.57142857142856</c:v>
                </c:pt>
                <c:pt idx="17" formatCode="0.00">
                  <c:v>260.07142857142856</c:v>
                </c:pt>
                <c:pt idx="18" formatCode="0.00">
                  <c:v>-125.4081632653061</c:v>
                </c:pt>
                <c:pt idx="19" formatCode="0.00">
                  <c:v>-628.65306122448976</c:v>
                </c:pt>
                <c:pt idx="20" formatCode="0.00">
                  <c:v>-707.67346938775506</c:v>
                </c:pt>
                <c:pt idx="21" formatCode="0.00">
                  <c:v>429.83673469387759</c:v>
                </c:pt>
                <c:pt idx="22" formatCode="0.00">
                  <c:v>265.08163265306132</c:v>
                </c:pt>
                <c:pt idx="23" formatCode="0.00">
                  <c:v>458.57142857142856</c:v>
                </c:pt>
                <c:pt idx="24" formatCode="0.00">
                  <c:v>260.07142857142856</c:v>
                </c:pt>
                <c:pt idx="25" formatCode="0.00">
                  <c:v>-125.4081632653061</c:v>
                </c:pt>
                <c:pt idx="26" formatCode="0.00">
                  <c:v>-628.65306122448976</c:v>
                </c:pt>
                <c:pt idx="27" formatCode="0.00">
                  <c:v>-707.67346938775506</c:v>
                </c:pt>
                <c:pt idx="28" formatCode="0.00">
                  <c:v>429.83673469387759</c:v>
                </c:pt>
                <c:pt idx="29" formatCode="0.00">
                  <c:v>265.08163265306132</c:v>
                </c:pt>
                <c:pt idx="30" formatCode="0.00">
                  <c:v>458.57142857142856</c:v>
                </c:pt>
                <c:pt idx="31" formatCode="0.00">
                  <c:v>260.07142857142856</c:v>
                </c:pt>
                <c:pt idx="32" formatCode="0.00">
                  <c:v>-125.4081632653061</c:v>
                </c:pt>
                <c:pt idx="33" formatCode="0.00">
                  <c:v>-628.65306122448976</c:v>
                </c:pt>
                <c:pt idx="34" formatCode="0.00">
                  <c:v>-707.67346938775506</c:v>
                </c:pt>
                <c:pt idx="35" formatCode="0.00">
                  <c:v>429.83673469387759</c:v>
                </c:pt>
                <c:pt idx="36" formatCode="0.00">
                  <c:v>265.08163265306132</c:v>
                </c:pt>
                <c:pt idx="37" formatCode="0.00">
                  <c:v>458.57142857142856</c:v>
                </c:pt>
                <c:pt idx="38" formatCode="0.00">
                  <c:v>260.07142857142856</c:v>
                </c:pt>
                <c:pt idx="39" formatCode="0.00">
                  <c:v>-125.4081632653061</c:v>
                </c:pt>
                <c:pt idx="40" formatCode="0.00">
                  <c:v>-628.65306122448976</c:v>
                </c:pt>
                <c:pt idx="41" formatCode="0.00">
                  <c:v>-707.67346938775506</c:v>
                </c:pt>
                <c:pt idx="42" formatCode="0.00">
                  <c:v>429.83673469387759</c:v>
                </c:pt>
                <c:pt idx="43" formatCode="0.00">
                  <c:v>265.08163265306132</c:v>
                </c:pt>
                <c:pt idx="44" formatCode="0.00">
                  <c:v>458.57142857142856</c:v>
                </c:pt>
                <c:pt idx="45" formatCode="0.00">
                  <c:v>260.07142857142856</c:v>
                </c:pt>
                <c:pt idx="46" formatCode="0.00">
                  <c:v>-125.4081632653061</c:v>
                </c:pt>
                <c:pt idx="47" formatCode="0.00">
                  <c:v>-628.65306122448976</c:v>
                </c:pt>
                <c:pt idx="48" formatCode="0.00">
                  <c:v>-707.67346938775506</c:v>
                </c:pt>
                <c:pt idx="49" formatCode="0.00">
                  <c:v>429.83673469387759</c:v>
                </c:pt>
                <c:pt idx="50" formatCode="0.00">
                  <c:v>265.08163265306132</c:v>
                </c:pt>
                <c:pt idx="51" formatCode="0.00">
                  <c:v>458.57142857142856</c:v>
                </c:pt>
                <c:pt idx="52" formatCode="0.00">
                  <c:v>260.07142857142856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9-CE4A-9F23-50F780595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664400"/>
        <c:axId val="1798299152"/>
      </c:lineChart>
      <c:dateAx>
        <c:axId val="77166440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98299152"/>
        <c:crossesAt val="-800"/>
        <c:auto val="1"/>
        <c:lblOffset val="100"/>
        <c:baseTimeUnit val="days"/>
      </c:dateAx>
      <c:valAx>
        <c:axId val="17982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77166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'2.6. Time Series Components'!$H$3</c:f>
              <c:strCache>
                <c:ptCount val="1"/>
                <c:pt idx="0">
                  <c:v>Noise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'2.6. Time Series Components'!$C$4:$C$59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'2.6. Time Series Components'!$H$4:$H$59</c:f>
              <c:numCache>
                <c:formatCode>General</c:formatCode>
                <c:ptCount val="56"/>
                <c:pt idx="3" formatCode="0.00">
                  <c:v>-209.21428571428578</c:v>
                </c:pt>
                <c:pt idx="4" formatCode="0.00">
                  <c:v>59.55102040816314</c:v>
                </c:pt>
                <c:pt idx="5" formatCode="0.00">
                  <c:v>246.79591836734687</c:v>
                </c:pt>
                <c:pt idx="6" formatCode="0.00">
                  <c:v>-65.897959183673606</c:v>
                </c:pt>
                <c:pt idx="7" formatCode="0.00">
                  <c:v>-222.26530612244915</c:v>
                </c:pt>
                <c:pt idx="8" formatCode="0.00">
                  <c:v>393.63265306122457</c:v>
                </c:pt>
                <c:pt idx="9" formatCode="0.00">
                  <c:v>-83.285714285714221</c:v>
                </c:pt>
                <c:pt idx="10" formatCode="0.00">
                  <c:v>-13.642857142857338</c:v>
                </c:pt>
                <c:pt idx="11" formatCode="0.00">
                  <c:v>-152.44897959183686</c:v>
                </c:pt>
                <c:pt idx="12" formatCode="0.00">
                  <c:v>60.795918367346871</c:v>
                </c:pt>
                <c:pt idx="13" formatCode="0.00">
                  <c:v>204.81632653061217</c:v>
                </c:pt>
                <c:pt idx="14" formatCode="0.00">
                  <c:v>-101.12244897959181</c:v>
                </c:pt>
                <c:pt idx="15" formatCode="0.00">
                  <c:v>-83.367346938775427</c:v>
                </c:pt>
                <c:pt idx="16" formatCode="0.00">
                  <c:v>-134.28571428571422</c:v>
                </c:pt>
                <c:pt idx="17" formatCode="0.00">
                  <c:v>184.92857142857156</c:v>
                </c:pt>
                <c:pt idx="18" formatCode="0.00">
                  <c:v>-39.877551020408191</c:v>
                </c:pt>
                <c:pt idx="19" formatCode="0.00">
                  <c:v>41.510204081632651</c:v>
                </c:pt>
                <c:pt idx="20" formatCode="0.00">
                  <c:v>171.67346938775506</c:v>
                </c:pt>
                <c:pt idx="21" formatCode="0.00">
                  <c:v>-94.979591836734699</c:v>
                </c:pt>
                <c:pt idx="22" formatCode="0.00">
                  <c:v>-121.51020408163276</c:v>
                </c:pt>
                <c:pt idx="23" formatCode="0.00">
                  <c:v>-56.571428571428442</c:v>
                </c:pt>
                <c:pt idx="24" formatCode="0.00">
                  <c:v>-116.07142857142844</c:v>
                </c:pt>
                <c:pt idx="25" formatCode="0.00">
                  <c:v>256.9795918367347</c:v>
                </c:pt>
                <c:pt idx="26" formatCode="0.00">
                  <c:v>218.22448979591843</c:v>
                </c:pt>
                <c:pt idx="27" formatCode="0.00">
                  <c:v>169.95918367346928</c:v>
                </c:pt>
                <c:pt idx="28" formatCode="0.00">
                  <c:v>-267.83673469387759</c:v>
                </c:pt>
                <c:pt idx="29" formatCode="0.00">
                  <c:v>-84.367346938775427</c:v>
                </c:pt>
                <c:pt idx="30" formatCode="0.00">
                  <c:v>-118.71428571428578</c:v>
                </c:pt>
                <c:pt idx="31" formatCode="0.00">
                  <c:v>-24.642857142857338</c:v>
                </c:pt>
                <c:pt idx="32" formatCode="0.00">
                  <c:v>-10.020408163265301</c:v>
                </c:pt>
                <c:pt idx="33" formatCode="0.00">
                  <c:v>-278.63265306122457</c:v>
                </c:pt>
                <c:pt idx="34" formatCode="0.00">
                  <c:v>-232.75510204081638</c:v>
                </c:pt>
                <c:pt idx="35" formatCode="0.00">
                  <c:v>325.02040816326507</c:v>
                </c:pt>
                <c:pt idx="36" formatCode="0.00">
                  <c:v>265.63265306122457</c:v>
                </c:pt>
                <c:pt idx="37" formatCode="0.00">
                  <c:v>261.5714285714289</c:v>
                </c:pt>
                <c:pt idx="38" formatCode="0.00">
                  <c:v>21.785714285714221</c:v>
                </c:pt>
                <c:pt idx="39" formatCode="0.00">
                  <c:v>-27.163265306122412</c:v>
                </c:pt>
                <c:pt idx="40" formatCode="0.00">
                  <c:v>-256.06122448979613</c:v>
                </c:pt>
                <c:pt idx="41" formatCode="0.00">
                  <c:v>91.102040816326735</c:v>
                </c:pt>
                <c:pt idx="42" formatCode="0.00">
                  <c:v>200.59183673469397</c:v>
                </c:pt>
                <c:pt idx="43" formatCode="0.00">
                  <c:v>-314.36734693877543</c:v>
                </c:pt>
                <c:pt idx="44" formatCode="0.00">
                  <c:v>-18.142857142856883</c:v>
                </c:pt>
                <c:pt idx="45" formatCode="0.00">
                  <c:v>520.5</c:v>
                </c:pt>
                <c:pt idx="46" formatCode="0.00">
                  <c:v>-87.020408163265529</c:v>
                </c:pt>
                <c:pt idx="47" formatCode="0.00">
                  <c:v>-32.632653061224573</c:v>
                </c:pt>
                <c:pt idx="48" formatCode="0.00">
                  <c:v>-338.89795918367327</c:v>
                </c:pt>
                <c:pt idx="49" formatCode="0.00">
                  <c:v>160.59183673469397</c:v>
                </c:pt>
                <c:pt idx="50" formatCode="0.00">
                  <c:v>-55.653061224489647</c:v>
                </c:pt>
                <c:pt idx="51" formatCode="0.00">
                  <c:v>149.42857142857156</c:v>
                </c:pt>
                <c:pt idx="52" formatCode="0.00">
                  <c:v>-363.64285714285688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9-CE4A-9F23-50F780595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664400"/>
        <c:axId val="1798299152"/>
      </c:lineChart>
      <c:dateAx>
        <c:axId val="77166440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98299152"/>
        <c:crossesAt val="-500"/>
        <c:auto val="1"/>
        <c:lblOffset val="100"/>
        <c:baseTimeUnit val="days"/>
      </c:dateAx>
      <c:valAx>
        <c:axId val="17982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77166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Seasonal</a:t>
            </a:r>
            <a:r>
              <a:rPr lang="en-GB" b="1" baseline="0">
                <a:solidFill>
                  <a:srgbClr val="0070C0"/>
                </a:solidFill>
              </a:rPr>
              <a:t> Naive Forecasting</a:t>
            </a:r>
            <a:endParaRPr lang="en-GB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'3.1. Seasonal Naïve'!$B$34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'3.1. Seasonal Naïve'!$C$3:$BF$3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'3.1. Seasonal Naïve'!$C$34:$BF$34</c:f>
              <c:numCache>
                <c:formatCode>General</c:formatCode>
                <c:ptCount val="56"/>
                <c:pt idx="7" formatCode="0.0">
                  <c:v>306</c:v>
                </c:pt>
                <c:pt idx="8" formatCode="0.0">
                  <c:v>7</c:v>
                </c:pt>
                <c:pt idx="9" formatCode="0.0">
                  <c:v>110</c:v>
                </c:pt>
                <c:pt idx="10" formatCode="0.0">
                  <c:v>258</c:v>
                </c:pt>
                <c:pt idx="11" formatCode="0.0">
                  <c:v>190</c:v>
                </c:pt>
                <c:pt idx="12" formatCode="0.0">
                  <c:v>242</c:v>
                </c:pt>
                <c:pt idx="13" formatCode="0.0">
                  <c:v>188</c:v>
                </c:pt>
                <c:pt idx="14" formatCode="0.0">
                  <c:v>23</c:v>
                </c:pt>
                <c:pt idx="15" formatCode="0.0">
                  <c:v>539</c:v>
                </c:pt>
                <c:pt idx="16" formatCode="0.0">
                  <c:v>77</c:v>
                </c:pt>
                <c:pt idx="17" formatCode="0.0">
                  <c:v>150</c:v>
                </c:pt>
                <c:pt idx="18" formatCode="0.0">
                  <c:v>63</c:v>
                </c:pt>
                <c:pt idx="19" formatCode="0.0">
                  <c:v>10</c:v>
                </c:pt>
                <c:pt idx="20" formatCode="0.0">
                  <c:v>30</c:v>
                </c:pt>
                <c:pt idx="21" formatCode="0.0">
                  <c:v>16</c:v>
                </c:pt>
                <c:pt idx="22" formatCode="0.0">
                  <c:v>13</c:v>
                </c:pt>
                <c:pt idx="23" formatCode="0.0">
                  <c:v>160</c:v>
                </c:pt>
                <c:pt idx="24" formatCode="0.0">
                  <c:v>223</c:v>
                </c:pt>
                <c:pt idx="25" formatCode="0.0">
                  <c:v>352</c:v>
                </c:pt>
                <c:pt idx="26" formatCode="0.0">
                  <c:v>228</c:v>
                </c:pt>
                <c:pt idx="27" formatCode="0.0">
                  <c:v>0</c:v>
                </c:pt>
                <c:pt idx="28" formatCode="0.0">
                  <c:v>144</c:v>
                </c:pt>
                <c:pt idx="29" formatCode="0.0">
                  <c:v>14</c:v>
                </c:pt>
                <c:pt idx="30" formatCode="0.0">
                  <c:v>187</c:v>
                </c:pt>
                <c:pt idx="31" formatCode="0.0">
                  <c:v>33</c:v>
                </c:pt>
                <c:pt idx="32" formatCode="0.0">
                  <c:v>208</c:v>
                </c:pt>
                <c:pt idx="33" formatCode="0.0">
                  <c:v>288</c:v>
                </c:pt>
                <c:pt idx="34" formatCode="0.0">
                  <c:v>3</c:v>
                </c:pt>
                <c:pt idx="35" formatCode="0.0">
                  <c:v>1140</c:v>
                </c:pt>
                <c:pt idx="36" formatCode="0.0">
                  <c:v>1035</c:v>
                </c:pt>
                <c:pt idx="37" formatCode="0.0">
                  <c:v>1191</c:v>
                </c:pt>
                <c:pt idx="38" formatCode="0.0">
                  <c:v>957</c:v>
                </c:pt>
                <c:pt idx="39" formatCode="0.0">
                  <c:v>757</c:v>
                </c:pt>
                <c:pt idx="40" formatCode="0.0">
                  <c:v>592</c:v>
                </c:pt>
                <c:pt idx="41" formatCode="0.0">
                  <c:v>702</c:v>
                </c:pt>
                <c:pt idx="42" formatCode="0.0">
                  <c:v>185</c:v>
                </c:pt>
                <c:pt idx="43" formatCode="0.0">
                  <c:v>398</c:v>
                </c:pt>
                <c:pt idx="44" formatCode="0.0">
                  <c:v>148</c:v>
                </c:pt>
                <c:pt idx="45" formatCode="0.0">
                  <c:v>476</c:v>
                </c:pt>
                <c:pt idx="46" formatCode="0.0">
                  <c:v>135</c:v>
                </c:pt>
                <c:pt idx="47" formatCode="0.0">
                  <c:v>240</c:v>
                </c:pt>
                <c:pt idx="48" formatCode="0.0">
                  <c:v>379</c:v>
                </c:pt>
                <c:pt idx="49" formatCode="0.0">
                  <c:v>182</c:v>
                </c:pt>
                <c:pt idx="50" formatCode="0.0">
                  <c:v>244</c:v>
                </c:pt>
                <c:pt idx="51" formatCode="0.0">
                  <c:v>93</c:v>
                </c:pt>
                <c:pt idx="52" formatCode="0.0">
                  <c:v>875</c:v>
                </c:pt>
                <c:pt idx="53" formatCode="0.0">
                  <c:v>756</c:v>
                </c:pt>
                <c:pt idx="54" formatCode="0.0">
                  <c:v>179</c:v>
                </c:pt>
                <c:pt idx="55" formatCode="0.0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1700976"/>
        <c:axId val="1711476576"/>
      </c:barChart>
      <c:lineChart>
        <c:grouping val="standard"/>
        <c:varyColors val="0"/>
        <c:ser>
          <c:idx val="0"/>
          <c:order val="0"/>
          <c:tx>
            <c:strRef>
              <c:f>'3.1. Seasonal Naïve'!$B$4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'3.1. Seasonal Naïve'!$C$3:$BF$3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'3.1. Seasonal Naïve'!$C$4:$BF$4</c:f>
              <c:numCache>
                <c:formatCode>_ * #,##0_)_ ;_ * \(#,##0\)_ ;_ * "-"??_)_ ;_ @_ 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AC-D441-9C54-1F3B344A1C9F}"/>
            </c:ext>
          </c:extLst>
        </c:ser>
        <c:ser>
          <c:idx val="1"/>
          <c:order val="1"/>
          <c:tx>
            <c:strRef>
              <c:f>'3.1. Seasonal Naïve'!$B$28</c:f>
              <c:strCache>
                <c:ptCount val="1"/>
                <c:pt idx="0">
                  <c:v>Actual Forecast (Seasonal Naïve)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'3.1. Seasonal Naïve'!$C$3:$BF$3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'3.1. Seasonal Naïve'!$C$28:$BF$28</c:f>
              <c:numCache>
                <c:formatCode>General</c:formatCode>
                <c:ptCount val="56"/>
                <c:pt idx="7" formatCode="_ * #,##0_)_ ;_ * \(#,##0\)_ ;_ * &quot;-&quot;??_)_ ;_ @_ ">
                  <c:v>1576</c:v>
                </c:pt>
                <c:pt idx="8" formatCode="_ * #,##0_)_ ;_ * \(#,##0\)_ ;_ * &quot;-&quot;??_)_ ;_ @_ ">
                  <c:v>2299</c:v>
                </c:pt>
                <c:pt idx="9" formatCode="_ * #,##0_)_ ;_ * \(#,##0\)_ ;_ * &quot;-&quot;??_)_ ;_ @_ ">
                  <c:v>1878</c:v>
                </c:pt>
                <c:pt idx="10" formatCode="_ * #,##0_)_ ;_ * \(#,##0\)_ ;_ * &quot;-&quot;??_)_ ;_ @_ ">
                  <c:v>1628</c:v>
                </c:pt>
                <c:pt idx="11" formatCode="_ * #,##0_)_ ;_ * \(#,##0\)_ ;_ * &quot;-&quot;??_)_ ;_ @_ ">
                  <c:v>1555</c:v>
                </c:pt>
                <c:pt idx="12" formatCode="_ * #,##0_)_ ;_ * \(#,##0\)_ ;_ * &quot;-&quot;??_)_ ;_ @_ ">
                  <c:v>1240</c:v>
                </c:pt>
                <c:pt idx="13" formatCode="_ * #,##0_)_ ;_ * \(#,##0\)_ ;_ * &quot;-&quot;??_)_ ;_ @_ ">
                  <c:v>864</c:v>
                </c:pt>
                <c:pt idx="14" formatCode="_ * #,##0_)_ ;_ * \(#,##0\)_ ;_ * &quot;-&quot;??_)_ ;_ @_ ">
                  <c:v>1882</c:v>
                </c:pt>
                <c:pt idx="15" formatCode="_ * #,##0_)_ ;_ * \(#,##0\)_ ;_ * &quot;-&quot;??_)_ ;_ @_ ">
                  <c:v>2306</c:v>
                </c:pt>
                <c:pt idx="16" formatCode="_ * #,##0_)_ ;_ * \(#,##0\)_ ;_ * &quot;-&quot;??_)_ ;_ @_ ">
                  <c:v>1988</c:v>
                </c:pt>
                <c:pt idx="17" formatCode="_ * #,##0_)_ ;_ * \(#,##0\)_ ;_ * &quot;-&quot;??_)_ ;_ @_ ">
                  <c:v>1886</c:v>
                </c:pt>
                <c:pt idx="18" formatCode="_ * #,##0_)_ ;_ * \(#,##0\)_ ;_ * &quot;-&quot;??_)_ ;_ @_ ">
                  <c:v>1365</c:v>
                </c:pt>
                <c:pt idx="19" formatCode="_ * #,##0_)_ ;_ * \(#,##0\)_ ;_ * &quot;-&quot;??_)_ ;_ @_ ">
                  <c:v>998</c:v>
                </c:pt>
                <c:pt idx="20" formatCode="_ * #,##0_)_ ;_ * \(#,##0\)_ ;_ * &quot;-&quot;??_)_ ;_ @_ ">
                  <c:v>1052</c:v>
                </c:pt>
                <c:pt idx="21" formatCode="_ * #,##0_)_ ;_ * \(#,##0\)_ ;_ * &quot;-&quot;??_)_ ;_ @_ ">
                  <c:v>1905</c:v>
                </c:pt>
                <c:pt idx="22" formatCode="_ * #,##0_)_ ;_ * \(#,##0\)_ ;_ * &quot;-&quot;??_)_ ;_ @_ ">
                  <c:v>1767</c:v>
                </c:pt>
                <c:pt idx="23" formatCode="_ * #,##0_)_ ;_ * \(#,##0\)_ ;_ * &quot;-&quot;??_)_ ;_ @_ ">
                  <c:v>1911</c:v>
                </c:pt>
                <c:pt idx="24" formatCode="_ * #,##0_)_ ;_ * \(#,##0\)_ ;_ * &quot;-&quot;??_)_ ;_ @_ ">
                  <c:v>2036</c:v>
                </c:pt>
                <c:pt idx="25" formatCode="_ * #,##0_)_ ;_ * \(#,##0\)_ ;_ * &quot;-&quot;??_)_ ;_ @_ ">
                  <c:v>1428</c:v>
                </c:pt>
                <c:pt idx="26" formatCode="_ * #,##0_)_ ;_ * \(#,##0\)_ ;_ * &quot;-&quot;??_)_ ;_ @_ ">
                  <c:v>1008</c:v>
                </c:pt>
                <c:pt idx="27" formatCode="_ * #,##0_)_ ;_ * \(#,##0\)_ ;_ * &quot;-&quot;??_)_ ;_ @_ ">
                  <c:v>1082</c:v>
                </c:pt>
                <c:pt idx="28" formatCode="_ * #,##0_)_ ;_ * \(#,##0\)_ ;_ * &quot;-&quot;??_)_ ;_ @_ ">
                  <c:v>1921</c:v>
                </c:pt>
                <c:pt idx="29" formatCode="_ * #,##0_)_ ;_ * \(#,##0\)_ ;_ * &quot;-&quot;??_)_ ;_ @_ ">
                  <c:v>1780</c:v>
                </c:pt>
                <c:pt idx="30" formatCode="_ * #,##0_)_ ;_ * \(#,##0\)_ ;_ * &quot;-&quot;??_)_ ;_ @_ ">
                  <c:v>2071</c:v>
                </c:pt>
                <c:pt idx="31" formatCode="_ * #,##0_)_ ;_ * \(#,##0\)_ ;_ * &quot;-&quot;??_)_ ;_ @_ ">
                  <c:v>1813</c:v>
                </c:pt>
                <c:pt idx="32" formatCode="_ * #,##0_)_ ;_ * \(#,##0\)_ ;_ * &quot;-&quot;??_)_ ;_ @_ ">
                  <c:v>1780</c:v>
                </c:pt>
                <c:pt idx="33" formatCode="_ * #,##0_)_ ;_ * \(#,##0\)_ ;_ * &quot;-&quot;??_)_ ;_ @_ ">
                  <c:v>1236</c:v>
                </c:pt>
                <c:pt idx="34" formatCode="_ * #,##0_)_ ;_ * \(#,##0\)_ ;_ * &quot;-&quot;??_)_ ;_ @_ ">
                  <c:v>1082</c:v>
                </c:pt>
                <c:pt idx="35" formatCode="_ * #,##0_)_ ;_ * \(#,##0\)_ ;_ * &quot;-&quot;??_)_ ;_ @_ ">
                  <c:v>1777</c:v>
                </c:pt>
                <c:pt idx="36" formatCode="_ * #,##0_)_ ;_ * \(#,##0\)_ ;_ * &quot;-&quot;??_)_ ;_ @_ ">
                  <c:v>1766</c:v>
                </c:pt>
                <c:pt idx="37" formatCode="_ * #,##0_)_ ;_ * \(#,##0\)_ ;_ * &quot;-&quot;??_)_ ;_ @_ ">
                  <c:v>1884</c:v>
                </c:pt>
                <c:pt idx="38" formatCode="_ * #,##0_)_ ;_ * \(#,##0\)_ ;_ * &quot;-&quot;??_)_ ;_ @_ ">
                  <c:v>1780</c:v>
                </c:pt>
                <c:pt idx="39" formatCode="_ * #,##0_)_ ;_ * \(#,##0\)_ ;_ * &quot;-&quot;??_)_ ;_ @_ ">
                  <c:v>1572</c:v>
                </c:pt>
                <c:pt idx="40" formatCode="_ * #,##0_)_ ;_ * \(#,##0\)_ ;_ * &quot;-&quot;??_)_ ;_ @_ ">
                  <c:v>948</c:v>
                </c:pt>
                <c:pt idx="41" formatCode="_ * #,##0_)_ ;_ * \(#,##0\)_ ;_ * &quot;-&quot;??_)_ ;_ @_ ">
                  <c:v>1085</c:v>
                </c:pt>
                <c:pt idx="42" formatCode="_ * #,##0_)_ ;_ * \(#,##0\)_ ;_ * &quot;-&quot;??_)_ ;_ @_ ">
                  <c:v>2917</c:v>
                </c:pt>
                <c:pt idx="43" formatCode="_ * #,##0_)_ ;_ * \(#,##0\)_ ;_ * &quot;-&quot;??_)_ ;_ @_ ">
                  <c:v>2801</c:v>
                </c:pt>
                <c:pt idx="44" formatCode="_ * #,##0_)_ ;_ * \(#,##0\)_ ;_ * &quot;-&quot;??_)_ ;_ @_ ">
                  <c:v>3075</c:v>
                </c:pt>
                <c:pt idx="45" formatCode="_ * #,##0_)_ ;_ * \(#,##0\)_ ;_ * &quot;-&quot;??_)_ ;_ @_ ">
                  <c:v>2737</c:v>
                </c:pt>
                <c:pt idx="46" formatCode="_ * #,##0_)_ ;_ * \(#,##0\)_ ;_ * &quot;-&quot;??_)_ ;_ @_ ">
                  <c:v>2329</c:v>
                </c:pt>
                <c:pt idx="47" formatCode="_ * #,##0_)_ ;_ * \(#,##0\)_ ;_ * &quot;-&quot;??_)_ ;_ @_ ">
                  <c:v>1540</c:v>
                </c:pt>
                <c:pt idx="48" formatCode="_ * #,##0_)_ ;_ * \(#,##0\)_ ;_ * &quot;-&quot;??_)_ ;_ @_ ">
                  <c:v>1787</c:v>
                </c:pt>
                <c:pt idx="49" formatCode="_ * #,##0_)_ ;_ * \(#,##0\)_ ;_ * &quot;-&quot;??_)_ ;_ @_ ">
                  <c:v>3102</c:v>
                </c:pt>
                <c:pt idx="50" formatCode="_ * #,##0_)_ ;_ * \(#,##0\)_ ;_ * &quot;-&quot;??_)_ ;_ @_ ">
                  <c:v>2403</c:v>
                </c:pt>
                <c:pt idx="51" formatCode="_ * #,##0_)_ ;_ * \(#,##0\)_ ;_ * &quot;-&quot;??_)_ ;_ @_ ">
                  <c:v>2927</c:v>
                </c:pt>
                <c:pt idx="52" formatCode="_ * #,##0_)_ ;_ * \(#,##0\)_ ;_ * &quot;-&quot;??_)_ ;_ @_ ">
                  <c:v>3213</c:v>
                </c:pt>
                <c:pt idx="53" formatCode="_ * #,##0_)_ ;_ * \(#,##0\)_ ;_ * &quot;-&quot;??_)_ ;_ @_ ">
                  <c:v>2194</c:v>
                </c:pt>
                <c:pt idx="54" formatCode="_ * #,##0_)_ ;_ * \(#,##0\)_ ;_ * &quot;-&quot;??_)_ ;_ @_ ">
                  <c:v>1780</c:v>
                </c:pt>
                <c:pt idx="55" formatCode="_ * #,##0_)_ ;_ * \(#,##0\)_ ;_ * &quot;-&quot;??_)_ ;_ @_ ">
                  <c:v>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0976"/>
        <c:axId val="1711476576"/>
      </c:lineChart>
      <c:dateAx>
        <c:axId val="17117009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476576"/>
        <c:crosses val="autoZero"/>
        <c:auto val="1"/>
        <c:lblOffset val="100"/>
        <c:baseTimeUnit val="days"/>
      </c:dateAx>
      <c:valAx>
        <c:axId val="17114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7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/>
              <a:t>Average Seasonal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'3.2. Seasonal Average'!$B$51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196B24"/>
            </a:solidFill>
            <a:ln>
              <a:noFill/>
            </a:ln>
            <a:effectLst/>
          </c:spPr>
          <c:invertIfNegative val="0"/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Average'!$C$51:$BF$51</c:f>
              <c:numCache>
                <c:formatCode>General</c:formatCode>
                <c:ptCount val="56"/>
                <c:pt idx="7" formatCode="0.0">
                  <c:v>306</c:v>
                </c:pt>
                <c:pt idx="8" formatCode="0.0">
                  <c:v>7</c:v>
                </c:pt>
                <c:pt idx="9" formatCode="0.0">
                  <c:v>110</c:v>
                </c:pt>
                <c:pt idx="10" formatCode="0.0">
                  <c:v>258</c:v>
                </c:pt>
                <c:pt idx="11" formatCode="0.0">
                  <c:v>190</c:v>
                </c:pt>
                <c:pt idx="12" formatCode="0.0">
                  <c:v>242</c:v>
                </c:pt>
                <c:pt idx="13" formatCode="0.0">
                  <c:v>188</c:v>
                </c:pt>
                <c:pt idx="14" formatCode="0.0">
                  <c:v>176</c:v>
                </c:pt>
                <c:pt idx="15" formatCode="0.0">
                  <c:v>535.5</c:v>
                </c:pt>
                <c:pt idx="16" formatCode="0.0">
                  <c:v>22</c:v>
                </c:pt>
                <c:pt idx="17" formatCode="0.0">
                  <c:v>279</c:v>
                </c:pt>
                <c:pt idx="18" formatCode="0.0">
                  <c:v>32</c:v>
                </c:pt>
                <c:pt idx="19" formatCode="0.0">
                  <c:v>111</c:v>
                </c:pt>
                <c:pt idx="20" formatCode="0.0">
                  <c:v>124</c:v>
                </c:pt>
                <c:pt idx="21" formatCode="0.0">
                  <c:v>133.33333333333326</c:v>
                </c:pt>
                <c:pt idx="22" formatCode="0.0">
                  <c:v>344</c:v>
                </c:pt>
                <c:pt idx="23" formatCode="0.0">
                  <c:v>145.33333333333326</c:v>
                </c:pt>
                <c:pt idx="24" formatCode="0.0">
                  <c:v>37</c:v>
                </c:pt>
                <c:pt idx="25" formatCode="0.0">
                  <c:v>330.66666666666674</c:v>
                </c:pt>
                <c:pt idx="26" formatCode="0.0">
                  <c:v>154</c:v>
                </c:pt>
                <c:pt idx="27" formatCode="0.0">
                  <c:v>82.666666666666629</c:v>
                </c:pt>
                <c:pt idx="28" formatCode="0.0">
                  <c:v>44</c:v>
                </c:pt>
                <c:pt idx="29" formatCode="0.0">
                  <c:v>272</c:v>
                </c:pt>
                <c:pt idx="30" formatCode="0.0">
                  <c:v>78</c:v>
                </c:pt>
                <c:pt idx="31" formatCode="0.0">
                  <c:v>60.75</c:v>
                </c:pt>
                <c:pt idx="32" formatCode="0.0">
                  <c:v>40</c:v>
                </c:pt>
                <c:pt idx="33" formatCode="0.0">
                  <c:v>172.5</c:v>
                </c:pt>
                <c:pt idx="34" formatCode="0.0">
                  <c:v>65</c:v>
                </c:pt>
                <c:pt idx="35" formatCode="0.0">
                  <c:v>1104.8</c:v>
                </c:pt>
                <c:pt idx="36" formatCode="0.0">
                  <c:v>817.40000000000009</c:v>
                </c:pt>
                <c:pt idx="37" formatCode="0.0">
                  <c:v>1128.5999999999999</c:v>
                </c:pt>
                <c:pt idx="38" formatCode="0.0">
                  <c:v>908.40000000000009</c:v>
                </c:pt>
                <c:pt idx="39" formatCode="0.0">
                  <c:v>789</c:v>
                </c:pt>
                <c:pt idx="40" formatCode="0.0">
                  <c:v>454</c:v>
                </c:pt>
                <c:pt idx="41" formatCode="0.0">
                  <c:v>754</c:v>
                </c:pt>
                <c:pt idx="42" formatCode="0.0">
                  <c:v>1105.6666666666667</c:v>
                </c:pt>
                <c:pt idx="43" formatCode="0.0">
                  <c:v>283.16666666666652</c:v>
                </c:pt>
                <c:pt idx="44" formatCode="0.0">
                  <c:v>792.5</c:v>
                </c:pt>
                <c:pt idx="45" formatCode="0.0">
                  <c:v>1233</c:v>
                </c:pt>
                <c:pt idx="46" formatCode="0.0">
                  <c:v>522.5</c:v>
                </c:pt>
                <c:pt idx="47" formatCode="0.0">
                  <c:v>618.33333333333326</c:v>
                </c:pt>
                <c:pt idx="48" formatCode="0.0">
                  <c:v>249.33333333333326</c:v>
                </c:pt>
                <c:pt idx="49" formatCode="0.0">
                  <c:v>765.71428571428578</c:v>
                </c:pt>
                <c:pt idx="50" formatCode="0.0">
                  <c:v>486.71428571428578</c:v>
                </c:pt>
                <c:pt idx="51" formatCode="0.0">
                  <c:v>772.28571428571422</c:v>
                </c:pt>
                <c:pt idx="52" formatCode="0.0">
                  <c:v>181.85714285714266</c:v>
                </c:pt>
                <c:pt idx="53" formatCode="0.0">
                  <c:v>1203.8571428571429</c:v>
                </c:pt>
                <c:pt idx="54" formatCode="0.0">
                  <c:v>351</c:v>
                </c:pt>
                <c:pt idx="55" formatCode="0.0">
                  <c:v>420.71428571428578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1700976"/>
        <c:axId val="1711476576"/>
      </c:barChart>
      <c:lineChart>
        <c:grouping val="standard"/>
        <c:varyColors val="0"/>
        <c:ser>
          <c:idx val="1"/>
          <c:order val="1"/>
          <c:tx>
            <c:strRef>
              <c:f>'3.2. Seasonal Average'!$B$4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rgbClr val="156082"/>
              </a:solidFill>
              <a:round/>
            </a:ln>
            <a:effectLst/>
          </c:spPr>
          <c:marker>
            <c:symbol val="none"/>
          </c:marker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Average'!$C$4:$BF$4</c:f>
              <c:numCache>
                <c:formatCode>_ * #,##0_)_ ;_ * \(#,##0\)_ ;_ * "-"??_)_ ;_ @_ 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C-D441-9C54-1F3B344A1C9F}"/>
            </c:ext>
          </c:extLst>
        </c:ser>
        <c:ser>
          <c:idx val="2"/>
          <c:order val="2"/>
          <c:tx>
            <c:strRef>
              <c:f>'3.2. Seasonal Average'!$B$28</c:f>
              <c:strCache>
                <c:ptCount val="1"/>
                <c:pt idx="0">
                  <c:v>Actual Forecast (Average Seasonal Model)</c:v>
                </c:pt>
              </c:strCache>
            </c:strRef>
          </c:tx>
          <c:spPr>
            <a:ln w="28575" cap="rnd">
              <a:solidFill>
                <a:srgbClr val="E97132"/>
              </a:solidFill>
              <a:round/>
            </a:ln>
            <a:effectLst/>
          </c:spPr>
          <c:marker>
            <c:symbol val="none"/>
          </c:marker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Average'!$C$28:$BF$28</c:f>
              <c:numCache>
                <c:formatCode>_ * #,##0_)_ ;_ * \(#,##0\)_ ;_ * "-"??_)_ ;_ @_ </c:formatCode>
                <c:ptCount val="56"/>
                <c:pt idx="7">
                  <c:v>1576</c:v>
                </c:pt>
                <c:pt idx="8">
                  <c:v>2299</c:v>
                </c:pt>
                <c:pt idx="9">
                  <c:v>1878</c:v>
                </c:pt>
                <c:pt idx="10">
                  <c:v>1628</c:v>
                </c:pt>
                <c:pt idx="11">
                  <c:v>1555</c:v>
                </c:pt>
                <c:pt idx="12">
                  <c:v>1240</c:v>
                </c:pt>
                <c:pt idx="13">
                  <c:v>864</c:v>
                </c:pt>
                <c:pt idx="14">
                  <c:v>1729</c:v>
                </c:pt>
                <c:pt idx="15">
                  <c:v>2302.5</c:v>
                </c:pt>
                <c:pt idx="16">
                  <c:v>1933</c:v>
                </c:pt>
                <c:pt idx="17">
                  <c:v>1757</c:v>
                </c:pt>
                <c:pt idx="18">
                  <c:v>1460</c:v>
                </c:pt>
                <c:pt idx="19">
                  <c:v>1119</c:v>
                </c:pt>
                <c:pt idx="20">
                  <c:v>958</c:v>
                </c:pt>
                <c:pt idx="21">
                  <c:v>1787.6666666666667</c:v>
                </c:pt>
                <c:pt idx="22">
                  <c:v>2124</c:v>
                </c:pt>
                <c:pt idx="23">
                  <c:v>1925.6666666666667</c:v>
                </c:pt>
                <c:pt idx="24">
                  <c:v>1850</c:v>
                </c:pt>
                <c:pt idx="25">
                  <c:v>1449.3333333333333</c:v>
                </c:pt>
                <c:pt idx="26">
                  <c:v>1082</c:v>
                </c:pt>
                <c:pt idx="27">
                  <c:v>999.33333333333337</c:v>
                </c:pt>
                <c:pt idx="28">
                  <c:v>1821</c:v>
                </c:pt>
                <c:pt idx="29">
                  <c:v>2038</c:v>
                </c:pt>
                <c:pt idx="30">
                  <c:v>1962</c:v>
                </c:pt>
                <c:pt idx="31">
                  <c:v>1840.75</c:v>
                </c:pt>
                <c:pt idx="32">
                  <c:v>1532</c:v>
                </c:pt>
                <c:pt idx="33">
                  <c:v>1120.5</c:v>
                </c:pt>
                <c:pt idx="34">
                  <c:v>1020</c:v>
                </c:pt>
                <c:pt idx="35">
                  <c:v>1812.2</c:v>
                </c:pt>
                <c:pt idx="36">
                  <c:v>1983.6</c:v>
                </c:pt>
                <c:pt idx="37">
                  <c:v>1946.4</c:v>
                </c:pt>
                <c:pt idx="38">
                  <c:v>1828.6</c:v>
                </c:pt>
                <c:pt idx="39">
                  <c:v>1540</c:v>
                </c:pt>
                <c:pt idx="40">
                  <c:v>1086</c:v>
                </c:pt>
                <c:pt idx="41">
                  <c:v>1033</c:v>
                </c:pt>
                <c:pt idx="42">
                  <c:v>1996.3333333333333</c:v>
                </c:pt>
                <c:pt idx="43">
                  <c:v>2119.8333333333335</c:v>
                </c:pt>
                <c:pt idx="44">
                  <c:v>2134.5</c:v>
                </c:pt>
                <c:pt idx="45">
                  <c:v>1980</c:v>
                </c:pt>
                <c:pt idx="46">
                  <c:v>1671.5</c:v>
                </c:pt>
                <c:pt idx="47">
                  <c:v>1161.6666666666667</c:v>
                </c:pt>
                <c:pt idx="48">
                  <c:v>1158.6666666666667</c:v>
                </c:pt>
                <c:pt idx="49">
                  <c:v>2154.2857142857142</c:v>
                </c:pt>
                <c:pt idx="50">
                  <c:v>2160.2857142857142</c:v>
                </c:pt>
                <c:pt idx="51">
                  <c:v>2247.7142857142858</c:v>
                </c:pt>
                <c:pt idx="52">
                  <c:v>2156.1428571428573</c:v>
                </c:pt>
                <c:pt idx="53">
                  <c:v>1746.1428571428571</c:v>
                </c:pt>
                <c:pt idx="54">
                  <c:v>1250</c:v>
                </c:pt>
                <c:pt idx="55">
                  <c:v>1194.2857142857142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0976"/>
        <c:axId val="1711476576"/>
      </c:lineChart>
      <c:dateAx>
        <c:axId val="17117009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476576"/>
        <c:crosses val="autoZero"/>
        <c:auto val="1"/>
        <c:lblOffset val="100"/>
        <c:baseTimeUnit val="days"/>
      </c:dateAx>
      <c:valAx>
        <c:axId val="17114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7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  <c:userShapes r:id="rId4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/>
              <a:t>Naive Index &amp; Weekly Average Level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'3.2. Seasonal Average'!$B$62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196B24"/>
            </a:solidFill>
            <a:ln>
              <a:noFill/>
            </a:ln>
            <a:effectLst/>
          </c:spPr>
          <c:invertIfNegative val="0"/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Average'!$C$62:$BF$62</c:f>
              <c:numCache>
                <c:formatCode>General</c:formatCode>
                <c:ptCount val="56"/>
                <c:pt idx="7" formatCode="0.0">
                  <c:v>306</c:v>
                </c:pt>
                <c:pt idx="8" formatCode="0.0">
                  <c:v>7</c:v>
                </c:pt>
                <c:pt idx="9" formatCode="0.0">
                  <c:v>110</c:v>
                </c:pt>
                <c:pt idx="10" formatCode="0.0">
                  <c:v>258.00000000000023</c:v>
                </c:pt>
                <c:pt idx="11" formatCode="0.0">
                  <c:v>190</c:v>
                </c:pt>
                <c:pt idx="12" formatCode="0.0">
                  <c:v>242</c:v>
                </c:pt>
                <c:pt idx="13" formatCode="0.0">
                  <c:v>187.99999999999989</c:v>
                </c:pt>
                <c:pt idx="14" formatCode="0.0">
                  <c:v>23</c:v>
                </c:pt>
                <c:pt idx="15" formatCode="0.0">
                  <c:v>539</c:v>
                </c:pt>
                <c:pt idx="16" formatCode="0.0">
                  <c:v>77</c:v>
                </c:pt>
                <c:pt idx="17" formatCode="0.0">
                  <c:v>149.99999999999977</c:v>
                </c:pt>
                <c:pt idx="18" formatCode="0.0">
                  <c:v>63</c:v>
                </c:pt>
                <c:pt idx="19" formatCode="0.0">
                  <c:v>10.000000000000114</c:v>
                </c:pt>
                <c:pt idx="20" formatCode="0.0">
                  <c:v>30</c:v>
                </c:pt>
                <c:pt idx="21" formatCode="0.0">
                  <c:v>16</c:v>
                </c:pt>
                <c:pt idx="22" formatCode="0.0">
                  <c:v>13</c:v>
                </c:pt>
                <c:pt idx="23" formatCode="0.0">
                  <c:v>160</c:v>
                </c:pt>
                <c:pt idx="24" formatCode="0.0">
                  <c:v>223</c:v>
                </c:pt>
                <c:pt idx="25" formatCode="0.0">
                  <c:v>352</c:v>
                </c:pt>
                <c:pt idx="26" formatCode="0.0">
                  <c:v>228</c:v>
                </c:pt>
                <c:pt idx="27" formatCode="0.0">
                  <c:v>0</c:v>
                </c:pt>
                <c:pt idx="28" formatCode="0.0">
                  <c:v>144</c:v>
                </c:pt>
                <c:pt idx="29" formatCode="0.0">
                  <c:v>14</c:v>
                </c:pt>
                <c:pt idx="30" formatCode="0.0">
                  <c:v>187</c:v>
                </c:pt>
                <c:pt idx="31" formatCode="0.0">
                  <c:v>33.000000000000227</c:v>
                </c:pt>
                <c:pt idx="32" formatCode="0.0">
                  <c:v>208</c:v>
                </c:pt>
                <c:pt idx="33" formatCode="0.0">
                  <c:v>288</c:v>
                </c:pt>
                <c:pt idx="34" formatCode="0.0">
                  <c:v>3</c:v>
                </c:pt>
                <c:pt idx="35" formatCode="0.0">
                  <c:v>1139.9999999999998</c:v>
                </c:pt>
                <c:pt idx="36" formatCode="0.0">
                  <c:v>1034.9999999999998</c:v>
                </c:pt>
                <c:pt idx="37" formatCode="0.0">
                  <c:v>1191</c:v>
                </c:pt>
                <c:pt idx="38" formatCode="0.0">
                  <c:v>957.00000000000023</c:v>
                </c:pt>
                <c:pt idx="39" formatCode="0.0">
                  <c:v>757</c:v>
                </c:pt>
                <c:pt idx="40" formatCode="0.0">
                  <c:v>592</c:v>
                </c:pt>
                <c:pt idx="41" formatCode="0.0">
                  <c:v>702</c:v>
                </c:pt>
                <c:pt idx="42" formatCode="0.0">
                  <c:v>185</c:v>
                </c:pt>
                <c:pt idx="43" formatCode="0.0">
                  <c:v>398</c:v>
                </c:pt>
                <c:pt idx="44" formatCode="0.0">
                  <c:v>148</c:v>
                </c:pt>
                <c:pt idx="45" formatCode="0.0">
                  <c:v>476</c:v>
                </c:pt>
                <c:pt idx="46" formatCode="0.0">
                  <c:v>135</c:v>
                </c:pt>
                <c:pt idx="47" formatCode="0.0">
                  <c:v>240.00000000000023</c:v>
                </c:pt>
                <c:pt idx="48" formatCode="0.0">
                  <c:v>379.00000000000023</c:v>
                </c:pt>
                <c:pt idx="49" formatCode="0.0">
                  <c:v>181.99999999999955</c:v>
                </c:pt>
                <c:pt idx="50" formatCode="0.0">
                  <c:v>244</c:v>
                </c:pt>
                <c:pt idx="51" formatCode="0.0">
                  <c:v>93</c:v>
                </c:pt>
                <c:pt idx="52" formatCode="0.0">
                  <c:v>875</c:v>
                </c:pt>
                <c:pt idx="53" formatCode="0.0">
                  <c:v>756</c:v>
                </c:pt>
                <c:pt idx="54" formatCode="0.0">
                  <c:v>179</c:v>
                </c:pt>
                <c:pt idx="55" formatCode="0.0">
                  <c:v>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1700976"/>
        <c:axId val="1711476576"/>
      </c:barChart>
      <c:lineChart>
        <c:grouping val="standard"/>
        <c:varyColors val="0"/>
        <c:ser>
          <c:idx val="1"/>
          <c:order val="1"/>
          <c:tx>
            <c:strRef>
              <c:f>'3.2. Seasonal Average'!$B$4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rgbClr val="156082"/>
              </a:solidFill>
              <a:round/>
            </a:ln>
            <a:effectLst/>
          </c:spPr>
          <c:marker>
            <c:symbol val="none"/>
          </c:marker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Average'!$C$4:$BF$4</c:f>
              <c:numCache>
                <c:formatCode>_ * #,##0_)_ ;_ * \(#,##0\)_ ;_ * "-"??_)_ ;_ @_ 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C-D441-9C54-1F3B344A1C9F}"/>
            </c:ext>
          </c:extLst>
        </c:ser>
        <c:ser>
          <c:idx val="2"/>
          <c:order val="2"/>
          <c:tx>
            <c:strRef>
              <c:f>'3.2. Seasonal Average'!$B$44</c:f>
              <c:strCache>
                <c:ptCount val="1"/>
                <c:pt idx="0">
                  <c:v>Actual Forecast (Naïve Index &amp; Weekly Average Level)</c:v>
                </c:pt>
              </c:strCache>
            </c:strRef>
          </c:tx>
          <c:spPr>
            <a:ln w="28575" cap="rnd">
              <a:solidFill>
                <a:srgbClr val="E97132"/>
              </a:solidFill>
              <a:round/>
            </a:ln>
            <a:effectLst/>
          </c:spPr>
          <c:marker>
            <c:symbol val="none"/>
          </c:marker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Average'!$C$44:$BF$44</c:f>
              <c:numCache>
                <c:formatCode>General</c:formatCode>
                <c:ptCount val="56"/>
                <c:pt idx="7" formatCode="_ * #,##0_)_ ;_ * \(#,##0\)_ ;_ * &quot;-&quot;??_)_ ;_ @_ ">
                  <c:v>1576</c:v>
                </c:pt>
                <c:pt idx="8" formatCode="_ * #,##0_)_ ;_ * \(#,##0\)_ ;_ * &quot;-&quot;??_)_ ;_ @_ ">
                  <c:v>2299</c:v>
                </c:pt>
                <c:pt idx="9" formatCode="_ * #,##0_)_ ;_ * \(#,##0\)_ ;_ * &quot;-&quot;??_)_ ;_ @_ ">
                  <c:v>1878</c:v>
                </c:pt>
                <c:pt idx="10" formatCode="_ * #,##0_)_ ;_ * \(#,##0\)_ ;_ * &quot;-&quot;??_)_ ;_ @_ ">
                  <c:v>1627.9999999999998</c:v>
                </c:pt>
                <c:pt idx="11" formatCode="_ * #,##0_)_ ;_ * \(#,##0\)_ ;_ * &quot;-&quot;??_)_ ;_ @_ ">
                  <c:v>1555</c:v>
                </c:pt>
                <c:pt idx="12" formatCode="_ * #,##0_)_ ;_ * \(#,##0\)_ ;_ * &quot;-&quot;??_)_ ;_ @_ ">
                  <c:v>1240</c:v>
                </c:pt>
                <c:pt idx="13" formatCode="_ * #,##0_)_ ;_ * \(#,##0\)_ ;_ * &quot;-&quot;??_)_ ;_ @_ ">
                  <c:v>864.00000000000011</c:v>
                </c:pt>
                <c:pt idx="14" formatCode="_ * #,##0_)_ ;_ * \(#,##0\)_ ;_ * &quot;-&quot;??_)_ ;_ @_ ">
                  <c:v>1882</c:v>
                </c:pt>
                <c:pt idx="15" formatCode="_ * #,##0_)_ ;_ * \(#,##0\)_ ;_ * &quot;-&quot;??_)_ ;_ @_ ">
                  <c:v>2306</c:v>
                </c:pt>
                <c:pt idx="16" formatCode="_ * #,##0_)_ ;_ * \(#,##0\)_ ;_ * &quot;-&quot;??_)_ ;_ @_ ">
                  <c:v>1988</c:v>
                </c:pt>
                <c:pt idx="17" formatCode="_ * #,##0_)_ ;_ * \(#,##0\)_ ;_ * &quot;-&quot;??_)_ ;_ @_ ">
                  <c:v>1886.0000000000002</c:v>
                </c:pt>
                <c:pt idx="18" formatCode="_ * #,##0_)_ ;_ * \(#,##0\)_ ;_ * &quot;-&quot;??_)_ ;_ @_ ">
                  <c:v>1365</c:v>
                </c:pt>
                <c:pt idx="19" formatCode="_ * #,##0_)_ ;_ * \(#,##0\)_ ;_ * &quot;-&quot;??_)_ ;_ @_ ">
                  <c:v>997.99999999999989</c:v>
                </c:pt>
                <c:pt idx="20" formatCode="_ * #,##0_)_ ;_ * \(#,##0\)_ ;_ * &quot;-&quot;??_)_ ;_ @_ ">
                  <c:v>1052</c:v>
                </c:pt>
                <c:pt idx="21" formatCode="_ * #,##0_)_ ;_ * \(#,##0\)_ ;_ * &quot;-&quot;??_)_ ;_ @_ ">
                  <c:v>1905</c:v>
                </c:pt>
                <c:pt idx="22" formatCode="_ * #,##0_)_ ;_ * \(#,##0\)_ ;_ * &quot;-&quot;??_)_ ;_ @_ ">
                  <c:v>1767</c:v>
                </c:pt>
                <c:pt idx="23" formatCode="_ * #,##0_)_ ;_ * \(#,##0\)_ ;_ * &quot;-&quot;??_)_ ;_ @_ ">
                  <c:v>1911</c:v>
                </c:pt>
                <c:pt idx="24" formatCode="_ * #,##0_)_ ;_ * \(#,##0\)_ ;_ * &quot;-&quot;??_)_ ;_ @_ ">
                  <c:v>2036</c:v>
                </c:pt>
                <c:pt idx="25" formatCode="_ * #,##0_)_ ;_ * \(#,##0\)_ ;_ * &quot;-&quot;??_)_ ;_ @_ ">
                  <c:v>1428</c:v>
                </c:pt>
                <c:pt idx="26" formatCode="_ * #,##0_)_ ;_ * \(#,##0\)_ ;_ * &quot;-&quot;??_)_ ;_ @_ ">
                  <c:v>1008</c:v>
                </c:pt>
                <c:pt idx="27" formatCode="_ * #,##0_)_ ;_ * \(#,##0\)_ ;_ * &quot;-&quot;??_)_ ;_ @_ ">
                  <c:v>1082</c:v>
                </c:pt>
                <c:pt idx="28" formatCode="_ * #,##0_)_ ;_ * \(#,##0\)_ ;_ * &quot;-&quot;??_)_ ;_ @_ ">
                  <c:v>1921</c:v>
                </c:pt>
                <c:pt idx="29" formatCode="_ * #,##0_)_ ;_ * \(#,##0\)_ ;_ * &quot;-&quot;??_)_ ;_ @_ ">
                  <c:v>1780</c:v>
                </c:pt>
                <c:pt idx="30" formatCode="_ * #,##0_)_ ;_ * \(#,##0\)_ ;_ * &quot;-&quot;??_)_ ;_ @_ ">
                  <c:v>2071</c:v>
                </c:pt>
                <c:pt idx="31" formatCode="_ * #,##0_)_ ;_ * \(#,##0\)_ ;_ * &quot;-&quot;??_)_ ;_ @_ ">
                  <c:v>1813.0000000000002</c:v>
                </c:pt>
                <c:pt idx="32" formatCode="_ * #,##0_)_ ;_ * \(#,##0\)_ ;_ * &quot;-&quot;??_)_ ;_ @_ ">
                  <c:v>1780</c:v>
                </c:pt>
                <c:pt idx="33" formatCode="_ * #,##0_)_ ;_ * \(#,##0\)_ ;_ * &quot;-&quot;??_)_ ;_ @_ ">
                  <c:v>1236</c:v>
                </c:pt>
                <c:pt idx="34" formatCode="_ * #,##0_)_ ;_ * \(#,##0\)_ ;_ * &quot;-&quot;??_)_ ;_ @_ ">
                  <c:v>1082</c:v>
                </c:pt>
                <c:pt idx="35" formatCode="_ * #,##0_)_ ;_ * \(#,##0\)_ ;_ * &quot;-&quot;??_)_ ;_ @_ ">
                  <c:v>1777.0000000000002</c:v>
                </c:pt>
                <c:pt idx="36" formatCode="_ * #,##0_)_ ;_ * \(#,##0\)_ ;_ * &quot;-&quot;??_)_ ;_ @_ ">
                  <c:v>1766.0000000000002</c:v>
                </c:pt>
                <c:pt idx="37" formatCode="_ * #,##0_)_ ;_ * \(#,##0\)_ ;_ * &quot;-&quot;??_)_ ;_ @_ ">
                  <c:v>1884</c:v>
                </c:pt>
                <c:pt idx="38" formatCode="_ * #,##0_)_ ;_ * \(#,##0\)_ ;_ * &quot;-&quot;??_)_ ;_ @_ ">
                  <c:v>1779.9999999999998</c:v>
                </c:pt>
                <c:pt idx="39" formatCode="_ * #,##0_)_ ;_ * \(#,##0\)_ ;_ * &quot;-&quot;??_)_ ;_ @_ ">
                  <c:v>1572</c:v>
                </c:pt>
                <c:pt idx="40" formatCode="_ * #,##0_)_ ;_ * \(#,##0\)_ ;_ * &quot;-&quot;??_)_ ;_ @_ ">
                  <c:v>948</c:v>
                </c:pt>
                <c:pt idx="41" formatCode="_ * #,##0_)_ ;_ * \(#,##0\)_ ;_ * &quot;-&quot;??_)_ ;_ @_ ">
                  <c:v>1085</c:v>
                </c:pt>
                <c:pt idx="42" formatCode="_ * #,##0_)_ ;_ * \(#,##0\)_ ;_ * &quot;-&quot;??_)_ ;_ @_ ">
                  <c:v>2917</c:v>
                </c:pt>
                <c:pt idx="43" formatCode="_ * #,##0_)_ ;_ * \(#,##0\)_ ;_ * &quot;-&quot;??_)_ ;_ @_ ">
                  <c:v>2801</c:v>
                </c:pt>
                <c:pt idx="44" formatCode="_ * #,##0_)_ ;_ * \(#,##0\)_ ;_ * &quot;-&quot;??_)_ ;_ @_ ">
                  <c:v>3075</c:v>
                </c:pt>
                <c:pt idx="45" formatCode="_ * #,##0_)_ ;_ * \(#,##0\)_ ;_ * &quot;-&quot;??_)_ ;_ @_ ">
                  <c:v>2737</c:v>
                </c:pt>
                <c:pt idx="46" formatCode="_ * #,##0_)_ ;_ * \(#,##0\)_ ;_ * &quot;-&quot;??_)_ ;_ @_ ">
                  <c:v>2329</c:v>
                </c:pt>
                <c:pt idx="47" formatCode="_ * #,##0_)_ ;_ * \(#,##0\)_ ;_ * &quot;-&quot;??_)_ ;_ @_ ">
                  <c:v>1539.9999999999998</c:v>
                </c:pt>
                <c:pt idx="48" formatCode="_ * #,##0_)_ ;_ * \(#,##0\)_ ;_ * &quot;-&quot;??_)_ ;_ @_ ">
                  <c:v>1787.0000000000002</c:v>
                </c:pt>
                <c:pt idx="49" formatCode="_ * #,##0_)_ ;_ * \(#,##0\)_ ;_ * &quot;-&quot;??_)_ ;_ @_ ">
                  <c:v>3101.9999999999995</c:v>
                </c:pt>
                <c:pt idx="50" formatCode="_ * #,##0_)_ ;_ * \(#,##0\)_ ;_ * &quot;-&quot;??_)_ ;_ @_ ">
                  <c:v>2403</c:v>
                </c:pt>
                <c:pt idx="51" formatCode="_ * #,##0_)_ ;_ * \(#,##0\)_ ;_ * &quot;-&quot;??_)_ ;_ @_ ">
                  <c:v>2927</c:v>
                </c:pt>
                <c:pt idx="52" formatCode="_ * #,##0_)_ ;_ * \(#,##0\)_ ;_ * &quot;-&quot;??_)_ ;_ @_ ">
                  <c:v>3213</c:v>
                </c:pt>
                <c:pt idx="53" formatCode="_ * #,##0_)_ ;_ * \(#,##0\)_ ;_ * &quot;-&quot;??_)_ ;_ @_ ">
                  <c:v>2194</c:v>
                </c:pt>
                <c:pt idx="54" formatCode="_ * #,##0_)_ ;_ * \(#,##0\)_ ;_ * &quot;-&quot;??_)_ ;_ @_ ">
                  <c:v>1780</c:v>
                </c:pt>
                <c:pt idx="55" formatCode="_ * #,##0_)_ ;_ * \(#,##0\)_ ;_ * &quot;-&quot;??_)_ ;_ @_ ">
                  <c:v>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0976"/>
        <c:axId val="1711476576"/>
      </c:lineChart>
      <c:dateAx>
        <c:axId val="17117009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476576"/>
        <c:crosses val="autoZero"/>
        <c:auto val="1"/>
        <c:lblOffset val="100"/>
        <c:baseTimeUnit val="days"/>
      </c:dateAx>
      <c:valAx>
        <c:axId val="17114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7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  <c:userShapes r:id="rId4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/>
              <a:t>Average Index &amp;</a:t>
            </a:r>
            <a:r>
              <a:rPr lang="en-GB" baseline="0"/>
              <a:t> Average Level Forecasting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'3.2. Seasonal Average'!$B$73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196B24"/>
            </a:solidFill>
            <a:ln>
              <a:noFill/>
            </a:ln>
            <a:effectLst/>
          </c:spPr>
          <c:invertIfNegative val="0"/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Average'!$C$73:$BF$73</c:f>
              <c:numCache>
                <c:formatCode>General</c:formatCode>
                <c:ptCount val="56"/>
                <c:pt idx="7" formatCode="0.0">
                  <c:v>306</c:v>
                </c:pt>
                <c:pt idx="8" formatCode="0.0">
                  <c:v>7</c:v>
                </c:pt>
                <c:pt idx="9" formatCode="0.0">
                  <c:v>110</c:v>
                </c:pt>
                <c:pt idx="10" formatCode="0.0">
                  <c:v>258.00000000000023</c:v>
                </c:pt>
                <c:pt idx="11" formatCode="0.0">
                  <c:v>190</c:v>
                </c:pt>
                <c:pt idx="12" formatCode="0.0">
                  <c:v>242</c:v>
                </c:pt>
                <c:pt idx="13" formatCode="0.0">
                  <c:v>187.99999999999989</c:v>
                </c:pt>
                <c:pt idx="14" formatCode="0.0">
                  <c:v>144.80833333333339</c:v>
                </c:pt>
                <c:pt idx="15" formatCode="0.0">
                  <c:v>581.00104166666642</c:v>
                </c:pt>
                <c:pt idx="16" formatCode="0.0">
                  <c:v>59.168750000000273</c:v>
                </c:pt>
                <c:pt idx="17" formatCode="0.0">
                  <c:v>246.77916666666647</c:v>
                </c:pt>
                <c:pt idx="18" formatCode="0.0">
                  <c:v>62.776041666666742</c:v>
                </c:pt>
                <c:pt idx="19" formatCode="0.0">
                  <c:v>135.54166666666674</c:v>
                </c:pt>
                <c:pt idx="20" formatCode="0.0">
                  <c:v>106.89999999999998</c:v>
                </c:pt>
                <c:pt idx="21" formatCode="0.0">
                  <c:v>147.3020480574678</c:v>
                </c:pt>
                <c:pt idx="22" formatCode="0.0">
                  <c:v>327.96184258613857</c:v>
                </c:pt>
                <c:pt idx="23" formatCode="0.0">
                  <c:v>159.46429852458527</c:v>
                </c:pt>
                <c:pt idx="24" formatCode="0.0">
                  <c:v>23.144080673423787</c:v>
                </c:pt>
                <c:pt idx="25" formatCode="0.0">
                  <c:v>339.59160198416157</c:v>
                </c:pt>
                <c:pt idx="26" formatCode="0.0">
                  <c:v>160.22342995169083</c:v>
                </c:pt>
                <c:pt idx="27" formatCode="0.0">
                  <c:v>90.524544741657337</c:v>
                </c:pt>
                <c:pt idx="28" formatCode="0.0">
                  <c:v>98.741144779424758</c:v>
                </c:pt>
                <c:pt idx="29" formatCode="0.0">
                  <c:v>337.47972121759813</c:v>
                </c:pt>
                <c:pt idx="30" formatCode="0.0">
                  <c:v>137.68765827897573</c:v>
                </c:pt>
                <c:pt idx="31" formatCode="0.0">
                  <c:v>117.87184348394635</c:v>
                </c:pt>
                <c:pt idx="32" formatCode="0.0">
                  <c:v>6.2691465847428844</c:v>
                </c:pt>
                <c:pt idx="33" formatCode="0.0">
                  <c:v>207.38800852166628</c:v>
                </c:pt>
                <c:pt idx="34" formatCode="0.0">
                  <c:v>34.437522866354129</c:v>
                </c:pt>
                <c:pt idx="35" formatCode="0.0">
                  <c:v>1172.8804411637325</c:v>
                </c:pt>
                <c:pt idx="36" formatCode="0.0">
                  <c:v>890.47241319492082</c:v>
                </c:pt>
                <c:pt idx="37" formatCode="0.0">
                  <c:v>1201.4278037276531</c:v>
                </c:pt>
                <c:pt idx="38" formatCode="0.0">
                  <c:v>975.89580609443283</c:v>
                </c:pt>
                <c:pt idx="39" formatCode="0.0">
                  <c:v>846.11615079180069</c:v>
                </c:pt>
                <c:pt idx="40" formatCode="0.0">
                  <c:v>494.99949340845637</c:v>
                </c:pt>
                <c:pt idx="41" formatCode="0.0">
                  <c:v>792.20789161900348</c:v>
                </c:pt>
                <c:pt idx="42" formatCode="0.0">
                  <c:v>305.55781090762594</c:v>
                </c:pt>
                <c:pt idx="43" formatCode="0.0">
                  <c:v>594.53433737452906</c:v>
                </c:pt>
                <c:pt idx="44" formatCode="0.0">
                  <c:v>67.24958110868738</c:v>
                </c:pt>
                <c:pt idx="45" formatCode="0.0">
                  <c:v>424.05981960930148</c:v>
                </c:pt>
                <c:pt idx="46" formatCode="0.0">
                  <c:v>158.40715813387214</c:v>
                </c:pt>
                <c:pt idx="47" formatCode="0.0">
                  <c:v>139.11682187366887</c:v>
                </c:pt>
                <c:pt idx="48" formatCode="0.0">
                  <c:v>207.54337577350839</c:v>
                </c:pt>
                <c:pt idx="49" formatCode="0.0">
                  <c:v>102.08260110343053</c:v>
                </c:pt>
                <c:pt idx="50" formatCode="0.0">
                  <c:v>241.8302852392867</c:v>
                </c:pt>
                <c:pt idx="51" formatCode="0.0">
                  <c:v>59.102029016760753</c:v>
                </c:pt>
                <c:pt idx="52" formatCode="0.0">
                  <c:v>489.40373983038126</c:v>
                </c:pt>
                <c:pt idx="53" formatCode="0.0">
                  <c:v>638.87712515774774</c:v>
                </c:pt>
                <c:pt idx="54" formatCode="0.0">
                  <c:v>46.744736111970269</c:v>
                </c:pt>
                <c:pt idx="55" formatCode="0.0">
                  <c:v>41.917005903699192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1700976"/>
        <c:axId val="1711476576"/>
      </c:barChart>
      <c:lineChart>
        <c:grouping val="standard"/>
        <c:varyColors val="0"/>
        <c:ser>
          <c:idx val="1"/>
          <c:order val="1"/>
          <c:tx>
            <c:strRef>
              <c:f>'3.2. Seasonal Average'!$B$4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rgbClr val="156082"/>
              </a:solidFill>
              <a:round/>
            </a:ln>
            <a:effectLst/>
          </c:spPr>
          <c:marker>
            <c:symbol val="none"/>
          </c:marker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Average'!$C$4:$BF$4</c:f>
              <c:numCache>
                <c:formatCode>_ * #,##0_)_ ;_ * \(#,##0\)_ ;_ * "-"??_)_ ;_ @_ 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C-D441-9C54-1F3B344A1C9F}"/>
            </c:ext>
          </c:extLst>
        </c:ser>
        <c:ser>
          <c:idx val="2"/>
          <c:order val="2"/>
          <c:tx>
            <c:strRef>
              <c:f>'3.2. Seasonal Average'!$B$45</c:f>
              <c:strCache>
                <c:ptCount val="1"/>
                <c:pt idx="0">
                  <c:v>Actual Forecast (Average Index &amp; Average Level)</c:v>
                </c:pt>
              </c:strCache>
            </c:strRef>
          </c:tx>
          <c:spPr>
            <a:ln w="28575" cap="rnd">
              <a:solidFill>
                <a:srgbClr val="E97132"/>
              </a:solidFill>
              <a:round/>
            </a:ln>
            <a:effectLst/>
          </c:spPr>
          <c:marker>
            <c:symbol val="none"/>
          </c:marker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Average'!$C$45:$BF$45</c:f>
              <c:numCache>
                <c:formatCode>General</c:formatCode>
                <c:ptCount val="56"/>
                <c:pt idx="7" formatCode="_ * #,##0_)_ ;_ * \(#,##0\)_ ;_ * &quot;-&quot;??_)_ ;_ @_ ">
                  <c:v>1576</c:v>
                </c:pt>
                <c:pt idx="8" formatCode="_ * #,##0_)_ ;_ * \(#,##0\)_ ;_ * &quot;-&quot;??_)_ ;_ @_ ">
                  <c:v>2299</c:v>
                </c:pt>
                <c:pt idx="9" formatCode="_ * #,##0_)_ ;_ * \(#,##0\)_ ;_ * &quot;-&quot;??_)_ ;_ @_ ">
                  <c:v>1878</c:v>
                </c:pt>
                <c:pt idx="10" formatCode="_ * #,##0_)_ ;_ * \(#,##0\)_ ;_ * &quot;-&quot;??_)_ ;_ @_ ">
                  <c:v>1627.9999999999998</c:v>
                </c:pt>
                <c:pt idx="11" formatCode="_ * #,##0_)_ ;_ * \(#,##0\)_ ;_ * &quot;-&quot;??_)_ ;_ @_ ">
                  <c:v>1555</c:v>
                </c:pt>
                <c:pt idx="12" formatCode="_ * #,##0_)_ ;_ * \(#,##0\)_ ;_ * &quot;-&quot;??_)_ ;_ @_ ">
                  <c:v>1240</c:v>
                </c:pt>
                <c:pt idx="13" formatCode="_ * #,##0_)_ ;_ * \(#,##0\)_ ;_ * &quot;-&quot;??_)_ ;_ @_ ">
                  <c:v>864.00000000000011</c:v>
                </c:pt>
                <c:pt idx="14" formatCode="_ * #,##0_)_ ;_ * \(#,##0\)_ ;_ * &quot;-&quot;??_)_ ;_ @_ ">
                  <c:v>1760.1916666666666</c:v>
                </c:pt>
                <c:pt idx="15" formatCode="_ * #,##0_)_ ;_ * \(#,##0\)_ ;_ * &quot;-&quot;??_)_ ;_ @_ ">
                  <c:v>2348.0010416666664</c:v>
                </c:pt>
                <c:pt idx="16" formatCode="_ * #,##0_)_ ;_ * \(#,##0\)_ ;_ * &quot;-&quot;??_)_ ;_ @_ ">
                  <c:v>1970.1687500000003</c:v>
                </c:pt>
                <c:pt idx="17" formatCode="_ * #,##0_)_ ;_ * \(#,##0\)_ ;_ * &quot;-&quot;??_)_ ;_ @_ ">
                  <c:v>1789.2208333333335</c:v>
                </c:pt>
                <c:pt idx="18" formatCode="_ * #,##0_)_ ;_ * \(#,##0\)_ ;_ * &quot;-&quot;??_)_ ;_ @_ ">
                  <c:v>1490.7760416666667</c:v>
                </c:pt>
                <c:pt idx="19" formatCode="_ * #,##0_)_ ;_ * \(#,##0\)_ ;_ * &quot;-&quot;??_)_ ;_ @_ ">
                  <c:v>1143.5416666666667</c:v>
                </c:pt>
                <c:pt idx="20" formatCode="_ * #,##0_)_ ;_ * \(#,##0\)_ ;_ * &quot;-&quot;??_)_ ;_ @_ ">
                  <c:v>975.1</c:v>
                </c:pt>
                <c:pt idx="21" formatCode="_ * #,##0_)_ ;_ * \(#,##0\)_ ;_ * &quot;-&quot;??_)_ ;_ @_ ">
                  <c:v>1773.6979519425322</c:v>
                </c:pt>
                <c:pt idx="22" formatCode="_ * #,##0_)_ ;_ * \(#,##0\)_ ;_ * &quot;-&quot;??_)_ ;_ @_ ">
                  <c:v>2107.9618425861386</c:v>
                </c:pt>
                <c:pt idx="23" formatCode="_ * #,##0_)_ ;_ * \(#,##0\)_ ;_ * &quot;-&quot;??_)_ ;_ @_ ">
                  <c:v>1911.5357014754147</c:v>
                </c:pt>
                <c:pt idx="24" formatCode="_ * #,##0_)_ ;_ * \(#,##0\)_ ;_ * &quot;-&quot;??_)_ ;_ @_ ">
                  <c:v>1836.1440806734238</c:v>
                </c:pt>
                <c:pt idx="25" formatCode="_ * #,##0_)_ ;_ * \(#,##0\)_ ;_ * &quot;-&quot;??_)_ ;_ @_ ">
                  <c:v>1440.4083980158384</c:v>
                </c:pt>
                <c:pt idx="26" formatCode="_ * #,##0_)_ ;_ * \(#,##0\)_ ;_ * &quot;-&quot;??_)_ ;_ @_ ">
                  <c:v>1075.7765700483092</c:v>
                </c:pt>
                <c:pt idx="27" formatCode="_ * #,##0_)_ ;_ * \(#,##0\)_ ;_ * &quot;-&quot;??_)_ ;_ @_ ">
                  <c:v>991.47545525834266</c:v>
                </c:pt>
                <c:pt idx="28" formatCode="_ * #,##0_)_ ;_ * \(#,##0\)_ ;_ * &quot;-&quot;??_)_ ;_ @_ ">
                  <c:v>1875.7411447794248</c:v>
                </c:pt>
                <c:pt idx="29" formatCode="_ * #,##0_)_ ;_ * \(#,##0\)_ ;_ * &quot;-&quot;??_)_ ;_ @_ ">
                  <c:v>2103.4797212175981</c:v>
                </c:pt>
                <c:pt idx="30" formatCode="_ * #,##0_)_ ;_ * \(#,##0\)_ ;_ * &quot;-&quot;??_)_ ;_ @_ ">
                  <c:v>2021.6876582789757</c:v>
                </c:pt>
                <c:pt idx="31" formatCode="_ * #,##0_)_ ;_ * \(#,##0\)_ ;_ * &quot;-&quot;??_)_ ;_ @_ ">
                  <c:v>1897.8718434839463</c:v>
                </c:pt>
                <c:pt idx="32" formatCode="_ * #,##0_)_ ;_ * \(#,##0\)_ ;_ * &quot;-&quot;??_)_ ;_ @_ ">
                  <c:v>1578.2691465847429</c:v>
                </c:pt>
                <c:pt idx="33" formatCode="_ * #,##0_)_ ;_ * \(#,##0\)_ ;_ * &quot;-&quot;??_)_ ;_ @_ ">
                  <c:v>1155.3880085216663</c:v>
                </c:pt>
                <c:pt idx="34" formatCode="_ * #,##0_)_ ;_ * \(#,##0\)_ ;_ * &quot;-&quot;??_)_ ;_ @_ ">
                  <c:v>1050.5624771336459</c:v>
                </c:pt>
                <c:pt idx="35" formatCode="_ * #,##0_)_ ;_ * \(#,##0\)_ ;_ * &quot;-&quot;??_)_ ;_ @_ ">
                  <c:v>1744.1195588362675</c:v>
                </c:pt>
                <c:pt idx="36" formatCode="_ * #,##0_)_ ;_ * \(#,##0\)_ ;_ * &quot;-&quot;??_)_ ;_ @_ ">
                  <c:v>1910.5275868050792</c:v>
                </c:pt>
                <c:pt idx="37" formatCode="_ * #,##0_)_ ;_ * \(#,##0\)_ ;_ * &quot;-&quot;??_)_ ;_ @_ ">
                  <c:v>1873.5721962723469</c:v>
                </c:pt>
                <c:pt idx="38" formatCode="_ * #,##0_)_ ;_ * \(#,##0\)_ ;_ * &quot;-&quot;??_)_ ;_ @_ ">
                  <c:v>1761.1041939055672</c:v>
                </c:pt>
                <c:pt idx="39" formatCode="_ * #,##0_)_ ;_ * \(#,##0\)_ ;_ * &quot;-&quot;??_)_ ;_ @_ ">
                  <c:v>1482.8838492081993</c:v>
                </c:pt>
                <c:pt idx="40" formatCode="_ * #,##0_)_ ;_ * \(#,##0\)_ ;_ * &quot;-&quot;??_)_ ;_ @_ ">
                  <c:v>1045.0005065915436</c:v>
                </c:pt>
                <c:pt idx="41" formatCode="_ * #,##0_)_ ;_ * \(#,##0\)_ ;_ * &quot;-&quot;??_)_ ;_ @_ ">
                  <c:v>994.79210838099652</c:v>
                </c:pt>
                <c:pt idx="42" formatCode="_ * #,##0_)_ ;_ * \(#,##0\)_ ;_ * &quot;-&quot;??_)_ ;_ @_ ">
                  <c:v>2796.4421890923741</c:v>
                </c:pt>
                <c:pt idx="43" formatCode="_ * #,##0_)_ ;_ * \(#,##0\)_ ;_ * &quot;-&quot;??_)_ ;_ @_ ">
                  <c:v>2997.5343373745291</c:v>
                </c:pt>
                <c:pt idx="44" formatCode="_ * #,##0_)_ ;_ * \(#,##0\)_ ;_ * &quot;-&quot;??_)_ ;_ @_ ">
                  <c:v>2994.2495811086874</c:v>
                </c:pt>
                <c:pt idx="45" formatCode="_ * #,##0_)_ ;_ * \(#,##0\)_ ;_ * &quot;-&quot;??_)_ ;_ @_ ">
                  <c:v>2788.9401803906985</c:v>
                </c:pt>
                <c:pt idx="46" formatCode="_ * #,##0_)_ ;_ * \(#,##0\)_ ;_ * &quot;-&quot;??_)_ ;_ @_ ">
                  <c:v>2352.4071581338721</c:v>
                </c:pt>
                <c:pt idx="47" formatCode="_ * #,##0_)_ ;_ * \(#,##0\)_ ;_ * &quot;-&quot;??_)_ ;_ @_ ">
                  <c:v>1640.8831781263311</c:v>
                </c:pt>
                <c:pt idx="48" formatCode="_ * #,##0_)_ ;_ * \(#,##0\)_ ;_ * &quot;-&quot;??_)_ ;_ @_ ">
                  <c:v>1615.5433757735084</c:v>
                </c:pt>
                <c:pt idx="49" formatCode="_ * #,##0_)_ ;_ * \(#,##0\)_ ;_ * &quot;-&quot;??_)_ ;_ @_ ">
                  <c:v>2817.9173988965695</c:v>
                </c:pt>
                <c:pt idx="50" formatCode="_ * #,##0_)_ ;_ * \(#,##0\)_ ;_ * &quot;-&quot;??_)_ ;_ @_ ">
                  <c:v>2888.8302852392867</c:v>
                </c:pt>
                <c:pt idx="51" formatCode="_ * #,##0_)_ ;_ * \(#,##0\)_ ;_ * &quot;-&quot;??_)_ ;_ @_ ">
                  <c:v>2960.8979709832392</c:v>
                </c:pt>
                <c:pt idx="52" formatCode="_ * #,##0_)_ ;_ * \(#,##0\)_ ;_ * &quot;-&quot;??_)_ ;_ @_ ">
                  <c:v>2827.4037398303813</c:v>
                </c:pt>
                <c:pt idx="53" formatCode="_ * #,##0_)_ ;_ * \(#,##0\)_ ;_ * &quot;-&quot;??_)_ ;_ @_ ">
                  <c:v>2311.1228748422523</c:v>
                </c:pt>
                <c:pt idx="54" formatCode="_ * #,##0_)_ ;_ * \(#,##0\)_ ;_ * &quot;-&quot;??_)_ ;_ @_ ">
                  <c:v>1647.7447361119703</c:v>
                </c:pt>
                <c:pt idx="55" formatCode="_ * #,##0_)_ ;_ * \(#,##0\)_ ;_ * &quot;-&quot;??_)_ ;_ @_ ">
                  <c:v>1573.0829940963008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0976"/>
        <c:axId val="1711476576"/>
      </c:lineChart>
      <c:dateAx>
        <c:axId val="17117009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476576"/>
        <c:crosses val="autoZero"/>
        <c:auto val="1"/>
        <c:lblOffset val="100"/>
        <c:baseTimeUnit val="days"/>
      </c:dateAx>
      <c:valAx>
        <c:axId val="17114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7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  <c:userShapes r:id="rId4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/>
              <a:t>Average Index &amp; MA7 Level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'3.2. Seasonal Average'!$B$84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196B24"/>
            </a:solidFill>
            <a:ln>
              <a:noFill/>
            </a:ln>
            <a:effectLst/>
          </c:spPr>
          <c:invertIfNegative val="0"/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Average'!$C$84:$BE$84</c:f>
              <c:numCache>
                <c:formatCode>General</c:formatCode>
                <c:ptCount val="55"/>
                <c:pt idx="7" formatCode="0.0">
                  <c:v>306</c:v>
                </c:pt>
                <c:pt idx="8" formatCode="0.0">
                  <c:v>7</c:v>
                </c:pt>
                <c:pt idx="9" formatCode="0.0">
                  <c:v>110</c:v>
                </c:pt>
                <c:pt idx="10" formatCode="0.0">
                  <c:v>258.00000000000023</c:v>
                </c:pt>
                <c:pt idx="11" formatCode="0.0">
                  <c:v>190</c:v>
                </c:pt>
                <c:pt idx="12" formatCode="0.0">
                  <c:v>242</c:v>
                </c:pt>
                <c:pt idx="13" formatCode="0.0">
                  <c:v>187.99999999999989</c:v>
                </c:pt>
                <c:pt idx="14" formatCode="0.0">
                  <c:v>154.15869565217372</c:v>
                </c:pt>
                <c:pt idx="15" formatCode="0.0">
                  <c:v>568.08999094202863</c:v>
                </c:pt>
                <c:pt idx="16" formatCode="0.0">
                  <c:v>57.977989130434935</c:v>
                </c:pt>
                <c:pt idx="17" formatCode="0.0">
                  <c:v>228.78858695652184</c:v>
                </c:pt>
                <c:pt idx="18" formatCode="0.0">
                  <c:v>66.579030797101268</c:v>
                </c:pt>
                <c:pt idx="19" formatCode="0.0">
                  <c:v>124.98369565217376</c:v>
                </c:pt>
                <c:pt idx="20" formatCode="0.0">
                  <c:v>106.89999999999998</c:v>
                </c:pt>
                <c:pt idx="21" formatCode="0.0">
                  <c:v>147.24258182031849</c:v>
                </c:pt>
                <c:pt idx="22" formatCode="0.0">
                  <c:v>321.33736081936422</c:v>
                </c:pt>
                <c:pt idx="23" formatCode="0.0">
                  <c:v>193.67090345497218</c:v>
                </c:pt>
                <c:pt idx="24" formatCode="0.0">
                  <c:v>24.866331241213402</c:v>
                </c:pt>
                <c:pt idx="25" formatCode="0.0">
                  <c:v>303.54830415788456</c:v>
                </c:pt>
                <c:pt idx="26" formatCode="0.0">
                  <c:v>112.58559297173974</c:v>
                </c:pt>
                <c:pt idx="27" formatCode="0.0">
                  <c:v>115.39850425488646</c:v>
                </c:pt>
                <c:pt idx="28" formatCode="0.0">
                  <c:v>38.3934578297401</c:v>
                </c:pt>
                <c:pt idx="29" formatCode="0.0">
                  <c:v>369.62608073250794</c:v>
                </c:pt>
                <c:pt idx="30" formatCode="0.0">
                  <c:v>90.166101384508011</c:v>
                </c:pt>
                <c:pt idx="31" formatCode="0.0">
                  <c:v>39.617398565451367</c:v>
                </c:pt>
                <c:pt idx="32" formatCode="0.0">
                  <c:v>28.566295023108296</c:v>
                </c:pt>
                <c:pt idx="33" formatCode="0.0">
                  <c:v>277.60525050068986</c:v>
                </c:pt>
                <c:pt idx="34" formatCode="0.0">
                  <c:v>84.271592458457349</c:v>
                </c:pt>
                <c:pt idx="35" formatCode="0.0">
                  <c:v>1160.3180946738428</c:v>
                </c:pt>
                <c:pt idx="36" formatCode="0.0">
                  <c:v>610.95685290684651</c:v>
                </c:pt>
                <c:pt idx="37" formatCode="0.0">
                  <c:v>1136.5811003445563</c:v>
                </c:pt>
                <c:pt idx="38" formatCode="0.0">
                  <c:v>978.15101240947752</c:v>
                </c:pt>
                <c:pt idx="39" formatCode="0.0">
                  <c:v>808.92979695578924</c:v>
                </c:pt>
                <c:pt idx="40" formatCode="0.0">
                  <c:v>445.18880829735872</c:v>
                </c:pt>
                <c:pt idx="41" formatCode="0.0">
                  <c:v>844.14544703080026</c:v>
                </c:pt>
                <c:pt idx="42" formatCode="0.0">
                  <c:v>1103.043825363992</c:v>
                </c:pt>
                <c:pt idx="43" formatCode="0.0">
                  <c:v>200.02277813149249</c:v>
                </c:pt>
                <c:pt idx="44" formatCode="0.0">
                  <c:v>383.18837896323157</c:v>
                </c:pt>
                <c:pt idx="45" formatCode="0.0">
                  <c:v>799.28097356486251</c:v>
                </c:pt>
                <c:pt idx="46" formatCode="0.0">
                  <c:v>4.1525487268095276</c:v>
                </c:pt>
                <c:pt idx="47" formatCode="0.0">
                  <c:v>94.672431859900371</c:v>
                </c:pt>
                <c:pt idx="48" formatCode="0.0">
                  <c:v>101.08903816703651</c:v>
                </c:pt>
                <c:pt idx="49" formatCode="0.0">
                  <c:v>177.23165319355212</c:v>
                </c:pt>
                <c:pt idx="50" formatCode="0.0">
                  <c:v>575.27862249701229</c:v>
                </c:pt>
                <c:pt idx="51" formatCode="0.0">
                  <c:v>104.42108832995382</c:v>
                </c:pt>
                <c:pt idx="52" formatCode="0.0">
                  <c:v>433.19437570890659</c:v>
                </c:pt>
                <c:pt idx="53" formatCode="0.0">
                  <c:v>630.5591003569707</c:v>
                </c:pt>
                <c:pt idx="54" formatCode="0.0">
                  <c:v>200.5734873411966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1700976"/>
        <c:axId val="1711476576"/>
      </c:barChart>
      <c:lineChart>
        <c:grouping val="standard"/>
        <c:varyColors val="0"/>
        <c:ser>
          <c:idx val="1"/>
          <c:order val="1"/>
          <c:tx>
            <c:strRef>
              <c:f>'3.2. Seasonal Average'!$B$4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rgbClr val="156082"/>
              </a:solidFill>
              <a:round/>
            </a:ln>
            <a:effectLst/>
          </c:spPr>
          <c:marker>
            <c:symbol val="none"/>
          </c:marker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Average'!$C$4:$BF$4</c:f>
              <c:numCache>
                <c:formatCode>_ * #,##0_)_ ;_ * \(#,##0\)_ ;_ * "-"??_)_ ;_ @_ 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C-D441-9C54-1F3B344A1C9F}"/>
            </c:ext>
          </c:extLst>
        </c:ser>
        <c:ser>
          <c:idx val="2"/>
          <c:order val="2"/>
          <c:tx>
            <c:strRef>
              <c:f>'3.2. Seasonal Average'!$B$46</c:f>
              <c:strCache>
                <c:ptCount val="1"/>
                <c:pt idx="0">
                  <c:v>Actual Forecast (Average Index &amp; MA7 Level)</c:v>
                </c:pt>
              </c:strCache>
            </c:strRef>
          </c:tx>
          <c:spPr>
            <a:ln w="28575" cap="rnd">
              <a:solidFill>
                <a:srgbClr val="E97132"/>
              </a:solidFill>
              <a:round/>
            </a:ln>
            <a:effectLst/>
          </c:spPr>
          <c:marker>
            <c:symbol val="none"/>
          </c:marker>
          <c:cat>
            <c:numRef>
              <c:f>'3.2. Seasonal Average'!$C$3:$BF$3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'3.2. Seasonal Average'!$C$46:$BF$46</c:f>
              <c:numCache>
                <c:formatCode>General</c:formatCode>
                <c:ptCount val="56"/>
                <c:pt idx="7" formatCode="_ * #,##0_)_ ;_ * \(#,##0\)_ ;_ * &quot;-&quot;??_)_ ;_ @_ ">
                  <c:v>1576</c:v>
                </c:pt>
                <c:pt idx="8" formatCode="_ * #,##0_)_ ;_ * \(#,##0\)_ ;_ * &quot;-&quot;??_)_ ;_ @_ ">
                  <c:v>2299</c:v>
                </c:pt>
                <c:pt idx="9" formatCode="_ * #,##0_)_ ;_ * \(#,##0\)_ ;_ * &quot;-&quot;??_)_ ;_ @_ ">
                  <c:v>1878</c:v>
                </c:pt>
                <c:pt idx="10" formatCode="_ * #,##0_)_ ;_ * \(#,##0\)_ ;_ * &quot;-&quot;??_)_ ;_ @_ ">
                  <c:v>1627.9999999999998</c:v>
                </c:pt>
                <c:pt idx="11" formatCode="_ * #,##0_)_ ;_ * \(#,##0\)_ ;_ * &quot;-&quot;??_)_ ;_ @_ ">
                  <c:v>1555</c:v>
                </c:pt>
                <c:pt idx="12" formatCode="_ * #,##0_)_ ;_ * \(#,##0\)_ ;_ * &quot;-&quot;??_)_ ;_ @_ ">
                  <c:v>1240</c:v>
                </c:pt>
                <c:pt idx="13" formatCode="_ * #,##0_)_ ;_ * \(#,##0\)_ ;_ * &quot;-&quot;??_)_ ;_ @_ ">
                  <c:v>864.00000000000011</c:v>
                </c:pt>
                <c:pt idx="14" formatCode="_ * #,##0_)_ ;_ * \(#,##0\)_ ;_ * &quot;-&quot;??_)_ ;_ @_ ">
                  <c:v>1750.8413043478263</c:v>
                </c:pt>
                <c:pt idx="15" formatCode="_ * #,##0_)_ ;_ * \(#,##0\)_ ;_ * &quot;-&quot;??_)_ ;_ @_ ">
                  <c:v>2335.0899909420286</c:v>
                </c:pt>
                <c:pt idx="16" formatCode="_ * #,##0_)_ ;_ * \(#,##0\)_ ;_ * &quot;-&quot;??_)_ ;_ @_ ">
                  <c:v>1968.9779891304349</c:v>
                </c:pt>
                <c:pt idx="17" formatCode="_ * #,##0_)_ ;_ * \(#,##0\)_ ;_ * &quot;-&quot;??_)_ ;_ @_ ">
                  <c:v>1807.2114130434782</c:v>
                </c:pt>
                <c:pt idx="18" formatCode="_ * #,##0_)_ ;_ * \(#,##0\)_ ;_ * &quot;-&quot;??_)_ ;_ @_ ">
                  <c:v>1494.5790307971013</c:v>
                </c:pt>
                <c:pt idx="19" formatCode="_ * #,##0_)_ ;_ * \(#,##0\)_ ;_ * &quot;-&quot;??_)_ ;_ @_ ">
                  <c:v>1132.9836956521738</c:v>
                </c:pt>
                <c:pt idx="20" formatCode="_ * #,##0_)_ ;_ * \(#,##0\)_ ;_ * &quot;-&quot;??_)_ ;_ @_ ">
                  <c:v>975.1</c:v>
                </c:pt>
                <c:pt idx="21" formatCode="_ * #,##0_)_ ;_ * \(#,##0\)_ ;_ * &quot;-&quot;??_)_ ;_ @_ ">
                  <c:v>1773.7574181796815</c:v>
                </c:pt>
                <c:pt idx="22" formatCode="_ * #,##0_)_ ;_ * \(#,##0\)_ ;_ * &quot;-&quot;??_)_ ;_ @_ ">
                  <c:v>2101.3373608193642</c:v>
                </c:pt>
                <c:pt idx="23" formatCode="_ * #,##0_)_ ;_ * \(#,##0\)_ ;_ * &quot;-&quot;??_)_ ;_ @_ ">
                  <c:v>1877.3290965450278</c:v>
                </c:pt>
                <c:pt idx="24" formatCode="_ * #,##0_)_ ;_ * \(#,##0\)_ ;_ * &quot;-&quot;??_)_ ;_ @_ ">
                  <c:v>1788.1336687587866</c:v>
                </c:pt>
                <c:pt idx="25" formatCode="_ * #,##0_)_ ;_ * \(#,##0\)_ ;_ * &quot;-&quot;??_)_ ;_ @_ ">
                  <c:v>1476.4516958421154</c:v>
                </c:pt>
                <c:pt idx="26" formatCode="_ * #,##0_)_ ;_ * \(#,##0\)_ ;_ * &quot;-&quot;??_)_ ;_ @_ ">
                  <c:v>1123.4144070282603</c:v>
                </c:pt>
                <c:pt idx="27" formatCode="_ * #,##0_)_ ;_ * \(#,##0\)_ ;_ * &quot;-&quot;??_)_ ;_ @_ ">
                  <c:v>966.60149574511354</c:v>
                </c:pt>
                <c:pt idx="28" formatCode="_ * #,##0_)_ ;_ * \(#,##0\)_ ;_ * &quot;-&quot;??_)_ ;_ @_ ">
                  <c:v>1738.6065421702599</c:v>
                </c:pt>
                <c:pt idx="29" formatCode="_ * #,##0_)_ ;_ * \(#,##0\)_ ;_ * &quot;-&quot;??_)_ ;_ @_ ">
                  <c:v>2135.6260807325079</c:v>
                </c:pt>
                <c:pt idx="30" formatCode="_ * #,##0_)_ ;_ * \(#,##0\)_ ;_ * &quot;-&quot;??_)_ ;_ @_ ">
                  <c:v>1974.166101384508</c:v>
                </c:pt>
                <c:pt idx="31" formatCode="_ * #,##0_)_ ;_ * \(#,##0\)_ ;_ * &quot;-&quot;??_)_ ;_ @_ ">
                  <c:v>1740.3826014345486</c:v>
                </c:pt>
                <c:pt idx="32" formatCode="_ * #,##0_)_ ;_ * \(#,##0\)_ ;_ * &quot;-&quot;??_)_ ;_ @_ ">
                  <c:v>1600.5662950231083</c:v>
                </c:pt>
                <c:pt idx="33" formatCode="_ * #,##0_)_ ;_ * \(#,##0\)_ ;_ * &quot;-&quot;??_)_ ;_ @_ ">
                  <c:v>1225.6052505006899</c:v>
                </c:pt>
                <c:pt idx="34" formatCode="_ * #,##0_)_ ;_ * \(#,##0\)_ ;_ * &quot;-&quot;??_)_ ;_ @_ ">
                  <c:v>1000.7284075415427</c:v>
                </c:pt>
                <c:pt idx="35" formatCode="_ * #,##0_)_ ;_ * \(#,##0\)_ ;_ * &quot;-&quot;??_)_ ;_ @_ ">
                  <c:v>1756.6819053261572</c:v>
                </c:pt>
                <c:pt idx="36" formatCode="_ * #,##0_)_ ;_ * \(#,##0\)_ ;_ * &quot;-&quot;??_)_ ;_ @_ ">
                  <c:v>2190.0431470931535</c:v>
                </c:pt>
                <c:pt idx="37" formatCode="_ * #,##0_)_ ;_ * \(#,##0\)_ ;_ * &quot;-&quot;??_)_ ;_ @_ ">
                  <c:v>1938.4188996554437</c:v>
                </c:pt>
                <c:pt idx="38" formatCode="_ * #,##0_)_ ;_ * \(#,##0\)_ ;_ * &quot;-&quot;??_)_ ;_ @_ ">
                  <c:v>1758.8489875905225</c:v>
                </c:pt>
                <c:pt idx="39" formatCode="_ * #,##0_)_ ;_ * \(#,##0\)_ ;_ * &quot;-&quot;??_)_ ;_ @_ ">
                  <c:v>1520.0702030442108</c:v>
                </c:pt>
                <c:pt idx="40" formatCode="_ * #,##0_)_ ;_ * \(#,##0\)_ ;_ * &quot;-&quot;??_)_ ;_ @_ ">
                  <c:v>1094.8111917026413</c:v>
                </c:pt>
                <c:pt idx="41" formatCode="_ * #,##0_)_ ;_ * \(#,##0\)_ ;_ * &quot;-&quot;??_)_ ;_ @_ ">
                  <c:v>942.85455296919974</c:v>
                </c:pt>
                <c:pt idx="42" formatCode="_ * #,##0_)_ ;_ * \(#,##0\)_ ;_ * &quot;-&quot;??_)_ ;_ @_ ">
                  <c:v>1998.956174636008</c:v>
                </c:pt>
                <c:pt idx="43" formatCode="_ * #,##0_)_ ;_ * \(#,##0\)_ ;_ * &quot;-&quot;??_)_ ;_ @_ ">
                  <c:v>2603.0227781314925</c:v>
                </c:pt>
                <c:pt idx="44" formatCode="_ * #,##0_)_ ;_ * \(#,##0\)_ ;_ * &quot;-&quot;??_)_ ;_ @_ ">
                  <c:v>2543.8116210367684</c:v>
                </c:pt>
                <c:pt idx="45" formatCode="_ * #,##0_)_ ;_ * \(#,##0\)_ ;_ * &quot;-&quot;??_)_ ;_ @_ ">
                  <c:v>2413.7190264351375</c:v>
                </c:pt>
                <c:pt idx="46" formatCode="_ * #,##0_)_ ;_ * \(#,##0\)_ ;_ * &quot;-&quot;??_)_ ;_ @_ ">
                  <c:v>2189.8474512731905</c:v>
                </c:pt>
                <c:pt idx="47" formatCode="_ * #,##0_)_ ;_ * \(#,##0\)_ ;_ * &quot;-&quot;??_)_ ;_ @_ ">
                  <c:v>1685.3275681400996</c:v>
                </c:pt>
                <c:pt idx="48" formatCode="_ * #,##0_)_ ;_ * \(#,##0\)_ ;_ * &quot;-&quot;??_)_ ;_ @_ ">
                  <c:v>1509.0890381670365</c:v>
                </c:pt>
                <c:pt idx="49" formatCode="_ * #,##0_)_ ;_ * \(#,##0\)_ ;_ * &quot;-&quot;??_)_ ;_ @_ ">
                  <c:v>2742.7683468064479</c:v>
                </c:pt>
                <c:pt idx="50" formatCode="_ * #,##0_)_ ;_ * \(#,##0\)_ ;_ * &quot;-&quot;??_)_ ;_ @_ ">
                  <c:v>3222.2786224970123</c:v>
                </c:pt>
                <c:pt idx="51" formatCode="_ * #,##0_)_ ;_ * \(#,##0\)_ ;_ * &quot;-&quot;??_)_ ;_ @_ ">
                  <c:v>2915.5789116700462</c:v>
                </c:pt>
                <c:pt idx="52" formatCode="_ * #,##0_)_ ;_ * \(#,##0\)_ ;_ * &quot;-&quot;??_)_ ;_ @_ ">
                  <c:v>2771.1943757089066</c:v>
                </c:pt>
                <c:pt idx="53" formatCode="_ * #,##0_)_ ;_ * \(#,##0\)_ ;_ * &quot;-&quot;??_)_ ;_ @_ ">
                  <c:v>2319.4408996430293</c:v>
                </c:pt>
                <c:pt idx="54" formatCode="_ * #,##0_)_ ;_ * \(#,##0\)_ ;_ * &quot;-&quot;??_)_ ;_ @_ ">
                  <c:v>1801.5734873411966</c:v>
                </c:pt>
                <c:pt idx="55" formatCode="_ * #,##0_)_ ;_ * \(#,##0\)_ ;_ * &quot;-&quot;??_)_ ;_ @_ ">
                  <c:v>1443.3463481080191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0976"/>
        <c:axId val="1711476576"/>
      </c:lineChart>
      <c:dateAx>
        <c:axId val="17117009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476576"/>
        <c:crosses val="autoZero"/>
        <c:auto val="1"/>
        <c:lblOffset val="100"/>
        <c:baseTimeUnit val="days"/>
      </c:dateAx>
      <c:valAx>
        <c:axId val="17114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7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  <c:userShapes r:id="rId4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/>
              <a:t>Seasonal Exponential Smoothing</a:t>
            </a:r>
            <a:r>
              <a:rPr lang="en-GB" baseline="0"/>
              <a:t> Forecasting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'3.3. Seasonal Exp. Smoothing'!$B$46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196B24"/>
            </a:solidFill>
            <a:ln>
              <a:noFill/>
            </a:ln>
            <a:effectLst/>
          </c:spPr>
          <c:invertIfNegative val="0"/>
          <c:cat>
            <c:numRef>
              <c:f>'3.3. Seasonal Exp. Smoothing'!$C$3:$BF$3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'3.3. Seasonal Exp. Smoothing'!$C$46:$BF$46</c:f>
              <c:numCache>
                <c:formatCode>General</c:formatCode>
                <c:ptCount val="56"/>
                <c:pt idx="7" formatCode="0.0">
                  <c:v>306</c:v>
                </c:pt>
                <c:pt idx="8" formatCode="0.0">
                  <c:v>126.91383248730972</c:v>
                </c:pt>
                <c:pt idx="9" formatCode="0.0">
                  <c:v>31.71077677780886</c:v>
                </c:pt>
                <c:pt idx="10" formatCode="0.0">
                  <c:v>181.88583664323301</c:v>
                </c:pt>
                <c:pt idx="11" formatCode="0.0">
                  <c:v>314.82018846059032</c:v>
                </c:pt>
                <c:pt idx="12" formatCode="0.0">
                  <c:v>266.22117272269611</c:v>
                </c:pt>
                <c:pt idx="13" formatCode="0.0">
                  <c:v>226.77212478815602</c:v>
                </c:pt>
                <c:pt idx="14" formatCode="0.0">
                  <c:v>202.38589687324748</c:v>
                </c:pt>
                <c:pt idx="15" formatCode="0.0">
                  <c:v>662.65460927994991</c:v>
                </c:pt>
                <c:pt idx="16" formatCode="0.0">
                  <c:v>57.394636003972892</c:v>
                </c:pt>
                <c:pt idx="17" formatCode="0.0">
                  <c:v>379.67379612834793</c:v>
                </c:pt>
                <c:pt idx="18" formatCode="0.0">
                  <c:v>140.83651732411772</c:v>
                </c:pt>
                <c:pt idx="19" formatCode="0.0">
                  <c:v>201.12663990339047</c:v>
                </c:pt>
                <c:pt idx="20" formatCode="0.0">
                  <c:v>182.2148546603803</c:v>
                </c:pt>
                <c:pt idx="21" formatCode="0.0">
                  <c:v>160.1200945431101</c:v>
                </c:pt>
                <c:pt idx="22" formatCode="0.0">
                  <c:v>467.86809610524324</c:v>
                </c:pt>
                <c:pt idx="23" formatCode="0.0">
                  <c:v>168.25165811683337</c:v>
                </c:pt>
                <c:pt idx="24" formatCode="0.0">
                  <c:v>6.4316328774400517</c:v>
                </c:pt>
                <c:pt idx="25" formatCode="0.0">
                  <c:v>291.68087178749192</c:v>
                </c:pt>
                <c:pt idx="26" formatCode="0.0">
                  <c:v>13.786356013311888</c:v>
                </c:pt>
                <c:pt idx="27" formatCode="0.0">
                  <c:v>31.477250460558253</c:v>
                </c:pt>
                <c:pt idx="28" formatCode="0.0">
                  <c:v>131.68296073686429</c:v>
                </c:pt>
                <c:pt idx="29" formatCode="0.0">
                  <c:v>383.79652916978057</c:v>
                </c:pt>
                <c:pt idx="30" formatCode="0.0">
                  <c:v>99.634676569206704</c:v>
                </c:pt>
                <c:pt idx="31" formatCode="0.0">
                  <c:v>8.7568459160982002</c:v>
                </c:pt>
                <c:pt idx="32" formatCode="0.0">
                  <c:v>47.305188571523786</c:v>
                </c:pt>
                <c:pt idx="33" formatCode="0.0">
                  <c:v>196.9311949655737</c:v>
                </c:pt>
                <c:pt idx="34" formatCode="0.0">
                  <c:v>150.63711431492641</c:v>
                </c:pt>
                <c:pt idx="35" formatCode="0.0">
                  <c:v>1196.0806654841035</c:v>
                </c:pt>
                <c:pt idx="36" formatCode="0.0">
                  <c:v>479.49973326053532</c:v>
                </c:pt>
                <c:pt idx="37" formatCode="0.0">
                  <c:v>586.49914408923087</c:v>
                </c:pt>
                <c:pt idx="38" formatCode="0.0">
                  <c:v>287.91739101856047</c:v>
                </c:pt>
                <c:pt idx="39" formatCode="0.0">
                  <c:v>135.93722480895212</c:v>
                </c:pt>
                <c:pt idx="40" formatCode="0.0">
                  <c:v>36.260780998593873</c:v>
                </c:pt>
                <c:pt idx="41" formatCode="0.0">
                  <c:v>324.26212319801311</c:v>
                </c:pt>
                <c:pt idx="42" formatCode="0.0">
                  <c:v>88.663291201799893</c:v>
                </c:pt>
                <c:pt idx="43" formatCode="0.0">
                  <c:v>712.9599283877933</c:v>
                </c:pt>
                <c:pt idx="44" formatCode="0.0">
                  <c:v>19.877466367181569</c:v>
                </c:pt>
                <c:pt idx="45" formatCode="0.0">
                  <c:v>576.76447494002923</c:v>
                </c:pt>
                <c:pt idx="46" formatCode="0.0">
                  <c:v>205.3681626254488</c:v>
                </c:pt>
                <c:pt idx="47" formatCode="0.0">
                  <c:v>163.87163953713889</c:v>
                </c:pt>
                <c:pt idx="48" formatCode="0.0">
                  <c:v>236.6724477845296</c:v>
                </c:pt>
                <c:pt idx="49" formatCode="0.0">
                  <c:v>6.9173039651250292</c:v>
                </c:pt>
                <c:pt idx="50" formatCode="0.0">
                  <c:v>139.30155966886377</c:v>
                </c:pt>
                <c:pt idx="51" formatCode="0.0">
                  <c:v>14.462766207904224</c:v>
                </c:pt>
                <c:pt idx="52" formatCode="0.0">
                  <c:v>496.37479527599908</c:v>
                </c:pt>
                <c:pt idx="53" formatCode="0.0">
                  <c:v>694.72960885487464</c:v>
                </c:pt>
                <c:pt idx="54" formatCode="0.0">
                  <c:v>30.813358093408169</c:v>
                </c:pt>
                <c:pt idx="55" formatCode="0.0">
                  <c:v>99.314036258039096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1700976"/>
        <c:axId val="1711476576"/>
      </c:barChart>
      <c:lineChart>
        <c:grouping val="standard"/>
        <c:varyColors val="0"/>
        <c:ser>
          <c:idx val="1"/>
          <c:order val="1"/>
          <c:tx>
            <c:strRef>
              <c:f>'3.3. Seasonal Exp. Smoothing'!$B$4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rgbClr val="156082"/>
              </a:solidFill>
              <a:round/>
            </a:ln>
            <a:effectLst/>
          </c:spPr>
          <c:marker>
            <c:symbol val="none"/>
          </c:marker>
          <c:cat>
            <c:numRef>
              <c:f>'3.3. Seasonal Exp. Smoothing'!$C$3:$BF$3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'3.3. Seasonal Exp. Smoothing'!$C$4:$BF$4</c:f>
              <c:numCache>
                <c:formatCode>_ * #,##0_)_ ;_ * \(#,##0\)_ ;_ * "-"??_)_ ;_ @_ 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C-D441-9C54-1F3B344A1C9F}"/>
            </c:ext>
          </c:extLst>
        </c:ser>
        <c:ser>
          <c:idx val="2"/>
          <c:order val="2"/>
          <c:tx>
            <c:strRef>
              <c:f>'3.3. Seasonal Exp. Smoothing'!$B$39</c:f>
              <c:strCache>
                <c:ptCount val="1"/>
                <c:pt idx="0">
                  <c:v>Actual Forecast (Seasonal ES)</c:v>
                </c:pt>
              </c:strCache>
            </c:strRef>
          </c:tx>
          <c:spPr>
            <a:ln w="28575" cap="rnd">
              <a:solidFill>
                <a:srgbClr val="E97132"/>
              </a:solidFill>
              <a:round/>
            </a:ln>
            <a:effectLst/>
          </c:spPr>
          <c:marker>
            <c:symbol val="none"/>
          </c:marker>
          <c:cat>
            <c:numRef>
              <c:f>'3.3. Seasonal Exp. Smoothing'!$C$3:$BF$3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'3.3. Seasonal Exp. Smoothing'!$C$39:$BF$39</c:f>
              <c:numCache>
                <c:formatCode>_ * #,##0_)_ ;_ * \(#,##0\)_ ;_ * "-"??_)_ ;_ @_ </c:formatCode>
                <c:ptCount val="56"/>
                <c:pt idx="7">
                  <c:v>1576</c:v>
                </c:pt>
                <c:pt idx="8">
                  <c:v>2432.9138324873097</c:v>
                </c:pt>
                <c:pt idx="9">
                  <c:v>1956.2892232221911</c:v>
                </c:pt>
                <c:pt idx="10">
                  <c:v>1704.114163356767</c:v>
                </c:pt>
                <c:pt idx="11">
                  <c:v>1679.8201884605903</c:v>
                </c:pt>
                <c:pt idx="12">
                  <c:v>1264.2211727226961</c:v>
                </c:pt>
                <c:pt idx="13">
                  <c:v>825.22787521184398</c:v>
                </c:pt>
                <c:pt idx="14">
                  <c:v>1702.6141031267525</c:v>
                </c:pt>
                <c:pt idx="15">
                  <c:v>2429.6546092799499</c:v>
                </c:pt>
                <c:pt idx="16">
                  <c:v>1853.6053639960271</c:v>
                </c:pt>
                <c:pt idx="17">
                  <c:v>1656.3262038716521</c:v>
                </c:pt>
                <c:pt idx="18">
                  <c:v>1568.8365173241177</c:v>
                </c:pt>
                <c:pt idx="19">
                  <c:v>1209.1266399033905</c:v>
                </c:pt>
                <c:pt idx="20">
                  <c:v>899.7851453396197</c:v>
                </c:pt>
                <c:pt idx="21">
                  <c:v>1760.8799054568899</c:v>
                </c:pt>
                <c:pt idx="22">
                  <c:v>2247.8680961052432</c:v>
                </c:pt>
                <c:pt idx="23">
                  <c:v>1902.7483418831666</c:v>
                </c:pt>
                <c:pt idx="24">
                  <c:v>1806.5683671225599</c:v>
                </c:pt>
                <c:pt idx="25">
                  <c:v>1488.3191282125081</c:v>
                </c:pt>
                <c:pt idx="26">
                  <c:v>1222.2136439866881</c:v>
                </c:pt>
                <c:pt idx="27">
                  <c:v>1050.5227495394417</c:v>
                </c:pt>
                <c:pt idx="28">
                  <c:v>1908.6829607368643</c:v>
                </c:pt>
                <c:pt idx="29">
                  <c:v>2149.7965291697806</c:v>
                </c:pt>
                <c:pt idx="30">
                  <c:v>1983.6346765692067</c:v>
                </c:pt>
                <c:pt idx="31">
                  <c:v>1771.2431540839018</c:v>
                </c:pt>
                <c:pt idx="32">
                  <c:v>1524.6948114284762</c:v>
                </c:pt>
                <c:pt idx="33">
                  <c:v>1144.9311949655737</c:v>
                </c:pt>
                <c:pt idx="34">
                  <c:v>934.36288568507359</c:v>
                </c:pt>
                <c:pt idx="35">
                  <c:v>1720.9193345158965</c:v>
                </c:pt>
                <c:pt idx="36">
                  <c:v>2321.5002667394647</c:v>
                </c:pt>
                <c:pt idx="37">
                  <c:v>2488.5008559107691</c:v>
                </c:pt>
                <c:pt idx="38">
                  <c:v>2449.0826089814395</c:v>
                </c:pt>
                <c:pt idx="39">
                  <c:v>2193.0627751910479</c:v>
                </c:pt>
                <c:pt idx="40">
                  <c:v>1576.2607809985939</c:v>
                </c:pt>
                <c:pt idx="41">
                  <c:v>1462.7378768019869</c:v>
                </c:pt>
                <c:pt idx="42">
                  <c:v>3013.3367087982001</c:v>
                </c:pt>
                <c:pt idx="43">
                  <c:v>3115.9599283877933</c:v>
                </c:pt>
                <c:pt idx="44">
                  <c:v>2946.8774663671816</c:v>
                </c:pt>
                <c:pt idx="45">
                  <c:v>2636.2355250599708</c:v>
                </c:pt>
                <c:pt idx="46">
                  <c:v>2399.3681626254488</c:v>
                </c:pt>
                <c:pt idx="47">
                  <c:v>1616.1283604628611</c:v>
                </c:pt>
                <c:pt idx="48">
                  <c:v>1644.6724477845296</c:v>
                </c:pt>
                <c:pt idx="49">
                  <c:v>2913.082696034875</c:v>
                </c:pt>
                <c:pt idx="50">
                  <c:v>2786.3015596688638</c:v>
                </c:pt>
                <c:pt idx="51">
                  <c:v>3005.5372337920958</c:v>
                </c:pt>
                <c:pt idx="52">
                  <c:v>2834.3747952759991</c:v>
                </c:pt>
                <c:pt idx="53">
                  <c:v>2255.2703911451254</c:v>
                </c:pt>
                <c:pt idx="54">
                  <c:v>1631.8133580934082</c:v>
                </c:pt>
                <c:pt idx="55">
                  <c:v>1515.6859637419609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0976"/>
        <c:axId val="1711476576"/>
      </c:lineChart>
      <c:dateAx>
        <c:axId val="17117009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476576"/>
        <c:crosses val="autoZero"/>
        <c:auto val="1"/>
        <c:lblOffset val="100"/>
        <c:baseTimeUnit val="days"/>
      </c:dateAx>
      <c:valAx>
        <c:axId val="17114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7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  <c:userShapes r:id="rId4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Season-Trend Exponential Smoothing Forecasting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'3.3. Seasonal Exp. Smoothing'!$B$57</c:f>
              <c:strCache>
                <c:ptCount val="1"/>
                <c:pt idx="0">
                  <c:v>Absolute Error</c:v>
                </c:pt>
              </c:strCache>
            </c:strRef>
          </c:tx>
          <c:spPr>
            <a:solidFill>
              <a:srgbClr val="196B24"/>
            </a:solidFill>
            <a:ln>
              <a:noFill/>
            </a:ln>
            <a:effectLst/>
          </c:spPr>
          <c:invertIfNegative val="0"/>
          <c:cat>
            <c:numRef>
              <c:f>'3.3. Seasonal Exp. Smoothing'!$C$3:$BF$3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'3.3. Seasonal Exp. Smoothing'!$C$57:$BF$57</c:f>
              <c:numCache>
                <c:formatCode>General</c:formatCode>
                <c:ptCount val="56"/>
                <c:pt idx="7" formatCode="0.0">
                  <c:v>262.31739130434767</c:v>
                </c:pt>
                <c:pt idx="8" formatCode="0.0">
                  <c:v>350.03886062679339</c:v>
                </c:pt>
                <c:pt idx="9" formatCode="0.0">
                  <c:v>93.405242846942656</c:v>
                </c:pt>
                <c:pt idx="10" formatCode="0.0">
                  <c:v>82.821069890614126</c:v>
                </c:pt>
                <c:pt idx="11" formatCode="0.0">
                  <c:v>442.3610140873443</c:v>
                </c:pt>
                <c:pt idx="12" formatCode="0.0">
                  <c:v>267.85889631738223</c:v>
                </c:pt>
                <c:pt idx="13" formatCode="0.0">
                  <c:v>281.27140851252341</c:v>
                </c:pt>
                <c:pt idx="14" formatCode="0.0">
                  <c:v>148.52524330782489</c:v>
                </c:pt>
                <c:pt idx="15" formatCode="0.0">
                  <c:v>726.29156081450537</c:v>
                </c:pt>
                <c:pt idx="16" formatCode="0.0">
                  <c:v>141.67265626192034</c:v>
                </c:pt>
                <c:pt idx="17" formatCode="0.0">
                  <c:v>404.26822157801712</c:v>
                </c:pt>
                <c:pt idx="18" formatCode="0.0">
                  <c:v>184.15974891275414</c:v>
                </c:pt>
                <c:pt idx="19" formatCode="0.0">
                  <c:v>228.99752256805164</c:v>
                </c:pt>
                <c:pt idx="20" formatCode="0.0">
                  <c:v>174.29985287898501</c:v>
                </c:pt>
                <c:pt idx="21" formatCode="0.0">
                  <c:v>133.76176392500065</c:v>
                </c:pt>
                <c:pt idx="22" formatCode="0.0">
                  <c:v>419.12573399898156</c:v>
                </c:pt>
                <c:pt idx="23" formatCode="0.0">
                  <c:v>178.09760146616418</c:v>
                </c:pt>
                <c:pt idx="24" formatCode="0.0">
                  <c:v>29.867563244708435</c:v>
                </c:pt>
                <c:pt idx="25" formatCode="0.0">
                  <c:v>353.08204669173074</c:v>
                </c:pt>
                <c:pt idx="26" formatCode="0.0">
                  <c:v>54.722979542990515</c:v>
                </c:pt>
                <c:pt idx="27" formatCode="0.0">
                  <c:v>99.275722219866111</c:v>
                </c:pt>
                <c:pt idx="28" formatCode="0.0">
                  <c:v>204.24850908433791</c:v>
                </c:pt>
                <c:pt idx="29" formatCode="0.0">
                  <c:v>250.68976926991763</c:v>
                </c:pt>
                <c:pt idx="30" formatCode="0.0">
                  <c:v>75.17924123564535</c:v>
                </c:pt>
                <c:pt idx="31" formatCode="0.0">
                  <c:v>84.035346695293356</c:v>
                </c:pt>
                <c:pt idx="32" formatCode="0.0">
                  <c:v>138.73666263570908</c:v>
                </c:pt>
                <c:pt idx="33" formatCode="0.0">
                  <c:v>143.13656782029784</c:v>
                </c:pt>
                <c:pt idx="34" formatCode="0.0">
                  <c:v>178.02616252789278</c:v>
                </c:pt>
                <c:pt idx="35" formatCode="0.0">
                  <c:v>1199.4439282257601</c:v>
                </c:pt>
                <c:pt idx="36" formatCode="0.0">
                  <c:v>200.67591069778655</c:v>
                </c:pt>
                <c:pt idx="37" formatCode="0.0">
                  <c:v>7.6417006019087239</c:v>
                </c:pt>
                <c:pt idx="38" formatCode="0.0">
                  <c:v>254.27498321250187</c:v>
                </c:pt>
                <c:pt idx="39" formatCode="0.0">
                  <c:v>201.4550182340181</c:v>
                </c:pt>
                <c:pt idx="40" formatCode="0.0">
                  <c:v>168.46707144945685</c:v>
                </c:pt>
                <c:pt idx="41" formatCode="0.0">
                  <c:v>127.60954253678165</c:v>
                </c:pt>
                <c:pt idx="42" formatCode="0.0">
                  <c:v>254.00773830458047</c:v>
                </c:pt>
                <c:pt idx="43" formatCode="0.0">
                  <c:v>714.34715677424992</c:v>
                </c:pt>
                <c:pt idx="44" formatCode="0.0">
                  <c:v>9.8757991130069058</c:v>
                </c:pt>
                <c:pt idx="45" formatCode="0.0">
                  <c:v>584.90943768944999</c:v>
                </c:pt>
                <c:pt idx="46" formatCode="0.0">
                  <c:v>334.06762806375991</c:v>
                </c:pt>
                <c:pt idx="47" formatCode="0.0">
                  <c:v>174.71809030440113</c:v>
                </c:pt>
                <c:pt idx="48" formatCode="0.0">
                  <c:v>402.16262631187055</c:v>
                </c:pt>
                <c:pt idx="49" formatCode="0.0">
                  <c:v>34.605002387474542</c:v>
                </c:pt>
                <c:pt idx="50" formatCode="0.0">
                  <c:v>91.67220203701072</c:v>
                </c:pt>
                <c:pt idx="51" formatCode="0.0">
                  <c:v>107.10747284850186</c:v>
                </c:pt>
                <c:pt idx="52" formatCode="0.0">
                  <c:v>418.3077908024984</c:v>
                </c:pt>
                <c:pt idx="53" formatCode="0.0">
                  <c:v>851.09087520255571</c:v>
                </c:pt>
                <c:pt idx="54" formatCode="0.0">
                  <c:v>85.131808561389789</c:v>
                </c:pt>
                <c:pt idx="55" formatCode="0.0">
                  <c:v>194.05786002594573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1700976"/>
        <c:axId val="1711476576"/>
      </c:barChart>
      <c:lineChart>
        <c:grouping val="standard"/>
        <c:varyColors val="0"/>
        <c:ser>
          <c:idx val="1"/>
          <c:order val="1"/>
          <c:tx>
            <c:strRef>
              <c:f>'3.3. Seasonal Exp. Smoothing'!$B$4</c:f>
              <c:strCache>
                <c:ptCount val="1"/>
                <c:pt idx="0">
                  <c:v>Actual Data</c:v>
                </c:pt>
              </c:strCache>
            </c:strRef>
          </c:tx>
          <c:spPr>
            <a:ln w="28575" cap="rnd">
              <a:solidFill>
                <a:srgbClr val="156082"/>
              </a:solidFill>
              <a:round/>
            </a:ln>
            <a:effectLst/>
          </c:spPr>
          <c:marker>
            <c:symbol val="none"/>
          </c:marker>
          <c:cat>
            <c:numRef>
              <c:f>'3.3. Seasonal Exp. Smoothing'!$C$3:$BF$3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'3.3. Seasonal Exp. Smoothing'!$C$4:$BF$4</c:f>
              <c:numCache>
                <c:formatCode>_ * #,##0_)_ ;_ * \(#,##0\)_ ;_ * "-"??_)_ ;_ @_ </c:formatCode>
                <c:ptCount val="56"/>
                <c:pt idx="0">
                  <c:v>1576</c:v>
                </c:pt>
                <c:pt idx="1">
                  <c:v>2299</c:v>
                </c:pt>
                <c:pt idx="2">
                  <c:v>1878</c:v>
                </c:pt>
                <c:pt idx="3">
                  <c:v>1628</c:v>
                </c:pt>
                <c:pt idx="4">
                  <c:v>1555</c:v>
                </c:pt>
                <c:pt idx="5">
                  <c:v>1240</c:v>
                </c:pt>
                <c:pt idx="6">
                  <c:v>864</c:v>
                </c:pt>
                <c:pt idx="7">
                  <c:v>1882</c:v>
                </c:pt>
                <c:pt idx="8">
                  <c:v>2306</c:v>
                </c:pt>
                <c:pt idx="9">
                  <c:v>1988</c:v>
                </c:pt>
                <c:pt idx="10">
                  <c:v>1886</c:v>
                </c:pt>
                <c:pt idx="11">
                  <c:v>1365</c:v>
                </c:pt>
                <c:pt idx="12">
                  <c:v>998</c:v>
                </c:pt>
                <c:pt idx="13">
                  <c:v>1052</c:v>
                </c:pt>
                <c:pt idx="14">
                  <c:v>1905</c:v>
                </c:pt>
                <c:pt idx="15">
                  <c:v>1767</c:v>
                </c:pt>
                <c:pt idx="16">
                  <c:v>1911</c:v>
                </c:pt>
                <c:pt idx="17">
                  <c:v>2036</c:v>
                </c:pt>
                <c:pt idx="18">
                  <c:v>1428</c:v>
                </c:pt>
                <c:pt idx="19">
                  <c:v>1008</c:v>
                </c:pt>
                <c:pt idx="20">
                  <c:v>1082</c:v>
                </c:pt>
                <c:pt idx="21">
                  <c:v>1921</c:v>
                </c:pt>
                <c:pt idx="22">
                  <c:v>1780</c:v>
                </c:pt>
                <c:pt idx="23">
                  <c:v>2071</c:v>
                </c:pt>
                <c:pt idx="24">
                  <c:v>1813</c:v>
                </c:pt>
                <c:pt idx="25">
                  <c:v>1780</c:v>
                </c:pt>
                <c:pt idx="26">
                  <c:v>1236</c:v>
                </c:pt>
                <c:pt idx="27">
                  <c:v>1082</c:v>
                </c:pt>
                <c:pt idx="28">
                  <c:v>1777</c:v>
                </c:pt>
                <c:pt idx="29">
                  <c:v>1766</c:v>
                </c:pt>
                <c:pt idx="30">
                  <c:v>1884</c:v>
                </c:pt>
                <c:pt idx="31">
                  <c:v>1780</c:v>
                </c:pt>
                <c:pt idx="32">
                  <c:v>1572</c:v>
                </c:pt>
                <c:pt idx="33">
                  <c:v>948</c:v>
                </c:pt>
                <c:pt idx="34">
                  <c:v>1085</c:v>
                </c:pt>
                <c:pt idx="35">
                  <c:v>2917</c:v>
                </c:pt>
                <c:pt idx="36">
                  <c:v>2801</c:v>
                </c:pt>
                <c:pt idx="37">
                  <c:v>3075</c:v>
                </c:pt>
                <c:pt idx="38">
                  <c:v>2737</c:v>
                </c:pt>
                <c:pt idx="39">
                  <c:v>2329</c:v>
                </c:pt>
                <c:pt idx="40">
                  <c:v>1540</c:v>
                </c:pt>
                <c:pt idx="41">
                  <c:v>1787</c:v>
                </c:pt>
                <c:pt idx="42">
                  <c:v>3102</c:v>
                </c:pt>
                <c:pt idx="43">
                  <c:v>2403</c:v>
                </c:pt>
                <c:pt idx="44">
                  <c:v>2927</c:v>
                </c:pt>
                <c:pt idx="45">
                  <c:v>3213</c:v>
                </c:pt>
                <c:pt idx="46">
                  <c:v>2194</c:v>
                </c:pt>
                <c:pt idx="47">
                  <c:v>1780</c:v>
                </c:pt>
                <c:pt idx="48">
                  <c:v>1408</c:v>
                </c:pt>
                <c:pt idx="49">
                  <c:v>2920</c:v>
                </c:pt>
                <c:pt idx="50">
                  <c:v>2647</c:v>
                </c:pt>
                <c:pt idx="51">
                  <c:v>3020</c:v>
                </c:pt>
                <c:pt idx="52">
                  <c:v>2338</c:v>
                </c:pt>
                <c:pt idx="53">
                  <c:v>2950</c:v>
                </c:pt>
                <c:pt idx="54">
                  <c:v>1601</c:v>
                </c:pt>
                <c:pt idx="55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C-D441-9C54-1F3B344A1C9F}"/>
            </c:ext>
          </c:extLst>
        </c:ser>
        <c:ser>
          <c:idx val="2"/>
          <c:order val="2"/>
          <c:tx>
            <c:strRef>
              <c:f>'3.3. Seasonal Exp. Smoothing'!$B$40</c:f>
              <c:strCache>
                <c:ptCount val="1"/>
                <c:pt idx="0">
                  <c:v>Actual Forecast (Season-Trend ES)</c:v>
                </c:pt>
              </c:strCache>
            </c:strRef>
          </c:tx>
          <c:spPr>
            <a:ln w="28575" cap="rnd">
              <a:solidFill>
                <a:srgbClr val="E97132"/>
              </a:solidFill>
              <a:round/>
            </a:ln>
            <a:effectLst/>
          </c:spPr>
          <c:marker>
            <c:symbol val="none"/>
          </c:marker>
          <c:cat>
            <c:numRef>
              <c:f>'3.3. Seasonal Exp. Smoothing'!$C$3:$BF$3</c:f>
              <c:numCache>
                <c:formatCode>d\-mmm</c:formatCode>
                <c:ptCount val="56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</c:numCache>
            </c:numRef>
          </c:cat>
          <c:val>
            <c:numRef>
              <c:f>'3.3. Seasonal Exp. Smoothing'!$C$40:$BF$40</c:f>
              <c:numCache>
                <c:formatCode>_ * #,##0_)_ ;_ * \(#,##0\)_ ;_ * "-"??_)_ ;_ @_ </c:formatCode>
                <c:ptCount val="56"/>
                <c:pt idx="7">
                  <c:v>1619.6826086956523</c:v>
                </c:pt>
                <c:pt idx="8">
                  <c:v>2656.0388606267934</c:v>
                </c:pt>
                <c:pt idx="9">
                  <c:v>2081.4052428469427</c:v>
                </c:pt>
                <c:pt idx="10">
                  <c:v>1803.1789301093859</c:v>
                </c:pt>
                <c:pt idx="11">
                  <c:v>1807.3610140873443</c:v>
                </c:pt>
                <c:pt idx="12">
                  <c:v>1265.8588963173822</c:v>
                </c:pt>
                <c:pt idx="13">
                  <c:v>770.72859148747659</c:v>
                </c:pt>
                <c:pt idx="14">
                  <c:v>1756.4747566921751</c:v>
                </c:pt>
                <c:pt idx="15">
                  <c:v>2493.2915608145054</c:v>
                </c:pt>
                <c:pt idx="16">
                  <c:v>1769.3273437380797</c:v>
                </c:pt>
                <c:pt idx="17">
                  <c:v>1631.7317784219829</c:v>
                </c:pt>
                <c:pt idx="18">
                  <c:v>1612.1597489127541</c:v>
                </c:pt>
                <c:pt idx="19">
                  <c:v>1236.9975225680516</c:v>
                </c:pt>
                <c:pt idx="20">
                  <c:v>907.70014712101499</c:v>
                </c:pt>
                <c:pt idx="21">
                  <c:v>1787.2382360749993</c:v>
                </c:pt>
                <c:pt idx="22">
                  <c:v>2199.1257339989816</c:v>
                </c:pt>
                <c:pt idx="23">
                  <c:v>1892.9023985338358</c:v>
                </c:pt>
                <c:pt idx="24">
                  <c:v>1842.8675632447084</c:v>
                </c:pt>
                <c:pt idx="25">
                  <c:v>1426.9179533082693</c:v>
                </c:pt>
                <c:pt idx="26">
                  <c:v>1290.7229795429905</c:v>
                </c:pt>
                <c:pt idx="27">
                  <c:v>1181.2757222198661</c:v>
                </c:pt>
                <c:pt idx="28">
                  <c:v>1981.2485090843379</c:v>
                </c:pt>
                <c:pt idx="29">
                  <c:v>2016.6897692699176</c:v>
                </c:pt>
                <c:pt idx="30">
                  <c:v>1959.1792412356453</c:v>
                </c:pt>
                <c:pt idx="31">
                  <c:v>1695.9646533047066</c:v>
                </c:pt>
                <c:pt idx="32">
                  <c:v>1433.2633373642909</c:v>
                </c:pt>
                <c:pt idx="33">
                  <c:v>1091.1365678202978</c:v>
                </c:pt>
                <c:pt idx="34">
                  <c:v>906.97383747210722</c:v>
                </c:pt>
                <c:pt idx="35">
                  <c:v>1717.5560717742399</c:v>
                </c:pt>
                <c:pt idx="36">
                  <c:v>2600.3240893022135</c:v>
                </c:pt>
                <c:pt idx="37">
                  <c:v>3082.6417006019087</c:v>
                </c:pt>
                <c:pt idx="38">
                  <c:v>2991.2749832125019</c:v>
                </c:pt>
                <c:pt idx="39">
                  <c:v>2530.4550182340181</c:v>
                </c:pt>
                <c:pt idx="40">
                  <c:v>1708.4670714494569</c:v>
                </c:pt>
                <c:pt idx="41">
                  <c:v>1659.3904574632184</c:v>
                </c:pt>
                <c:pt idx="42">
                  <c:v>3356.0077383045805</c:v>
                </c:pt>
                <c:pt idx="43">
                  <c:v>3117.3471567742499</c:v>
                </c:pt>
                <c:pt idx="44">
                  <c:v>2917.1242008869931</c:v>
                </c:pt>
                <c:pt idx="45">
                  <c:v>2628.09056231055</c:v>
                </c:pt>
                <c:pt idx="46">
                  <c:v>2528.0676280637599</c:v>
                </c:pt>
                <c:pt idx="47">
                  <c:v>1605.2819096955989</c:v>
                </c:pt>
                <c:pt idx="48">
                  <c:v>1810.1626263118706</c:v>
                </c:pt>
                <c:pt idx="49">
                  <c:v>2885.3949976125255</c:v>
                </c:pt>
                <c:pt idx="50">
                  <c:v>2555.3277979629893</c:v>
                </c:pt>
                <c:pt idx="51">
                  <c:v>2912.8925271514981</c:v>
                </c:pt>
                <c:pt idx="52">
                  <c:v>2756.3077908024984</c:v>
                </c:pt>
                <c:pt idx="53">
                  <c:v>2098.9091247974443</c:v>
                </c:pt>
                <c:pt idx="54">
                  <c:v>1515.8681914386102</c:v>
                </c:pt>
                <c:pt idx="55">
                  <c:v>1420.9421399740543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AC-D441-9C54-1F3B344A1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1700976"/>
        <c:axId val="1711476576"/>
      </c:lineChart>
      <c:dateAx>
        <c:axId val="17117009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6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476576"/>
        <c:crosses val="autoZero"/>
        <c:auto val="1"/>
        <c:lblOffset val="100"/>
        <c:baseTimeUnit val="days"/>
      </c:dateAx>
      <c:valAx>
        <c:axId val="171147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1170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  <c:userShapes r:id="rId4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In-sample Error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'3.4. Error Comparison'!$C$18</c:f>
              <c:strCache>
                <c:ptCount val="1"/>
                <c:pt idx="0">
                  <c:v>Seasonal Naïve</c:v>
                </c:pt>
              </c:strCache>
            </c:strRef>
          </c:tx>
          <c:spPr>
            <a:solidFill>
              <a:srgbClr val="156082"/>
            </a:solidFill>
            <a:ln>
              <a:noFill/>
            </a:ln>
            <a:effectLst/>
          </c:spPr>
          <c:invertIfNegative val="0"/>
          <c:cat>
            <c:strRef>
              <c:f>'3.4. Error Comparison'!$D$17:$F$17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'3.4. Error Comparison'!$D$18:$F$18</c:f>
              <c:numCache>
                <c:formatCode>0.0</c:formatCode>
                <c:ptCount val="3"/>
                <c:pt idx="0">
                  <c:v>142.54761904761904</c:v>
                </c:pt>
                <c:pt idx="1">
                  <c:v>295.16666666666669</c:v>
                </c:pt>
                <c:pt idx="2">
                  <c:v>432.15134584342752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2-2D48-A0EB-02DA77D020B3}"/>
            </c:ext>
          </c:extLst>
        </c:ser>
        <c:ser>
          <c:idx val="1"/>
          <c:order val="1"/>
          <c:tx>
            <c:strRef>
              <c:f>'3.4. Error Comparison'!$C$19</c:f>
              <c:strCache>
                <c:ptCount val="1"/>
                <c:pt idx="0">
                  <c:v>Average Index &amp; Average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'3.4. Error Comparison'!$D$17:$F$17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'3.4. Error Comparison'!$D$19:$F$19</c:f>
              <c:numCache>
                <c:formatCode>0.0</c:formatCode>
                <c:ptCount val="3"/>
                <c:pt idx="0">
                  <c:v>142.54761904761904</c:v>
                </c:pt>
                <c:pt idx="1">
                  <c:v>311.8221618341197</c:v>
                </c:pt>
                <c:pt idx="2">
                  <c:v>440.12434855619637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32-2D48-A0EB-02DA77D020B3}"/>
            </c:ext>
          </c:extLst>
        </c:ser>
        <c:ser>
          <c:idx val="2"/>
          <c:order val="2"/>
          <c:tx>
            <c:strRef>
              <c:f>'3.4. Error Comparison'!$C$20</c:f>
              <c:strCache>
                <c:ptCount val="1"/>
                <c:pt idx="0">
                  <c:v>Seasonal Smoothing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'3.4. Error Comparison'!$D$17:$F$17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'3.4. Error Comparison'!$D$20:$F$20</c:f>
              <c:numCache>
                <c:formatCode>0.0</c:formatCode>
                <c:ptCount val="3"/>
                <c:pt idx="0">
                  <c:v>49.579890907774612</c:v>
                </c:pt>
                <c:pt idx="1">
                  <c:v>249.75251966435891</c:v>
                </c:pt>
                <c:pt idx="2">
                  <c:v>340.53064871291082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32-2D48-A0EB-02DA77D02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9167632"/>
        <c:axId val="1910745904"/>
      </c:barChart>
      <c:catAx>
        <c:axId val="18691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910745904"/>
        <c:crosses val="autoZero"/>
        <c:auto val="1"/>
        <c:lblAlgn val="ctr"/>
        <c:lblOffset val="100"/>
        <c:noMultiLvlLbl val="0"/>
      </c:catAx>
      <c:valAx>
        <c:axId val="1910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75000"/>
                </a:sys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8691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Out-of-sample Error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'3.4. Error Comparison'!$C$24</c:f>
              <c:strCache>
                <c:ptCount val="1"/>
                <c:pt idx="0">
                  <c:v>Seasonal Naïve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'3.4. Error Comparison'!$D$17:$F$17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'3.4. Error Comparison'!$D$24:$F$24</c:f>
              <c:numCache>
                <c:formatCode>0.0</c:formatCode>
                <c:ptCount val="3"/>
                <c:pt idx="0">
                  <c:v>9.1428571428571423</c:v>
                </c:pt>
                <c:pt idx="1">
                  <c:v>362.28571428571428</c:v>
                </c:pt>
                <c:pt idx="2">
                  <c:v>464.96697271342373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2-2D48-A0EB-02DA77D020B3}"/>
            </c:ext>
          </c:extLst>
        </c:ser>
        <c:ser>
          <c:idx val="1"/>
          <c:order val="1"/>
          <c:tx>
            <c:strRef>
              <c:f>'3.4. Error Comparison'!$C$25</c:f>
              <c:strCache>
                <c:ptCount val="1"/>
                <c:pt idx="0">
                  <c:v>Average Index &amp; Average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'3.4. Error Comparison'!$D$17:$F$17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'3.4. Error Comparison'!$D$25:$F$25</c:f>
              <c:numCache>
                <c:formatCode>0.0</c:formatCode>
                <c:ptCount val="3"/>
                <c:pt idx="0">
                  <c:v>9.1428571428571423</c:v>
                </c:pt>
                <c:pt idx="1">
                  <c:v>231.42250319475377</c:v>
                </c:pt>
                <c:pt idx="2">
                  <c:v>321.60710313068012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32-2D48-A0EB-02DA77D020B3}"/>
            </c:ext>
          </c:extLst>
        </c:ser>
        <c:ser>
          <c:idx val="2"/>
          <c:order val="2"/>
          <c:tx>
            <c:strRef>
              <c:f>'3.4. Error Comparison'!$C$26</c:f>
              <c:strCache>
                <c:ptCount val="1"/>
                <c:pt idx="0">
                  <c:v>Seasonal Smoothing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'3.4. Error Comparison'!$D$17:$F$17</c:f>
              <c:strCache>
                <c:ptCount val="3"/>
                <c:pt idx="0">
                  <c:v>ME</c:v>
                </c:pt>
                <c:pt idx="1">
                  <c:v>MAE</c:v>
                </c:pt>
                <c:pt idx="2">
                  <c:v>RMSE</c:v>
                </c:pt>
              </c:strCache>
            </c:strRef>
          </c:cat>
          <c:val>
            <c:numRef>
              <c:f>'3.4. Error Comparison'!$D$26:$F$26</c:f>
              <c:numCache>
                <c:formatCode>0.0</c:formatCode>
                <c:ptCount val="3"/>
                <c:pt idx="0">
                  <c:v>21.276286035381709</c:v>
                </c:pt>
                <c:pt idx="1">
                  <c:v>211.70191833203057</c:v>
                </c:pt>
                <c:pt idx="2">
                  <c:v>329.39595211028785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32-2D48-A0EB-02DA77D02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9167632"/>
        <c:axId val="1910745904"/>
      </c:barChart>
      <c:catAx>
        <c:axId val="186916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910745904"/>
        <c:crossesAt val="0"/>
        <c:auto val="1"/>
        <c:lblAlgn val="ctr"/>
        <c:lblOffset val="0"/>
        <c:tickLblSkip val="1"/>
        <c:noMultiLvlLbl val="0"/>
      </c:catAx>
      <c:valAx>
        <c:axId val="191074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75000"/>
                </a:sysClr>
              </a:solidFill>
              <a:round/>
            </a:ln>
            <a:effectLst/>
          </c:spPr>
        </c:majorGridlines>
        <c:numFmt formatCode="0_);[Red]\(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86916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Current Day-wise</a:t>
            </a:r>
            <a:br>
              <a:rPr lang="en-GB" b="1" baseline="0">
                <a:solidFill>
                  <a:srgbClr val="0070C0"/>
                </a:solidFill>
              </a:rPr>
            </a:br>
            <a:r>
              <a:rPr lang="en-GB" b="1" baseline="0">
                <a:solidFill>
                  <a:srgbClr val="0070C0"/>
                </a:solidFill>
              </a:rPr>
              <a:t>Cost Comparison</a:t>
            </a:r>
            <a:endParaRPr lang="en-GB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'4.1. Inventory Simulation'!$V$4</c:f>
              <c:strCache>
                <c:ptCount val="1"/>
                <c:pt idx="0">
                  <c:v>Ordering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('4.1. Inventory Simulation'!$I$5:$I$6,'4.1. Inventory Simulation'!$I$8:$I$10,'4.1. Inventory Simulation'!$I$12,'4.1. Inventory Simulation'!$I$15)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('4.1. Inventory Simulation'!$V$5:$V$6,'4.1. Inventory Simulation'!$V$8:$V$10,'4.1. Inventory Simulation'!$V$12,'4.1. Inventory Simulation'!$V$15)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500</c:v>
                </c:pt>
                <c:pt idx="6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49-A745-977A-4D5F149B2D5E}"/>
            </c:ext>
          </c:extLst>
        </c:ser>
        <c:ser>
          <c:idx val="2"/>
          <c:order val="1"/>
          <c:tx>
            <c:strRef>
              <c:f>'4.1. Inventory Simulation'!$W$4</c:f>
              <c:strCache>
                <c:ptCount val="1"/>
                <c:pt idx="0">
                  <c:v>Holding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('4.1. Inventory Simulation'!$I$5:$I$6,'4.1. Inventory Simulation'!$I$8:$I$10,'4.1. Inventory Simulation'!$I$12,'4.1. Inventory Simulation'!$I$15)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('4.1. Inventory Simulation'!$W$5:$W$6,'4.1. Inventory Simulation'!$W$8:$W$10,'4.1. Inventory Simulation'!$W$12,'4.1. Inventory Simulation'!$W$15)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10</c:v>
                </c:pt>
                <c:pt idx="4">
                  <c:v>70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49-A745-977A-4D5F149B2D5E}"/>
            </c:ext>
          </c:extLst>
        </c:ser>
        <c:ser>
          <c:idx val="3"/>
          <c:order val="2"/>
          <c:tx>
            <c:strRef>
              <c:f>'4.1. Inventory Simulation'!$X$4</c:f>
              <c:strCache>
                <c:ptCount val="1"/>
                <c:pt idx="0">
                  <c:v>Backorder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('4.1. Inventory Simulation'!$I$5:$I$6,'4.1. Inventory Simulation'!$I$8:$I$10,'4.1. Inventory Simulation'!$I$12,'4.1. Inventory Simulation'!$I$15)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('4.1. Inventory Simulation'!$X$5:$X$6,'4.1. Inventory Simulation'!$X$8:$X$10,'4.1. Inventory Simulation'!$X$12,'4.1. Inventory Simulation'!$X$15)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</c:v>
                </c:pt>
                <c:pt idx="6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49-A745-977A-4D5F149B2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31044544"/>
        <c:axId val="831046256"/>
      </c:barChart>
      <c:catAx>
        <c:axId val="83104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Symbol" panose="020B0502040204020203" pitchFamily="34" charset="0"/>
                    <a:ea typeface="Segoe UI Symbol" panose="020B0502040204020203" pitchFamily="34" charset="0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Symbol" panose="020B0502040204020203" pitchFamily="34" charset="0"/>
                  <a:ea typeface="Segoe UI Symbol" panose="020B0502040204020203" pitchFamily="34" charset="0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831046256"/>
        <c:crosses val="autoZero"/>
        <c:auto val="1"/>
        <c:lblAlgn val="ctr"/>
        <c:lblOffset val="100"/>
        <c:noMultiLvlLbl val="0"/>
      </c:catAx>
      <c:valAx>
        <c:axId val="83104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Symbol" panose="020B0502040204020203" pitchFamily="34" charset="0"/>
                    <a:ea typeface="Segoe UI Symbol" panose="020B0502040204020203" pitchFamily="34" charset="0"/>
                    <a:cs typeface="+mn-cs"/>
                  </a:defRPr>
                </a:pPr>
                <a:r>
                  <a:rPr lang="en-GB" b="0"/>
                  <a:t>Costs (</a:t>
                </a:r>
                <a:r>
                  <a:rPr lang="en-BD" sz="1000" b="0" i="0" u="none" strike="noStrike" baseline="0">
                    <a:effectLst/>
                  </a:rPr>
                  <a:t>£)</a:t>
                </a:r>
                <a:endParaRPr lang="en-GB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Symbol" panose="020B0502040204020203" pitchFamily="34" charset="0"/>
                  <a:ea typeface="Segoe UI Symbol" panose="020B0502040204020203" pitchFamily="34" charset="0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83104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Current Continuous Inventory System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'4.1. Inventory Simulation'!$J$22</c:f>
              <c:strCache>
                <c:ptCount val="1"/>
                <c:pt idx="0">
                  <c:v>Inventory Levels</c:v>
                </c:pt>
              </c:strCache>
            </c:strRef>
          </c:tx>
          <c:spPr>
            <a:ln w="19050" cap="rnd">
              <a:solidFill>
                <a:srgbClr val="4EA72E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EA72E">
                  <a:lumMod val="75000"/>
                </a:srgbClr>
              </a:solidFill>
              <a:ln w="9525">
                <a:solidFill>
                  <a:srgbClr val="4EA72E">
                    <a:lumMod val="75000"/>
                  </a:srgbClr>
                </a:solidFill>
              </a:ln>
              <a:effectLst/>
            </c:spPr>
          </c:marker>
          <c:xVal>
            <c:numRef>
              <c:f>'4.1. Inventory Simulation'!$I$23:$I$36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</c:numCache>
            </c:numRef>
          </c:xVal>
          <c:yVal>
            <c:numRef>
              <c:f>'4.1. Inventory Simulation'!$J$23:$J$36</c:f>
              <c:numCache>
                <c:formatCode>0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11</c:v>
                </c:pt>
                <c:pt idx="9">
                  <c:v>7</c:v>
                </c:pt>
                <c:pt idx="10">
                  <c:v>7</c:v>
                </c:pt>
                <c:pt idx="11">
                  <c:v>-1</c:v>
                </c:pt>
                <c:pt idx="12">
                  <c:v>9</c:v>
                </c:pt>
                <c:pt idx="13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55-5149-BC20-F5DA55A880D1}"/>
            </c:ext>
          </c:extLst>
        </c:ser>
        <c:ser>
          <c:idx val="1"/>
          <c:order val="1"/>
          <c:tx>
            <c:strRef>
              <c:f>'4.1. Inventory Simulation'!$K$22</c:f>
              <c:strCache>
                <c:ptCount val="1"/>
                <c:pt idx="0">
                  <c:v>Reorder Point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'4.1. Inventory Simulation'!$I$23:$I$36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</c:numCache>
            </c:numRef>
          </c:xVal>
          <c:yVal>
            <c:numRef>
              <c:f>'4.1. Inventory Simulation'!$K$23:$K$36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555-5149-BC20-F5DA55A8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257536"/>
        <c:axId val="767284384"/>
      </c:scatterChart>
      <c:valAx>
        <c:axId val="1383257536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Symbol" panose="020B0502040204020203" pitchFamily="34" charset="0"/>
                    <a:ea typeface="Segoe UI Symbol" panose="020B0502040204020203" pitchFamily="34" charset="0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Symbol" panose="020B0502040204020203" pitchFamily="34" charset="0"/>
                  <a:ea typeface="Segoe UI Symbol" panose="020B0502040204020203" pitchFamily="34" charset="0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767284384"/>
        <c:crosses val="autoZero"/>
        <c:crossBetween val="midCat"/>
      </c:valAx>
      <c:valAx>
        <c:axId val="76728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Symbol" panose="020B0502040204020203" pitchFamily="34" charset="0"/>
                    <a:ea typeface="Segoe UI Symbol" panose="020B0502040204020203" pitchFamily="34" charset="0"/>
                    <a:cs typeface="+mn-cs"/>
                  </a:defRPr>
                </a:pPr>
                <a:r>
                  <a:rPr lang="en-GB"/>
                  <a:t>Inventory</a:t>
                </a:r>
                <a:r>
                  <a:rPr lang="en-GB" baseline="0"/>
                  <a:t> Level (units)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Symbol" panose="020B0502040204020203" pitchFamily="34" charset="0"/>
                  <a:ea typeface="Segoe UI Symbol" panose="020B0502040204020203" pitchFamily="34" charset="0"/>
                  <a:cs typeface="+mn-cs"/>
                </a:defRPr>
              </a:pPr>
              <a:endParaRPr lang="en-BD"/>
            </a:p>
          </c:txPr>
        </c:title>
        <c:numFmt formatCode="0_);[Red]\(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38325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>
        <a:lumMod val="95000"/>
      </a:sys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EOQ-based Day-wise</a:t>
            </a:r>
            <a:br>
              <a:rPr lang="en-GB" b="1" baseline="0">
                <a:solidFill>
                  <a:srgbClr val="0070C0"/>
                </a:solidFill>
              </a:rPr>
            </a:br>
            <a:r>
              <a:rPr lang="en-GB" b="1" baseline="0">
                <a:solidFill>
                  <a:srgbClr val="0070C0"/>
                </a:solidFill>
              </a:rPr>
              <a:t>Cost Comparison</a:t>
            </a:r>
            <a:endParaRPr lang="en-GB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'4.3. New Inventory Simulation'!$V$4</c:f>
              <c:strCache>
                <c:ptCount val="1"/>
                <c:pt idx="0">
                  <c:v>Ordering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('4.3. New Inventory Simulation'!$I$5:$I$6,'4.3. New Inventory Simulation'!$I$8:$I$10,'4.3. New Inventory Simulation'!$I$12,'4.3. New Inventory Simulation'!$I$15)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('4.3. New Inventory Simulation'!$V$5:$V$6,'4.3. New Inventory Simulation'!$V$8:$V$10,'4.3. New Inventory Simulation'!$V$12,'4.3. New Inventory Simulation'!$V$15)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500</c:v>
                </c:pt>
                <c:pt idx="4">
                  <c:v>0</c:v>
                </c:pt>
                <c:pt idx="5">
                  <c:v>500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6-7E4A-B315-C7A27ACEFB64}"/>
            </c:ext>
          </c:extLst>
        </c:ser>
        <c:ser>
          <c:idx val="2"/>
          <c:order val="1"/>
          <c:tx>
            <c:strRef>
              <c:f>'4.3. New Inventory Simulation'!$W$4</c:f>
              <c:strCache>
                <c:ptCount val="1"/>
                <c:pt idx="0">
                  <c:v>Holding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('4.3. New Inventory Simulation'!$I$5:$I$6,'4.3. New Inventory Simulation'!$I$8:$I$10,'4.3. New Inventory Simulation'!$I$12,'4.3. New Inventory Simulation'!$I$15)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('4.3. New Inventory Simulation'!$W$5:$W$6,'4.3. New Inventory Simulation'!$W$8:$W$10,'4.3. New Inventory Simulation'!$W$12,'4.3. New Inventory Simulation'!$W$15)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30</c:v>
                </c:pt>
                <c:pt idx="3">
                  <c:v>10</c:v>
                </c:pt>
                <c:pt idx="4">
                  <c:v>100</c:v>
                </c:pt>
                <c:pt idx="5">
                  <c:v>20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6-7E4A-B315-C7A27ACEFB64}"/>
            </c:ext>
          </c:extLst>
        </c:ser>
        <c:ser>
          <c:idx val="3"/>
          <c:order val="2"/>
          <c:tx>
            <c:strRef>
              <c:f>'4.3. New Inventory Simulation'!$X$4</c:f>
              <c:strCache>
                <c:ptCount val="1"/>
                <c:pt idx="0">
                  <c:v>Backorder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('4.3. New Inventory Simulation'!$I$5:$I$6,'4.3. New Inventory Simulation'!$I$8:$I$10,'4.3. New Inventory Simulation'!$I$12,'4.3. New Inventory Simulation'!$I$15)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('4.3. New Inventory Simulation'!$X$5:$X$6,'4.3. New Inventory Simulation'!$X$8:$X$10,'4.3. New Inventory Simulation'!$X$12,'4.3. New Inventory Simulation'!$X$15)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76-7E4A-B315-C7A27ACEF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31044544"/>
        <c:axId val="831046256"/>
      </c:barChart>
      <c:catAx>
        <c:axId val="83104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Symbol" panose="020B0502040204020203" pitchFamily="34" charset="0"/>
                    <a:ea typeface="Segoe UI Symbol" panose="020B0502040204020203" pitchFamily="34" charset="0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Symbol" panose="020B0502040204020203" pitchFamily="34" charset="0"/>
                  <a:ea typeface="Segoe UI Symbol" panose="020B0502040204020203" pitchFamily="34" charset="0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831046256"/>
        <c:crosses val="autoZero"/>
        <c:auto val="1"/>
        <c:lblAlgn val="ctr"/>
        <c:lblOffset val="100"/>
        <c:noMultiLvlLbl val="0"/>
      </c:catAx>
      <c:valAx>
        <c:axId val="83104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Symbol" panose="020B0502040204020203" pitchFamily="34" charset="0"/>
                    <a:ea typeface="Segoe UI Symbol" panose="020B0502040204020203" pitchFamily="34" charset="0"/>
                    <a:cs typeface="+mn-cs"/>
                  </a:defRPr>
                </a:pPr>
                <a:r>
                  <a:rPr lang="en-GB" b="0"/>
                  <a:t>Costs (</a:t>
                </a:r>
                <a:r>
                  <a:rPr lang="en-BD" sz="1000" b="0" i="0" u="none" strike="noStrike" baseline="0">
                    <a:effectLst/>
                  </a:rPr>
                  <a:t>£)</a:t>
                </a:r>
                <a:endParaRPr lang="en-GB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Symbol" panose="020B0502040204020203" pitchFamily="34" charset="0"/>
                  <a:ea typeface="Segoe UI Symbol" panose="020B0502040204020203" pitchFamily="34" charset="0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83104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EOQ-based Continuous Inventory System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'4.3. New Inventory Simulation'!$J$22</c:f>
              <c:strCache>
                <c:ptCount val="1"/>
                <c:pt idx="0">
                  <c:v>Inventory Levels</c:v>
                </c:pt>
              </c:strCache>
            </c:strRef>
          </c:tx>
          <c:spPr>
            <a:ln w="19050" cap="rnd">
              <a:solidFill>
                <a:srgbClr val="4EA72E">
                  <a:lumMod val="75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EA72E">
                  <a:lumMod val="75000"/>
                </a:srgbClr>
              </a:solidFill>
              <a:ln w="9525">
                <a:solidFill>
                  <a:srgbClr val="4EA72E">
                    <a:lumMod val="75000"/>
                  </a:srgbClr>
                </a:solidFill>
              </a:ln>
              <a:effectLst/>
            </c:spPr>
          </c:marker>
          <c:xVal>
            <c:numRef>
              <c:f>'4.3. New Inventory Simulation'!$I$23:$I$36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</c:numCache>
            </c:numRef>
          </c:xVal>
          <c:yVal>
            <c:numRef>
              <c:f>'4.3. New Inventory Simulation'!$J$23:$J$36</c:f>
              <c:numCache>
                <c:formatCode>0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14</c:v>
                </c:pt>
                <c:pt idx="9">
                  <c:v>10</c:v>
                </c:pt>
                <c:pt idx="10">
                  <c:v>10</c:v>
                </c:pt>
                <c:pt idx="11">
                  <c:v>2</c:v>
                </c:pt>
                <c:pt idx="12">
                  <c:v>15</c:v>
                </c:pt>
                <c:pt idx="1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ED-0F45-8959-CF07D7E5AB2E}"/>
            </c:ext>
          </c:extLst>
        </c:ser>
        <c:ser>
          <c:idx val="1"/>
          <c:order val="1"/>
          <c:tx>
            <c:strRef>
              <c:f>'4.3. New Inventory Simulation'!$K$22</c:f>
              <c:strCache>
                <c:ptCount val="1"/>
                <c:pt idx="0">
                  <c:v>Reorder Point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'4.3. New Inventory Simulation'!$I$23:$I$36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</c:numCache>
            </c:numRef>
          </c:xVal>
          <c:yVal>
            <c:numRef>
              <c:f>'4.3. New Inventory Simulation'!$K$23:$K$36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ED-0F45-8959-CF07D7E5A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257536"/>
        <c:axId val="767284384"/>
      </c:scatterChart>
      <c:valAx>
        <c:axId val="1383257536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Symbol" panose="020B0502040204020203" pitchFamily="34" charset="0"/>
                    <a:ea typeface="Segoe UI Symbol" panose="020B0502040204020203" pitchFamily="34" charset="0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Symbol" panose="020B0502040204020203" pitchFamily="34" charset="0"/>
                  <a:ea typeface="Segoe UI Symbol" panose="020B0502040204020203" pitchFamily="34" charset="0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767284384"/>
        <c:crosses val="autoZero"/>
        <c:crossBetween val="midCat"/>
      </c:valAx>
      <c:valAx>
        <c:axId val="767284384"/>
        <c:scaling>
          <c:orientation val="minMax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Symbol" panose="020B0502040204020203" pitchFamily="34" charset="0"/>
                    <a:ea typeface="Segoe UI Symbol" panose="020B0502040204020203" pitchFamily="34" charset="0"/>
                    <a:cs typeface="+mn-cs"/>
                  </a:defRPr>
                </a:pPr>
                <a:r>
                  <a:rPr lang="en-GB"/>
                  <a:t>Inventory</a:t>
                </a:r>
                <a:r>
                  <a:rPr lang="en-GB" baseline="0"/>
                  <a:t> Level (units)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Symbol" panose="020B0502040204020203" pitchFamily="34" charset="0"/>
                  <a:ea typeface="Segoe UI Symbol" panose="020B0502040204020203" pitchFamily="34" charset="0"/>
                  <a:cs typeface="+mn-cs"/>
                </a:defRPr>
              </a:pPr>
              <a:endParaRPr lang="en-BD"/>
            </a:p>
          </c:txPr>
        </c:title>
        <c:numFmt formatCode="0_);[Red]\(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38325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>
        <a:lumMod val="95000"/>
      </a:sys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Cost Comparison after</a:t>
            </a:r>
            <a:r>
              <a:rPr lang="en-GB" b="1" baseline="0">
                <a:solidFill>
                  <a:srgbClr val="0070C0"/>
                </a:solidFill>
              </a:rPr>
              <a:t> New ROQ</a:t>
            </a:r>
            <a:endParaRPr lang="en-GB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Current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'4.3. New Inventory Simulation'!$V$32:$Y$32</c:f>
              <c:strCache>
                <c:ptCount val="4"/>
                <c:pt idx="0">
                  <c:v>Ordering</c:v>
                </c:pt>
                <c:pt idx="1">
                  <c:v>Holding</c:v>
                </c:pt>
                <c:pt idx="2">
                  <c:v>Backorder</c:v>
                </c:pt>
                <c:pt idx="3">
                  <c:v>Total</c:v>
                </c:pt>
              </c:strCache>
            </c:strRef>
          </c:cat>
          <c:val>
            <c:numRef>
              <c:f>'4.1. Inventory Simulation'!$V$19:$Y$19</c:f>
              <c:numCache>
                <c:formatCode>General</c:formatCode>
                <c:ptCount val="4"/>
                <c:pt idx="0">
                  <c:v>1500</c:v>
                </c:pt>
                <c:pt idx="1">
                  <c:v>260</c:v>
                </c:pt>
                <c:pt idx="2">
                  <c:v>80</c:v>
                </c:pt>
                <c:pt idx="3">
                  <c:v>1840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D-8343-9632-23D237BC5E6F}"/>
            </c:ext>
          </c:extLst>
        </c:ser>
        <c:ser>
          <c:idx val="1"/>
          <c:order val="1"/>
          <c:tx>
            <c:v>EOQ-based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'4.3. New Inventory Simulation'!$V$32:$Y$32</c:f>
              <c:strCache>
                <c:ptCount val="4"/>
                <c:pt idx="0">
                  <c:v>Ordering</c:v>
                </c:pt>
                <c:pt idx="1">
                  <c:v>Holding</c:v>
                </c:pt>
                <c:pt idx="2">
                  <c:v>Backorder</c:v>
                </c:pt>
                <c:pt idx="3">
                  <c:v>Total</c:v>
                </c:pt>
              </c:strCache>
            </c:strRef>
          </c:cat>
          <c:val>
            <c:numRef>
              <c:f>'4.3. New Inventory Simulation'!$V$19:$Y$19</c:f>
              <c:numCache>
                <c:formatCode>General</c:formatCode>
                <c:ptCount val="4"/>
                <c:pt idx="0">
                  <c:v>1000</c:v>
                </c:pt>
                <c:pt idx="1">
                  <c:v>340</c:v>
                </c:pt>
                <c:pt idx="2">
                  <c:v>0</c:v>
                </c:pt>
                <c:pt idx="3">
                  <c:v>1340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8D-8343-9632-23D237BC5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1746140320"/>
        <c:axId val="411222127"/>
      </c:barChart>
      <c:catAx>
        <c:axId val="174614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411222127"/>
        <c:crosses val="autoZero"/>
        <c:auto val="1"/>
        <c:lblAlgn val="ctr"/>
        <c:lblOffset val="100"/>
        <c:noMultiLvlLbl val="0"/>
      </c:catAx>
      <c:valAx>
        <c:axId val="41122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74614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r>
              <a:rPr lang="en-GB" b="1">
                <a:solidFill>
                  <a:srgbClr val="0070C0"/>
                </a:solidFill>
              </a:rPr>
              <a:t>GANTT</a:t>
            </a:r>
            <a:r>
              <a:rPr lang="en-GB" b="1" baseline="0">
                <a:solidFill>
                  <a:srgbClr val="0070C0"/>
                </a:solidFill>
              </a:rPr>
              <a:t> Chart</a:t>
            </a:r>
            <a:endParaRPr lang="en-GB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numRef>
              <c:f>'6.4. Gantt Chart'!$B$5:$B$19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'6.4. Gantt Chart'!$E$5:$E$19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13.719427244808461</c:v>
                </c:pt>
                <c:pt idx="3">
                  <c:v>21.138600370286241</c:v>
                </c:pt>
                <c:pt idx="4">
                  <c:v>34.875669986692493</c:v>
                </c:pt>
                <c:pt idx="5">
                  <c:v>52.665644317845775</c:v>
                </c:pt>
                <c:pt idx="6">
                  <c:v>86</c:v>
                </c:pt>
                <c:pt idx="7">
                  <c:v>101.04251849133253</c:v>
                </c:pt>
                <c:pt idx="8">
                  <c:v>102.03076582889071</c:v>
                </c:pt>
                <c:pt idx="9">
                  <c:v>121.6967868685314</c:v>
                </c:pt>
                <c:pt idx="10">
                  <c:v>129.65143950102978</c:v>
                </c:pt>
                <c:pt idx="11">
                  <c:v>138.44199402546508</c:v>
                </c:pt>
                <c:pt idx="12">
                  <c:v>159.19612374200037</c:v>
                </c:pt>
                <c:pt idx="13">
                  <c:v>163.94728040164051</c:v>
                </c:pt>
                <c:pt idx="14">
                  <c:v>177.88689864086217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F-5740-A7C9-D21BE3BB4863}"/>
            </c:ext>
          </c:extLst>
        </c:ser>
        <c:ser>
          <c:idx val="1"/>
          <c:order val="1"/>
          <c:tx>
            <c:strRef>
              <c:f>'6.4. Gantt Chart'!$F$4</c:f>
              <c:strCache>
                <c:ptCount val="1"/>
                <c:pt idx="0">
                  <c:v>Wait Time</c:v>
                </c:pt>
              </c:strCache>
            </c:strRef>
          </c:tx>
          <c:spPr>
            <a:solidFill>
              <a:srgbClr val="EFBAC1"/>
            </a:solidFill>
            <a:ln w="12700">
              <a:solidFill>
                <a:schemeClr val="tx2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numRef>
              <c:f>'6.4. Gantt Chart'!$B$5:$B$19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'6.4. Gantt Chart'!$F$5:$F$19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7.4544725618524978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F-5740-A7C9-D21BE3BB4863}"/>
            </c:ext>
          </c:extLst>
        </c:ser>
        <c:ser>
          <c:idx val="4"/>
          <c:order val="2"/>
          <c:tx>
            <c:strRef>
              <c:f>'6.4. Gantt Chart'!$I$4</c:f>
              <c:strCache>
                <c:ptCount val="1"/>
                <c:pt idx="0">
                  <c:v>M#1 Idle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rgbClr val="00B050"/>
              </a:solidFill>
            </a:ln>
            <a:effectLst/>
          </c:spPr>
          <c:invertIfNegative val="0"/>
          <c:cat>
            <c:numRef>
              <c:f>'6.4. Gantt Chart'!$B$5:$B$19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'6.4. Gantt Chart'!$I$5:$I$19</c:f>
              <c:numCache>
                <c:formatCode>0</c:formatCode>
                <c:ptCount val="15"/>
                <c:pt idx="0">
                  <c:v>0</c:v>
                </c:pt>
                <c:pt idx="1">
                  <c:v>19</c:v>
                </c:pt>
                <c:pt idx="2">
                  <c:v>0</c:v>
                </c:pt>
                <c:pt idx="3">
                  <c:v>21.861399629713759</c:v>
                </c:pt>
                <c:pt idx="4">
                  <c:v>0</c:v>
                </c:pt>
                <c:pt idx="5">
                  <c:v>22.334355682154225</c:v>
                </c:pt>
                <c:pt idx="6">
                  <c:v>0</c:v>
                </c:pt>
                <c:pt idx="7">
                  <c:v>5.9574815086674704</c:v>
                </c:pt>
                <c:pt idx="8">
                  <c:v>0</c:v>
                </c:pt>
                <c:pt idx="9">
                  <c:v>11.303213131468596</c:v>
                </c:pt>
                <c:pt idx="10">
                  <c:v>0</c:v>
                </c:pt>
                <c:pt idx="11">
                  <c:v>14.558005974534922</c:v>
                </c:pt>
                <c:pt idx="12">
                  <c:v>5.803876257999633</c:v>
                </c:pt>
                <c:pt idx="13">
                  <c:v>0</c:v>
                </c:pt>
                <c:pt idx="14">
                  <c:v>9.1131013591378291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DF-5740-A7C9-D21BE3BB4863}"/>
            </c:ext>
          </c:extLst>
        </c:ser>
        <c:ser>
          <c:idx val="5"/>
          <c:order val="3"/>
          <c:tx>
            <c:strRef>
              <c:f>'6.4. Gantt Chart'!$J$4</c:f>
              <c:strCache>
                <c:ptCount val="1"/>
                <c:pt idx="0">
                  <c:v>M#2 Idle</c:v>
                </c:pt>
              </c:strCache>
            </c:strRef>
          </c:tx>
          <c:spPr>
            <a:solidFill>
              <a:schemeClr val="tx2">
                <a:lumMod val="10000"/>
                <a:lumOff val="90000"/>
              </a:schemeClr>
            </a:solidFill>
            <a:ln w="12700">
              <a:solidFill>
                <a:schemeClr val="tx2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numRef>
              <c:f>'6.4. Gantt Chart'!$B$5:$B$19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'6.4. Gantt Chart'!$J$5:$J$19</c:f>
              <c:numCache>
                <c:formatCode>0</c:formatCode>
                <c:ptCount val="15"/>
                <c:pt idx="0">
                  <c:v>8</c:v>
                </c:pt>
                <c:pt idx="1">
                  <c:v>0</c:v>
                </c:pt>
                <c:pt idx="2">
                  <c:v>15.280572755191539</c:v>
                </c:pt>
                <c:pt idx="3">
                  <c:v>0</c:v>
                </c:pt>
                <c:pt idx="4">
                  <c:v>24.124330013307507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20.969234171109292</c:v>
                </c:pt>
                <c:pt idx="9">
                  <c:v>0</c:v>
                </c:pt>
                <c:pt idx="10">
                  <c:v>11.348560498970215</c:v>
                </c:pt>
                <c:pt idx="11">
                  <c:v>0</c:v>
                </c:pt>
                <c:pt idx="12">
                  <c:v>0</c:v>
                </c:pt>
                <c:pt idx="13">
                  <c:v>12.052719598359488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DF-5740-A7C9-D21BE3BB4863}"/>
            </c:ext>
          </c:extLst>
        </c:ser>
        <c:ser>
          <c:idx val="2"/>
          <c:order val="4"/>
          <c:tx>
            <c:strRef>
              <c:f>'6.4. Gantt Chart'!$G$4</c:f>
              <c:strCache>
                <c:ptCount val="1"/>
                <c:pt idx="0">
                  <c:v>M#1 Servicing</c:v>
                </c:pt>
              </c:strCache>
            </c:strRef>
          </c:tx>
          <c:spPr>
            <a:solidFill>
              <a:srgbClr val="00B050"/>
            </a:solidFill>
            <a:ln w="12700">
              <a:solidFill>
                <a:srgbClr val="00B050"/>
              </a:solidFill>
            </a:ln>
            <a:effectLst/>
          </c:spPr>
          <c:invertIfNegative val="0"/>
          <c:cat>
            <c:numRef>
              <c:f>'6.4. Gantt Chart'!$B$5:$B$19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'6.4. Gantt Chart'!$G$5:$G$19</c:f>
              <c:numCache>
                <c:formatCode>0</c:formatCode>
                <c:ptCount val="15"/>
                <c:pt idx="0">
                  <c:v>0</c:v>
                </c:pt>
                <c:pt idx="1">
                  <c:v>2.1386003702862393</c:v>
                </c:pt>
                <c:pt idx="2">
                  <c:v>0</c:v>
                </c:pt>
                <c:pt idx="3">
                  <c:v>9.6656443178457714</c:v>
                </c:pt>
                <c:pt idx="4">
                  <c:v>0</c:v>
                </c:pt>
                <c:pt idx="5">
                  <c:v>26.04251849133253</c:v>
                </c:pt>
                <c:pt idx="6">
                  <c:v>0</c:v>
                </c:pt>
                <c:pt idx="7">
                  <c:v>14.696786868531412</c:v>
                </c:pt>
                <c:pt idx="8">
                  <c:v>0</c:v>
                </c:pt>
                <c:pt idx="9">
                  <c:v>5.4419940254650871</c:v>
                </c:pt>
                <c:pt idx="10">
                  <c:v>0</c:v>
                </c:pt>
                <c:pt idx="11">
                  <c:v>6.1961237420003537</c:v>
                </c:pt>
                <c:pt idx="12">
                  <c:v>12.886898640862164</c:v>
                </c:pt>
                <c:pt idx="13">
                  <c:v>0</c:v>
                </c:pt>
                <c:pt idx="14">
                  <c:v>0.58618151764889737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F-5740-A7C9-D21BE3BB4863}"/>
            </c:ext>
          </c:extLst>
        </c:ser>
        <c:ser>
          <c:idx val="3"/>
          <c:order val="5"/>
          <c:tx>
            <c:strRef>
              <c:f>'6.4. Gantt Chart'!$H$4</c:f>
              <c:strCache>
                <c:ptCount val="1"/>
                <c:pt idx="0">
                  <c:v>M#2 Servicing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 w="12700">
              <a:solidFill>
                <a:schemeClr val="tx2">
                  <a:lumMod val="50000"/>
                  <a:lumOff val="50000"/>
                </a:schemeClr>
              </a:solidFill>
            </a:ln>
            <a:effectLst/>
          </c:spPr>
          <c:invertIfNegative val="0"/>
          <c:cat>
            <c:numRef>
              <c:f>'6.4. Gantt Chart'!$B$5:$B$19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'6.4. Gantt Chart'!$H$5:$H$19</c:f>
              <c:numCache>
                <c:formatCode>0</c:formatCode>
                <c:ptCount val="15"/>
                <c:pt idx="0">
                  <c:v>5.7194272448084611</c:v>
                </c:pt>
                <c:pt idx="1">
                  <c:v>0</c:v>
                </c:pt>
                <c:pt idx="2">
                  <c:v>5.8756699866924915</c:v>
                </c:pt>
                <c:pt idx="3">
                  <c:v>0</c:v>
                </c:pt>
                <c:pt idx="4">
                  <c:v>34.454472561852505</c:v>
                </c:pt>
                <c:pt idx="5">
                  <c:v>0</c:v>
                </c:pt>
                <c:pt idx="6">
                  <c:v>8.5762932670382099</c:v>
                </c:pt>
                <c:pt idx="7">
                  <c:v>0</c:v>
                </c:pt>
                <c:pt idx="8">
                  <c:v>6.6514395010297802</c:v>
                </c:pt>
                <c:pt idx="9">
                  <c:v>0</c:v>
                </c:pt>
                <c:pt idx="10">
                  <c:v>22.947280401640509</c:v>
                </c:pt>
                <c:pt idx="11">
                  <c:v>0</c:v>
                </c:pt>
                <c:pt idx="12">
                  <c:v>0</c:v>
                </c:pt>
                <c:pt idx="13">
                  <c:v>27.849579493681347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DF-5740-A7C9-D21BE3BB4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93372448"/>
        <c:axId val="1395624480"/>
      </c:barChart>
      <c:catAx>
        <c:axId val="79337244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Segoe UI Symbol" panose="020B0502040204020203" pitchFamily="34" charset="0"/>
                    <a:ea typeface="Segoe UI Symbol" panose="020B0502040204020203" pitchFamily="34" charset="0"/>
                    <a:cs typeface="+mn-cs"/>
                  </a:defRPr>
                </a:pPr>
                <a:r>
                  <a:rPr lang="en-GB" sz="900"/>
                  <a:t>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Symbol" panose="020B0502040204020203" pitchFamily="34" charset="0"/>
                  <a:ea typeface="Segoe UI Symbol" panose="020B0502040204020203" pitchFamily="34" charset="0"/>
                  <a:cs typeface="+mn-cs"/>
                </a:defRPr>
              </a:pPr>
              <a:endParaRPr lang="en-B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1395624480"/>
        <c:crosses val="autoZero"/>
        <c:auto val="1"/>
        <c:lblAlgn val="ctr"/>
        <c:lblOffset val="100"/>
        <c:noMultiLvlLbl val="0"/>
      </c:catAx>
      <c:valAx>
        <c:axId val="1395624480"/>
        <c:scaling>
          <c:orientation val="minMax"/>
          <c:max val="21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Segoe UI Symbol" panose="020B0502040204020203" pitchFamily="34" charset="0"/>
                    <a:ea typeface="Segoe UI Symbol" panose="020B0502040204020203" pitchFamily="34" charset="0"/>
                    <a:cs typeface="+mn-cs"/>
                  </a:defRPr>
                </a:pPr>
                <a:r>
                  <a:rPr lang="en-GB" sz="900"/>
                  <a:t>Minutes</a:t>
                </a:r>
              </a:p>
            </c:rich>
          </c:tx>
          <c:layout>
            <c:manualLayout>
              <c:xMode val="edge"/>
              <c:yMode val="edge"/>
              <c:x val="0.49206805907772033"/>
              <c:y val="9.887339783061539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Symbol" panose="020B0502040204020203" pitchFamily="34" charset="0"/>
                  <a:ea typeface="Segoe UI Symbol" panose="020B0502040204020203" pitchFamily="34" charset="0"/>
                  <a:cs typeface="+mn-cs"/>
                </a:defRPr>
              </a:pPr>
              <a:endParaRPr lang="en-BD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Symbol" panose="020B0502040204020203" pitchFamily="34" charset="0"/>
                <a:ea typeface="Segoe UI Symbol" panose="020B0502040204020203" pitchFamily="34" charset="0"/>
                <a:cs typeface="+mn-cs"/>
              </a:defRPr>
            </a:pPr>
            <a:endParaRPr lang="en-BD"/>
          </a:p>
        </c:txPr>
        <c:crossAx val="7933724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3739504976735784"/>
          <c:y val="0.92249920285330789"/>
          <c:w val="0.60984255792324249"/>
          <c:h val="5.80962418590797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70C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Segoe UI Symbol" panose="020B0502040204020203" pitchFamily="34" charset="0"/>
          <a:ea typeface="Segoe UI Symbol" panose="020B0502040204020203" pitchFamily="34" charset="0"/>
        </a:defRPr>
      </a:pPr>
      <a:endParaRPr lang="en-BD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2</xdr:row>
      <xdr:rowOff>50798</xdr:rowOff>
    </xdr:from>
    <xdr:to>
      <xdr:col>14</xdr:col>
      <xdr:colOff>571177</xdr:colOff>
      <xdr:row>20</xdr:row>
      <xdr:rowOff>27550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173BE6-327B-D7D8-D25C-64333888C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4</xdr:row>
      <xdr:rowOff>38100</xdr:rowOff>
    </xdr:from>
    <xdr:to>
      <xdr:col>14</xdr:col>
      <xdr:colOff>231707</xdr:colOff>
      <xdr:row>22</xdr:row>
      <xdr:rowOff>47827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31D42E-C7C6-5BD5-1145-C1E7D0EC9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565150</xdr:colOff>
      <xdr:row>25</xdr:row>
      <xdr:rowOff>120650</xdr:rowOff>
    </xdr:from>
    <xdr:to>
      <xdr:col>14</xdr:col>
      <xdr:colOff>250448</xdr:colOff>
      <xdr:row>43</xdr:row>
      <xdr:rowOff>97402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525E77-633B-0CB3-EC51-E939A0C3F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108857</xdr:colOff>
      <xdr:row>13</xdr:row>
      <xdr:rowOff>163286</xdr:rowOff>
    </xdr:from>
    <xdr:to>
      <xdr:col>18</xdr:col>
      <xdr:colOff>242442</xdr:colOff>
      <xdr:row>40</xdr:row>
      <xdr:rowOff>61686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E0D20-0E01-845C-A3D8-581F05A9D9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15</xdr:row>
      <xdr:rowOff>57150</xdr:rowOff>
    </xdr:from>
    <xdr:to>
      <xdr:col>9</xdr:col>
      <xdr:colOff>292100</xdr:colOff>
      <xdr:row>42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E8BC24-5DA8-B2F5-54C1-9E6CB47F7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558800</xdr:colOff>
      <xdr:row>2</xdr:row>
      <xdr:rowOff>184150</xdr:rowOff>
    </xdr:from>
    <xdr:to>
      <xdr:col>16</xdr:col>
      <xdr:colOff>286904</xdr:colOff>
      <xdr:row>21</xdr:row>
      <xdr:rowOff>2886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B6559-415A-8B7D-5084-5885FF51E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533978</xdr:colOff>
      <xdr:row>22</xdr:row>
      <xdr:rowOff>137007</xdr:rowOff>
    </xdr:from>
    <xdr:to>
      <xdr:col>16</xdr:col>
      <xdr:colOff>262082</xdr:colOff>
      <xdr:row>40</xdr:row>
      <xdr:rowOff>157789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514509-5EE3-4B52-D533-13FE3A7D1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406400</xdr:colOff>
      <xdr:row>2</xdr:row>
      <xdr:rowOff>57150</xdr:rowOff>
    </xdr:from>
    <xdr:to>
      <xdr:col>16</xdr:col>
      <xdr:colOff>114300</xdr:colOff>
      <xdr:row>20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66D14E-0B27-7E56-5015-B107AD2D36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342900</xdr:colOff>
      <xdr:row>2</xdr:row>
      <xdr:rowOff>44450</xdr:rowOff>
    </xdr:from>
    <xdr:to>
      <xdr:col>23</xdr:col>
      <xdr:colOff>50800</xdr:colOff>
      <xdr:row>20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807D36-5872-22A2-E6C3-565DE3B5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431800</xdr:colOff>
      <xdr:row>21</xdr:row>
      <xdr:rowOff>82550</xdr:rowOff>
    </xdr:from>
    <xdr:to>
      <xdr:col>16</xdr:col>
      <xdr:colOff>139700</xdr:colOff>
      <xdr:row>39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A970DF-C9C5-81D2-C89F-7DAB751CF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368300</xdr:colOff>
      <xdr:row>21</xdr:row>
      <xdr:rowOff>82550</xdr:rowOff>
    </xdr:from>
    <xdr:to>
      <xdr:col>23</xdr:col>
      <xdr:colOff>76200</xdr:colOff>
      <xdr:row>39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2EECAB-B799-CD51-8016-8D4866A18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8080</xdr:colOff>
      <xdr:row>4</xdr:row>
      <xdr:rowOff>178953</xdr:rowOff>
    </xdr:from>
    <xdr:to>
      <xdr:col>7</xdr:col>
      <xdr:colOff>160480</xdr:colOff>
      <xdr:row>23</xdr:row>
      <xdr:rowOff>44696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A481BC-AEFA-E104-FF35-291FD1CE3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0.85498</cdr:x>
      <cdr:y>0.13186</cdr:y>
    </cdr:from>
    <cdr:to>
      <cdr:x>0.97797</cdr:x>
      <cdr:y>0.7692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D94FEF2-A2C3-3661-F9C3-82E6E0B4DF40}"/>
            </a:ext>
          </a:extLst>
        </cdr:cNvPr>
        <cdr:cNvSpPr/>
      </cdr:nvSpPr>
      <cdr:spPr>
        <a:xfrm xmlns:a="http://schemas.openxmlformats.org/drawingml/2006/main">
          <a:off x="5482836" y="495221"/>
          <a:ext cx="788706" cy="239366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60000"/>
            <a:lumOff val="40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GB" kern="12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346727</xdr:colOff>
      <xdr:row>5</xdr:row>
      <xdr:rowOff>7091</xdr:rowOff>
    </xdr:from>
    <xdr:to>
      <xdr:col>5</xdr:col>
      <xdr:colOff>3389</xdr:colOff>
      <xdr:row>23</xdr:row>
      <xdr:rowOff>117450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29CE06-9DA1-07AD-D878-EC04F50AD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509373</xdr:colOff>
      <xdr:row>5</xdr:row>
      <xdr:rowOff>2058</xdr:rowOff>
    </xdr:from>
    <xdr:to>
      <xdr:col>12</xdr:col>
      <xdr:colOff>752149</xdr:colOff>
      <xdr:row>22</xdr:row>
      <xdr:rowOff>145007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BCC8C6-F4A6-1FAE-E05D-45687BE71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326813</xdr:colOff>
      <xdr:row>5</xdr:row>
      <xdr:rowOff>409</xdr:rowOff>
    </xdr:from>
    <xdr:to>
      <xdr:col>20</xdr:col>
      <xdr:colOff>63280</xdr:colOff>
      <xdr:row>22</xdr:row>
      <xdr:rowOff>156060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772FAE9-1668-78A8-C966-04B4FF5639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484738</xdr:colOff>
      <xdr:row>4</xdr:row>
      <xdr:rowOff>189698</xdr:rowOff>
    </xdr:from>
    <xdr:to>
      <xdr:col>27</xdr:col>
      <xdr:colOff>484738</xdr:colOff>
      <xdr:row>22</xdr:row>
      <xdr:rowOff>189698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300A799-102C-4A80-8892-76B8D4DBC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0.85498</cdr:x>
      <cdr:y>0.13186</cdr:y>
    </cdr:from>
    <cdr:to>
      <cdr:x>0.97736</cdr:x>
      <cdr:y>0.76217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D94FEF2-A2C3-3661-F9C3-82E6E0B4DF40}"/>
            </a:ext>
          </a:extLst>
        </cdr:cNvPr>
        <cdr:cNvSpPr/>
      </cdr:nvSpPr>
      <cdr:spPr>
        <a:xfrm xmlns:a="http://schemas.openxmlformats.org/drawingml/2006/main">
          <a:off x="5476345" y="481345"/>
          <a:ext cx="783850" cy="23009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60000"/>
            <a:lumOff val="40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GB" kern="12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0.85498</cdr:x>
      <cdr:y>0.13711</cdr:y>
    </cdr:from>
    <cdr:to>
      <cdr:x>0.97769</cdr:x>
      <cdr:y>0.75758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D94FEF2-A2C3-3661-F9C3-82E6E0B4DF40}"/>
            </a:ext>
          </a:extLst>
        </cdr:cNvPr>
        <cdr:cNvSpPr/>
      </cdr:nvSpPr>
      <cdr:spPr>
        <a:xfrm xmlns:a="http://schemas.openxmlformats.org/drawingml/2006/main">
          <a:off x="5462959" y="493241"/>
          <a:ext cx="784068" cy="22320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60000"/>
            <a:lumOff val="40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GB" kern="1200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0.85498</cdr:x>
      <cdr:y>0.13186</cdr:y>
    </cdr:from>
    <cdr:to>
      <cdr:x>0.97736</cdr:x>
      <cdr:y>0.76217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D94FEF2-A2C3-3661-F9C3-82E6E0B4DF40}"/>
            </a:ext>
          </a:extLst>
        </cdr:cNvPr>
        <cdr:cNvSpPr/>
      </cdr:nvSpPr>
      <cdr:spPr>
        <a:xfrm xmlns:a="http://schemas.openxmlformats.org/drawingml/2006/main">
          <a:off x="5476345" y="481345"/>
          <a:ext cx="783850" cy="23009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60000"/>
            <a:lumOff val="40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GB" kern="1200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0.85498</cdr:x>
      <cdr:y>0.13186</cdr:y>
    </cdr:from>
    <cdr:to>
      <cdr:x>0.97736</cdr:x>
      <cdr:y>0.76217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D94FEF2-A2C3-3661-F9C3-82E6E0B4DF40}"/>
            </a:ext>
          </a:extLst>
        </cdr:cNvPr>
        <cdr:cNvSpPr/>
      </cdr:nvSpPr>
      <cdr:spPr>
        <a:xfrm xmlns:a="http://schemas.openxmlformats.org/drawingml/2006/main">
          <a:off x="5476345" y="481345"/>
          <a:ext cx="783850" cy="23009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60000"/>
            <a:lumOff val="40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GB" kern="1200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8080</xdr:colOff>
      <xdr:row>4</xdr:row>
      <xdr:rowOff>178954</xdr:rowOff>
    </xdr:from>
    <xdr:to>
      <xdr:col>6</xdr:col>
      <xdr:colOff>585466</xdr:colOff>
      <xdr:row>23</xdr:row>
      <xdr:rowOff>11066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AF2343-0E38-C649-A20E-1F07A7212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100004</xdr:colOff>
      <xdr:row>4</xdr:row>
      <xdr:rowOff>149926</xdr:rowOff>
    </xdr:from>
    <xdr:to>
      <xdr:col>15</xdr:col>
      <xdr:colOff>754829</xdr:colOff>
      <xdr:row>22</xdr:row>
      <xdr:rowOff>183380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66D57-2059-294E-91CA-62F9E89AE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0.85498</cdr:x>
      <cdr:y>0.13186</cdr:y>
    </cdr:from>
    <cdr:to>
      <cdr:x>0.97736</cdr:x>
      <cdr:y>0.76217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D94FEF2-A2C3-3661-F9C3-82E6E0B4DF40}"/>
            </a:ext>
          </a:extLst>
        </cdr:cNvPr>
        <cdr:cNvSpPr/>
      </cdr:nvSpPr>
      <cdr:spPr>
        <a:xfrm xmlns:a="http://schemas.openxmlformats.org/drawingml/2006/main">
          <a:off x="5476345" y="481345"/>
          <a:ext cx="783850" cy="23009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60000"/>
            <a:lumOff val="40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GB" kern="1200"/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0.85498</cdr:x>
      <cdr:y>0.13186</cdr:y>
    </cdr:from>
    <cdr:to>
      <cdr:x>0.97736</cdr:x>
      <cdr:y>0.76217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FD94FEF2-A2C3-3661-F9C3-82E6E0B4DF40}"/>
            </a:ext>
          </a:extLst>
        </cdr:cNvPr>
        <cdr:cNvSpPr/>
      </cdr:nvSpPr>
      <cdr:spPr>
        <a:xfrm xmlns:a="http://schemas.openxmlformats.org/drawingml/2006/main">
          <a:off x="5476345" y="481345"/>
          <a:ext cx="783850" cy="23009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5">
            <a:lumMod val="60000"/>
            <a:lumOff val="40000"/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GB" kern="1200"/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282575</xdr:colOff>
      <xdr:row>15</xdr:row>
      <xdr:rowOff>120650</xdr:rowOff>
    </xdr:from>
    <xdr:to>
      <xdr:col>13</xdr:col>
      <xdr:colOff>770255</xdr:colOff>
      <xdr:row>33</xdr:row>
      <xdr:rowOff>120650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0F9FF50-A41F-8938-2F91-BD3EB31566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130175</xdr:colOff>
      <xdr:row>15</xdr:row>
      <xdr:rowOff>100330</xdr:rowOff>
    </xdr:from>
    <xdr:to>
      <xdr:col>20</xdr:col>
      <xdr:colOff>678815</xdr:colOff>
      <xdr:row>33</xdr:row>
      <xdr:rowOff>100330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D2FB89B-28FD-F50B-785F-A025C16F0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14255</xdr:colOff>
      <xdr:row>39</xdr:row>
      <xdr:rowOff>73348</xdr:rowOff>
    </xdr:from>
    <xdr:to>
      <xdr:col>15</xdr:col>
      <xdr:colOff>718343</xdr:colOff>
      <xdr:row>57</xdr:row>
      <xdr:rowOff>100780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EDF8BE-D4F5-22FE-E915-F69B284C4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1015606</xdr:colOff>
      <xdr:row>17</xdr:row>
      <xdr:rowOff>179456</xdr:rowOff>
    </xdr:from>
    <xdr:to>
      <xdr:col>18</xdr:col>
      <xdr:colOff>350209</xdr:colOff>
      <xdr:row>36</xdr:row>
      <xdr:rowOff>3688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6E8E515E-2CAA-6F13-0D9C-27B49B8F1022}"/>
            </a:ext>
          </a:extLst>
        </xdr:cNvPr>
        <xdr:cNvGrpSpPr/>
      </xdr:nvGrpSpPr>
      <xdr:grpSpPr>
        <a:xfrm>
          <a:off x="13529339" y="3904789"/>
          <a:ext cx="5532203" cy="3871299"/>
          <a:chOff x="13487006" y="3633856"/>
          <a:chExt cx="5506803" cy="3685032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E0E4F47A-696A-3F06-3D6C-A807F141359C}"/>
              </a:ext>
            </a:extLst>
          </xdr:cNvPr>
          <xdr:cNvGraphicFramePr/>
        </xdr:nvGraphicFramePr>
        <xdr:xfrm>
          <a:off x="13487006" y="3633856"/>
          <a:ext cx="5506803" cy="368503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5A165D9B-4F53-637B-5D87-E85BA362F32E}"/>
              </a:ext>
            </a:extLst>
          </xdr:cNvPr>
          <xdr:cNvSpPr/>
        </xdr:nvSpPr>
        <xdr:spPr>
          <a:xfrm>
            <a:off x="14122400" y="5835650"/>
            <a:ext cx="4695826" cy="561714"/>
          </a:xfrm>
          <a:prstGeom prst="rect">
            <a:avLst/>
          </a:prstGeom>
          <a:solidFill>
            <a:srgbClr val="FF0000">
              <a:alpha val="10000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E31CF48C-CB87-AEDA-AA5A-82789E682BC3}"/>
              </a:ext>
            </a:extLst>
          </xdr:cNvPr>
          <xdr:cNvSpPr txBox="1"/>
        </xdr:nvSpPr>
        <xdr:spPr>
          <a:xfrm>
            <a:off x="14081547" y="5336754"/>
            <a:ext cx="912686" cy="256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050" b="1">
                <a:solidFill>
                  <a:srgbClr val="0070C0"/>
                </a:solidFill>
              </a:rPr>
              <a:t>ROP = 2 units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E8ECE516-6196-1F8F-67EA-DF700E20E83D}"/>
              </a:ext>
            </a:extLst>
          </xdr:cNvPr>
          <xdr:cNvSpPr txBox="1"/>
        </xdr:nvSpPr>
        <xdr:spPr>
          <a:xfrm rot="16200000">
            <a:off x="16171446" y="4530687"/>
            <a:ext cx="996170" cy="256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050" b="1">
                <a:solidFill>
                  <a:schemeClr val="accent6">
                    <a:lumMod val="75000"/>
                  </a:schemeClr>
                </a:solidFill>
              </a:rPr>
              <a:t>ROQ = 10 units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C3CB87D2-3972-7945-B4B7-74595A5B7345}"/>
              </a:ext>
            </a:extLst>
          </xdr:cNvPr>
          <xdr:cNvSpPr txBox="1"/>
        </xdr:nvSpPr>
        <xdr:spPr>
          <a:xfrm rot="16200000">
            <a:off x="17524380" y="4809780"/>
            <a:ext cx="996170" cy="2567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GB" sz="1050" b="1">
                <a:solidFill>
                  <a:schemeClr val="accent6">
                    <a:lumMod val="75000"/>
                  </a:schemeClr>
                </a:solidFill>
              </a:rPr>
              <a:t>ROQ = 10 units</a:t>
            </a: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14255</xdr:colOff>
      <xdr:row>39</xdr:row>
      <xdr:rowOff>73348</xdr:rowOff>
    </xdr:from>
    <xdr:to>
      <xdr:col>15</xdr:col>
      <xdr:colOff>709877</xdr:colOff>
      <xdr:row>57</xdr:row>
      <xdr:rowOff>100780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855F81-79C0-8845-9317-06373B56E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1015606</xdr:colOff>
      <xdr:row>17</xdr:row>
      <xdr:rowOff>179456</xdr:rowOff>
    </xdr:from>
    <xdr:to>
      <xdr:col>18</xdr:col>
      <xdr:colOff>350209</xdr:colOff>
      <xdr:row>36</xdr:row>
      <xdr:rowOff>3688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7474B6BA-FB99-57E5-AF14-1F8386D0785D}"/>
            </a:ext>
          </a:extLst>
        </xdr:cNvPr>
        <xdr:cNvGrpSpPr/>
      </xdr:nvGrpSpPr>
      <xdr:grpSpPr>
        <a:xfrm>
          <a:off x="13487291" y="3803950"/>
          <a:ext cx="5499098" cy="3705581"/>
          <a:chOff x="13487291" y="3575636"/>
          <a:chExt cx="5499098" cy="3619962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CA1074E8-F56F-7C43-9FAF-47B00DB016CF}"/>
              </a:ext>
            </a:extLst>
          </xdr:cNvPr>
          <xdr:cNvGraphicFramePr>
            <a:graphicFrameLocks/>
          </xdr:cNvGraphicFramePr>
        </xdr:nvGraphicFramePr>
        <xdr:xfrm>
          <a:off x="13487291" y="3575636"/>
          <a:ext cx="5499098" cy="361996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F0603936-204D-874A-8B68-BBF63CA8A8AA}"/>
              </a:ext>
            </a:extLst>
          </xdr:cNvPr>
          <xdr:cNvSpPr/>
        </xdr:nvSpPr>
        <xdr:spPr>
          <a:xfrm>
            <a:off x="14123091" y="6045096"/>
            <a:ext cx="4688765" cy="245251"/>
          </a:xfrm>
          <a:prstGeom prst="rect">
            <a:avLst/>
          </a:prstGeom>
          <a:solidFill>
            <a:srgbClr val="FF0000">
              <a:alpha val="10000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EBBF8E46-48BF-604E-B5AB-E0CE5ACA2A0E}"/>
              </a:ext>
            </a:extLst>
          </xdr:cNvPr>
          <xdr:cNvSpPr txBox="1"/>
        </xdr:nvSpPr>
        <xdr:spPr>
          <a:xfrm>
            <a:off x="14082483" y="5595082"/>
            <a:ext cx="907224" cy="2522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GB" sz="1050" b="1">
                <a:solidFill>
                  <a:srgbClr val="0070C0"/>
                </a:solidFill>
              </a:rPr>
              <a:t>ROP = 2 units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E0F0ACCC-1A52-524B-8D48-A119B593EBE9}"/>
              </a:ext>
            </a:extLst>
          </xdr:cNvPr>
          <xdr:cNvSpPr txBox="1"/>
        </xdr:nvSpPr>
        <xdr:spPr>
          <a:xfrm rot="16200000">
            <a:off x="16174106" y="4575349"/>
            <a:ext cx="978580" cy="255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GB" sz="1050" b="1">
                <a:solidFill>
                  <a:schemeClr val="accent6">
                    <a:lumMod val="75000"/>
                  </a:schemeClr>
                </a:solidFill>
              </a:rPr>
              <a:t>ROQ = 13 units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6153BA3-BBED-D447-828A-B58B0AE57F3D}"/>
              </a:ext>
            </a:extLst>
          </xdr:cNvPr>
          <xdr:cNvSpPr txBox="1"/>
        </xdr:nvSpPr>
        <xdr:spPr>
          <a:xfrm rot="16200000">
            <a:off x="17527360" y="4472979"/>
            <a:ext cx="978580" cy="2552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GB" sz="1050" b="1">
                <a:solidFill>
                  <a:schemeClr val="accent6">
                    <a:lumMod val="75000"/>
                  </a:schemeClr>
                </a:solidFill>
              </a:rPr>
              <a:t>ROQ = 13 units</a:t>
            </a:r>
          </a:p>
        </xdr:txBody>
      </xdr:sp>
    </xdr:grpSp>
    <xdr:clientData/>
  </xdr:twoCellAnchor>
  <xdr:twoCellAnchor>
    <xdr:from>
      <xdr:col>16</xdr:col>
      <xdr:colOff>28603</xdr:colOff>
      <xdr:row>39</xdr:row>
      <xdr:rowOff>96627</xdr:rowOff>
    </xdr:from>
    <xdr:to>
      <xdr:col>19</xdr:col>
      <xdr:colOff>603955</xdr:colOff>
      <xdr:row>57</xdr:row>
      <xdr:rowOff>124059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3185FBE-DDC8-C93D-7AA0-1A973602D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489589</xdr:colOff>
      <xdr:row>20</xdr:row>
      <xdr:rowOff>61928</xdr:rowOff>
    </xdr:from>
    <xdr:to>
      <xdr:col>10</xdr:col>
      <xdr:colOff>744310</xdr:colOff>
      <xdr:row>40</xdr:row>
      <xdr:rowOff>187872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8ABBBD-55C0-A7E9-8816-70561DC66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0.10941</cdr:x>
      <cdr:y>0.8936</cdr:y>
    </cdr:from>
    <cdr:to>
      <cdr:x>0.97103</cdr:x>
      <cdr:y>0.8936</cdr:y>
    </cdr:to>
    <cdr:cxnSp macro="">
      <cdr:nvCxnSpPr>
        <cdr:cNvPr id="30" name="Straight Connector 29">
          <a:extLst xmlns:a="http://schemas.openxmlformats.org/drawingml/2006/main">
            <a:ext uri="{FF2B5EF4-FFF2-40B4-BE49-F238E27FC236}">
              <a16:creationId xmlns:a16="http://schemas.microsoft.com/office/drawing/2014/main" id="{07B7932A-1011-1761-F2D6-FDC6A84084DE}"/>
            </a:ext>
          </a:extLst>
        </cdr:cNvPr>
        <cdr:cNvCxnSpPr/>
      </cdr:nvCxnSpPr>
      <cdr:spPr>
        <a:xfrm xmlns:a="http://schemas.openxmlformats.org/drawingml/2006/main">
          <a:off x="868510" y="3744138"/>
          <a:ext cx="6839751" cy="0"/>
        </a:xfrm>
        <a:prstGeom xmlns:a="http://schemas.openxmlformats.org/drawingml/2006/main" prst="line">
          <a:avLst/>
        </a:prstGeom>
        <a:ln xmlns:a="http://schemas.openxmlformats.org/drawingml/2006/main" w="63500">
          <a:solidFill>
            <a:schemeClr val="bg1">
              <a:lumMod val="85000"/>
            </a:schemeClr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0.07351</cdr:x>
      <cdr:y>0.8936</cdr:y>
    </cdr:from>
    <cdr:to>
      <cdr:x>0.77919</cdr:x>
      <cdr:y>0.8936</cdr:y>
    </cdr:to>
    <cdr:grpSp>
      <cdr:nvGrpSpPr>
        <cdr:cNvPr id="35" name="Group 34">
          <a:extLst xmlns:a="http://schemas.openxmlformats.org/drawingml/2006/main">
            <a:ext uri="{FF2B5EF4-FFF2-40B4-BE49-F238E27FC236}">
              <a16:creationId xmlns:a16="http://schemas.microsoft.com/office/drawing/2014/main" id="{45B58C5F-D5DF-B29D-58B7-DFB426069B77}"/>
            </a:ext>
          </a:extLst>
        </cdr:cNvPr>
        <cdr:cNvGrpSpPr/>
      </cdr:nvGrpSpPr>
      <cdr:grpSpPr>
        <a:xfrm xmlns:a="http://schemas.openxmlformats.org/drawingml/2006/main">
          <a:off x="623682" y="3744134"/>
          <a:ext cx="5987216" cy="0"/>
          <a:chOff x="583003" y="853779"/>
          <a:chExt cx="5596438" cy="1"/>
        </a:xfrm>
      </cdr:grpSpPr>
      <cdr:cxnSp macro="">
        <cdr:nvCxnSpPr>
          <cdr:cNvPr id="11" name="Straight Connector 10">
            <a:extLst xmlns:a="http://schemas.openxmlformats.org/drawingml/2006/main">
              <a:ext uri="{FF2B5EF4-FFF2-40B4-BE49-F238E27FC236}">
                <a16:creationId xmlns:a16="http://schemas.microsoft.com/office/drawing/2014/main" id="{6793A166-83E7-E808-70AE-EE127E36A0C6}"/>
              </a:ext>
            </a:extLst>
          </cdr:cNvPr>
          <cdr:cNvCxnSpPr/>
        </cdr:nvCxnSpPr>
        <cdr:spPr>
          <a:xfrm xmlns:a="http://schemas.openxmlformats.org/drawingml/2006/main">
            <a:off x="1784978" y="853780"/>
            <a:ext cx="256929" cy="0"/>
          </a:xfrm>
          <a:prstGeom xmlns:a="http://schemas.openxmlformats.org/drawingml/2006/main" prst="line">
            <a:avLst/>
          </a:prstGeom>
          <a:ln xmlns:a="http://schemas.openxmlformats.org/drawingml/2006/main" w="63500">
            <a:solidFill>
              <a:srgbClr val="FF0000"/>
            </a:solidFill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1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9376BBDE-2E49-7F6D-5200-6AA050B5C1DF}"/>
              </a:ext>
            </a:extLst>
          </cdr:cNvPr>
          <cdr:cNvCxnSpPr/>
        </cdr:nvCxnSpPr>
        <cdr:spPr>
          <a:xfrm xmlns:a="http://schemas.openxmlformats.org/drawingml/2006/main">
            <a:off x="2390823" y="853780"/>
            <a:ext cx="206178" cy="0"/>
          </a:xfrm>
          <a:prstGeom xmlns:a="http://schemas.openxmlformats.org/drawingml/2006/main" prst="line">
            <a:avLst/>
          </a:prstGeom>
          <a:ln xmlns:a="http://schemas.openxmlformats.org/drawingml/2006/main" w="63500">
            <a:solidFill>
              <a:srgbClr val="FF0000"/>
            </a:solidFill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1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17" name="Straight Connector 16">
            <a:extLst xmlns:a="http://schemas.openxmlformats.org/drawingml/2006/main">
              <a:ext uri="{FF2B5EF4-FFF2-40B4-BE49-F238E27FC236}">
                <a16:creationId xmlns:a16="http://schemas.microsoft.com/office/drawing/2014/main" id="{A2FEFCED-80E2-2FC2-0CC7-F4228DB29032}"/>
              </a:ext>
            </a:extLst>
          </cdr:cNvPr>
          <cdr:cNvCxnSpPr/>
        </cdr:nvCxnSpPr>
        <cdr:spPr>
          <a:xfrm xmlns:a="http://schemas.openxmlformats.org/drawingml/2006/main">
            <a:off x="4055073" y="853779"/>
            <a:ext cx="167399" cy="0"/>
          </a:xfrm>
          <a:prstGeom xmlns:a="http://schemas.openxmlformats.org/drawingml/2006/main" prst="line">
            <a:avLst/>
          </a:prstGeom>
          <a:ln xmlns:a="http://schemas.openxmlformats.org/drawingml/2006/main" w="63500">
            <a:solidFill>
              <a:srgbClr val="FF0000"/>
            </a:solidFill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1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0" name="Straight Connector 19">
            <a:extLst xmlns:a="http://schemas.openxmlformats.org/drawingml/2006/main">
              <a:ext uri="{FF2B5EF4-FFF2-40B4-BE49-F238E27FC236}">
                <a16:creationId xmlns:a16="http://schemas.microsoft.com/office/drawing/2014/main" id="{A3FB3D08-83F4-1F34-C1A3-0ACD58273BBF}"/>
              </a:ext>
            </a:extLst>
          </cdr:cNvPr>
          <cdr:cNvCxnSpPr/>
        </cdr:nvCxnSpPr>
        <cdr:spPr>
          <a:xfrm xmlns:a="http://schemas.openxmlformats.org/drawingml/2006/main">
            <a:off x="4987722" y="853779"/>
            <a:ext cx="111599" cy="0"/>
          </a:xfrm>
          <a:prstGeom xmlns:a="http://schemas.openxmlformats.org/drawingml/2006/main" prst="line">
            <a:avLst/>
          </a:prstGeom>
          <a:ln xmlns:a="http://schemas.openxmlformats.org/drawingml/2006/main" w="63500">
            <a:solidFill>
              <a:srgbClr val="FF0000"/>
            </a:solidFill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1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2" name="Straight Connector 21">
            <a:extLst xmlns:a="http://schemas.openxmlformats.org/drawingml/2006/main">
              <a:ext uri="{FF2B5EF4-FFF2-40B4-BE49-F238E27FC236}">
                <a16:creationId xmlns:a16="http://schemas.microsoft.com/office/drawing/2014/main" id="{F9650E11-0E74-9F1B-7333-91A618143AD1}"/>
              </a:ext>
            </a:extLst>
          </cdr:cNvPr>
          <cdr:cNvCxnSpPr/>
        </cdr:nvCxnSpPr>
        <cdr:spPr>
          <a:xfrm xmlns:a="http://schemas.openxmlformats.org/drawingml/2006/main">
            <a:off x="5298606" y="853779"/>
            <a:ext cx="71742" cy="0"/>
          </a:xfrm>
          <a:prstGeom xmlns:a="http://schemas.openxmlformats.org/drawingml/2006/main" prst="line">
            <a:avLst/>
          </a:prstGeom>
          <a:ln xmlns:a="http://schemas.openxmlformats.org/drawingml/2006/main" w="63500">
            <a:solidFill>
              <a:srgbClr val="FF0000"/>
            </a:solidFill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1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26" name="Straight Connector 25">
            <a:extLst xmlns:a="http://schemas.openxmlformats.org/drawingml/2006/main">
              <a:ext uri="{FF2B5EF4-FFF2-40B4-BE49-F238E27FC236}">
                <a16:creationId xmlns:a16="http://schemas.microsoft.com/office/drawing/2014/main" id="{862E941C-7156-4EB2-2ED0-149ED289246B}"/>
              </a:ext>
            </a:extLst>
          </cdr:cNvPr>
          <cdr:cNvCxnSpPr/>
        </cdr:nvCxnSpPr>
        <cdr:spPr>
          <a:xfrm xmlns:a="http://schemas.openxmlformats.org/drawingml/2006/main">
            <a:off x="6147556" y="853779"/>
            <a:ext cx="31885" cy="0"/>
          </a:xfrm>
          <a:prstGeom xmlns:a="http://schemas.openxmlformats.org/drawingml/2006/main" prst="line">
            <a:avLst/>
          </a:prstGeom>
          <a:ln xmlns:a="http://schemas.openxmlformats.org/drawingml/2006/main" w="63500">
            <a:solidFill>
              <a:srgbClr val="FF0000"/>
            </a:solidFill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1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3" name="Straight Connector 2">
            <a:extLst xmlns:a="http://schemas.openxmlformats.org/drawingml/2006/main">
              <a:ext uri="{FF2B5EF4-FFF2-40B4-BE49-F238E27FC236}">
                <a16:creationId xmlns:a16="http://schemas.microsoft.com/office/drawing/2014/main" id="{74D3EE52-91CA-00FD-3AA9-9689C3D16125}"/>
              </a:ext>
            </a:extLst>
          </cdr:cNvPr>
          <cdr:cNvCxnSpPr/>
        </cdr:nvCxnSpPr>
        <cdr:spPr>
          <a:xfrm xmlns:a="http://schemas.openxmlformats.org/drawingml/2006/main">
            <a:off x="583003" y="853780"/>
            <a:ext cx="285276" cy="0"/>
          </a:xfrm>
          <a:prstGeom xmlns:a="http://schemas.openxmlformats.org/drawingml/2006/main" prst="line">
            <a:avLst/>
          </a:prstGeom>
          <a:ln xmlns:a="http://schemas.openxmlformats.org/drawingml/2006/main" w="63500">
            <a:solidFill>
              <a:srgbClr val="FF0000"/>
            </a:solidFill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1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Straight Connector 3">
            <a:extLst xmlns:a="http://schemas.openxmlformats.org/drawingml/2006/main">
              <a:ext uri="{FF2B5EF4-FFF2-40B4-BE49-F238E27FC236}">
                <a16:creationId xmlns:a16="http://schemas.microsoft.com/office/drawing/2014/main" id="{01793E00-A687-64C4-989C-928252C5A2DC}"/>
              </a:ext>
            </a:extLst>
          </cdr:cNvPr>
          <cdr:cNvCxnSpPr/>
        </cdr:nvCxnSpPr>
        <cdr:spPr>
          <a:xfrm xmlns:a="http://schemas.openxmlformats.org/drawingml/2006/main">
            <a:off x="1068114" y="853780"/>
            <a:ext cx="164942" cy="0"/>
          </a:xfrm>
          <a:prstGeom xmlns:a="http://schemas.openxmlformats.org/drawingml/2006/main" prst="line">
            <a:avLst/>
          </a:prstGeom>
          <a:ln xmlns:a="http://schemas.openxmlformats.org/drawingml/2006/main" w="63500">
            <a:solidFill>
              <a:srgbClr val="FF0000"/>
            </a:solidFill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1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9" name="Straight Connector 8">
            <a:extLst xmlns:a="http://schemas.openxmlformats.org/drawingml/2006/main">
              <a:ext uri="{FF2B5EF4-FFF2-40B4-BE49-F238E27FC236}">
                <a16:creationId xmlns:a16="http://schemas.microsoft.com/office/drawing/2014/main" id="{8FF61342-2F01-7647-EE23-C63A70FCFD6A}"/>
              </a:ext>
            </a:extLst>
          </cdr:cNvPr>
          <cdr:cNvCxnSpPr/>
        </cdr:nvCxnSpPr>
        <cdr:spPr>
          <a:xfrm xmlns:a="http://schemas.openxmlformats.org/drawingml/2006/main">
            <a:off x="1321871" y="853780"/>
            <a:ext cx="247414" cy="0"/>
          </a:xfrm>
          <a:prstGeom xmlns:a="http://schemas.openxmlformats.org/drawingml/2006/main" prst="line">
            <a:avLst/>
          </a:prstGeom>
          <a:ln xmlns:a="http://schemas.openxmlformats.org/drawingml/2006/main" w="63500">
            <a:solidFill>
              <a:srgbClr val="FF0000"/>
            </a:solidFill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1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0.75075</cdr:x>
      <cdr:y>0.92119</cdr:y>
    </cdr:from>
    <cdr:to>
      <cdr:x>0.89233</cdr:x>
      <cdr:y>0.98345</cdr:y>
    </cdr:to>
    <cdr:grpSp>
      <cdr:nvGrpSpPr>
        <cdr:cNvPr id="44" name="Group 43">
          <a:extLst xmlns:a="http://schemas.openxmlformats.org/drawingml/2006/main">
            <a:ext uri="{FF2B5EF4-FFF2-40B4-BE49-F238E27FC236}">
              <a16:creationId xmlns:a16="http://schemas.microsoft.com/office/drawing/2014/main" id="{A32EEF27-253D-0CF5-85FC-AF35080A4D10}"/>
            </a:ext>
          </a:extLst>
        </cdr:cNvPr>
        <cdr:cNvGrpSpPr/>
      </cdr:nvGrpSpPr>
      <cdr:grpSpPr>
        <a:xfrm xmlns:a="http://schemas.openxmlformats.org/drawingml/2006/main">
          <a:off x="6369604" y="3859735"/>
          <a:ext cx="1201210" cy="260865"/>
          <a:chOff x="1027507" y="3825878"/>
          <a:chExt cx="1124504" cy="260861"/>
        </a:xfrm>
      </cdr:grpSpPr>
      <cdr:cxnSp macro="">
        <cdr:nvCxnSpPr>
          <cdr:cNvPr id="42" name="Straight Connector 41">
            <a:extLst xmlns:a="http://schemas.openxmlformats.org/drawingml/2006/main">
              <a:ext uri="{FF2B5EF4-FFF2-40B4-BE49-F238E27FC236}">
                <a16:creationId xmlns:a16="http://schemas.microsoft.com/office/drawing/2014/main" id="{F92148EB-970B-709C-F52F-68855CA78936}"/>
              </a:ext>
            </a:extLst>
          </cdr:cNvPr>
          <cdr:cNvCxnSpPr/>
        </cdr:nvCxnSpPr>
        <cdr:spPr>
          <a:xfrm xmlns:a="http://schemas.openxmlformats.org/drawingml/2006/main">
            <a:off x="1027507" y="3955804"/>
            <a:ext cx="247783" cy="0"/>
          </a:xfrm>
          <a:prstGeom xmlns:a="http://schemas.openxmlformats.org/drawingml/2006/main" prst="line">
            <a:avLst/>
          </a:prstGeom>
          <a:ln xmlns:a="http://schemas.openxmlformats.org/drawingml/2006/main" w="63500">
            <a:solidFill>
              <a:srgbClr val="FF0000"/>
            </a:solidFill>
          </a:ln>
        </cdr:spPr>
        <cdr:style>
          <a:lnRef xmlns:a="http://schemas.openxmlformats.org/drawingml/2006/main" idx="2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1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43" name="TextBox 42">
            <a:extLst xmlns:a="http://schemas.openxmlformats.org/drawingml/2006/main">
              <a:ext uri="{FF2B5EF4-FFF2-40B4-BE49-F238E27FC236}">
                <a16:creationId xmlns:a16="http://schemas.microsoft.com/office/drawing/2014/main" id="{10B0680A-D80F-0806-C8AD-DDEB01BCE523}"/>
              </a:ext>
            </a:extLst>
          </cdr:cNvPr>
          <cdr:cNvSpPr txBox="1"/>
        </cdr:nvSpPr>
        <cdr:spPr>
          <a:xfrm xmlns:a="http://schemas.openxmlformats.org/drawingml/2006/main">
            <a:off x="1237611" y="3825878"/>
            <a:ext cx="914400" cy="260861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none" rtlCol="0"/>
          <a:lstStyle xmlns:a="http://schemas.openxmlformats.org/drawingml/2006/main"/>
          <a:p xmlns:a="http://schemas.openxmlformats.org/drawingml/2006/main">
            <a:r>
              <a:rPr lang="en-GB" sz="1000" b="1" kern="1200">
                <a:solidFill>
                  <a:srgbClr val="0070C0"/>
                </a:solidFill>
                <a:latin typeface="Segoe UI Symbol" panose="020B0502040204020203" pitchFamily="34" charset="0"/>
                <a:ea typeface="Segoe UI Symbol" panose="020B0502040204020203" pitchFamily="34" charset="0"/>
              </a:rPr>
              <a:t>Both Idle</a:t>
            </a:r>
          </a:p>
        </cdr:txBody>
      </cdr: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1BA0-FF23-1E41-8808-46550E43D6EB}">
  <dimension ref="A3:C24"/>
  <sheetViews>
    <sheetView tabSelected="1" zoomScale="157" workbookViewId="0">
      <selection activeCell="C14" sqref="C14"/>
    </sheetView>
  </sheetViews>
  <sheetFormatPr baseColWidth="10" defaultRowHeight="16"/>
  <cols>
    <col min="1" max="1" width="24.5" style="40" customWidth="1"/>
    <col min="2" max="2" width="30.5" customWidth="1"/>
    <col min="3" max="3" width="7.1640625" style="30" customWidth="1"/>
  </cols>
  <sheetData>
    <row r="3" spans="1:3" ht="17" thickBot="1"/>
    <row r="4" spans="1:3" ht="18" thickBot="1">
      <c r="A4" s="238" t="s">
        <v>300</v>
      </c>
      <c r="B4" s="239" t="s">
        <v>298</v>
      </c>
      <c r="C4" s="245" t="s">
        <v>299</v>
      </c>
    </row>
    <row r="5" spans="1:3" ht="18" thickBot="1">
      <c r="A5" s="237" t="s">
        <v>301</v>
      </c>
      <c r="B5" s="240" t="s">
        <v>277</v>
      </c>
      <c r="C5" s="246" t="s">
        <v>280</v>
      </c>
    </row>
    <row r="6" spans="1:3">
      <c r="A6" s="248" t="s">
        <v>302</v>
      </c>
      <c r="B6" s="241" t="s">
        <v>278</v>
      </c>
      <c r="C6" s="234" t="s">
        <v>280</v>
      </c>
    </row>
    <row r="7" spans="1:3">
      <c r="A7" s="249"/>
      <c r="B7" s="242" t="s">
        <v>279</v>
      </c>
      <c r="C7" s="235" t="s">
        <v>280</v>
      </c>
    </row>
    <row r="8" spans="1:3">
      <c r="A8" s="249"/>
      <c r="B8" s="242" t="s">
        <v>281</v>
      </c>
      <c r="C8" s="235" t="s">
        <v>280</v>
      </c>
    </row>
    <row r="9" spans="1:3">
      <c r="A9" s="249"/>
      <c r="B9" s="242" t="s">
        <v>282</v>
      </c>
      <c r="C9" s="235" t="s">
        <v>280</v>
      </c>
    </row>
    <row r="10" spans="1:3">
      <c r="A10" s="249"/>
      <c r="B10" s="242" t="s">
        <v>283</v>
      </c>
      <c r="C10" s="235" t="s">
        <v>280</v>
      </c>
    </row>
    <row r="11" spans="1:3" ht="17" thickBot="1">
      <c r="A11" s="250"/>
      <c r="B11" s="243" t="s">
        <v>284</v>
      </c>
      <c r="C11" s="236" t="s">
        <v>280</v>
      </c>
    </row>
    <row r="12" spans="1:3">
      <c r="A12" s="248" t="s">
        <v>303</v>
      </c>
      <c r="B12" s="241" t="s">
        <v>285</v>
      </c>
      <c r="C12" s="234" t="s">
        <v>280</v>
      </c>
    </row>
    <row r="13" spans="1:3">
      <c r="A13" s="249"/>
      <c r="B13" s="242" t="s">
        <v>286</v>
      </c>
      <c r="C13" s="235" t="s">
        <v>280</v>
      </c>
    </row>
    <row r="14" spans="1:3">
      <c r="A14" s="249"/>
      <c r="B14" s="242" t="s">
        <v>287</v>
      </c>
      <c r="C14" s="235" t="s">
        <v>280</v>
      </c>
    </row>
    <row r="15" spans="1:3" ht="17" thickBot="1">
      <c r="A15" s="250"/>
      <c r="B15" s="244" t="s">
        <v>288</v>
      </c>
      <c r="C15" s="236" t="s">
        <v>280</v>
      </c>
    </row>
    <row r="16" spans="1:3">
      <c r="A16" s="248" t="s">
        <v>304</v>
      </c>
      <c r="B16" s="241" t="s">
        <v>289</v>
      </c>
      <c r="C16" s="234" t="s">
        <v>280</v>
      </c>
    </row>
    <row r="17" spans="1:3">
      <c r="A17" s="249"/>
      <c r="B17" s="242" t="s">
        <v>290</v>
      </c>
      <c r="C17" s="235" t="s">
        <v>280</v>
      </c>
    </row>
    <row r="18" spans="1:3" ht="17" thickBot="1">
      <c r="A18" s="250"/>
      <c r="B18" s="244" t="s">
        <v>291</v>
      </c>
      <c r="C18" s="236" t="s">
        <v>280</v>
      </c>
    </row>
    <row r="19" spans="1:3">
      <c r="A19" s="248" t="s">
        <v>305</v>
      </c>
      <c r="B19" s="241" t="s">
        <v>292</v>
      </c>
      <c r="C19" s="234" t="s">
        <v>280</v>
      </c>
    </row>
    <row r="20" spans="1:3" ht="17" thickBot="1">
      <c r="A20" s="250"/>
      <c r="B20" s="244" t="s">
        <v>293</v>
      </c>
      <c r="C20" s="236" t="s">
        <v>280</v>
      </c>
    </row>
    <row r="21" spans="1:3">
      <c r="A21" s="248" t="s">
        <v>306</v>
      </c>
      <c r="B21" s="241" t="s">
        <v>294</v>
      </c>
      <c r="C21" s="234" t="s">
        <v>280</v>
      </c>
    </row>
    <row r="22" spans="1:3">
      <c r="A22" s="249"/>
      <c r="B22" s="242" t="s">
        <v>295</v>
      </c>
      <c r="C22" s="235" t="s">
        <v>280</v>
      </c>
    </row>
    <row r="23" spans="1:3">
      <c r="A23" s="249"/>
      <c r="B23" s="242" t="s">
        <v>296</v>
      </c>
      <c r="C23" s="235" t="s">
        <v>280</v>
      </c>
    </row>
    <row r="24" spans="1:3" ht="17" thickBot="1">
      <c r="A24" s="250"/>
      <c r="B24" s="244" t="s">
        <v>297</v>
      </c>
      <c r="C24" s="236" t="s">
        <v>280</v>
      </c>
    </row>
  </sheetData>
  <mergeCells count="5">
    <mergeCell ref="A6:A11"/>
    <mergeCell ref="A12:A15"/>
    <mergeCell ref="A16:A18"/>
    <mergeCell ref="A19:A20"/>
    <mergeCell ref="A21:A24"/>
  </mergeCells>
  <hyperlinks>
    <hyperlink ref="C5" location="'Data New Subscription Calls'!A1" display="Go to" xr:uid="{51B72C9C-7395-AB40-96D5-B4EDD36E1FEA}"/>
    <hyperlink ref="C6:C24" location="'Data New Subscription Calls'!A1" display="Go to" xr:uid="{9EF1B1CD-0845-1345-94B1-8E64CD83B478}"/>
    <hyperlink ref="C6" location="'2.1. Centred Moving Average'!A1" display="Go to" xr:uid="{98230824-9C19-0D45-BC65-AC3F6C197F8A}"/>
    <hyperlink ref="C7" location="'2.2. Removing Trend'!A1" display="Go to" xr:uid="{17CD0148-7636-364B-A6F1-460482851AE1}"/>
    <hyperlink ref="C8" location="'2.3. Seasonality Identification'!A1" display="Go to" xr:uid="{8DED6EA2-5000-B543-A99E-C3A1D389877C}"/>
    <hyperlink ref="C9" location="'2.4. Estimated Seasonal Pattern'!A1" display="Go to" xr:uid="{62D98317-1E68-AA48-A2AD-4FBD79594AF8}"/>
    <hyperlink ref="C10" location="'2.5. Noise and Irregularities'!A1" display="Go to" xr:uid="{D8A13099-1E36-1349-B7D4-CA94D98024F4}"/>
    <hyperlink ref="C11" location="'2.6. Time Series Components'!A1" display="Go to" xr:uid="{3D2D7273-B336-5D4D-A835-7851E2C0A80C}"/>
    <hyperlink ref="C12" location="'3.1. Seasonal Naïve'!A1" display="Go to" xr:uid="{24353C70-D189-D344-BCDB-11A05094DA0C}"/>
    <hyperlink ref="C13" location="'3.2. Seasonal Average'!A1" display="Go to" xr:uid="{246F7E94-88A6-2F4F-A865-8B64E029EA2C}"/>
    <hyperlink ref="C14" location="'3.3. Seasonal Exp. Smoothing'!A1" display="Go to" xr:uid="{F3FEFE41-ACF2-984C-A9E5-A66A37B94781}"/>
    <hyperlink ref="C15" location="'3.4. Error Comparison'!A1" display="Go to" xr:uid="{2015FA87-C0C2-C441-85B0-B39990611460}"/>
    <hyperlink ref="C16" location="'4.1. Inventory Simulation'!A1" display="Go to" xr:uid="{36BA05EC-3D33-D94B-AC2C-B850E695E37D}"/>
    <hyperlink ref="C17" location="'4.2. Random Number Generation'!A1" display="Go to" xr:uid="{4A47BAED-74DC-0641-8A8C-59DF0B331DD9}"/>
    <hyperlink ref="C18" location="'4.3. New Inventory Simulation'!A1" display="Go to" xr:uid="{B1AA49DA-A3E8-D94E-836E-A0FDF73BD36C}"/>
    <hyperlink ref="C19" location="'5.1. Linear Programming'!A1" display="Go to" xr:uid="{22A52688-2BBD-8143-BB32-739AE9D6A877}"/>
    <hyperlink ref="C20" location="'5.2. Answer Report'!A1" display="Go to" xr:uid="{2CCC2A52-203E-164C-8097-071069A0AF0E}"/>
    <hyperlink ref="C21" location="'6.1. Simulation Poisson Dist'!A1" display="Go to" xr:uid="{F24FF6C3-D402-3A49-862B-7F6D3463A5E5}"/>
    <hyperlink ref="C22" location="'6.2. Random Number Generation'!A1" display="Go to" xr:uid="{E4FF4E83-C4BF-E545-BA96-08CC7FC57ACA}"/>
    <hyperlink ref="C23" location="'6.3. Simulation Solution'!A1" display="Go to" xr:uid="{DB12BABD-D8F7-D64D-9C8C-3ECF5963C7F1}"/>
    <hyperlink ref="C24" location="'6.4. Gantt Chart'!A1" display="Go to" xr:uid="{A039B4AB-E316-1842-B343-CAA00D47B6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CB9F-6D13-4B45-9B68-A535504F204C}">
  <dimension ref="A1:C60"/>
  <sheetViews>
    <sheetView workbookViewId="0"/>
  </sheetViews>
  <sheetFormatPr baseColWidth="10" defaultRowHeight="16"/>
  <sheetData>
    <row r="1" spans="1:3">
      <c r="A1" s="233" t="s">
        <v>307</v>
      </c>
    </row>
    <row r="4" spans="1:3">
      <c r="B4" s="54" t="s">
        <v>0</v>
      </c>
      <c r="C4" s="55" t="s">
        <v>1</v>
      </c>
    </row>
    <row r="5" spans="1:3">
      <c r="B5" s="56">
        <v>45047</v>
      </c>
      <c r="C5" s="57">
        <v>1576</v>
      </c>
    </row>
    <row r="6" spans="1:3">
      <c r="B6" s="56">
        <v>45048</v>
      </c>
      <c r="C6" s="57">
        <v>2299</v>
      </c>
    </row>
    <row r="7" spans="1:3">
      <c r="B7" s="56">
        <v>45049</v>
      </c>
      <c r="C7" s="57">
        <v>1878</v>
      </c>
    </row>
    <row r="8" spans="1:3">
      <c r="B8" s="56">
        <v>45050</v>
      </c>
      <c r="C8" s="57">
        <v>1628</v>
      </c>
    </row>
    <row r="9" spans="1:3">
      <c r="B9" s="56">
        <v>45051</v>
      </c>
      <c r="C9" s="57">
        <v>1555</v>
      </c>
    </row>
    <row r="10" spans="1:3">
      <c r="B10" s="56">
        <v>45052</v>
      </c>
      <c r="C10" s="57">
        <v>1240</v>
      </c>
    </row>
    <row r="11" spans="1:3">
      <c r="B11" s="56">
        <v>45053</v>
      </c>
      <c r="C11" s="57">
        <v>864</v>
      </c>
    </row>
    <row r="12" spans="1:3">
      <c r="B12" s="56">
        <v>45054</v>
      </c>
      <c r="C12" s="57">
        <v>1882</v>
      </c>
    </row>
    <row r="13" spans="1:3">
      <c r="B13" s="56">
        <v>45055</v>
      </c>
      <c r="C13" s="57">
        <v>2306</v>
      </c>
    </row>
    <row r="14" spans="1:3">
      <c r="B14" s="56">
        <v>45056</v>
      </c>
      <c r="C14" s="57">
        <v>1988</v>
      </c>
    </row>
    <row r="15" spans="1:3">
      <c r="B15" s="56">
        <v>45057</v>
      </c>
      <c r="C15" s="57">
        <v>1886</v>
      </c>
    </row>
    <row r="16" spans="1:3">
      <c r="B16" s="56">
        <v>45058</v>
      </c>
      <c r="C16" s="57">
        <v>1365</v>
      </c>
    </row>
    <row r="17" spans="2:3">
      <c r="B17" s="56">
        <v>45059</v>
      </c>
      <c r="C17" s="57">
        <v>998</v>
      </c>
    </row>
    <row r="18" spans="2:3">
      <c r="B18" s="56">
        <v>45060</v>
      </c>
      <c r="C18" s="57">
        <v>1052</v>
      </c>
    </row>
    <row r="19" spans="2:3">
      <c r="B19" s="56">
        <v>45061</v>
      </c>
      <c r="C19" s="57">
        <v>1905</v>
      </c>
    </row>
    <row r="20" spans="2:3">
      <c r="B20" s="56">
        <v>45062</v>
      </c>
      <c r="C20" s="57">
        <v>1767</v>
      </c>
    </row>
    <row r="21" spans="2:3">
      <c r="B21" s="56">
        <v>45063</v>
      </c>
      <c r="C21" s="57">
        <v>1911</v>
      </c>
    </row>
    <row r="22" spans="2:3">
      <c r="B22" s="56">
        <v>45064</v>
      </c>
      <c r="C22" s="57">
        <v>2036</v>
      </c>
    </row>
    <row r="23" spans="2:3">
      <c r="B23" s="56">
        <v>45065</v>
      </c>
      <c r="C23" s="57">
        <v>1428</v>
      </c>
    </row>
    <row r="24" spans="2:3">
      <c r="B24" s="56">
        <v>45066</v>
      </c>
      <c r="C24" s="57">
        <v>1008</v>
      </c>
    </row>
    <row r="25" spans="2:3">
      <c r="B25" s="56">
        <v>45067</v>
      </c>
      <c r="C25" s="57">
        <v>1082</v>
      </c>
    </row>
    <row r="26" spans="2:3">
      <c r="B26" s="56">
        <v>45068</v>
      </c>
      <c r="C26" s="57">
        <v>1921</v>
      </c>
    </row>
    <row r="27" spans="2:3">
      <c r="B27" s="56">
        <v>45069</v>
      </c>
      <c r="C27" s="57">
        <v>1780</v>
      </c>
    </row>
    <row r="28" spans="2:3">
      <c r="B28" s="56">
        <v>45070</v>
      </c>
      <c r="C28" s="57">
        <v>2071</v>
      </c>
    </row>
    <row r="29" spans="2:3">
      <c r="B29" s="56">
        <v>45071</v>
      </c>
      <c r="C29" s="57">
        <v>1813</v>
      </c>
    </row>
    <row r="30" spans="2:3">
      <c r="B30" s="56">
        <v>45072</v>
      </c>
      <c r="C30" s="57">
        <v>1780</v>
      </c>
    </row>
    <row r="31" spans="2:3">
      <c r="B31" s="56">
        <v>45073</v>
      </c>
      <c r="C31" s="57">
        <v>1236</v>
      </c>
    </row>
    <row r="32" spans="2:3">
      <c r="B32" s="56">
        <v>45074</v>
      </c>
      <c r="C32" s="57">
        <v>1082</v>
      </c>
    </row>
    <row r="33" spans="2:3">
      <c r="B33" s="56">
        <v>45075</v>
      </c>
      <c r="C33" s="57">
        <v>1777</v>
      </c>
    </row>
    <row r="34" spans="2:3">
      <c r="B34" s="56">
        <v>45076</v>
      </c>
      <c r="C34" s="57">
        <v>1766</v>
      </c>
    </row>
    <row r="35" spans="2:3">
      <c r="B35" s="56">
        <v>45077</v>
      </c>
      <c r="C35" s="57">
        <v>1884</v>
      </c>
    </row>
    <row r="36" spans="2:3">
      <c r="B36" s="56">
        <v>45078</v>
      </c>
      <c r="C36" s="57">
        <v>1780</v>
      </c>
    </row>
    <row r="37" spans="2:3">
      <c r="B37" s="56">
        <v>45079</v>
      </c>
      <c r="C37" s="57">
        <v>1572</v>
      </c>
    </row>
    <row r="38" spans="2:3">
      <c r="B38" s="56">
        <v>45080</v>
      </c>
      <c r="C38" s="57">
        <v>948</v>
      </c>
    </row>
    <row r="39" spans="2:3">
      <c r="B39" s="56">
        <v>45081</v>
      </c>
      <c r="C39" s="57">
        <v>1085</v>
      </c>
    </row>
    <row r="40" spans="2:3">
      <c r="B40" s="56">
        <v>45082</v>
      </c>
      <c r="C40" s="57">
        <v>2917</v>
      </c>
    </row>
    <row r="41" spans="2:3">
      <c r="B41" s="56">
        <v>45083</v>
      </c>
      <c r="C41" s="57">
        <v>2801</v>
      </c>
    </row>
    <row r="42" spans="2:3">
      <c r="B42" s="56">
        <v>45084</v>
      </c>
      <c r="C42" s="57">
        <v>3075</v>
      </c>
    </row>
    <row r="43" spans="2:3">
      <c r="B43" s="56">
        <v>45085</v>
      </c>
      <c r="C43" s="57">
        <v>2737</v>
      </c>
    </row>
    <row r="44" spans="2:3">
      <c r="B44" s="56">
        <v>45086</v>
      </c>
      <c r="C44" s="57">
        <v>2329</v>
      </c>
    </row>
    <row r="45" spans="2:3">
      <c r="B45" s="56">
        <v>45087</v>
      </c>
      <c r="C45" s="57">
        <v>1540</v>
      </c>
    </row>
    <row r="46" spans="2:3">
      <c r="B46" s="56">
        <v>45088</v>
      </c>
      <c r="C46" s="57">
        <v>1787</v>
      </c>
    </row>
    <row r="47" spans="2:3">
      <c r="B47" s="56">
        <v>45089</v>
      </c>
      <c r="C47" s="57">
        <v>3102</v>
      </c>
    </row>
    <row r="48" spans="2:3">
      <c r="B48" s="56">
        <v>45090</v>
      </c>
      <c r="C48" s="57">
        <v>2403</v>
      </c>
    </row>
    <row r="49" spans="2:3">
      <c r="B49" s="56">
        <v>45091</v>
      </c>
      <c r="C49" s="57">
        <v>2927</v>
      </c>
    </row>
    <row r="50" spans="2:3">
      <c r="B50" s="56">
        <v>45092</v>
      </c>
      <c r="C50" s="57">
        <v>3213</v>
      </c>
    </row>
    <row r="51" spans="2:3">
      <c r="B51" s="56">
        <v>45093</v>
      </c>
      <c r="C51" s="57">
        <v>2194</v>
      </c>
    </row>
    <row r="52" spans="2:3">
      <c r="B52" s="56">
        <v>45094</v>
      </c>
      <c r="C52" s="57">
        <v>1780</v>
      </c>
    </row>
    <row r="53" spans="2:3">
      <c r="B53" s="56">
        <v>45095</v>
      </c>
      <c r="C53" s="57">
        <v>1408</v>
      </c>
    </row>
    <row r="54" spans="2:3">
      <c r="B54" s="56">
        <v>45096</v>
      </c>
      <c r="C54" s="57">
        <v>2920</v>
      </c>
    </row>
    <row r="55" spans="2:3">
      <c r="B55" s="56">
        <v>45097</v>
      </c>
      <c r="C55" s="57">
        <v>2647</v>
      </c>
    </row>
    <row r="56" spans="2:3">
      <c r="B56" s="56">
        <v>45098</v>
      </c>
      <c r="C56" s="57">
        <v>3020</v>
      </c>
    </row>
    <row r="57" spans="2:3">
      <c r="B57" s="56">
        <v>45099</v>
      </c>
      <c r="C57" s="57">
        <v>2338</v>
      </c>
    </row>
    <row r="58" spans="2:3">
      <c r="B58" s="56">
        <v>45100</v>
      </c>
      <c r="C58" s="57">
        <v>2950</v>
      </c>
    </row>
    <row r="59" spans="2:3">
      <c r="B59" s="56">
        <v>45101</v>
      </c>
      <c r="C59" s="57">
        <v>1601</v>
      </c>
    </row>
    <row r="60" spans="2:3">
      <c r="B60" s="56">
        <v>45102</v>
      </c>
      <c r="C60" s="57">
        <v>1615</v>
      </c>
    </row>
  </sheetData>
  <hyperlinks>
    <hyperlink ref="A1" location="Hyperlinks!A1" display="Return" xr:uid="{3A50B140-EADD-B244-9E88-95C5EA9E88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0CF6-8EFD-5F4B-AEDF-BE7C4EBEBEB7}">
  <sheetPr>
    <tabColor theme="6" tint="0.59999389629810485"/>
  </sheetPr>
  <dimension ref="A1:G65"/>
  <sheetViews>
    <sheetView zoomScale="118" workbookViewId="0"/>
  </sheetViews>
  <sheetFormatPr baseColWidth="10" defaultRowHeight="16"/>
  <cols>
    <col min="3" max="3" width="11.33203125" bestFit="1" customWidth="1"/>
    <col min="4" max="4" width="9.33203125" bestFit="1" customWidth="1"/>
  </cols>
  <sheetData>
    <row r="1" spans="1:7">
      <c r="A1" s="233" t="s">
        <v>307</v>
      </c>
    </row>
    <row r="3" spans="1:7">
      <c r="B3" s="58" t="s">
        <v>0</v>
      </c>
      <c r="C3" s="58" t="s">
        <v>2</v>
      </c>
      <c r="D3" s="58" t="s">
        <v>1</v>
      </c>
      <c r="E3" s="58" t="s">
        <v>3</v>
      </c>
      <c r="F3" s="58" t="s">
        <v>4</v>
      </c>
      <c r="G3" s="58" t="s">
        <v>5</v>
      </c>
    </row>
    <row r="4" spans="1:7">
      <c r="B4" s="59">
        <f>'Data New Subscription Calls'!B5</f>
        <v>45047</v>
      </c>
      <c r="C4" s="60">
        <f>B4</f>
        <v>45047</v>
      </c>
      <c r="D4" s="61">
        <f>'Data New Subscription Calls'!C5</f>
        <v>1576</v>
      </c>
      <c r="E4" s="42"/>
      <c r="F4" s="42"/>
      <c r="G4" s="42"/>
    </row>
    <row r="5" spans="1:7">
      <c r="B5" s="59">
        <f>'Data New Subscription Calls'!B6</f>
        <v>45048</v>
      </c>
      <c r="C5" s="60">
        <f t="shared" ref="C5:C59" si="0">B5</f>
        <v>45048</v>
      </c>
      <c r="D5" s="61">
        <f>'Data New Subscription Calls'!C6</f>
        <v>2299</v>
      </c>
      <c r="E5" s="62">
        <f>AVERAGE(D4:D6)</f>
        <v>1917.6666666666667</v>
      </c>
      <c r="F5" s="42"/>
      <c r="G5" s="42"/>
    </row>
    <row r="6" spans="1:7">
      <c r="B6" s="59">
        <f>'Data New Subscription Calls'!B7</f>
        <v>45049</v>
      </c>
      <c r="C6" s="60">
        <f t="shared" si="0"/>
        <v>45049</v>
      </c>
      <c r="D6" s="61">
        <f>'Data New Subscription Calls'!C7</f>
        <v>1878</v>
      </c>
      <c r="E6" s="62">
        <f t="shared" ref="E6:E58" si="1">AVERAGE(D5:D7)</f>
        <v>1935</v>
      </c>
      <c r="F6" s="42"/>
      <c r="G6" s="42"/>
    </row>
    <row r="7" spans="1:7">
      <c r="B7" s="59">
        <f>'Data New Subscription Calls'!B8</f>
        <v>45050</v>
      </c>
      <c r="C7" s="60">
        <f t="shared" si="0"/>
        <v>45050</v>
      </c>
      <c r="D7" s="61">
        <f>'Data New Subscription Calls'!C8</f>
        <v>1628</v>
      </c>
      <c r="E7" s="62">
        <f t="shared" si="1"/>
        <v>1687</v>
      </c>
      <c r="F7" s="62">
        <f>AVERAGE(D4:D10)</f>
        <v>1577.1428571428571</v>
      </c>
      <c r="G7" s="42"/>
    </row>
    <row r="8" spans="1:7">
      <c r="B8" s="59">
        <f>'Data New Subscription Calls'!B9</f>
        <v>45051</v>
      </c>
      <c r="C8" s="60">
        <f t="shared" si="0"/>
        <v>45051</v>
      </c>
      <c r="D8" s="61">
        <f>'Data New Subscription Calls'!C9</f>
        <v>1555</v>
      </c>
      <c r="E8" s="62">
        <f t="shared" si="1"/>
        <v>1474.3333333333333</v>
      </c>
      <c r="F8" s="62">
        <f t="shared" ref="F8:F56" si="2">AVERAGE(D5:D11)</f>
        <v>1620.8571428571429</v>
      </c>
      <c r="G8" s="42"/>
    </row>
    <row r="9" spans="1:7">
      <c r="B9" s="59">
        <f>'Data New Subscription Calls'!B10</f>
        <v>45052</v>
      </c>
      <c r="C9" s="60">
        <f t="shared" si="0"/>
        <v>45052</v>
      </c>
      <c r="D9" s="61">
        <f>'Data New Subscription Calls'!C10</f>
        <v>1240</v>
      </c>
      <c r="E9" s="62">
        <f t="shared" si="1"/>
        <v>1219.6666666666667</v>
      </c>
      <c r="F9" s="62">
        <f t="shared" si="2"/>
        <v>1621.8571428571429</v>
      </c>
      <c r="G9" s="42"/>
    </row>
    <row r="10" spans="1:7">
      <c r="B10" s="59">
        <f>'Data New Subscription Calls'!B11</f>
        <v>45053</v>
      </c>
      <c r="C10" s="60">
        <f t="shared" si="0"/>
        <v>45053</v>
      </c>
      <c r="D10" s="61">
        <f>'Data New Subscription Calls'!C11</f>
        <v>864</v>
      </c>
      <c r="E10" s="62">
        <f t="shared" si="1"/>
        <v>1328.6666666666667</v>
      </c>
      <c r="F10" s="62">
        <f t="shared" si="2"/>
        <v>1637.5714285714287</v>
      </c>
      <c r="G10" s="62"/>
    </row>
    <row r="11" spans="1:7">
      <c r="B11" s="59">
        <f>'Data New Subscription Calls'!B12</f>
        <v>45054</v>
      </c>
      <c r="C11" s="60">
        <f t="shared" si="0"/>
        <v>45054</v>
      </c>
      <c r="D11" s="61">
        <f>'Data New Subscription Calls'!C12</f>
        <v>1882</v>
      </c>
      <c r="E11" s="62">
        <f t="shared" si="1"/>
        <v>1684</v>
      </c>
      <c r="F11" s="62">
        <f t="shared" si="2"/>
        <v>1674.4285714285713</v>
      </c>
      <c r="G11" s="62">
        <f>(D4/2+SUM(D5:D17)+D18/2)/14</f>
        <v>1620.1071428571429</v>
      </c>
    </row>
    <row r="12" spans="1:7">
      <c r="B12" s="59">
        <f>'Data New Subscription Calls'!B13</f>
        <v>45055</v>
      </c>
      <c r="C12" s="60">
        <f t="shared" si="0"/>
        <v>45055</v>
      </c>
      <c r="D12" s="61">
        <f>'Data New Subscription Calls'!C13</f>
        <v>2306</v>
      </c>
      <c r="E12" s="62">
        <f t="shared" si="1"/>
        <v>2058.6666666666665</v>
      </c>
      <c r="F12" s="62">
        <f t="shared" si="2"/>
        <v>1647.2857142857142</v>
      </c>
      <c r="G12" s="62">
        <f t="shared" ref="G12:G50" si="3">(D5/2+SUM(D6:D18)+D19/2)/14</f>
        <v>1612.8571428571429</v>
      </c>
    </row>
    <row r="13" spans="1:7">
      <c r="B13" s="59">
        <f>'Data New Subscription Calls'!B14</f>
        <v>45056</v>
      </c>
      <c r="C13" s="60">
        <f t="shared" si="0"/>
        <v>45056</v>
      </c>
      <c r="D13" s="61">
        <f>'Data New Subscription Calls'!C14</f>
        <v>1988</v>
      </c>
      <c r="E13" s="62">
        <f t="shared" si="1"/>
        <v>2060</v>
      </c>
      <c r="F13" s="62">
        <f t="shared" si="2"/>
        <v>1612.7142857142858</v>
      </c>
      <c r="G13" s="62">
        <f t="shared" si="3"/>
        <v>1595.0357142857142</v>
      </c>
    </row>
    <row r="14" spans="1:7">
      <c r="B14" s="59">
        <f>'Data New Subscription Calls'!B15</f>
        <v>45057</v>
      </c>
      <c r="C14" s="60">
        <f t="shared" si="0"/>
        <v>45057</v>
      </c>
      <c r="D14" s="61">
        <f>'Data New Subscription Calls'!C15</f>
        <v>1886</v>
      </c>
      <c r="E14" s="62">
        <f t="shared" si="1"/>
        <v>1746.3333333333333</v>
      </c>
      <c r="F14" s="62">
        <f t="shared" si="2"/>
        <v>1639.5714285714287</v>
      </c>
      <c r="G14" s="62">
        <f t="shared" si="3"/>
        <v>1610.7857142857142</v>
      </c>
    </row>
    <row r="15" spans="1:7">
      <c r="B15" s="59">
        <f>'Data New Subscription Calls'!B16</f>
        <v>45058</v>
      </c>
      <c r="C15" s="60">
        <f t="shared" si="0"/>
        <v>45058</v>
      </c>
      <c r="D15" s="61">
        <f>'Data New Subscription Calls'!C16</f>
        <v>1365</v>
      </c>
      <c r="E15" s="62">
        <f t="shared" si="1"/>
        <v>1416.3333333333333</v>
      </c>
      <c r="F15" s="62">
        <f t="shared" si="2"/>
        <v>1642.8571428571429</v>
      </c>
      <c r="G15" s="62">
        <f t="shared" si="3"/>
        <v>1620.8214285714287</v>
      </c>
    </row>
    <row r="16" spans="1:7">
      <c r="B16" s="59">
        <f>'Data New Subscription Calls'!B17</f>
        <v>45059</v>
      </c>
      <c r="C16" s="60">
        <f t="shared" si="0"/>
        <v>45059</v>
      </c>
      <c r="D16" s="61">
        <f>'Data New Subscription Calls'!C17</f>
        <v>998</v>
      </c>
      <c r="E16" s="62">
        <f t="shared" si="1"/>
        <v>1138.3333333333333</v>
      </c>
      <c r="F16" s="62">
        <f t="shared" si="2"/>
        <v>1565.8571428571429</v>
      </c>
      <c r="G16" s="62">
        <f t="shared" si="3"/>
        <v>1608</v>
      </c>
    </row>
    <row r="17" spans="2:7">
      <c r="B17" s="59">
        <f>'Data New Subscription Calls'!B18</f>
        <v>45060</v>
      </c>
      <c r="C17" s="60">
        <f t="shared" si="0"/>
        <v>45060</v>
      </c>
      <c r="D17" s="61">
        <f>'Data New Subscription Calls'!C18</f>
        <v>1052</v>
      </c>
      <c r="E17" s="62">
        <f t="shared" si="1"/>
        <v>1318.3333333333333</v>
      </c>
      <c r="F17" s="62">
        <f t="shared" si="2"/>
        <v>1554.8571428571429</v>
      </c>
      <c r="G17" s="62">
        <f t="shared" si="3"/>
        <v>1607.5</v>
      </c>
    </row>
    <row r="18" spans="2:7">
      <c r="B18" s="59">
        <f>'Data New Subscription Calls'!B19</f>
        <v>45061</v>
      </c>
      <c r="C18" s="60">
        <f t="shared" si="0"/>
        <v>45061</v>
      </c>
      <c r="D18" s="61">
        <f>'Data New Subscription Calls'!C19</f>
        <v>1905</v>
      </c>
      <c r="E18" s="62">
        <f t="shared" si="1"/>
        <v>1574.6666666666667</v>
      </c>
      <c r="F18" s="62">
        <f t="shared" si="2"/>
        <v>1576.2857142857142</v>
      </c>
      <c r="G18" s="62">
        <f t="shared" si="3"/>
        <v>1616.6785714285713</v>
      </c>
    </row>
    <row r="19" spans="2:7">
      <c r="B19" s="59">
        <f>'Data New Subscription Calls'!B20</f>
        <v>45062</v>
      </c>
      <c r="C19" s="60">
        <f t="shared" si="0"/>
        <v>45062</v>
      </c>
      <c r="D19" s="61">
        <f>'Data New Subscription Calls'!C20</f>
        <v>1767</v>
      </c>
      <c r="E19" s="62">
        <f t="shared" si="1"/>
        <v>1861</v>
      </c>
      <c r="F19" s="62">
        <f t="shared" si="2"/>
        <v>1585.2857142857142</v>
      </c>
      <c r="G19" s="62">
        <f t="shared" si="3"/>
        <v>1599.2857142857142</v>
      </c>
    </row>
    <row r="20" spans="2:7">
      <c r="B20" s="59">
        <f>'Data New Subscription Calls'!B21</f>
        <v>45063</v>
      </c>
      <c r="C20" s="60">
        <f t="shared" si="0"/>
        <v>45063</v>
      </c>
      <c r="D20" s="61">
        <f>'Data New Subscription Calls'!C21</f>
        <v>1911</v>
      </c>
      <c r="E20" s="62">
        <f t="shared" si="1"/>
        <v>1904.6666666666667</v>
      </c>
      <c r="F20" s="62">
        <f t="shared" si="2"/>
        <v>1586.7142857142858</v>
      </c>
      <c r="G20" s="62">
        <f t="shared" si="3"/>
        <v>1583.4642857142858</v>
      </c>
    </row>
    <row r="21" spans="2:7">
      <c r="B21" s="59">
        <f>'Data New Subscription Calls'!B22</f>
        <v>45064</v>
      </c>
      <c r="C21" s="60">
        <f t="shared" si="0"/>
        <v>45064</v>
      </c>
      <c r="D21" s="61">
        <f>'Data New Subscription Calls'!C22</f>
        <v>2036</v>
      </c>
      <c r="E21" s="62">
        <f t="shared" si="1"/>
        <v>1791.6666666666667</v>
      </c>
      <c r="F21" s="62">
        <f t="shared" si="2"/>
        <v>1591</v>
      </c>
      <c r="G21" s="62">
        <f t="shared" si="3"/>
        <v>1583.8214285714287</v>
      </c>
    </row>
    <row r="22" spans="2:7">
      <c r="B22" s="59">
        <f>'Data New Subscription Calls'!B23</f>
        <v>45065</v>
      </c>
      <c r="C22" s="60">
        <f t="shared" si="0"/>
        <v>45065</v>
      </c>
      <c r="D22" s="61">
        <f>'Data New Subscription Calls'!C23</f>
        <v>1428</v>
      </c>
      <c r="E22" s="62">
        <f t="shared" si="1"/>
        <v>1490.6666666666667</v>
      </c>
      <c r="F22" s="62">
        <f t="shared" si="2"/>
        <v>1593.2857142857142</v>
      </c>
      <c r="G22" s="62">
        <f t="shared" si="3"/>
        <v>1596.0357142857142</v>
      </c>
    </row>
    <row r="23" spans="2:7">
      <c r="B23" s="59">
        <f>'Data New Subscription Calls'!B24</f>
        <v>45066</v>
      </c>
      <c r="C23" s="60">
        <f t="shared" si="0"/>
        <v>45066</v>
      </c>
      <c r="D23" s="61">
        <f>'Data New Subscription Calls'!C24</f>
        <v>1008</v>
      </c>
      <c r="E23" s="62">
        <f t="shared" si="1"/>
        <v>1172.6666666666667</v>
      </c>
      <c r="F23" s="62">
        <f t="shared" si="2"/>
        <v>1595.1428571428571</v>
      </c>
      <c r="G23" s="62">
        <f t="shared" si="3"/>
        <v>1619.3571428571429</v>
      </c>
    </row>
    <row r="24" spans="2:7">
      <c r="B24" s="59">
        <f>'Data New Subscription Calls'!B25</f>
        <v>45067</v>
      </c>
      <c r="C24" s="60">
        <f t="shared" si="0"/>
        <v>45067</v>
      </c>
      <c r="D24" s="61">
        <f>'Data New Subscription Calls'!C25</f>
        <v>1082</v>
      </c>
      <c r="E24" s="62">
        <f t="shared" si="1"/>
        <v>1337</v>
      </c>
      <c r="F24" s="62">
        <f t="shared" si="2"/>
        <v>1618</v>
      </c>
      <c r="G24" s="62">
        <f t="shared" si="3"/>
        <v>1628.9285714285713</v>
      </c>
    </row>
    <row r="25" spans="2:7">
      <c r="B25" s="59">
        <f>'Data New Subscription Calls'!B26</f>
        <v>45068</v>
      </c>
      <c r="C25" s="60">
        <f t="shared" si="0"/>
        <v>45068</v>
      </c>
      <c r="D25" s="61">
        <f>'Data New Subscription Calls'!C26</f>
        <v>1921</v>
      </c>
      <c r="E25" s="62">
        <f t="shared" si="1"/>
        <v>1594.3333333333333</v>
      </c>
      <c r="F25" s="62">
        <f t="shared" si="2"/>
        <v>1586.1428571428571</v>
      </c>
      <c r="G25" s="62">
        <f t="shared" si="3"/>
        <v>1625.4285714285713</v>
      </c>
    </row>
    <row r="26" spans="2:7">
      <c r="B26" s="59">
        <f>'Data New Subscription Calls'!B27</f>
        <v>45069</v>
      </c>
      <c r="C26" s="60">
        <f t="shared" si="0"/>
        <v>45069</v>
      </c>
      <c r="D26" s="61">
        <f>'Data New Subscription Calls'!C27</f>
        <v>1780</v>
      </c>
      <c r="E26" s="62">
        <f t="shared" si="1"/>
        <v>1924</v>
      </c>
      <c r="F26" s="62">
        <f t="shared" si="2"/>
        <v>1636.4285714285713</v>
      </c>
      <c r="G26" s="62">
        <f t="shared" si="3"/>
        <v>1620.8214285714287</v>
      </c>
    </row>
    <row r="27" spans="2:7">
      <c r="B27" s="59">
        <f>'Data New Subscription Calls'!B28</f>
        <v>45070</v>
      </c>
      <c r="C27" s="60">
        <f t="shared" si="0"/>
        <v>45070</v>
      </c>
      <c r="D27" s="61">
        <f>'Data New Subscription Calls'!C28</f>
        <v>2071</v>
      </c>
      <c r="E27" s="62">
        <f t="shared" si="1"/>
        <v>1888</v>
      </c>
      <c r="F27" s="62">
        <f t="shared" si="2"/>
        <v>1669</v>
      </c>
      <c r="G27" s="62">
        <f t="shared" si="3"/>
        <v>1619.8214285714287</v>
      </c>
    </row>
    <row r="28" spans="2:7">
      <c r="B28" s="59">
        <f>'Data New Subscription Calls'!B29</f>
        <v>45071</v>
      </c>
      <c r="C28" s="60">
        <f t="shared" si="0"/>
        <v>45071</v>
      </c>
      <c r="D28" s="61">
        <f>'Data New Subscription Calls'!C29</f>
        <v>1813</v>
      </c>
      <c r="E28" s="62">
        <f t="shared" si="1"/>
        <v>1888</v>
      </c>
      <c r="F28" s="62">
        <f t="shared" si="2"/>
        <v>1669</v>
      </c>
      <c r="G28" s="62">
        <f t="shared" si="3"/>
        <v>1609.7142857142858</v>
      </c>
    </row>
    <row r="29" spans="2:7">
      <c r="B29" s="59">
        <f>'Data New Subscription Calls'!B30</f>
        <v>45072</v>
      </c>
      <c r="C29" s="60">
        <f t="shared" si="0"/>
        <v>45072</v>
      </c>
      <c r="D29" s="61">
        <f>'Data New Subscription Calls'!C30</f>
        <v>1780</v>
      </c>
      <c r="E29" s="62">
        <f t="shared" si="1"/>
        <v>1609.6666666666667</v>
      </c>
      <c r="F29" s="62">
        <f t="shared" si="2"/>
        <v>1648.4285714285713</v>
      </c>
      <c r="G29" s="62">
        <f t="shared" si="3"/>
        <v>1605.7142857142858</v>
      </c>
    </row>
    <row r="30" spans="2:7">
      <c r="B30" s="59">
        <f>'Data New Subscription Calls'!B31</f>
        <v>45073</v>
      </c>
      <c r="C30" s="60">
        <f t="shared" si="0"/>
        <v>45073</v>
      </c>
      <c r="D30" s="61">
        <f>'Data New Subscription Calls'!C31</f>
        <v>1236</v>
      </c>
      <c r="E30" s="62">
        <f t="shared" si="1"/>
        <v>1366</v>
      </c>
      <c r="F30" s="62">
        <f t="shared" si="2"/>
        <v>1646.4285714285713</v>
      </c>
      <c r="G30" s="62">
        <f t="shared" si="3"/>
        <v>1608.7142857142858</v>
      </c>
    </row>
    <row r="31" spans="2:7">
      <c r="B31" s="59">
        <f>'Data New Subscription Calls'!B32</f>
        <v>45074</v>
      </c>
      <c r="C31" s="60">
        <f t="shared" si="0"/>
        <v>45074</v>
      </c>
      <c r="D31" s="61">
        <f>'Data New Subscription Calls'!C32</f>
        <v>1082</v>
      </c>
      <c r="E31" s="62">
        <f t="shared" si="1"/>
        <v>1365</v>
      </c>
      <c r="F31" s="62">
        <f t="shared" si="2"/>
        <v>1619.7142857142858</v>
      </c>
      <c r="G31" s="62">
        <f t="shared" si="3"/>
        <v>1606.6785714285713</v>
      </c>
    </row>
    <row r="32" spans="2:7">
      <c r="B32" s="59">
        <f>'Data New Subscription Calls'!B33</f>
        <v>45075</v>
      </c>
      <c r="C32" s="60">
        <f t="shared" si="0"/>
        <v>45075</v>
      </c>
      <c r="D32" s="61">
        <f>'Data New Subscription Calls'!C33</f>
        <v>1777</v>
      </c>
      <c r="E32" s="62">
        <f t="shared" si="1"/>
        <v>1541.6666666666667</v>
      </c>
      <c r="F32" s="62">
        <f t="shared" si="2"/>
        <v>1615</v>
      </c>
      <c r="G32" s="62">
        <f t="shared" si="3"/>
        <v>1642.3571428571429</v>
      </c>
    </row>
    <row r="33" spans="2:7">
      <c r="B33" s="59">
        <f>'Data New Subscription Calls'!B34</f>
        <v>45076</v>
      </c>
      <c r="C33" s="60">
        <f t="shared" si="0"/>
        <v>45076</v>
      </c>
      <c r="D33" s="61">
        <f>'Data New Subscription Calls'!C34</f>
        <v>1766</v>
      </c>
      <c r="E33" s="62">
        <f t="shared" si="1"/>
        <v>1809</v>
      </c>
      <c r="F33" s="62">
        <f t="shared" si="2"/>
        <v>1585.2857142857142</v>
      </c>
      <c r="G33" s="62">
        <f t="shared" si="3"/>
        <v>1714.3928571428571</v>
      </c>
    </row>
    <row r="34" spans="2:7">
      <c r="B34" s="59">
        <f>'Data New Subscription Calls'!B35</f>
        <v>45077</v>
      </c>
      <c r="C34" s="60">
        <f t="shared" si="0"/>
        <v>45077</v>
      </c>
      <c r="D34" s="61">
        <f>'Data New Subscription Calls'!C35</f>
        <v>1884</v>
      </c>
      <c r="E34" s="62">
        <f t="shared" si="1"/>
        <v>1810</v>
      </c>
      <c r="F34" s="62">
        <f t="shared" si="2"/>
        <v>1544.1428571428571</v>
      </c>
      <c r="G34" s="62">
        <f t="shared" si="3"/>
        <v>1786.7142857142858</v>
      </c>
    </row>
    <row r="35" spans="2:7">
      <c r="B35" s="59">
        <f>'Data New Subscription Calls'!B36</f>
        <v>45078</v>
      </c>
      <c r="C35" s="60">
        <f t="shared" si="0"/>
        <v>45078</v>
      </c>
      <c r="D35" s="61">
        <f>'Data New Subscription Calls'!C36</f>
        <v>1780</v>
      </c>
      <c r="E35" s="62">
        <f t="shared" si="1"/>
        <v>1745.3333333333333</v>
      </c>
      <c r="F35" s="62">
        <f t="shared" si="2"/>
        <v>1544.5714285714287</v>
      </c>
      <c r="G35" s="62">
        <f t="shared" si="3"/>
        <v>1855.5714285714287</v>
      </c>
    </row>
    <row r="36" spans="2:7">
      <c r="B36" s="59">
        <f>'Data New Subscription Calls'!B37</f>
        <v>45079</v>
      </c>
      <c r="C36" s="60">
        <f t="shared" si="0"/>
        <v>45079</v>
      </c>
      <c r="D36" s="61">
        <f>'Data New Subscription Calls'!C37</f>
        <v>1572</v>
      </c>
      <c r="E36" s="62">
        <f t="shared" si="1"/>
        <v>1433.3333333333333</v>
      </c>
      <c r="F36" s="62">
        <f t="shared" si="2"/>
        <v>1707.4285714285713</v>
      </c>
      <c r="G36" s="62">
        <f t="shared" si="3"/>
        <v>1908.1785714285713</v>
      </c>
    </row>
    <row r="37" spans="2:7">
      <c r="B37" s="59">
        <f>'Data New Subscription Calls'!B38</f>
        <v>45080</v>
      </c>
      <c r="C37" s="60">
        <f t="shared" si="0"/>
        <v>45080</v>
      </c>
      <c r="D37" s="61">
        <f>'Data New Subscription Calls'!C38</f>
        <v>948</v>
      </c>
      <c r="E37" s="62">
        <f t="shared" si="1"/>
        <v>1201.6666666666667</v>
      </c>
      <c r="F37" s="62">
        <f t="shared" si="2"/>
        <v>1855.2857142857142</v>
      </c>
      <c r="G37" s="62">
        <f t="shared" si="3"/>
        <v>1938.6428571428571</v>
      </c>
    </row>
    <row r="38" spans="2:7">
      <c r="B38" s="59">
        <f>'Data New Subscription Calls'!B39</f>
        <v>45081</v>
      </c>
      <c r="C38" s="60">
        <f t="shared" si="0"/>
        <v>45081</v>
      </c>
      <c r="D38" s="61">
        <f>'Data New Subscription Calls'!C39</f>
        <v>1085</v>
      </c>
      <c r="E38" s="62">
        <f t="shared" si="1"/>
        <v>1650</v>
      </c>
      <c r="F38" s="62">
        <f t="shared" si="2"/>
        <v>2025.4285714285713</v>
      </c>
      <c r="G38" s="62">
        <f t="shared" si="3"/>
        <v>1974.6785714285713</v>
      </c>
    </row>
    <row r="39" spans="2:7">
      <c r="B39" s="59">
        <f>'Data New Subscription Calls'!B40</f>
        <v>45082</v>
      </c>
      <c r="C39" s="60">
        <f t="shared" si="0"/>
        <v>45082</v>
      </c>
      <c r="D39" s="61">
        <f>'Data New Subscription Calls'!C40</f>
        <v>2917</v>
      </c>
      <c r="E39" s="62">
        <f t="shared" si="1"/>
        <v>2267.6666666666665</v>
      </c>
      <c r="F39" s="62">
        <f t="shared" si="2"/>
        <v>2162.1428571428573</v>
      </c>
      <c r="G39" s="62">
        <f t="shared" si="3"/>
        <v>2047.1785714285713</v>
      </c>
    </row>
    <row r="40" spans="2:7">
      <c r="B40" s="59">
        <f>'Data New Subscription Calls'!B41</f>
        <v>45083</v>
      </c>
      <c r="C40" s="60">
        <f t="shared" si="0"/>
        <v>45083</v>
      </c>
      <c r="D40" s="61">
        <f>'Data New Subscription Calls'!C41</f>
        <v>2801</v>
      </c>
      <c r="E40" s="62">
        <f t="shared" si="1"/>
        <v>2931</v>
      </c>
      <c r="F40" s="62">
        <f t="shared" si="2"/>
        <v>2270.2857142857142</v>
      </c>
      <c r="G40" s="62">
        <f t="shared" si="3"/>
        <v>2117.25</v>
      </c>
    </row>
    <row r="41" spans="2:7">
      <c r="B41" s="59">
        <f>'Data New Subscription Calls'!B42</f>
        <v>45084</v>
      </c>
      <c r="C41" s="60">
        <f t="shared" si="0"/>
        <v>45084</v>
      </c>
      <c r="D41" s="61">
        <f>'Data New Subscription Calls'!C42</f>
        <v>3075</v>
      </c>
      <c r="E41" s="62">
        <f t="shared" si="1"/>
        <v>2871</v>
      </c>
      <c r="F41" s="62">
        <f t="shared" si="2"/>
        <v>2354.8571428571427</v>
      </c>
      <c r="G41" s="62">
        <f t="shared" si="3"/>
        <v>2177.25</v>
      </c>
    </row>
    <row r="42" spans="2:7">
      <c r="B42" s="59">
        <f>'Data New Subscription Calls'!B43</f>
        <v>45085</v>
      </c>
      <c r="C42" s="60">
        <f t="shared" si="0"/>
        <v>45085</v>
      </c>
      <c r="D42" s="61">
        <f>'Data New Subscription Calls'!C43</f>
        <v>2737</v>
      </c>
      <c r="E42" s="62">
        <f t="shared" si="1"/>
        <v>2713.6666666666665</v>
      </c>
      <c r="F42" s="62">
        <f t="shared" si="2"/>
        <v>2455.1428571428573</v>
      </c>
      <c r="G42" s="62">
        <f t="shared" si="3"/>
        <v>2265.6785714285716</v>
      </c>
    </row>
    <row r="43" spans="2:7">
      <c r="B43" s="59">
        <f>'Data New Subscription Calls'!B44</f>
        <v>45086</v>
      </c>
      <c r="C43" s="60">
        <f t="shared" si="0"/>
        <v>45086</v>
      </c>
      <c r="D43" s="61">
        <f>'Data New Subscription Calls'!C44</f>
        <v>2329</v>
      </c>
      <c r="E43" s="62">
        <f t="shared" si="1"/>
        <v>2202</v>
      </c>
      <c r="F43" s="62">
        <f t="shared" si="2"/>
        <v>2481.5714285714284</v>
      </c>
      <c r="G43" s="62">
        <f t="shared" si="3"/>
        <v>2339.0714285714284</v>
      </c>
    </row>
    <row r="44" spans="2:7">
      <c r="B44" s="59">
        <f>'Data New Subscription Calls'!B45</f>
        <v>45087</v>
      </c>
      <c r="C44" s="60">
        <f t="shared" si="0"/>
        <v>45087</v>
      </c>
      <c r="D44" s="61">
        <f>'Data New Subscription Calls'!C45</f>
        <v>1540</v>
      </c>
      <c r="E44" s="62">
        <f t="shared" si="1"/>
        <v>1885.3333333333333</v>
      </c>
      <c r="F44" s="62">
        <f t="shared" si="2"/>
        <v>2424.7142857142858</v>
      </c>
      <c r="G44" s="62">
        <f t="shared" si="3"/>
        <v>2391</v>
      </c>
    </row>
    <row r="45" spans="2:7">
      <c r="B45" s="59">
        <f>'Data New Subscription Calls'!B46</f>
        <v>45088</v>
      </c>
      <c r="C45" s="60">
        <f t="shared" si="0"/>
        <v>45088</v>
      </c>
      <c r="D45" s="61">
        <f>'Data New Subscription Calls'!C46</f>
        <v>1787</v>
      </c>
      <c r="E45" s="62">
        <f t="shared" si="1"/>
        <v>2143</v>
      </c>
      <c r="F45" s="62">
        <f t="shared" si="2"/>
        <v>2403.5714285714284</v>
      </c>
      <c r="G45" s="62">
        <f t="shared" si="3"/>
        <v>2432.25</v>
      </c>
    </row>
    <row r="46" spans="2:7">
      <c r="B46" s="59">
        <f>'Data New Subscription Calls'!B47</f>
        <v>45089</v>
      </c>
      <c r="C46" s="60">
        <f t="shared" si="0"/>
        <v>45089</v>
      </c>
      <c r="D46" s="61">
        <f>'Data New Subscription Calls'!C47</f>
        <v>3102</v>
      </c>
      <c r="E46" s="62">
        <f t="shared" si="1"/>
        <v>2430.6666666666665</v>
      </c>
      <c r="F46" s="62">
        <f t="shared" si="2"/>
        <v>2471.5714285714284</v>
      </c>
      <c r="G46" s="62">
        <f t="shared" si="3"/>
        <v>2443.8928571428573</v>
      </c>
    </row>
    <row r="47" spans="2:7">
      <c r="B47" s="59">
        <f>'Data New Subscription Calls'!B48</f>
        <v>45090</v>
      </c>
      <c r="C47" s="60">
        <f t="shared" si="0"/>
        <v>45090</v>
      </c>
      <c r="D47" s="61">
        <f>'Data New Subscription Calls'!C48</f>
        <v>2403</v>
      </c>
      <c r="E47" s="62">
        <f t="shared" si="1"/>
        <v>2810.6666666666665</v>
      </c>
      <c r="F47" s="62">
        <f t="shared" si="2"/>
        <v>2452.2857142857142</v>
      </c>
      <c r="G47" s="62">
        <f t="shared" si="3"/>
        <v>2438.5</v>
      </c>
    </row>
    <row r="48" spans="2:7">
      <c r="B48" s="59">
        <f>'Data New Subscription Calls'!B49</f>
        <v>45091</v>
      </c>
      <c r="C48" s="60">
        <f t="shared" si="0"/>
        <v>45091</v>
      </c>
      <c r="D48" s="61">
        <f>'Data New Subscription Calls'!C49</f>
        <v>2927</v>
      </c>
      <c r="E48" s="62">
        <f t="shared" si="1"/>
        <v>2847.6666666666665</v>
      </c>
      <c r="F48" s="62">
        <f t="shared" si="2"/>
        <v>2486.5714285714284</v>
      </c>
      <c r="G48" s="62">
        <f t="shared" si="3"/>
        <v>2431.0357142857142</v>
      </c>
    </row>
    <row r="49" spans="2:7">
      <c r="B49" s="59">
        <f>'Data New Subscription Calls'!B50</f>
        <v>45092</v>
      </c>
      <c r="C49" s="60">
        <f t="shared" si="0"/>
        <v>45092</v>
      </c>
      <c r="D49" s="61">
        <f>'Data New Subscription Calls'!C50</f>
        <v>3213</v>
      </c>
      <c r="E49" s="62">
        <f t="shared" si="1"/>
        <v>2778</v>
      </c>
      <c r="F49" s="62">
        <f t="shared" si="2"/>
        <v>2432.4285714285716</v>
      </c>
      <c r="G49" s="62">
        <f t="shared" si="3"/>
        <v>2414.8214285714284</v>
      </c>
    </row>
    <row r="50" spans="2:7">
      <c r="B50" s="59">
        <f>'Data New Subscription Calls'!B51</f>
        <v>45093</v>
      </c>
      <c r="C50" s="60">
        <f t="shared" si="0"/>
        <v>45093</v>
      </c>
      <c r="D50" s="61">
        <f>'Data New Subscription Calls'!C51</f>
        <v>2194</v>
      </c>
      <c r="E50" s="62">
        <f t="shared" si="1"/>
        <v>2395.6666666666665</v>
      </c>
      <c r="F50" s="62">
        <f t="shared" si="2"/>
        <v>2406.4285714285716</v>
      </c>
      <c r="G50" s="62">
        <f t="shared" si="3"/>
        <v>2422.75</v>
      </c>
    </row>
    <row r="51" spans="2:7">
      <c r="B51" s="59">
        <f>'Data New Subscription Calls'!B52</f>
        <v>45094</v>
      </c>
      <c r="C51" s="60">
        <f t="shared" si="0"/>
        <v>45094</v>
      </c>
      <c r="D51" s="61">
        <f>'Data New Subscription Calls'!C52</f>
        <v>1780</v>
      </c>
      <c r="E51" s="62">
        <f t="shared" si="1"/>
        <v>1794</v>
      </c>
      <c r="F51" s="62">
        <f t="shared" si="2"/>
        <v>2441.2857142857142</v>
      </c>
      <c r="G51" s="62">
        <f>(D44/2+SUM(D45:D57)+D58/2)/14</f>
        <v>2447.1071428571427</v>
      </c>
    </row>
    <row r="52" spans="2:7">
      <c r="B52" s="59">
        <f>'Data New Subscription Calls'!B53</f>
        <v>45095</v>
      </c>
      <c r="C52" s="60">
        <f t="shared" si="0"/>
        <v>45095</v>
      </c>
      <c r="D52" s="61">
        <f>'Data New Subscription Calls'!C53</f>
        <v>1408</v>
      </c>
      <c r="E52" s="62">
        <f t="shared" si="1"/>
        <v>2036</v>
      </c>
      <c r="F52" s="62">
        <f t="shared" si="2"/>
        <v>2454.5714285714284</v>
      </c>
      <c r="G52" s="62">
        <f>(D45/2+SUM(D46:D58)+D59/2)/14</f>
        <v>2443.1428571428573</v>
      </c>
    </row>
    <row r="53" spans="2:7">
      <c r="B53" s="59">
        <f>'Data New Subscription Calls'!B54</f>
        <v>45096</v>
      </c>
      <c r="C53" s="60">
        <f t="shared" si="0"/>
        <v>45096</v>
      </c>
      <c r="D53" s="61">
        <f>'Data New Subscription Calls'!C54</f>
        <v>2920</v>
      </c>
      <c r="E53" s="62">
        <f t="shared" si="1"/>
        <v>2325</v>
      </c>
      <c r="F53" s="62">
        <f t="shared" si="2"/>
        <v>2329.5714285714284</v>
      </c>
      <c r="G53" s="62"/>
    </row>
    <row r="54" spans="2:7">
      <c r="B54" s="59">
        <f>'Data New Subscription Calls'!B55</f>
        <v>45097</v>
      </c>
      <c r="C54" s="60">
        <f t="shared" si="0"/>
        <v>45097</v>
      </c>
      <c r="D54" s="61">
        <f>'Data New Subscription Calls'!C55</f>
        <v>2647</v>
      </c>
      <c r="E54" s="62">
        <f t="shared" si="1"/>
        <v>2862.3333333333335</v>
      </c>
      <c r="F54" s="62">
        <f t="shared" si="2"/>
        <v>2437.5714285714284</v>
      </c>
      <c r="G54" s="42"/>
    </row>
    <row r="55" spans="2:7">
      <c r="B55" s="59">
        <f>'Data New Subscription Calls'!B56</f>
        <v>45098</v>
      </c>
      <c r="C55" s="60">
        <f t="shared" si="0"/>
        <v>45098</v>
      </c>
      <c r="D55" s="61">
        <f>'Data New Subscription Calls'!C56</f>
        <v>3020</v>
      </c>
      <c r="E55" s="62">
        <f t="shared" si="1"/>
        <v>2668.3333333333335</v>
      </c>
      <c r="F55" s="62">
        <f t="shared" si="2"/>
        <v>2412</v>
      </c>
      <c r="G55" s="42"/>
    </row>
    <row r="56" spans="2:7">
      <c r="B56" s="59">
        <f>'Data New Subscription Calls'!B57</f>
        <v>45099</v>
      </c>
      <c r="C56" s="60">
        <f t="shared" si="0"/>
        <v>45099</v>
      </c>
      <c r="D56" s="61">
        <f>'Data New Subscription Calls'!C57</f>
        <v>2338</v>
      </c>
      <c r="E56" s="62">
        <f t="shared" si="1"/>
        <v>2769.3333333333335</v>
      </c>
      <c r="F56" s="62">
        <f t="shared" si="2"/>
        <v>2441.5714285714284</v>
      </c>
      <c r="G56" s="42"/>
    </row>
    <row r="57" spans="2:7">
      <c r="B57" s="59">
        <f>'Data New Subscription Calls'!B58</f>
        <v>45100</v>
      </c>
      <c r="C57" s="60">
        <f t="shared" si="0"/>
        <v>45100</v>
      </c>
      <c r="D57" s="61">
        <f>'Data New Subscription Calls'!C58</f>
        <v>2950</v>
      </c>
      <c r="E57" s="62">
        <f t="shared" si="1"/>
        <v>2296.3333333333335</v>
      </c>
      <c r="F57" s="62"/>
      <c r="G57" s="42"/>
    </row>
    <row r="58" spans="2:7">
      <c r="B58" s="59">
        <f>'Data New Subscription Calls'!B59</f>
        <v>45101</v>
      </c>
      <c r="C58" s="60">
        <f t="shared" si="0"/>
        <v>45101</v>
      </c>
      <c r="D58" s="61">
        <f>'Data New Subscription Calls'!C59</f>
        <v>1601</v>
      </c>
      <c r="E58" s="62">
        <f t="shared" si="1"/>
        <v>2055.3333333333335</v>
      </c>
      <c r="F58" s="62"/>
      <c r="G58" s="42"/>
    </row>
    <row r="59" spans="2:7">
      <c r="B59" s="59">
        <f>'Data New Subscription Calls'!B60</f>
        <v>45102</v>
      </c>
      <c r="C59" s="60">
        <f t="shared" si="0"/>
        <v>45102</v>
      </c>
      <c r="D59" s="61">
        <f>'Data New Subscription Calls'!C60</f>
        <v>1615</v>
      </c>
      <c r="E59" s="42"/>
      <c r="F59" s="62"/>
      <c r="G59" s="42"/>
    </row>
    <row r="60" spans="2:7">
      <c r="B60" s="1"/>
    </row>
    <row r="61" spans="2:7">
      <c r="B61" s="1"/>
    </row>
    <row r="62" spans="2:7">
      <c r="B62" s="1"/>
    </row>
    <row r="63" spans="2:7">
      <c r="B63" s="1"/>
    </row>
    <row r="64" spans="2:7">
      <c r="B64" s="1"/>
    </row>
    <row r="65" spans="2:2">
      <c r="B65" s="1"/>
    </row>
  </sheetData>
  <hyperlinks>
    <hyperlink ref="A1" location="Hyperlinks!A1" display="Return" xr:uid="{EC2D14C7-9883-2B4A-9138-9673288EA4AD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0CCB-7787-0B4B-9855-6B6C3DAA41FD}">
  <sheetPr>
    <tabColor theme="6" tint="0.59999389629810485"/>
  </sheetPr>
  <dimension ref="A1:G60"/>
  <sheetViews>
    <sheetView zoomScale="118" workbookViewId="0"/>
  </sheetViews>
  <sheetFormatPr baseColWidth="10" defaultRowHeight="16"/>
  <cols>
    <col min="7" max="7" width="19.5" bestFit="1" customWidth="1"/>
  </cols>
  <sheetData>
    <row r="1" spans="1:7">
      <c r="A1" s="233" t="s">
        <v>307</v>
      </c>
    </row>
    <row r="3" spans="1:7">
      <c r="B3" s="58" t="s">
        <v>6</v>
      </c>
      <c r="C3" s="58" t="s">
        <v>0</v>
      </c>
      <c r="D3" s="58" t="s">
        <v>2</v>
      </c>
      <c r="E3" s="58" t="s">
        <v>1</v>
      </c>
      <c r="F3" s="58" t="s">
        <v>4</v>
      </c>
      <c r="G3" s="58" t="s">
        <v>7</v>
      </c>
    </row>
    <row r="4" spans="1:7">
      <c r="B4" s="42">
        <v>1</v>
      </c>
      <c r="C4" s="59">
        <f>'2.1. Centred Moving Average'!B4</f>
        <v>45047</v>
      </c>
      <c r="D4" s="63">
        <f>'2.1. Centred Moving Average'!C4</f>
        <v>45047</v>
      </c>
      <c r="E4" s="61">
        <f>'2.1. Centred Moving Average'!D4</f>
        <v>1576</v>
      </c>
      <c r="F4" s="42"/>
      <c r="G4" s="42"/>
    </row>
    <row r="5" spans="1:7">
      <c r="B5" s="42">
        <v>2</v>
      </c>
      <c r="C5" s="59">
        <f>'2.1. Centred Moving Average'!B5</f>
        <v>45048</v>
      </c>
      <c r="D5" s="63">
        <f>'2.1. Centred Moving Average'!C5</f>
        <v>45048</v>
      </c>
      <c r="E5" s="61">
        <f>'2.1. Centred Moving Average'!D5</f>
        <v>2299</v>
      </c>
      <c r="F5" s="42"/>
      <c r="G5" s="42"/>
    </row>
    <row r="6" spans="1:7">
      <c r="B6" s="42">
        <v>3</v>
      </c>
      <c r="C6" s="59">
        <f>'2.1. Centred Moving Average'!B6</f>
        <v>45049</v>
      </c>
      <c r="D6" s="63">
        <f>'2.1. Centred Moving Average'!C6</f>
        <v>45049</v>
      </c>
      <c r="E6" s="61">
        <f>'2.1. Centred Moving Average'!D6</f>
        <v>1878</v>
      </c>
      <c r="F6" s="42"/>
      <c r="G6" s="42"/>
    </row>
    <row r="7" spans="1:7">
      <c r="B7" s="42">
        <v>4</v>
      </c>
      <c r="C7" s="59">
        <f>'2.1. Centred Moving Average'!B7</f>
        <v>45050</v>
      </c>
      <c r="D7" s="63">
        <f>'2.1. Centred Moving Average'!C7</f>
        <v>45050</v>
      </c>
      <c r="E7" s="61">
        <f>'2.1. Centred Moving Average'!D7</f>
        <v>1628</v>
      </c>
      <c r="F7" s="62">
        <f>'2.1. Centred Moving Average'!F7</f>
        <v>1577.1428571428571</v>
      </c>
      <c r="G7" s="64">
        <f>E7-F7</f>
        <v>50.85714285714289</v>
      </c>
    </row>
    <row r="8" spans="1:7">
      <c r="B8" s="42">
        <v>5</v>
      </c>
      <c r="C8" s="59">
        <f>'2.1. Centred Moving Average'!B8</f>
        <v>45051</v>
      </c>
      <c r="D8" s="63">
        <f>'2.1. Centred Moving Average'!C8</f>
        <v>45051</v>
      </c>
      <c r="E8" s="61">
        <f>'2.1. Centred Moving Average'!D8</f>
        <v>1555</v>
      </c>
      <c r="F8" s="62">
        <f>'2.1. Centred Moving Average'!F8</f>
        <v>1620.8571428571429</v>
      </c>
      <c r="G8" s="64">
        <f t="shared" ref="G8:G56" si="0">E8-F8</f>
        <v>-65.85714285714289</v>
      </c>
    </row>
    <row r="9" spans="1:7">
      <c r="B9" s="42">
        <v>6</v>
      </c>
      <c r="C9" s="59">
        <f>'2.1. Centred Moving Average'!B9</f>
        <v>45052</v>
      </c>
      <c r="D9" s="63">
        <f>'2.1. Centred Moving Average'!C9</f>
        <v>45052</v>
      </c>
      <c r="E9" s="61">
        <f>'2.1. Centred Moving Average'!D9</f>
        <v>1240</v>
      </c>
      <c r="F9" s="62">
        <f>'2.1. Centred Moving Average'!F9</f>
        <v>1621.8571428571429</v>
      </c>
      <c r="G9" s="64">
        <f t="shared" si="0"/>
        <v>-381.85714285714289</v>
      </c>
    </row>
    <row r="10" spans="1:7">
      <c r="B10" s="42">
        <v>7</v>
      </c>
      <c r="C10" s="59">
        <f>'2.1. Centred Moving Average'!B10</f>
        <v>45053</v>
      </c>
      <c r="D10" s="63">
        <f>'2.1. Centred Moving Average'!C10</f>
        <v>45053</v>
      </c>
      <c r="E10" s="61">
        <f>'2.1. Centred Moving Average'!D10</f>
        <v>864</v>
      </c>
      <c r="F10" s="62">
        <f>'2.1. Centred Moving Average'!F10</f>
        <v>1637.5714285714287</v>
      </c>
      <c r="G10" s="64">
        <f t="shared" si="0"/>
        <v>-773.57142857142867</v>
      </c>
    </row>
    <row r="11" spans="1:7">
      <c r="B11" s="42">
        <v>8</v>
      </c>
      <c r="C11" s="59">
        <f>'2.1. Centred Moving Average'!B11</f>
        <v>45054</v>
      </c>
      <c r="D11" s="63">
        <f>'2.1. Centred Moving Average'!C11</f>
        <v>45054</v>
      </c>
      <c r="E11" s="61">
        <f>'2.1. Centred Moving Average'!D11</f>
        <v>1882</v>
      </c>
      <c r="F11" s="62">
        <f>'2.1. Centred Moving Average'!F11</f>
        <v>1674.4285714285713</v>
      </c>
      <c r="G11" s="64">
        <f t="shared" si="0"/>
        <v>207.57142857142867</v>
      </c>
    </row>
    <row r="12" spans="1:7">
      <c r="B12" s="42">
        <v>9</v>
      </c>
      <c r="C12" s="59">
        <f>'2.1. Centred Moving Average'!B12</f>
        <v>45055</v>
      </c>
      <c r="D12" s="63">
        <f>'2.1. Centred Moving Average'!C12</f>
        <v>45055</v>
      </c>
      <c r="E12" s="61">
        <f>'2.1. Centred Moving Average'!D12</f>
        <v>2306</v>
      </c>
      <c r="F12" s="62">
        <f>'2.1. Centred Moving Average'!F12</f>
        <v>1647.2857142857142</v>
      </c>
      <c r="G12" s="64">
        <f t="shared" si="0"/>
        <v>658.71428571428578</v>
      </c>
    </row>
    <row r="13" spans="1:7">
      <c r="B13" s="42">
        <v>10</v>
      </c>
      <c r="C13" s="59">
        <f>'2.1. Centred Moving Average'!B13</f>
        <v>45056</v>
      </c>
      <c r="D13" s="63">
        <f>'2.1. Centred Moving Average'!C13</f>
        <v>45056</v>
      </c>
      <c r="E13" s="61">
        <f>'2.1. Centred Moving Average'!D13</f>
        <v>1988</v>
      </c>
      <c r="F13" s="62">
        <f>'2.1. Centred Moving Average'!F13</f>
        <v>1612.7142857142858</v>
      </c>
      <c r="G13" s="64">
        <f t="shared" si="0"/>
        <v>375.28571428571422</v>
      </c>
    </row>
    <row r="14" spans="1:7">
      <c r="B14" s="42">
        <v>11</v>
      </c>
      <c r="C14" s="59">
        <f>'2.1. Centred Moving Average'!B14</f>
        <v>45057</v>
      </c>
      <c r="D14" s="63">
        <f>'2.1. Centred Moving Average'!C14</f>
        <v>45057</v>
      </c>
      <c r="E14" s="61">
        <f>'2.1. Centred Moving Average'!D14</f>
        <v>1886</v>
      </c>
      <c r="F14" s="62">
        <f>'2.1. Centred Moving Average'!F14</f>
        <v>1639.5714285714287</v>
      </c>
      <c r="G14" s="64">
        <f t="shared" si="0"/>
        <v>246.42857142857133</v>
      </c>
    </row>
    <row r="15" spans="1:7">
      <c r="B15" s="42">
        <v>12</v>
      </c>
      <c r="C15" s="59">
        <f>'2.1. Centred Moving Average'!B15</f>
        <v>45058</v>
      </c>
      <c r="D15" s="63">
        <f>'2.1. Centred Moving Average'!C15</f>
        <v>45058</v>
      </c>
      <c r="E15" s="61">
        <f>'2.1. Centred Moving Average'!D15</f>
        <v>1365</v>
      </c>
      <c r="F15" s="62">
        <f>'2.1. Centred Moving Average'!F15</f>
        <v>1642.8571428571429</v>
      </c>
      <c r="G15" s="64">
        <f t="shared" si="0"/>
        <v>-277.85714285714289</v>
      </c>
    </row>
    <row r="16" spans="1:7">
      <c r="B16" s="42">
        <v>13</v>
      </c>
      <c r="C16" s="59">
        <f>'2.1. Centred Moving Average'!B16</f>
        <v>45059</v>
      </c>
      <c r="D16" s="63">
        <f>'2.1. Centred Moving Average'!C16</f>
        <v>45059</v>
      </c>
      <c r="E16" s="61">
        <f>'2.1. Centred Moving Average'!D16</f>
        <v>998</v>
      </c>
      <c r="F16" s="62">
        <f>'2.1. Centred Moving Average'!F16</f>
        <v>1565.8571428571429</v>
      </c>
      <c r="G16" s="64">
        <f t="shared" si="0"/>
        <v>-567.85714285714289</v>
      </c>
    </row>
    <row r="17" spans="2:7">
      <c r="B17" s="42">
        <v>14</v>
      </c>
      <c r="C17" s="59">
        <f>'2.1. Centred Moving Average'!B17</f>
        <v>45060</v>
      </c>
      <c r="D17" s="63">
        <f>'2.1. Centred Moving Average'!C17</f>
        <v>45060</v>
      </c>
      <c r="E17" s="61">
        <f>'2.1. Centred Moving Average'!D17</f>
        <v>1052</v>
      </c>
      <c r="F17" s="62">
        <f>'2.1. Centred Moving Average'!F17</f>
        <v>1554.8571428571429</v>
      </c>
      <c r="G17" s="64">
        <f t="shared" si="0"/>
        <v>-502.85714285714289</v>
      </c>
    </row>
    <row r="18" spans="2:7">
      <c r="B18" s="42">
        <v>15</v>
      </c>
      <c r="C18" s="59">
        <f>'2.1. Centred Moving Average'!B18</f>
        <v>45061</v>
      </c>
      <c r="D18" s="63">
        <f>'2.1. Centred Moving Average'!C18</f>
        <v>45061</v>
      </c>
      <c r="E18" s="61">
        <f>'2.1. Centred Moving Average'!D18</f>
        <v>1905</v>
      </c>
      <c r="F18" s="62">
        <f>'2.1. Centred Moving Average'!F18</f>
        <v>1576.2857142857142</v>
      </c>
      <c r="G18" s="64">
        <f t="shared" si="0"/>
        <v>328.71428571428578</v>
      </c>
    </row>
    <row r="19" spans="2:7">
      <c r="B19" s="42">
        <v>16</v>
      </c>
      <c r="C19" s="59">
        <f>'2.1. Centred Moving Average'!B19</f>
        <v>45062</v>
      </c>
      <c r="D19" s="63">
        <f>'2.1. Centred Moving Average'!C19</f>
        <v>45062</v>
      </c>
      <c r="E19" s="61">
        <f>'2.1. Centred Moving Average'!D19</f>
        <v>1767</v>
      </c>
      <c r="F19" s="62">
        <f>'2.1. Centred Moving Average'!F19</f>
        <v>1585.2857142857142</v>
      </c>
      <c r="G19" s="64">
        <f t="shared" si="0"/>
        <v>181.71428571428578</v>
      </c>
    </row>
    <row r="20" spans="2:7">
      <c r="B20" s="42">
        <v>17</v>
      </c>
      <c r="C20" s="59">
        <f>'2.1. Centred Moving Average'!B20</f>
        <v>45063</v>
      </c>
      <c r="D20" s="63">
        <f>'2.1. Centred Moving Average'!C20</f>
        <v>45063</v>
      </c>
      <c r="E20" s="61">
        <f>'2.1. Centred Moving Average'!D20</f>
        <v>1911</v>
      </c>
      <c r="F20" s="62">
        <f>'2.1. Centred Moving Average'!F20</f>
        <v>1586.7142857142858</v>
      </c>
      <c r="G20" s="64">
        <f t="shared" si="0"/>
        <v>324.28571428571422</v>
      </c>
    </row>
    <row r="21" spans="2:7">
      <c r="B21" s="42">
        <v>18</v>
      </c>
      <c r="C21" s="59">
        <f>'2.1. Centred Moving Average'!B21</f>
        <v>45064</v>
      </c>
      <c r="D21" s="63">
        <f>'2.1. Centred Moving Average'!C21</f>
        <v>45064</v>
      </c>
      <c r="E21" s="61">
        <f>'2.1. Centred Moving Average'!D21</f>
        <v>2036</v>
      </c>
      <c r="F21" s="62">
        <f>'2.1. Centred Moving Average'!F21</f>
        <v>1591</v>
      </c>
      <c r="G21" s="64">
        <f t="shared" si="0"/>
        <v>445</v>
      </c>
    </row>
    <row r="22" spans="2:7">
      <c r="B22" s="42">
        <v>19</v>
      </c>
      <c r="C22" s="59">
        <f>'2.1. Centred Moving Average'!B22</f>
        <v>45065</v>
      </c>
      <c r="D22" s="63">
        <f>'2.1. Centred Moving Average'!C22</f>
        <v>45065</v>
      </c>
      <c r="E22" s="61">
        <f>'2.1. Centred Moving Average'!D22</f>
        <v>1428</v>
      </c>
      <c r="F22" s="62">
        <f>'2.1. Centred Moving Average'!F22</f>
        <v>1593.2857142857142</v>
      </c>
      <c r="G22" s="64">
        <f t="shared" si="0"/>
        <v>-165.28571428571422</v>
      </c>
    </row>
    <row r="23" spans="2:7">
      <c r="B23" s="42">
        <v>20</v>
      </c>
      <c r="C23" s="59">
        <f>'2.1. Centred Moving Average'!B23</f>
        <v>45066</v>
      </c>
      <c r="D23" s="63">
        <f>'2.1. Centred Moving Average'!C23</f>
        <v>45066</v>
      </c>
      <c r="E23" s="61">
        <f>'2.1. Centred Moving Average'!D23</f>
        <v>1008</v>
      </c>
      <c r="F23" s="62">
        <f>'2.1. Centred Moving Average'!F23</f>
        <v>1595.1428571428571</v>
      </c>
      <c r="G23" s="64">
        <f t="shared" si="0"/>
        <v>-587.14285714285711</v>
      </c>
    </row>
    <row r="24" spans="2:7">
      <c r="B24" s="42">
        <v>21</v>
      </c>
      <c r="C24" s="59">
        <f>'2.1. Centred Moving Average'!B24</f>
        <v>45067</v>
      </c>
      <c r="D24" s="63">
        <f>'2.1. Centred Moving Average'!C24</f>
        <v>45067</v>
      </c>
      <c r="E24" s="61">
        <f>'2.1. Centred Moving Average'!D24</f>
        <v>1082</v>
      </c>
      <c r="F24" s="62">
        <f>'2.1. Centred Moving Average'!F24</f>
        <v>1618</v>
      </c>
      <c r="G24" s="64">
        <f t="shared" si="0"/>
        <v>-536</v>
      </c>
    </row>
    <row r="25" spans="2:7">
      <c r="B25" s="42">
        <v>22</v>
      </c>
      <c r="C25" s="59">
        <f>'2.1. Centred Moving Average'!B25</f>
        <v>45068</v>
      </c>
      <c r="D25" s="63">
        <f>'2.1. Centred Moving Average'!C25</f>
        <v>45068</v>
      </c>
      <c r="E25" s="61">
        <f>'2.1. Centred Moving Average'!D25</f>
        <v>1921</v>
      </c>
      <c r="F25" s="62">
        <f>'2.1. Centred Moving Average'!F25</f>
        <v>1586.1428571428571</v>
      </c>
      <c r="G25" s="64">
        <f t="shared" si="0"/>
        <v>334.85714285714289</v>
      </c>
    </row>
    <row r="26" spans="2:7">
      <c r="B26" s="42">
        <v>23</v>
      </c>
      <c r="C26" s="59">
        <f>'2.1. Centred Moving Average'!B26</f>
        <v>45069</v>
      </c>
      <c r="D26" s="63">
        <f>'2.1. Centred Moving Average'!C26</f>
        <v>45069</v>
      </c>
      <c r="E26" s="61">
        <f>'2.1. Centred Moving Average'!D26</f>
        <v>1780</v>
      </c>
      <c r="F26" s="62">
        <f>'2.1. Centred Moving Average'!F26</f>
        <v>1636.4285714285713</v>
      </c>
      <c r="G26" s="64">
        <f t="shared" si="0"/>
        <v>143.57142857142867</v>
      </c>
    </row>
    <row r="27" spans="2:7">
      <c r="B27" s="42">
        <v>24</v>
      </c>
      <c r="C27" s="59">
        <f>'2.1. Centred Moving Average'!B27</f>
        <v>45070</v>
      </c>
      <c r="D27" s="63">
        <f>'2.1. Centred Moving Average'!C27</f>
        <v>45070</v>
      </c>
      <c r="E27" s="61">
        <f>'2.1. Centred Moving Average'!D27</f>
        <v>2071</v>
      </c>
      <c r="F27" s="62">
        <f>'2.1. Centred Moving Average'!F27</f>
        <v>1669</v>
      </c>
      <c r="G27" s="64">
        <f t="shared" si="0"/>
        <v>402</v>
      </c>
    </row>
    <row r="28" spans="2:7">
      <c r="B28" s="42">
        <v>25</v>
      </c>
      <c r="C28" s="59">
        <f>'2.1. Centred Moving Average'!B28</f>
        <v>45071</v>
      </c>
      <c r="D28" s="63">
        <f>'2.1. Centred Moving Average'!C28</f>
        <v>45071</v>
      </c>
      <c r="E28" s="61">
        <f>'2.1. Centred Moving Average'!D28</f>
        <v>1813</v>
      </c>
      <c r="F28" s="62">
        <f>'2.1. Centred Moving Average'!F28</f>
        <v>1669</v>
      </c>
      <c r="G28" s="64">
        <f t="shared" si="0"/>
        <v>144</v>
      </c>
    </row>
    <row r="29" spans="2:7">
      <c r="B29" s="42">
        <v>26</v>
      </c>
      <c r="C29" s="59">
        <f>'2.1. Centred Moving Average'!B29</f>
        <v>45072</v>
      </c>
      <c r="D29" s="63">
        <f>'2.1. Centred Moving Average'!C29</f>
        <v>45072</v>
      </c>
      <c r="E29" s="61">
        <f>'2.1. Centred Moving Average'!D29</f>
        <v>1780</v>
      </c>
      <c r="F29" s="62">
        <f>'2.1. Centred Moving Average'!F29</f>
        <v>1648.4285714285713</v>
      </c>
      <c r="G29" s="64">
        <f t="shared" si="0"/>
        <v>131.57142857142867</v>
      </c>
    </row>
    <row r="30" spans="2:7">
      <c r="B30" s="42">
        <v>27</v>
      </c>
      <c r="C30" s="59">
        <f>'2.1. Centred Moving Average'!B30</f>
        <v>45073</v>
      </c>
      <c r="D30" s="63">
        <f>'2.1. Centred Moving Average'!C30</f>
        <v>45073</v>
      </c>
      <c r="E30" s="61">
        <f>'2.1. Centred Moving Average'!D30</f>
        <v>1236</v>
      </c>
      <c r="F30" s="62">
        <f>'2.1. Centred Moving Average'!F30</f>
        <v>1646.4285714285713</v>
      </c>
      <c r="G30" s="64">
        <f t="shared" si="0"/>
        <v>-410.42857142857133</v>
      </c>
    </row>
    <row r="31" spans="2:7">
      <c r="B31" s="42">
        <v>28</v>
      </c>
      <c r="C31" s="59">
        <f>'2.1. Centred Moving Average'!B31</f>
        <v>45074</v>
      </c>
      <c r="D31" s="63">
        <f>'2.1. Centred Moving Average'!C31</f>
        <v>45074</v>
      </c>
      <c r="E31" s="61">
        <f>'2.1. Centred Moving Average'!D31</f>
        <v>1082</v>
      </c>
      <c r="F31" s="62">
        <f>'2.1. Centred Moving Average'!F31</f>
        <v>1619.7142857142858</v>
      </c>
      <c r="G31" s="64">
        <f t="shared" si="0"/>
        <v>-537.71428571428578</v>
      </c>
    </row>
    <row r="32" spans="2:7">
      <c r="B32" s="42">
        <v>29</v>
      </c>
      <c r="C32" s="59">
        <f>'2.1. Centred Moving Average'!B32</f>
        <v>45075</v>
      </c>
      <c r="D32" s="63">
        <f>'2.1. Centred Moving Average'!C32</f>
        <v>45075</v>
      </c>
      <c r="E32" s="61">
        <f>'2.1. Centred Moving Average'!D32</f>
        <v>1777</v>
      </c>
      <c r="F32" s="62">
        <f>'2.1. Centred Moving Average'!F32</f>
        <v>1615</v>
      </c>
      <c r="G32" s="64">
        <f t="shared" si="0"/>
        <v>162</v>
      </c>
    </row>
    <row r="33" spans="2:7">
      <c r="B33" s="42">
        <v>30</v>
      </c>
      <c r="C33" s="59">
        <f>'2.1. Centred Moving Average'!B33</f>
        <v>45076</v>
      </c>
      <c r="D33" s="63">
        <f>'2.1. Centred Moving Average'!C33</f>
        <v>45076</v>
      </c>
      <c r="E33" s="61">
        <f>'2.1. Centred Moving Average'!D33</f>
        <v>1766</v>
      </c>
      <c r="F33" s="62">
        <f>'2.1. Centred Moving Average'!F33</f>
        <v>1585.2857142857142</v>
      </c>
      <c r="G33" s="64">
        <f t="shared" si="0"/>
        <v>180.71428571428578</v>
      </c>
    </row>
    <row r="34" spans="2:7">
      <c r="B34" s="42">
        <v>31</v>
      </c>
      <c r="C34" s="59">
        <f>'2.1. Centred Moving Average'!B34</f>
        <v>45077</v>
      </c>
      <c r="D34" s="63">
        <f>'2.1. Centred Moving Average'!C34</f>
        <v>45077</v>
      </c>
      <c r="E34" s="61">
        <f>'2.1. Centred Moving Average'!D34</f>
        <v>1884</v>
      </c>
      <c r="F34" s="62">
        <f>'2.1. Centred Moving Average'!F34</f>
        <v>1544.1428571428571</v>
      </c>
      <c r="G34" s="64">
        <f t="shared" si="0"/>
        <v>339.85714285714289</v>
      </c>
    </row>
    <row r="35" spans="2:7">
      <c r="B35" s="42">
        <v>32</v>
      </c>
      <c r="C35" s="59">
        <f>'2.1. Centred Moving Average'!B35</f>
        <v>45078</v>
      </c>
      <c r="D35" s="63">
        <f>'2.1. Centred Moving Average'!C35</f>
        <v>45078</v>
      </c>
      <c r="E35" s="61">
        <f>'2.1. Centred Moving Average'!D35</f>
        <v>1780</v>
      </c>
      <c r="F35" s="62">
        <f>'2.1. Centred Moving Average'!F35</f>
        <v>1544.5714285714287</v>
      </c>
      <c r="G35" s="64">
        <f t="shared" si="0"/>
        <v>235.42857142857133</v>
      </c>
    </row>
    <row r="36" spans="2:7">
      <c r="B36" s="42">
        <v>33</v>
      </c>
      <c r="C36" s="59">
        <f>'2.1. Centred Moving Average'!B36</f>
        <v>45079</v>
      </c>
      <c r="D36" s="63">
        <f>'2.1. Centred Moving Average'!C36</f>
        <v>45079</v>
      </c>
      <c r="E36" s="61">
        <f>'2.1. Centred Moving Average'!D36</f>
        <v>1572</v>
      </c>
      <c r="F36" s="62">
        <f>'2.1. Centred Moving Average'!F36</f>
        <v>1707.4285714285713</v>
      </c>
      <c r="G36" s="64">
        <f t="shared" si="0"/>
        <v>-135.42857142857133</v>
      </c>
    </row>
    <row r="37" spans="2:7">
      <c r="B37" s="42">
        <v>34</v>
      </c>
      <c r="C37" s="59">
        <f>'2.1. Centred Moving Average'!B37</f>
        <v>45080</v>
      </c>
      <c r="D37" s="63">
        <f>'2.1. Centred Moving Average'!C37</f>
        <v>45080</v>
      </c>
      <c r="E37" s="61">
        <f>'2.1. Centred Moving Average'!D37</f>
        <v>948</v>
      </c>
      <c r="F37" s="62">
        <f>'2.1. Centred Moving Average'!F37</f>
        <v>1855.2857142857142</v>
      </c>
      <c r="G37" s="64">
        <f t="shared" si="0"/>
        <v>-907.28571428571422</v>
      </c>
    </row>
    <row r="38" spans="2:7">
      <c r="B38" s="42">
        <v>35</v>
      </c>
      <c r="C38" s="59">
        <f>'2.1. Centred Moving Average'!B38</f>
        <v>45081</v>
      </c>
      <c r="D38" s="63">
        <f>'2.1. Centred Moving Average'!C38</f>
        <v>45081</v>
      </c>
      <c r="E38" s="61">
        <f>'2.1. Centred Moving Average'!D38</f>
        <v>1085</v>
      </c>
      <c r="F38" s="62">
        <f>'2.1. Centred Moving Average'!F38</f>
        <v>2025.4285714285713</v>
      </c>
      <c r="G38" s="64">
        <f t="shared" si="0"/>
        <v>-940.42857142857133</v>
      </c>
    </row>
    <row r="39" spans="2:7">
      <c r="B39" s="42">
        <v>36</v>
      </c>
      <c r="C39" s="59">
        <f>'2.1. Centred Moving Average'!B39</f>
        <v>45082</v>
      </c>
      <c r="D39" s="63">
        <f>'2.1. Centred Moving Average'!C39</f>
        <v>45082</v>
      </c>
      <c r="E39" s="61">
        <f>'2.1. Centred Moving Average'!D39</f>
        <v>2917</v>
      </c>
      <c r="F39" s="62">
        <f>'2.1. Centred Moving Average'!F39</f>
        <v>2162.1428571428573</v>
      </c>
      <c r="G39" s="64">
        <f t="shared" si="0"/>
        <v>754.85714285714266</v>
      </c>
    </row>
    <row r="40" spans="2:7">
      <c r="B40" s="42">
        <v>37</v>
      </c>
      <c r="C40" s="59">
        <f>'2.1. Centred Moving Average'!B40</f>
        <v>45083</v>
      </c>
      <c r="D40" s="63">
        <f>'2.1. Centred Moving Average'!C40</f>
        <v>45083</v>
      </c>
      <c r="E40" s="61">
        <f>'2.1. Centred Moving Average'!D40</f>
        <v>2801</v>
      </c>
      <c r="F40" s="62">
        <f>'2.1. Centred Moving Average'!F40</f>
        <v>2270.2857142857142</v>
      </c>
      <c r="G40" s="64">
        <f t="shared" si="0"/>
        <v>530.71428571428578</v>
      </c>
    </row>
    <row r="41" spans="2:7">
      <c r="B41" s="42">
        <v>38</v>
      </c>
      <c r="C41" s="59">
        <f>'2.1. Centred Moving Average'!B41</f>
        <v>45084</v>
      </c>
      <c r="D41" s="63">
        <f>'2.1. Centred Moving Average'!C41</f>
        <v>45084</v>
      </c>
      <c r="E41" s="61">
        <f>'2.1. Centred Moving Average'!D41</f>
        <v>3075</v>
      </c>
      <c r="F41" s="62">
        <f>'2.1. Centred Moving Average'!F41</f>
        <v>2354.8571428571427</v>
      </c>
      <c r="G41" s="64">
        <f t="shared" si="0"/>
        <v>720.14285714285734</v>
      </c>
    </row>
    <row r="42" spans="2:7">
      <c r="B42" s="42">
        <v>39</v>
      </c>
      <c r="C42" s="59">
        <f>'2.1. Centred Moving Average'!B42</f>
        <v>45085</v>
      </c>
      <c r="D42" s="63">
        <f>'2.1. Centred Moving Average'!C42</f>
        <v>45085</v>
      </c>
      <c r="E42" s="61">
        <f>'2.1. Centred Moving Average'!D42</f>
        <v>2737</v>
      </c>
      <c r="F42" s="62">
        <f>'2.1. Centred Moving Average'!F42</f>
        <v>2455.1428571428573</v>
      </c>
      <c r="G42" s="64">
        <f t="shared" si="0"/>
        <v>281.85714285714266</v>
      </c>
    </row>
    <row r="43" spans="2:7">
      <c r="B43" s="42">
        <v>40</v>
      </c>
      <c r="C43" s="59">
        <f>'2.1. Centred Moving Average'!B43</f>
        <v>45086</v>
      </c>
      <c r="D43" s="63">
        <f>'2.1. Centred Moving Average'!C43</f>
        <v>45086</v>
      </c>
      <c r="E43" s="61">
        <f>'2.1. Centred Moving Average'!D43</f>
        <v>2329</v>
      </c>
      <c r="F43" s="62">
        <f>'2.1. Centred Moving Average'!F43</f>
        <v>2481.5714285714284</v>
      </c>
      <c r="G43" s="64">
        <f t="shared" si="0"/>
        <v>-152.57142857142844</v>
      </c>
    </row>
    <row r="44" spans="2:7">
      <c r="B44" s="42">
        <v>41</v>
      </c>
      <c r="C44" s="59">
        <f>'2.1. Centred Moving Average'!B44</f>
        <v>45087</v>
      </c>
      <c r="D44" s="63">
        <f>'2.1. Centred Moving Average'!C44</f>
        <v>45087</v>
      </c>
      <c r="E44" s="61">
        <f>'2.1. Centred Moving Average'!D44</f>
        <v>1540</v>
      </c>
      <c r="F44" s="62">
        <f>'2.1. Centred Moving Average'!F44</f>
        <v>2424.7142857142858</v>
      </c>
      <c r="G44" s="64">
        <f t="shared" si="0"/>
        <v>-884.71428571428578</v>
      </c>
    </row>
    <row r="45" spans="2:7">
      <c r="B45" s="42">
        <v>42</v>
      </c>
      <c r="C45" s="59">
        <f>'2.1. Centred Moving Average'!B45</f>
        <v>45088</v>
      </c>
      <c r="D45" s="63">
        <f>'2.1. Centred Moving Average'!C45</f>
        <v>45088</v>
      </c>
      <c r="E45" s="61">
        <f>'2.1. Centred Moving Average'!D45</f>
        <v>1787</v>
      </c>
      <c r="F45" s="62">
        <f>'2.1. Centred Moving Average'!F45</f>
        <v>2403.5714285714284</v>
      </c>
      <c r="G45" s="64">
        <f t="shared" si="0"/>
        <v>-616.57142857142844</v>
      </c>
    </row>
    <row r="46" spans="2:7">
      <c r="B46" s="42">
        <v>43</v>
      </c>
      <c r="C46" s="59">
        <f>'2.1. Centred Moving Average'!B46</f>
        <v>45089</v>
      </c>
      <c r="D46" s="63">
        <f>'2.1. Centred Moving Average'!C46</f>
        <v>45089</v>
      </c>
      <c r="E46" s="61">
        <f>'2.1. Centred Moving Average'!D46</f>
        <v>3102</v>
      </c>
      <c r="F46" s="62">
        <f>'2.1. Centred Moving Average'!F46</f>
        <v>2471.5714285714284</v>
      </c>
      <c r="G46" s="64">
        <f t="shared" si="0"/>
        <v>630.42857142857156</v>
      </c>
    </row>
    <row r="47" spans="2:7">
      <c r="B47" s="42">
        <v>44</v>
      </c>
      <c r="C47" s="59">
        <f>'2.1. Centred Moving Average'!B47</f>
        <v>45090</v>
      </c>
      <c r="D47" s="63">
        <f>'2.1. Centred Moving Average'!C47</f>
        <v>45090</v>
      </c>
      <c r="E47" s="61">
        <f>'2.1. Centred Moving Average'!D47</f>
        <v>2403</v>
      </c>
      <c r="F47" s="62">
        <f>'2.1. Centred Moving Average'!F47</f>
        <v>2452.2857142857142</v>
      </c>
      <c r="G47" s="64">
        <f t="shared" si="0"/>
        <v>-49.285714285714221</v>
      </c>
    </row>
    <row r="48" spans="2:7">
      <c r="B48" s="42">
        <v>45</v>
      </c>
      <c r="C48" s="59">
        <f>'2.1. Centred Moving Average'!B48</f>
        <v>45091</v>
      </c>
      <c r="D48" s="63">
        <f>'2.1. Centred Moving Average'!C48</f>
        <v>45091</v>
      </c>
      <c r="E48" s="61">
        <f>'2.1. Centred Moving Average'!D48</f>
        <v>2927</v>
      </c>
      <c r="F48" s="62">
        <f>'2.1. Centred Moving Average'!F48</f>
        <v>2486.5714285714284</v>
      </c>
      <c r="G48" s="64">
        <f t="shared" si="0"/>
        <v>440.42857142857156</v>
      </c>
    </row>
    <row r="49" spans="2:7">
      <c r="B49" s="42">
        <v>46</v>
      </c>
      <c r="C49" s="59">
        <f>'2.1. Centred Moving Average'!B49</f>
        <v>45092</v>
      </c>
      <c r="D49" s="63">
        <f>'2.1. Centred Moving Average'!C49</f>
        <v>45092</v>
      </c>
      <c r="E49" s="61">
        <f>'2.1. Centred Moving Average'!D49</f>
        <v>3213</v>
      </c>
      <c r="F49" s="62">
        <f>'2.1. Centred Moving Average'!F49</f>
        <v>2432.4285714285716</v>
      </c>
      <c r="G49" s="64">
        <f t="shared" si="0"/>
        <v>780.57142857142844</v>
      </c>
    </row>
    <row r="50" spans="2:7">
      <c r="B50" s="42">
        <v>47</v>
      </c>
      <c r="C50" s="59">
        <f>'2.1. Centred Moving Average'!B50</f>
        <v>45093</v>
      </c>
      <c r="D50" s="63">
        <f>'2.1. Centred Moving Average'!C50</f>
        <v>45093</v>
      </c>
      <c r="E50" s="61">
        <f>'2.1. Centred Moving Average'!D50</f>
        <v>2194</v>
      </c>
      <c r="F50" s="62">
        <f>'2.1. Centred Moving Average'!F50</f>
        <v>2406.4285714285716</v>
      </c>
      <c r="G50" s="64">
        <f t="shared" si="0"/>
        <v>-212.42857142857156</v>
      </c>
    </row>
    <row r="51" spans="2:7">
      <c r="B51" s="42">
        <v>48</v>
      </c>
      <c r="C51" s="59">
        <f>'2.1. Centred Moving Average'!B51</f>
        <v>45094</v>
      </c>
      <c r="D51" s="63">
        <f>'2.1. Centred Moving Average'!C51</f>
        <v>45094</v>
      </c>
      <c r="E51" s="61">
        <f>'2.1. Centred Moving Average'!D51</f>
        <v>1780</v>
      </c>
      <c r="F51" s="62">
        <f>'2.1. Centred Moving Average'!F51</f>
        <v>2441.2857142857142</v>
      </c>
      <c r="G51" s="64">
        <f t="shared" si="0"/>
        <v>-661.28571428571422</v>
      </c>
    </row>
    <row r="52" spans="2:7">
      <c r="B52" s="42">
        <v>49</v>
      </c>
      <c r="C52" s="59">
        <f>'2.1. Centred Moving Average'!B52</f>
        <v>45095</v>
      </c>
      <c r="D52" s="63">
        <f>'2.1. Centred Moving Average'!C52</f>
        <v>45095</v>
      </c>
      <c r="E52" s="61">
        <f>'2.1. Centred Moving Average'!D52</f>
        <v>1408</v>
      </c>
      <c r="F52" s="62">
        <f>'2.1. Centred Moving Average'!F52</f>
        <v>2454.5714285714284</v>
      </c>
      <c r="G52" s="64">
        <f t="shared" si="0"/>
        <v>-1046.5714285714284</v>
      </c>
    </row>
    <row r="53" spans="2:7">
      <c r="B53" s="42">
        <v>50</v>
      </c>
      <c r="C53" s="59">
        <f>'2.1. Centred Moving Average'!B53</f>
        <v>45096</v>
      </c>
      <c r="D53" s="63">
        <f>'2.1. Centred Moving Average'!C53</f>
        <v>45096</v>
      </c>
      <c r="E53" s="61">
        <f>'2.1. Centred Moving Average'!D53</f>
        <v>2920</v>
      </c>
      <c r="F53" s="62">
        <f>'2.1. Centred Moving Average'!F53</f>
        <v>2329.5714285714284</v>
      </c>
      <c r="G53" s="64">
        <f t="shared" si="0"/>
        <v>590.42857142857156</v>
      </c>
    </row>
    <row r="54" spans="2:7">
      <c r="B54" s="42">
        <v>51</v>
      </c>
      <c r="C54" s="59">
        <f>'2.1. Centred Moving Average'!B54</f>
        <v>45097</v>
      </c>
      <c r="D54" s="63">
        <f>'2.1. Centred Moving Average'!C54</f>
        <v>45097</v>
      </c>
      <c r="E54" s="61">
        <f>'2.1. Centred Moving Average'!D54</f>
        <v>2647</v>
      </c>
      <c r="F54" s="62">
        <f>'2.1. Centred Moving Average'!F54</f>
        <v>2437.5714285714284</v>
      </c>
      <c r="G54" s="64">
        <f t="shared" si="0"/>
        <v>209.42857142857156</v>
      </c>
    </row>
    <row r="55" spans="2:7">
      <c r="B55" s="42">
        <v>52</v>
      </c>
      <c r="C55" s="59">
        <f>'2.1. Centred Moving Average'!B55</f>
        <v>45098</v>
      </c>
      <c r="D55" s="63">
        <f>'2.1. Centred Moving Average'!C55</f>
        <v>45098</v>
      </c>
      <c r="E55" s="61">
        <f>'2.1. Centred Moving Average'!D55</f>
        <v>3020</v>
      </c>
      <c r="F55" s="62">
        <f>'2.1. Centred Moving Average'!F55</f>
        <v>2412</v>
      </c>
      <c r="G55" s="64">
        <f t="shared" si="0"/>
        <v>608</v>
      </c>
    </row>
    <row r="56" spans="2:7">
      <c r="B56" s="42">
        <v>53</v>
      </c>
      <c r="C56" s="59">
        <f>'2.1. Centred Moving Average'!B56</f>
        <v>45099</v>
      </c>
      <c r="D56" s="63">
        <f>'2.1. Centred Moving Average'!C56</f>
        <v>45099</v>
      </c>
      <c r="E56" s="61">
        <f>'2.1. Centred Moving Average'!D56</f>
        <v>2338</v>
      </c>
      <c r="F56" s="62">
        <f>'2.1. Centred Moving Average'!F56</f>
        <v>2441.5714285714284</v>
      </c>
      <c r="G56" s="64">
        <f t="shared" si="0"/>
        <v>-103.57142857142844</v>
      </c>
    </row>
    <row r="57" spans="2:7">
      <c r="B57" s="42">
        <v>54</v>
      </c>
      <c r="C57" s="59">
        <f>'2.1. Centred Moving Average'!B57</f>
        <v>45100</v>
      </c>
      <c r="D57" s="63">
        <f>'2.1. Centred Moving Average'!C57</f>
        <v>45100</v>
      </c>
      <c r="E57" s="61">
        <f>'2.1. Centred Moving Average'!D57</f>
        <v>2950</v>
      </c>
      <c r="F57" s="42"/>
      <c r="G57" s="64"/>
    </row>
    <row r="58" spans="2:7">
      <c r="B58" s="42">
        <v>55</v>
      </c>
      <c r="C58" s="59">
        <f>'2.1. Centred Moving Average'!B58</f>
        <v>45101</v>
      </c>
      <c r="D58" s="63">
        <f>'2.1. Centred Moving Average'!C58</f>
        <v>45101</v>
      </c>
      <c r="E58" s="61">
        <f>'2.1. Centred Moving Average'!D58</f>
        <v>1601</v>
      </c>
      <c r="F58" s="42"/>
      <c r="G58" s="64"/>
    </row>
    <row r="59" spans="2:7">
      <c r="B59" s="42">
        <v>56</v>
      </c>
      <c r="C59" s="59">
        <f>'2.1. Centred Moving Average'!B59</f>
        <v>45102</v>
      </c>
      <c r="D59" s="63">
        <f>'2.1. Centred Moving Average'!C59</f>
        <v>45102</v>
      </c>
      <c r="E59" s="61">
        <f>'2.1. Centred Moving Average'!D59</f>
        <v>1615</v>
      </c>
      <c r="F59" s="42"/>
      <c r="G59" s="64"/>
    </row>
    <row r="60" spans="2:7">
      <c r="C60" s="1"/>
    </row>
  </sheetData>
  <hyperlinks>
    <hyperlink ref="A1" location="Hyperlinks!A1" display="Return" xr:uid="{8526F26A-597C-0344-8678-ED8EFFA4F3A7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FE56-8567-AF4E-9EBD-25A772D4367C}">
  <sheetPr>
    <tabColor theme="6" tint="0.59999389629810485"/>
  </sheetPr>
  <dimension ref="A1:S60"/>
  <sheetViews>
    <sheetView workbookViewId="0"/>
  </sheetViews>
  <sheetFormatPr baseColWidth="10" defaultRowHeight="16"/>
  <cols>
    <col min="4" max="4" width="10.83203125" style="2"/>
    <col min="6" max="6" width="19.5" bestFit="1" customWidth="1"/>
    <col min="8" max="8" width="10.83203125" style="5"/>
    <col min="11" max="11" width="10.6640625" bestFit="1" customWidth="1"/>
    <col min="12" max="19" width="8.5" customWidth="1"/>
  </cols>
  <sheetData>
    <row r="1" spans="1:19">
      <c r="A1" s="233" t="s">
        <v>307</v>
      </c>
      <c r="D1"/>
    </row>
    <row r="2" spans="1:19">
      <c r="D2"/>
    </row>
    <row r="3" spans="1:19">
      <c r="B3" s="58" t="s">
        <v>6</v>
      </c>
      <c r="C3" s="58" t="s">
        <v>0</v>
      </c>
      <c r="D3" s="58" t="s">
        <v>1</v>
      </c>
      <c r="E3" s="58" t="s">
        <v>4</v>
      </c>
      <c r="F3" s="58" t="s">
        <v>7</v>
      </c>
      <c r="G3" s="58" t="s">
        <v>8</v>
      </c>
      <c r="H3" s="65" t="s">
        <v>9</v>
      </c>
      <c r="I3" s="58" t="s">
        <v>2</v>
      </c>
    </row>
    <row r="4" spans="1:19">
      <c r="B4" s="42">
        <v>1</v>
      </c>
      <c r="C4" s="59">
        <f>'2.2. Removing Trend'!C4</f>
        <v>45047</v>
      </c>
      <c r="D4" s="61">
        <f>'2.2. Removing Trend'!E4</f>
        <v>1576</v>
      </c>
      <c r="E4" s="42"/>
      <c r="F4" s="42"/>
      <c r="G4" s="42"/>
      <c r="H4" s="64"/>
      <c r="I4" s="42"/>
    </row>
    <row r="5" spans="1:19">
      <c r="B5" s="42">
        <v>2</v>
      </c>
      <c r="C5" s="59">
        <f>'2.2. Removing Trend'!C5</f>
        <v>45048</v>
      </c>
      <c r="D5" s="61">
        <f>'2.2. Removing Trend'!E5</f>
        <v>2299</v>
      </c>
      <c r="E5" s="42"/>
      <c r="F5" s="42"/>
      <c r="G5" s="42"/>
      <c r="H5" s="64"/>
      <c r="I5" s="42"/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</row>
    <row r="6" spans="1:19">
      <c r="B6" s="42">
        <v>3</v>
      </c>
      <c r="C6" s="59">
        <f>'2.2. Removing Trend'!C6</f>
        <v>45049</v>
      </c>
      <c r="D6" s="61">
        <f>'2.2. Removing Trend'!E6</f>
        <v>1878</v>
      </c>
      <c r="E6" s="42"/>
      <c r="F6" s="42"/>
      <c r="G6" s="42"/>
      <c r="H6" s="64"/>
      <c r="I6" s="42"/>
      <c r="K6" s="4">
        <v>45061</v>
      </c>
      <c r="M6" s="5">
        <f>F11</f>
        <v>207.57142857142867</v>
      </c>
      <c r="N6" s="5">
        <f>F18</f>
        <v>328.71428571428578</v>
      </c>
      <c r="O6" s="5">
        <f>F25</f>
        <v>334.85714285714289</v>
      </c>
      <c r="P6" s="5">
        <f>F32</f>
        <v>162</v>
      </c>
      <c r="Q6" s="5">
        <f>F39</f>
        <v>754.85714285714266</v>
      </c>
      <c r="R6" s="5">
        <f>F46</f>
        <v>630.42857142857156</v>
      </c>
      <c r="S6" s="5">
        <f>F53</f>
        <v>590.42857142857156</v>
      </c>
    </row>
    <row r="7" spans="1:19">
      <c r="B7" s="42">
        <v>4</v>
      </c>
      <c r="C7" s="59">
        <f>'2.2. Removing Trend'!C7</f>
        <v>45050</v>
      </c>
      <c r="D7" s="61">
        <f>'2.2. Removing Trend'!E7</f>
        <v>1628</v>
      </c>
      <c r="E7" s="62">
        <f>'2.2. Removing Trend'!F7</f>
        <v>1577.1428571428571</v>
      </c>
      <c r="F7" s="64">
        <f>'2.2. Removing Trend'!G7</f>
        <v>50.85714285714289</v>
      </c>
      <c r="G7" s="66">
        <f>C7</f>
        <v>45050</v>
      </c>
      <c r="H7" s="67">
        <v>1</v>
      </c>
      <c r="I7" s="63">
        <f>C7</f>
        <v>45050</v>
      </c>
      <c r="K7" s="4">
        <v>45062</v>
      </c>
      <c r="M7" s="5">
        <f t="shared" ref="M7:M12" si="0">F12</f>
        <v>658.71428571428578</v>
      </c>
      <c r="N7" s="5">
        <f t="shared" ref="N7:N12" si="1">F19</f>
        <v>181.71428571428578</v>
      </c>
      <c r="O7" s="5">
        <f t="shared" ref="O7:O12" si="2">F26</f>
        <v>143.57142857142867</v>
      </c>
      <c r="P7" s="5">
        <f t="shared" ref="P7:P12" si="3">F33</f>
        <v>180.71428571428578</v>
      </c>
      <c r="Q7" s="5">
        <f t="shared" ref="Q7:Q12" si="4">F40</f>
        <v>530.71428571428578</v>
      </c>
      <c r="R7" s="5">
        <f t="shared" ref="R7:R12" si="5">F47</f>
        <v>-49.285714285714221</v>
      </c>
      <c r="S7" s="5">
        <f t="shared" ref="S7:S9" si="6">F54</f>
        <v>209.42857142857156</v>
      </c>
    </row>
    <row r="8" spans="1:19">
      <c r="B8" s="42">
        <v>5</v>
      </c>
      <c r="C8" s="59">
        <f>'2.2. Removing Trend'!C8</f>
        <v>45051</v>
      </c>
      <c r="D8" s="61">
        <f>'2.2. Removing Trend'!E8</f>
        <v>1555</v>
      </c>
      <c r="E8" s="62">
        <f>'2.2. Removing Trend'!F8</f>
        <v>1620.8571428571429</v>
      </c>
      <c r="F8" s="64">
        <f>'2.2. Removing Trend'!G8</f>
        <v>-65.85714285714289</v>
      </c>
      <c r="G8" s="66">
        <f t="shared" ref="G8:G55" si="7">C8</f>
        <v>45051</v>
      </c>
      <c r="H8" s="67">
        <v>1</v>
      </c>
      <c r="I8" s="63">
        <f t="shared" ref="I8:I55" si="8">C8</f>
        <v>45051</v>
      </c>
      <c r="K8" s="4">
        <v>45063</v>
      </c>
      <c r="M8" s="5">
        <f t="shared" si="0"/>
        <v>375.28571428571422</v>
      </c>
      <c r="N8" s="5">
        <f t="shared" si="1"/>
        <v>324.28571428571422</v>
      </c>
      <c r="O8" s="5">
        <f t="shared" si="2"/>
        <v>402</v>
      </c>
      <c r="P8" s="5">
        <f t="shared" si="3"/>
        <v>339.85714285714289</v>
      </c>
      <c r="Q8" s="5">
        <f t="shared" si="4"/>
        <v>720.14285714285734</v>
      </c>
      <c r="R8" s="5">
        <f t="shared" si="5"/>
        <v>440.42857142857156</v>
      </c>
      <c r="S8" s="5">
        <f t="shared" si="6"/>
        <v>608</v>
      </c>
    </row>
    <row r="9" spans="1:19">
      <c r="B9" s="42">
        <v>6</v>
      </c>
      <c r="C9" s="59">
        <f>'2.2. Removing Trend'!C9</f>
        <v>45052</v>
      </c>
      <c r="D9" s="61">
        <f>'2.2. Removing Trend'!E9</f>
        <v>1240</v>
      </c>
      <c r="E9" s="62">
        <f>'2.2. Removing Trend'!F9</f>
        <v>1621.8571428571429</v>
      </c>
      <c r="F9" s="64">
        <f>'2.2. Removing Trend'!G9</f>
        <v>-381.85714285714289</v>
      </c>
      <c r="G9" s="66">
        <f t="shared" si="7"/>
        <v>45052</v>
      </c>
      <c r="H9" s="67">
        <v>1</v>
      </c>
      <c r="I9" s="63">
        <f t="shared" si="8"/>
        <v>45052</v>
      </c>
      <c r="K9" s="4">
        <v>45064</v>
      </c>
      <c r="L9" s="5">
        <f>F7</f>
        <v>50.85714285714289</v>
      </c>
      <c r="M9" s="5">
        <f t="shared" si="0"/>
        <v>246.42857142857133</v>
      </c>
      <c r="N9" s="5">
        <f t="shared" si="1"/>
        <v>445</v>
      </c>
      <c r="O9" s="5">
        <f t="shared" si="2"/>
        <v>144</v>
      </c>
      <c r="P9" s="5">
        <f t="shared" si="3"/>
        <v>235.42857142857133</v>
      </c>
      <c r="Q9" s="5">
        <f t="shared" si="4"/>
        <v>281.85714285714266</v>
      </c>
      <c r="R9" s="5">
        <f t="shared" si="5"/>
        <v>780.57142857142844</v>
      </c>
      <c r="S9" s="5">
        <f t="shared" si="6"/>
        <v>-103.57142857142844</v>
      </c>
    </row>
    <row r="10" spans="1:19">
      <c r="B10" s="42">
        <v>7</v>
      </c>
      <c r="C10" s="59">
        <f>'2.2. Removing Trend'!C10</f>
        <v>45053</v>
      </c>
      <c r="D10" s="61">
        <f>'2.2. Removing Trend'!E10</f>
        <v>864</v>
      </c>
      <c r="E10" s="62">
        <f>'2.2. Removing Trend'!F10</f>
        <v>1637.5714285714287</v>
      </c>
      <c r="F10" s="64">
        <f>'2.2. Removing Trend'!G10</f>
        <v>-773.57142857142867</v>
      </c>
      <c r="G10" s="66">
        <f t="shared" si="7"/>
        <v>45053</v>
      </c>
      <c r="H10" s="67">
        <v>1</v>
      </c>
      <c r="I10" s="63">
        <f t="shared" si="8"/>
        <v>45053</v>
      </c>
      <c r="K10" s="4">
        <v>45065</v>
      </c>
      <c r="L10" s="5">
        <f t="shared" ref="L10:L12" si="9">F8</f>
        <v>-65.85714285714289</v>
      </c>
      <c r="M10" s="5">
        <f t="shared" si="0"/>
        <v>-277.85714285714289</v>
      </c>
      <c r="N10" s="5">
        <f t="shared" si="1"/>
        <v>-165.28571428571422</v>
      </c>
      <c r="O10" s="5">
        <f t="shared" si="2"/>
        <v>131.57142857142867</v>
      </c>
      <c r="P10" s="5">
        <f t="shared" si="3"/>
        <v>-135.42857142857133</v>
      </c>
      <c r="Q10" s="5">
        <f t="shared" si="4"/>
        <v>-152.57142857142844</v>
      </c>
      <c r="R10" s="5">
        <f t="shared" si="5"/>
        <v>-212.42857142857156</v>
      </c>
      <c r="S10" s="5"/>
    </row>
    <row r="11" spans="1:19">
      <c r="B11" s="42">
        <v>8</v>
      </c>
      <c r="C11" s="59">
        <f>'2.2. Removing Trend'!C11</f>
        <v>45054</v>
      </c>
      <c r="D11" s="61">
        <f>'2.2. Removing Trend'!E11</f>
        <v>1882</v>
      </c>
      <c r="E11" s="62">
        <f>'2.2. Removing Trend'!F11</f>
        <v>1674.4285714285713</v>
      </c>
      <c r="F11" s="64">
        <f>'2.2. Removing Trend'!G11</f>
        <v>207.57142857142867</v>
      </c>
      <c r="G11" s="66">
        <f t="shared" si="7"/>
        <v>45054</v>
      </c>
      <c r="H11" s="67">
        <v>2</v>
      </c>
      <c r="I11" s="63">
        <f t="shared" si="8"/>
        <v>45054</v>
      </c>
      <c r="K11" s="4">
        <v>45066</v>
      </c>
      <c r="L11" s="5">
        <f t="shared" si="9"/>
        <v>-381.85714285714289</v>
      </c>
      <c r="M11" s="5">
        <f t="shared" si="0"/>
        <v>-567.85714285714289</v>
      </c>
      <c r="N11" s="5">
        <f t="shared" si="1"/>
        <v>-587.14285714285711</v>
      </c>
      <c r="O11" s="5">
        <f t="shared" si="2"/>
        <v>-410.42857142857133</v>
      </c>
      <c r="P11" s="5">
        <f t="shared" si="3"/>
        <v>-907.28571428571422</v>
      </c>
      <c r="Q11" s="5">
        <f t="shared" si="4"/>
        <v>-884.71428571428578</v>
      </c>
      <c r="R11" s="5">
        <f t="shared" si="5"/>
        <v>-661.28571428571422</v>
      </c>
      <c r="S11" s="5"/>
    </row>
    <row r="12" spans="1:19">
      <c r="B12" s="42">
        <v>9</v>
      </c>
      <c r="C12" s="59">
        <f>'2.2. Removing Trend'!C12</f>
        <v>45055</v>
      </c>
      <c r="D12" s="61">
        <f>'2.2. Removing Trend'!E12</f>
        <v>2306</v>
      </c>
      <c r="E12" s="62">
        <f>'2.2. Removing Trend'!F12</f>
        <v>1647.2857142857142</v>
      </c>
      <c r="F12" s="64">
        <f>'2.2. Removing Trend'!G12</f>
        <v>658.71428571428578</v>
      </c>
      <c r="G12" s="66">
        <f t="shared" si="7"/>
        <v>45055</v>
      </c>
      <c r="H12" s="67">
        <v>2</v>
      </c>
      <c r="I12" s="63">
        <f t="shared" si="8"/>
        <v>45055</v>
      </c>
      <c r="K12" s="4">
        <v>45067</v>
      </c>
      <c r="L12" s="5">
        <f t="shared" si="9"/>
        <v>-773.57142857142867</v>
      </c>
      <c r="M12" s="5">
        <f t="shared" si="0"/>
        <v>-502.85714285714289</v>
      </c>
      <c r="N12" s="5">
        <f t="shared" si="1"/>
        <v>-536</v>
      </c>
      <c r="O12" s="5">
        <f t="shared" si="2"/>
        <v>-537.71428571428578</v>
      </c>
      <c r="P12" s="5">
        <f t="shared" si="3"/>
        <v>-940.42857142857133</v>
      </c>
      <c r="Q12" s="5">
        <f t="shared" si="4"/>
        <v>-616.57142857142844</v>
      </c>
      <c r="R12" s="5">
        <f t="shared" si="5"/>
        <v>-1046.5714285714284</v>
      </c>
      <c r="S12" s="5"/>
    </row>
    <row r="13" spans="1:19">
      <c r="B13" s="42">
        <v>10</v>
      </c>
      <c r="C13" s="59">
        <f>'2.2. Removing Trend'!C13</f>
        <v>45056</v>
      </c>
      <c r="D13" s="61">
        <f>'2.2. Removing Trend'!E13</f>
        <v>1988</v>
      </c>
      <c r="E13" s="62">
        <f>'2.2. Removing Trend'!F13</f>
        <v>1612.7142857142858</v>
      </c>
      <c r="F13" s="64">
        <f>'2.2. Removing Trend'!G13</f>
        <v>375.28571428571422</v>
      </c>
      <c r="G13" s="66">
        <f t="shared" si="7"/>
        <v>45056</v>
      </c>
      <c r="H13" s="67">
        <v>2</v>
      </c>
      <c r="I13" s="63">
        <f t="shared" si="8"/>
        <v>45056</v>
      </c>
    </row>
    <row r="14" spans="1:19">
      <c r="B14" s="42">
        <v>11</v>
      </c>
      <c r="C14" s="59">
        <f>'2.2. Removing Trend'!C14</f>
        <v>45057</v>
      </c>
      <c r="D14" s="61">
        <f>'2.2. Removing Trend'!E14</f>
        <v>1886</v>
      </c>
      <c r="E14" s="62">
        <f>'2.2. Removing Trend'!F14</f>
        <v>1639.5714285714287</v>
      </c>
      <c r="F14" s="64">
        <f>'2.2. Removing Trend'!G14</f>
        <v>246.42857142857133</v>
      </c>
      <c r="G14" s="66">
        <f t="shared" si="7"/>
        <v>45057</v>
      </c>
      <c r="H14" s="67">
        <v>2</v>
      </c>
      <c r="I14" s="63">
        <f t="shared" si="8"/>
        <v>45057</v>
      </c>
    </row>
    <row r="15" spans="1:19">
      <c r="B15" s="42">
        <v>12</v>
      </c>
      <c r="C15" s="59">
        <f>'2.2. Removing Trend'!C15</f>
        <v>45058</v>
      </c>
      <c r="D15" s="61">
        <f>'2.2. Removing Trend'!E15</f>
        <v>1365</v>
      </c>
      <c r="E15" s="62">
        <f>'2.2. Removing Trend'!F15</f>
        <v>1642.8571428571429</v>
      </c>
      <c r="F15" s="64">
        <f>'2.2. Removing Trend'!G15</f>
        <v>-277.85714285714289</v>
      </c>
      <c r="G15" s="66">
        <f t="shared" si="7"/>
        <v>45058</v>
      </c>
      <c r="H15" s="67">
        <v>2</v>
      </c>
      <c r="I15" s="63">
        <f t="shared" si="8"/>
        <v>45058</v>
      </c>
    </row>
    <row r="16" spans="1:19">
      <c r="B16" s="42">
        <v>13</v>
      </c>
      <c r="C16" s="59">
        <f>'2.2. Removing Trend'!C16</f>
        <v>45059</v>
      </c>
      <c r="D16" s="61">
        <f>'2.2. Removing Trend'!E16</f>
        <v>998</v>
      </c>
      <c r="E16" s="62">
        <f>'2.2. Removing Trend'!F16</f>
        <v>1565.8571428571429</v>
      </c>
      <c r="F16" s="64">
        <f>'2.2. Removing Trend'!G16</f>
        <v>-567.85714285714289</v>
      </c>
      <c r="G16" s="66">
        <f t="shared" si="7"/>
        <v>45059</v>
      </c>
      <c r="H16" s="67">
        <v>2</v>
      </c>
      <c r="I16" s="63">
        <f t="shared" si="8"/>
        <v>45059</v>
      </c>
    </row>
    <row r="17" spans="2:9">
      <c r="B17" s="42">
        <v>14</v>
      </c>
      <c r="C17" s="59">
        <f>'2.2. Removing Trend'!C17</f>
        <v>45060</v>
      </c>
      <c r="D17" s="61">
        <f>'2.2. Removing Trend'!E17</f>
        <v>1052</v>
      </c>
      <c r="E17" s="62">
        <f>'2.2. Removing Trend'!F17</f>
        <v>1554.8571428571429</v>
      </c>
      <c r="F17" s="64">
        <f>'2.2. Removing Trend'!G17</f>
        <v>-502.85714285714289</v>
      </c>
      <c r="G17" s="66">
        <f t="shared" si="7"/>
        <v>45060</v>
      </c>
      <c r="H17" s="67">
        <v>2</v>
      </c>
      <c r="I17" s="63">
        <f t="shared" si="8"/>
        <v>45060</v>
      </c>
    </row>
    <row r="18" spans="2:9">
      <c r="B18" s="42">
        <v>15</v>
      </c>
      <c r="C18" s="59">
        <f>'2.2. Removing Trend'!C18</f>
        <v>45061</v>
      </c>
      <c r="D18" s="61">
        <f>'2.2. Removing Trend'!E18</f>
        <v>1905</v>
      </c>
      <c r="E18" s="62">
        <f>'2.2. Removing Trend'!F18</f>
        <v>1576.2857142857142</v>
      </c>
      <c r="F18" s="64">
        <f>'2.2. Removing Trend'!G18</f>
        <v>328.71428571428578</v>
      </c>
      <c r="G18" s="66">
        <f t="shared" si="7"/>
        <v>45061</v>
      </c>
      <c r="H18" s="67">
        <v>3</v>
      </c>
      <c r="I18" s="63">
        <f t="shared" si="8"/>
        <v>45061</v>
      </c>
    </row>
    <row r="19" spans="2:9">
      <c r="B19" s="42">
        <v>16</v>
      </c>
      <c r="C19" s="59">
        <f>'2.2. Removing Trend'!C19</f>
        <v>45062</v>
      </c>
      <c r="D19" s="61">
        <f>'2.2. Removing Trend'!E19</f>
        <v>1767</v>
      </c>
      <c r="E19" s="62">
        <f>'2.2. Removing Trend'!F19</f>
        <v>1585.2857142857142</v>
      </c>
      <c r="F19" s="64">
        <f>'2.2. Removing Trend'!G19</f>
        <v>181.71428571428578</v>
      </c>
      <c r="G19" s="66">
        <f t="shared" si="7"/>
        <v>45062</v>
      </c>
      <c r="H19" s="67">
        <v>3</v>
      </c>
      <c r="I19" s="63">
        <f t="shared" si="8"/>
        <v>45062</v>
      </c>
    </row>
    <row r="20" spans="2:9">
      <c r="B20" s="42">
        <v>17</v>
      </c>
      <c r="C20" s="59">
        <f>'2.2. Removing Trend'!C20</f>
        <v>45063</v>
      </c>
      <c r="D20" s="61">
        <f>'2.2. Removing Trend'!E20</f>
        <v>1911</v>
      </c>
      <c r="E20" s="62">
        <f>'2.2. Removing Trend'!F20</f>
        <v>1586.7142857142858</v>
      </c>
      <c r="F20" s="64">
        <f>'2.2. Removing Trend'!G20</f>
        <v>324.28571428571422</v>
      </c>
      <c r="G20" s="66">
        <f t="shared" si="7"/>
        <v>45063</v>
      </c>
      <c r="H20" s="67">
        <v>3</v>
      </c>
      <c r="I20" s="63">
        <f t="shared" si="8"/>
        <v>45063</v>
      </c>
    </row>
    <row r="21" spans="2:9">
      <c r="B21" s="42">
        <v>18</v>
      </c>
      <c r="C21" s="59">
        <f>'2.2. Removing Trend'!C21</f>
        <v>45064</v>
      </c>
      <c r="D21" s="61">
        <f>'2.2. Removing Trend'!E21</f>
        <v>2036</v>
      </c>
      <c r="E21" s="62">
        <f>'2.2. Removing Trend'!F21</f>
        <v>1591</v>
      </c>
      <c r="F21" s="64">
        <f>'2.2. Removing Trend'!G21</f>
        <v>445</v>
      </c>
      <c r="G21" s="66">
        <f t="shared" si="7"/>
        <v>45064</v>
      </c>
      <c r="H21" s="67">
        <v>3</v>
      </c>
      <c r="I21" s="63">
        <f t="shared" si="8"/>
        <v>45064</v>
      </c>
    </row>
    <row r="22" spans="2:9">
      <c r="B22" s="42">
        <v>19</v>
      </c>
      <c r="C22" s="59">
        <f>'2.2. Removing Trend'!C22</f>
        <v>45065</v>
      </c>
      <c r="D22" s="61">
        <f>'2.2. Removing Trend'!E22</f>
        <v>1428</v>
      </c>
      <c r="E22" s="62">
        <f>'2.2. Removing Trend'!F22</f>
        <v>1593.2857142857142</v>
      </c>
      <c r="F22" s="64">
        <f>'2.2. Removing Trend'!G22</f>
        <v>-165.28571428571422</v>
      </c>
      <c r="G22" s="66">
        <f t="shared" si="7"/>
        <v>45065</v>
      </c>
      <c r="H22" s="67">
        <v>3</v>
      </c>
      <c r="I22" s="63">
        <f t="shared" si="8"/>
        <v>45065</v>
      </c>
    </row>
    <row r="23" spans="2:9">
      <c r="B23" s="42">
        <v>20</v>
      </c>
      <c r="C23" s="59">
        <f>'2.2. Removing Trend'!C23</f>
        <v>45066</v>
      </c>
      <c r="D23" s="61">
        <f>'2.2. Removing Trend'!E23</f>
        <v>1008</v>
      </c>
      <c r="E23" s="62">
        <f>'2.2. Removing Trend'!F23</f>
        <v>1595.1428571428571</v>
      </c>
      <c r="F23" s="64">
        <f>'2.2. Removing Trend'!G23</f>
        <v>-587.14285714285711</v>
      </c>
      <c r="G23" s="66">
        <f t="shared" si="7"/>
        <v>45066</v>
      </c>
      <c r="H23" s="67">
        <v>3</v>
      </c>
      <c r="I23" s="63">
        <f t="shared" si="8"/>
        <v>45066</v>
      </c>
    </row>
    <row r="24" spans="2:9">
      <c r="B24" s="42">
        <v>21</v>
      </c>
      <c r="C24" s="59">
        <f>'2.2. Removing Trend'!C24</f>
        <v>45067</v>
      </c>
      <c r="D24" s="61">
        <f>'2.2. Removing Trend'!E24</f>
        <v>1082</v>
      </c>
      <c r="E24" s="62">
        <f>'2.2. Removing Trend'!F24</f>
        <v>1618</v>
      </c>
      <c r="F24" s="64">
        <f>'2.2. Removing Trend'!G24</f>
        <v>-536</v>
      </c>
      <c r="G24" s="66">
        <f t="shared" si="7"/>
        <v>45067</v>
      </c>
      <c r="H24" s="67">
        <v>3</v>
      </c>
      <c r="I24" s="63">
        <f t="shared" si="8"/>
        <v>45067</v>
      </c>
    </row>
    <row r="25" spans="2:9">
      <c r="B25" s="42">
        <v>22</v>
      </c>
      <c r="C25" s="59">
        <f>'2.2. Removing Trend'!C25</f>
        <v>45068</v>
      </c>
      <c r="D25" s="61">
        <f>'2.2. Removing Trend'!E25</f>
        <v>1921</v>
      </c>
      <c r="E25" s="62">
        <f>'2.2. Removing Trend'!F25</f>
        <v>1586.1428571428571</v>
      </c>
      <c r="F25" s="64">
        <f>'2.2. Removing Trend'!G25</f>
        <v>334.85714285714289</v>
      </c>
      <c r="G25" s="66">
        <f t="shared" si="7"/>
        <v>45068</v>
      </c>
      <c r="H25" s="67">
        <v>4</v>
      </c>
      <c r="I25" s="63">
        <f t="shared" si="8"/>
        <v>45068</v>
      </c>
    </row>
    <row r="26" spans="2:9">
      <c r="B26" s="42">
        <v>23</v>
      </c>
      <c r="C26" s="59">
        <f>'2.2. Removing Trend'!C26</f>
        <v>45069</v>
      </c>
      <c r="D26" s="61">
        <f>'2.2. Removing Trend'!E26</f>
        <v>1780</v>
      </c>
      <c r="E26" s="62">
        <f>'2.2. Removing Trend'!F26</f>
        <v>1636.4285714285713</v>
      </c>
      <c r="F26" s="64">
        <f>'2.2. Removing Trend'!G26</f>
        <v>143.57142857142867</v>
      </c>
      <c r="G26" s="66">
        <f t="shared" si="7"/>
        <v>45069</v>
      </c>
      <c r="H26" s="67">
        <v>4</v>
      </c>
      <c r="I26" s="63">
        <f t="shared" si="8"/>
        <v>45069</v>
      </c>
    </row>
    <row r="27" spans="2:9">
      <c r="B27" s="42">
        <v>24</v>
      </c>
      <c r="C27" s="59">
        <f>'2.2. Removing Trend'!C27</f>
        <v>45070</v>
      </c>
      <c r="D27" s="61">
        <f>'2.2. Removing Trend'!E27</f>
        <v>2071</v>
      </c>
      <c r="E27" s="62">
        <f>'2.2. Removing Trend'!F27</f>
        <v>1669</v>
      </c>
      <c r="F27" s="64">
        <f>'2.2. Removing Trend'!G27</f>
        <v>402</v>
      </c>
      <c r="G27" s="66">
        <f t="shared" si="7"/>
        <v>45070</v>
      </c>
      <c r="H27" s="67">
        <v>4</v>
      </c>
      <c r="I27" s="63">
        <f t="shared" si="8"/>
        <v>45070</v>
      </c>
    </row>
    <row r="28" spans="2:9">
      <c r="B28" s="42">
        <v>25</v>
      </c>
      <c r="C28" s="59">
        <f>'2.2. Removing Trend'!C28</f>
        <v>45071</v>
      </c>
      <c r="D28" s="61">
        <f>'2.2. Removing Trend'!E28</f>
        <v>1813</v>
      </c>
      <c r="E28" s="62">
        <f>'2.2. Removing Trend'!F28</f>
        <v>1669</v>
      </c>
      <c r="F28" s="64">
        <f>'2.2. Removing Trend'!G28</f>
        <v>144</v>
      </c>
      <c r="G28" s="66">
        <f t="shared" si="7"/>
        <v>45071</v>
      </c>
      <c r="H28" s="67">
        <v>4</v>
      </c>
      <c r="I28" s="63">
        <f t="shared" si="8"/>
        <v>45071</v>
      </c>
    </row>
    <row r="29" spans="2:9">
      <c r="B29" s="42">
        <v>26</v>
      </c>
      <c r="C29" s="59">
        <f>'2.2. Removing Trend'!C29</f>
        <v>45072</v>
      </c>
      <c r="D29" s="61">
        <f>'2.2. Removing Trend'!E29</f>
        <v>1780</v>
      </c>
      <c r="E29" s="62">
        <f>'2.2. Removing Trend'!F29</f>
        <v>1648.4285714285713</v>
      </c>
      <c r="F29" s="64">
        <f>'2.2. Removing Trend'!G29</f>
        <v>131.57142857142867</v>
      </c>
      <c r="G29" s="66">
        <f t="shared" si="7"/>
        <v>45072</v>
      </c>
      <c r="H29" s="67">
        <v>4</v>
      </c>
      <c r="I29" s="63">
        <f t="shared" si="8"/>
        <v>45072</v>
      </c>
    </row>
    <row r="30" spans="2:9">
      <c r="B30" s="42">
        <v>27</v>
      </c>
      <c r="C30" s="59">
        <f>'2.2. Removing Trend'!C30</f>
        <v>45073</v>
      </c>
      <c r="D30" s="61">
        <f>'2.2. Removing Trend'!E30</f>
        <v>1236</v>
      </c>
      <c r="E30" s="62">
        <f>'2.2. Removing Trend'!F30</f>
        <v>1646.4285714285713</v>
      </c>
      <c r="F30" s="64">
        <f>'2.2. Removing Trend'!G30</f>
        <v>-410.42857142857133</v>
      </c>
      <c r="G30" s="66">
        <f t="shared" si="7"/>
        <v>45073</v>
      </c>
      <c r="H30" s="67">
        <v>4</v>
      </c>
      <c r="I30" s="63">
        <f t="shared" si="8"/>
        <v>45073</v>
      </c>
    </row>
    <row r="31" spans="2:9">
      <c r="B31" s="42">
        <v>28</v>
      </c>
      <c r="C31" s="59">
        <f>'2.2. Removing Trend'!C31</f>
        <v>45074</v>
      </c>
      <c r="D31" s="61">
        <f>'2.2. Removing Trend'!E31</f>
        <v>1082</v>
      </c>
      <c r="E31" s="62">
        <f>'2.2. Removing Trend'!F31</f>
        <v>1619.7142857142858</v>
      </c>
      <c r="F31" s="64">
        <f>'2.2. Removing Trend'!G31</f>
        <v>-537.71428571428578</v>
      </c>
      <c r="G31" s="66">
        <f t="shared" si="7"/>
        <v>45074</v>
      </c>
      <c r="H31" s="67">
        <v>4</v>
      </c>
      <c r="I31" s="63">
        <f t="shared" si="8"/>
        <v>45074</v>
      </c>
    </row>
    <row r="32" spans="2:9">
      <c r="B32" s="42">
        <v>29</v>
      </c>
      <c r="C32" s="59">
        <f>'2.2. Removing Trend'!C32</f>
        <v>45075</v>
      </c>
      <c r="D32" s="61">
        <f>'2.2. Removing Trend'!E32</f>
        <v>1777</v>
      </c>
      <c r="E32" s="62">
        <f>'2.2. Removing Trend'!F32</f>
        <v>1615</v>
      </c>
      <c r="F32" s="64">
        <f>'2.2. Removing Trend'!G32</f>
        <v>162</v>
      </c>
      <c r="G32" s="66">
        <f t="shared" si="7"/>
        <v>45075</v>
      </c>
      <c r="H32" s="67">
        <v>5</v>
      </c>
      <c r="I32" s="63">
        <f t="shared" si="8"/>
        <v>45075</v>
      </c>
    </row>
    <row r="33" spans="2:9">
      <c r="B33" s="42">
        <v>30</v>
      </c>
      <c r="C33" s="59">
        <f>'2.2. Removing Trend'!C33</f>
        <v>45076</v>
      </c>
      <c r="D33" s="61">
        <f>'2.2. Removing Trend'!E33</f>
        <v>1766</v>
      </c>
      <c r="E33" s="62">
        <f>'2.2. Removing Trend'!F33</f>
        <v>1585.2857142857142</v>
      </c>
      <c r="F33" s="64">
        <f>'2.2. Removing Trend'!G33</f>
        <v>180.71428571428578</v>
      </c>
      <c r="G33" s="66">
        <f t="shared" si="7"/>
        <v>45076</v>
      </c>
      <c r="H33" s="67">
        <v>5</v>
      </c>
      <c r="I33" s="63">
        <f t="shared" si="8"/>
        <v>45076</v>
      </c>
    </row>
    <row r="34" spans="2:9">
      <c r="B34" s="42">
        <v>31</v>
      </c>
      <c r="C34" s="59">
        <f>'2.2. Removing Trend'!C34</f>
        <v>45077</v>
      </c>
      <c r="D34" s="61">
        <f>'2.2. Removing Trend'!E34</f>
        <v>1884</v>
      </c>
      <c r="E34" s="62">
        <f>'2.2. Removing Trend'!F34</f>
        <v>1544.1428571428571</v>
      </c>
      <c r="F34" s="64">
        <f>'2.2. Removing Trend'!G34</f>
        <v>339.85714285714289</v>
      </c>
      <c r="G34" s="66">
        <f t="shared" si="7"/>
        <v>45077</v>
      </c>
      <c r="H34" s="67">
        <v>5</v>
      </c>
      <c r="I34" s="63">
        <f t="shared" si="8"/>
        <v>45077</v>
      </c>
    </row>
    <row r="35" spans="2:9">
      <c r="B35" s="42">
        <v>32</v>
      </c>
      <c r="C35" s="59">
        <f>'2.2. Removing Trend'!C35</f>
        <v>45078</v>
      </c>
      <c r="D35" s="61">
        <f>'2.2. Removing Trend'!E35</f>
        <v>1780</v>
      </c>
      <c r="E35" s="62">
        <f>'2.2. Removing Trend'!F35</f>
        <v>1544.5714285714287</v>
      </c>
      <c r="F35" s="64">
        <f>'2.2. Removing Trend'!G35</f>
        <v>235.42857142857133</v>
      </c>
      <c r="G35" s="66">
        <f t="shared" si="7"/>
        <v>45078</v>
      </c>
      <c r="H35" s="67">
        <v>5</v>
      </c>
      <c r="I35" s="63">
        <f t="shared" si="8"/>
        <v>45078</v>
      </c>
    </row>
    <row r="36" spans="2:9">
      <c r="B36" s="42">
        <v>33</v>
      </c>
      <c r="C36" s="59">
        <f>'2.2. Removing Trend'!C36</f>
        <v>45079</v>
      </c>
      <c r="D36" s="61">
        <f>'2.2. Removing Trend'!E36</f>
        <v>1572</v>
      </c>
      <c r="E36" s="62">
        <f>'2.2. Removing Trend'!F36</f>
        <v>1707.4285714285713</v>
      </c>
      <c r="F36" s="64">
        <f>'2.2. Removing Trend'!G36</f>
        <v>-135.42857142857133</v>
      </c>
      <c r="G36" s="66">
        <f t="shared" si="7"/>
        <v>45079</v>
      </c>
      <c r="H36" s="67">
        <v>5</v>
      </c>
      <c r="I36" s="63">
        <f t="shared" si="8"/>
        <v>45079</v>
      </c>
    </row>
    <row r="37" spans="2:9">
      <c r="B37" s="42">
        <v>34</v>
      </c>
      <c r="C37" s="59">
        <f>'2.2. Removing Trend'!C37</f>
        <v>45080</v>
      </c>
      <c r="D37" s="61">
        <f>'2.2. Removing Trend'!E37</f>
        <v>948</v>
      </c>
      <c r="E37" s="62">
        <f>'2.2. Removing Trend'!F37</f>
        <v>1855.2857142857142</v>
      </c>
      <c r="F37" s="64">
        <f>'2.2. Removing Trend'!G37</f>
        <v>-907.28571428571422</v>
      </c>
      <c r="G37" s="66">
        <f t="shared" si="7"/>
        <v>45080</v>
      </c>
      <c r="H37" s="67">
        <v>5</v>
      </c>
      <c r="I37" s="63">
        <f t="shared" si="8"/>
        <v>45080</v>
      </c>
    </row>
    <row r="38" spans="2:9">
      <c r="B38" s="42">
        <v>35</v>
      </c>
      <c r="C38" s="59">
        <f>'2.2. Removing Trend'!C38</f>
        <v>45081</v>
      </c>
      <c r="D38" s="61">
        <f>'2.2. Removing Trend'!E38</f>
        <v>1085</v>
      </c>
      <c r="E38" s="62">
        <f>'2.2. Removing Trend'!F38</f>
        <v>2025.4285714285713</v>
      </c>
      <c r="F38" s="64">
        <f>'2.2. Removing Trend'!G38</f>
        <v>-940.42857142857133</v>
      </c>
      <c r="G38" s="66">
        <f t="shared" si="7"/>
        <v>45081</v>
      </c>
      <c r="H38" s="67">
        <v>5</v>
      </c>
      <c r="I38" s="63">
        <f t="shared" si="8"/>
        <v>45081</v>
      </c>
    </row>
    <row r="39" spans="2:9">
      <c r="B39" s="42">
        <v>36</v>
      </c>
      <c r="C39" s="59">
        <f>'2.2. Removing Trend'!C39</f>
        <v>45082</v>
      </c>
      <c r="D39" s="61">
        <f>'2.2. Removing Trend'!E39</f>
        <v>2917</v>
      </c>
      <c r="E39" s="62">
        <f>'2.2. Removing Trend'!F39</f>
        <v>2162.1428571428573</v>
      </c>
      <c r="F39" s="64">
        <f>'2.2. Removing Trend'!G39</f>
        <v>754.85714285714266</v>
      </c>
      <c r="G39" s="66">
        <f t="shared" si="7"/>
        <v>45082</v>
      </c>
      <c r="H39" s="67">
        <v>6</v>
      </c>
      <c r="I39" s="63">
        <f t="shared" si="8"/>
        <v>45082</v>
      </c>
    </row>
    <row r="40" spans="2:9">
      <c r="B40" s="42">
        <v>37</v>
      </c>
      <c r="C40" s="59">
        <f>'2.2. Removing Trend'!C40</f>
        <v>45083</v>
      </c>
      <c r="D40" s="61">
        <f>'2.2. Removing Trend'!E40</f>
        <v>2801</v>
      </c>
      <c r="E40" s="62">
        <f>'2.2. Removing Trend'!F40</f>
        <v>2270.2857142857142</v>
      </c>
      <c r="F40" s="64">
        <f>'2.2. Removing Trend'!G40</f>
        <v>530.71428571428578</v>
      </c>
      <c r="G40" s="66">
        <f t="shared" si="7"/>
        <v>45083</v>
      </c>
      <c r="H40" s="67">
        <v>6</v>
      </c>
      <c r="I40" s="63">
        <f t="shared" si="8"/>
        <v>45083</v>
      </c>
    </row>
    <row r="41" spans="2:9">
      <c r="B41" s="42">
        <v>38</v>
      </c>
      <c r="C41" s="59">
        <f>'2.2. Removing Trend'!C41</f>
        <v>45084</v>
      </c>
      <c r="D41" s="61">
        <f>'2.2. Removing Trend'!E41</f>
        <v>3075</v>
      </c>
      <c r="E41" s="62">
        <f>'2.2. Removing Trend'!F41</f>
        <v>2354.8571428571427</v>
      </c>
      <c r="F41" s="64">
        <f>'2.2. Removing Trend'!G41</f>
        <v>720.14285714285734</v>
      </c>
      <c r="G41" s="66">
        <f t="shared" si="7"/>
        <v>45084</v>
      </c>
      <c r="H41" s="67">
        <v>6</v>
      </c>
      <c r="I41" s="63">
        <f t="shared" si="8"/>
        <v>45084</v>
      </c>
    </row>
    <row r="42" spans="2:9">
      <c r="B42" s="42">
        <v>39</v>
      </c>
      <c r="C42" s="59">
        <f>'2.2. Removing Trend'!C42</f>
        <v>45085</v>
      </c>
      <c r="D42" s="61">
        <f>'2.2. Removing Trend'!E42</f>
        <v>2737</v>
      </c>
      <c r="E42" s="62">
        <f>'2.2. Removing Trend'!F42</f>
        <v>2455.1428571428573</v>
      </c>
      <c r="F42" s="64">
        <f>'2.2. Removing Trend'!G42</f>
        <v>281.85714285714266</v>
      </c>
      <c r="G42" s="66">
        <f t="shared" si="7"/>
        <v>45085</v>
      </c>
      <c r="H42" s="67">
        <v>6</v>
      </c>
      <c r="I42" s="63">
        <f t="shared" si="8"/>
        <v>45085</v>
      </c>
    </row>
    <row r="43" spans="2:9">
      <c r="B43" s="42">
        <v>40</v>
      </c>
      <c r="C43" s="59">
        <f>'2.2. Removing Trend'!C43</f>
        <v>45086</v>
      </c>
      <c r="D43" s="61">
        <f>'2.2. Removing Trend'!E43</f>
        <v>2329</v>
      </c>
      <c r="E43" s="62">
        <f>'2.2. Removing Trend'!F43</f>
        <v>2481.5714285714284</v>
      </c>
      <c r="F43" s="64">
        <f>'2.2. Removing Trend'!G43</f>
        <v>-152.57142857142844</v>
      </c>
      <c r="G43" s="66">
        <f t="shared" si="7"/>
        <v>45086</v>
      </c>
      <c r="H43" s="67">
        <v>6</v>
      </c>
      <c r="I43" s="63">
        <f t="shared" si="8"/>
        <v>45086</v>
      </c>
    </row>
    <row r="44" spans="2:9">
      <c r="B44" s="42">
        <v>41</v>
      </c>
      <c r="C44" s="59">
        <f>'2.2. Removing Trend'!C44</f>
        <v>45087</v>
      </c>
      <c r="D44" s="61">
        <f>'2.2. Removing Trend'!E44</f>
        <v>1540</v>
      </c>
      <c r="E44" s="62">
        <f>'2.2. Removing Trend'!F44</f>
        <v>2424.7142857142858</v>
      </c>
      <c r="F44" s="64">
        <f>'2.2. Removing Trend'!G44</f>
        <v>-884.71428571428578</v>
      </c>
      <c r="G44" s="66">
        <f t="shared" si="7"/>
        <v>45087</v>
      </c>
      <c r="H44" s="67">
        <v>6</v>
      </c>
      <c r="I44" s="63">
        <f t="shared" si="8"/>
        <v>45087</v>
      </c>
    </row>
    <row r="45" spans="2:9">
      <c r="B45" s="42">
        <v>42</v>
      </c>
      <c r="C45" s="59">
        <f>'2.2. Removing Trend'!C45</f>
        <v>45088</v>
      </c>
      <c r="D45" s="61">
        <f>'2.2. Removing Trend'!E45</f>
        <v>1787</v>
      </c>
      <c r="E45" s="62">
        <f>'2.2. Removing Trend'!F45</f>
        <v>2403.5714285714284</v>
      </c>
      <c r="F45" s="64">
        <f>'2.2. Removing Trend'!G45</f>
        <v>-616.57142857142844</v>
      </c>
      <c r="G45" s="66">
        <f t="shared" si="7"/>
        <v>45088</v>
      </c>
      <c r="H45" s="67">
        <v>6</v>
      </c>
      <c r="I45" s="63">
        <f t="shared" si="8"/>
        <v>45088</v>
      </c>
    </row>
    <row r="46" spans="2:9">
      <c r="B46" s="42">
        <v>43</v>
      </c>
      <c r="C46" s="59">
        <f>'2.2. Removing Trend'!C46</f>
        <v>45089</v>
      </c>
      <c r="D46" s="61">
        <f>'2.2. Removing Trend'!E46</f>
        <v>3102</v>
      </c>
      <c r="E46" s="62">
        <f>'2.2. Removing Trend'!F46</f>
        <v>2471.5714285714284</v>
      </c>
      <c r="F46" s="64">
        <f>'2.2. Removing Trend'!G46</f>
        <v>630.42857142857156</v>
      </c>
      <c r="G46" s="66">
        <f t="shared" si="7"/>
        <v>45089</v>
      </c>
      <c r="H46" s="67">
        <v>7</v>
      </c>
      <c r="I46" s="63">
        <f t="shared" si="8"/>
        <v>45089</v>
      </c>
    </row>
    <row r="47" spans="2:9">
      <c r="B47" s="42">
        <v>44</v>
      </c>
      <c r="C47" s="59">
        <f>'2.2. Removing Trend'!C47</f>
        <v>45090</v>
      </c>
      <c r="D47" s="61">
        <f>'2.2. Removing Trend'!E47</f>
        <v>2403</v>
      </c>
      <c r="E47" s="62">
        <f>'2.2. Removing Trend'!F47</f>
        <v>2452.2857142857142</v>
      </c>
      <c r="F47" s="64">
        <f>'2.2. Removing Trend'!G47</f>
        <v>-49.285714285714221</v>
      </c>
      <c r="G47" s="66">
        <f t="shared" si="7"/>
        <v>45090</v>
      </c>
      <c r="H47" s="67">
        <v>7</v>
      </c>
      <c r="I47" s="63">
        <f t="shared" si="8"/>
        <v>45090</v>
      </c>
    </row>
    <row r="48" spans="2:9">
      <c r="B48" s="42">
        <v>45</v>
      </c>
      <c r="C48" s="59">
        <f>'2.2. Removing Trend'!C48</f>
        <v>45091</v>
      </c>
      <c r="D48" s="61">
        <f>'2.2. Removing Trend'!E48</f>
        <v>2927</v>
      </c>
      <c r="E48" s="62">
        <f>'2.2. Removing Trend'!F48</f>
        <v>2486.5714285714284</v>
      </c>
      <c r="F48" s="64">
        <f>'2.2. Removing Trend'!G48</f>
        <v>440.42857142857156</v>
      </c>
      <c r="G48" s="66">
        <f t="shared" si="7"/>
        <v>45091</v>
      </c>
      <c r="H48" s="67">
        <v>7</v>
      </c>
      <c r="I48" s="63">
        <f t="shared" si="8"/>
        <v>45091</v>
      </c>
    </row>
    <row r="49" spans="2:9">
      <c r="B49" s="42">
        <v>46</v>
      </c>
      <c r="C49" s="59">
        <f>'2.2. Removing Trend'!C49</f>
        <v>45092</v>
      </c>
      <c r="D49" s="61">
        <f>'2.2. Removing Trend'!E49</f>
        <v>3213</v>
      </c>
      <c r="E49" s="62">
        <f>'2.2. Removing Trend'!F49</f>
        <v>2432.4285714285716</v>
      </c>
      <c r="F49" s="64">
        <f>'2.2. Removing Trend'!G49</f>
        <v>780.57142857142844</v>
      </c>
      <c r="G49" s="66">
        <f t="shared" si="7"/>
        <v>45092</v>
      </c>
      <c r="H49" s="67">
        <v>7</v>
      </c>
      <c r="I49" s="63">
        <f t="shared" si="8"/>
        <v>45092</v>
      </c>
    </row>
    <row r="50" spans="2:9">
      <c r="B50" s="42">
        <v>47</v>
      </c>
      <c r="C50" s="59">
        <f>'2.2. Removing Trend'!C50</f>
        <v>45093</v>
      </c>
      <c r="D50" s="61">
        <f>'2.2. Removing Trend'!E50</f>
        <v>2194</v>
      </c>
      <c r="E50" s="62">
        <f>'2.2. Removing Trend'!F50</f>
        <v>2406.4285714285716</v>
      </c>
      <c r="F50" s="64">
        <f>'2.2. Removing Trend'!G50</f>
        <v>-212.42857142857156</v>
      </c>
      <c r="G50" s="66">
        <f t="shared" si="7"/>
        <v>45093</v>
      </c>
      <c r="H50" s="67">
        <v>7</v>
      </c>
      <c r="I50" s="63">
        <f t="shared" si="8"/>
        <v>45093</v>
      </c>
    </row>
    <row r="51" spans="2:9">
      <c r="B51" s="42">
        <v>48</v>
      </c>
      <c r="C51" s="59">
        <f>'2.2. Removing Trend'!C51</f>
        <v>45094</v>
      </c>
      <c r="D51" s="61">
        <f>'2.2. Removing Trend'!E51</f>
        <v>1780</v>
      </c>
      <c r="E51" s="62">
        <f>'2.2. Removing Trend'!F51</f>
        <v>2441.2857142857142</v>
      </c>
      <c r="F51" s="64">
        <f>'2.2. Removing Trend'!G51</f>
        <v>-661.28571428571422</v>
      </c>
      <c r="G51" s="66">
        <f t="shared" si="7"/>
        <v>45094</v>
      </c>
      <c r="H51" s="67">
        <v>7</v>
      </c>
      <c r="I51" s="63">
        <f t="shared" si="8"/>
        <v>45094</v>
      </c>
    </row>
    <row r="52" spans="2:9">
      <c r="B52" s="42">
        <v>49</v>
      </c>
      <c r="C52" s="59">
        <f>'2.2. Removing Trend'!C52</f>
        <v>45095</v>
      </c>
      <c r="D52" s="61">
        <f>'2.2. Removing Trend'!E52</f>
        <v>1408</v>
      </c>
      <c r="E52" s="62">
        <f>'2.2. Removing Trend'!F52</f>
        <v>2454.5714285714284</v>
      </c>
      <c r="F52" s="64">
        <f>'2.2. Removing Trend'!G52</f>
        <v>-1046.5714285714284</v>
      </c>
      <c r="G52" s="66">
        <f t="shared" si="7"/>
        <v>45095</v>
      </c>
      <c r="H52" s="67">
        <v>7</v>
      </c>
      <c r="I52" s="63">
        <f t="shared" si="8"/>
        <v>45095</v>
      </c>
    </row>
    <row r="53" spans="2:9">
      <c r="B53" s="42">
        <v>50</v>
      </c>
      <c r="C53" s="59">
        <f>'2.2. Removing Trend'!C53</f>
        <v>45096</v>
      </c>
      <c r="D53" s="61">
        <f>'2.2. Removing Trend'!E53</f>
        <v>2920</v>
      </c>
      <c r="E53" s="62">
        <f>'2.2. Removing Trend'!F53</f>
        <v>2329.5714285714284</v>
      </c>
      <c r="F53" s="64">
        <f>'2.2. Removing Trend'!G53</f>
        <v>590.42857142857156</v>
      </c>
      <c r="G53" s="66">
        <f t="shared" si="7"/>
        <v>45096</v>
      </c>
      <c r="H53" s="67">
        <v>8</v>
      </c>
      <c r="I53" s="63">
        <f t="shared" si="8"/>
        <v>45096</v>
      </c>
    </row>
    <row r="54" spans="2:9">
      <c r="B54" s="42">
        <v>51</v>
      </c>
      <c r="C54" s="59">
        <f>'2.2. Removing Trend'!C54</f>
        <v>45097</v>
      </c>
      <c r="D54" s="61">
        <f>'2.2. Removing Trend'!E54</f>
        <v>2647</v>
      </c>
      <c r="E54" s="62">
        <f>'2.2. Removing Trend'!F54</f>
        <v>2437.5714285714284</v>
      </c>
      <c r="F54" s="64">
        <f>'2.2. Removing Trend'!G54</f>
        <v>209.42857142857156</v>
      </c>
      <c r="G54" s="66">
        <f t="shared" si="7"/>
        <v>45097</v>
      </c>
      <c r="H54" s="67">
        <v>8</v>
      </c>
      <c r="I54" s="63">
        <f t="shared" si="8"/>
        <v>45097</v>
      </c>
    </row>
    <row r="55" spans="2:9">
      <c r="B55" s="42">
        <v>52</v>
      </c>
      <c r="C55" s="59">
        <f>'2.2. Removing Trend'!C55</f>
        <v>45098</v>
      </c>
      <c r="D55" s="61">
        <f>'2.2. Removing Trend'!E55</f>
        <v>3020</v>
      </c>
      <c r="E55" s="62">
        <f>'2.2. Removing Trend'!F55</f>
        <v>2412</v>
      </c>
      <c r="F55" s="64">
        <f>'2.2. Removing Trend'!G55</f>
        <v>608</v>
      </c>
      <c r="G55" s="66">
        <f t="shared" si="7"/>
        <v>45098</v>
      </c>
      <c r="H55" s="67">
        <v>8</v>
      </c>
      <c r="I55" s="63">
        <f t="shared" si="8"/>
        <v>45098</v>
      </c>
    </row>
    <row r="56" spans="2:9">
      <c r="B56" s="42">
        <v>53</v>
      </c>
      <c r="C56" s="59">
        <f>'2.2. Removing Trend'!C56</f>
        <v>45099</v>
      </c>
      <c r="D56" s="61">
        <f>'2.2. Removing Trend'!E56</f>
        <v>2338</v>
      </c>
      <c r="E56" s="62">
        <f>'2.2. Removing Trend'!F56</f>
        <v>2441.5714285714284</v>
      </c>
      <c r="F56" s="64">
        <f>'2.2. Removing Trend'!G56</f>
        <v>-103.57142857142844</v>
      </c>
      <c r="G56" s="66">
        <f>C56</f>
        <v>45099</v>
      </c>
      <c r="H56" s="67">
        <v>8</v>
      </c>
      <c r="I56" s="63">
        <f>C56</f>
        <v>45099</v>
      </c>
    </row>
    <row r="57" spans="2:9">
      <c r="B57" s="42">
        <v>54</v>
      </c>
      <c r="C57" s="59">
        <f>'2.2. Removing Trend'!C57</f>
        <v>45100</v>
      </c>
      <c r="D57" s="61">
        <f>'2.2. Removing Trend'!E57</f>
        <v>2950</v>
      </c>
      <c r="E57" s="62"/>
      <c r="F57" s="64"/>
      <c r="G57" s="66"/>
      <c r="H57" s="64"/>
      <c r="I57" s="66"/>
    </row>
    <row r="58" spans="2:9">
      <c r="B58" s="42">
        <v>55</v>
      </c>
      <c r="C58" s="59">
        <f>'2.2. Removing Trend'!C58</f>
        <v>45101</v>
      </c>
      <c r="D58" s="61">
        <f>'2.2. Removing Trend'!E58</f>
        <v>1601</v>
      </c>
      <c r="E58" s="62"/>
      <c r="F58" s="64"/>
      <c r="G58" s="66"/>
      <c r="H58" s="64"/>
      <c r="I58" s="66"/>
    </row>
    <row r="59" spans="2:9">
      <c r="B59" s="42">
        <v>56</v>
      </c>
      <c r="C59" s="59">
        <f>'2.2. Removing Trend'!C59</f>
        <v>45102</v>
      </c>
      <c r="D59" s="61">
        <f>'2.2. Removing Trend'!E59</f>
        <v>1615</v>
      </c>
      <c r="E59" s="62"/>
      <c r="F59" s="64"/>
      <c r="G59" s="66"/>
      <c r="H59" s="64"/>
      <c r="I59" s="66"/>
    </row>
    <row r="60" spans="2:9">
      <c r="C60" s="1"/>
    </row>
  </sheetData>
  <phoneticPr fontId="4" type="noConversion"/>
  <hyperlinks>
    <hyperlink ref="A1" location="Hyperlinks!A1" display="Return" xr:uid="{ADFE0F59-6D6E-6A4A-9250-380E91BEC772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3586-C306-E947-AD0D-455C1E4A924C}">
  <sheetPr>
    <tabColor theme="6" tint="0.59999389629810485"/>
  </sheetPr>
  <dimension ref="A1:Q14"/>
  <sheetViews>
    <sheetView workbookViewId="0"/>
  </sheetViews>
  <sheetFormatPr baseColWidth="10" defaultRowHeight="16"/>
  <cols>
    <col min="2" max="2" width="10.5" bestFit="1" customWidth="1"/>
    <col min="3" max="10" width="8.33203125" customWidth="1"/>
    <col min="13" max="13" width="14" bestFit="1" customWidth="1"/>
    <col min="16" max="16" width="14" bestFit="1" customWidth="1"/>
    <col min="17" max="17" width="21.6640625" bestFit="1" customWidth="1"/>
  </cols>
  <sheetData>
    <row r="1" spans="1:17">
      <c r="A1" s="233" t="s">
        <v>307</v>
      </c>
    </row>
    <row r="5" spans="1:17">
      <c r="B5" s="58" t="s">
        <v>10</v>
      </c>
      <c r="C5" s="58" t="s">
        <v>11</v>
      </c>
      <c r="D5" s="58" t="s">
        <v>12</v>
      </c>
      <c r="E5" s="58" t="s">
        <v>13</v>
      </c>
      <c r="F5" s="58" t="s">
        <v>14</v>
      </c>
      <c r="G5" s="58" t="s">
        <v>15</v>
      </c>
      <c r="H5" s="58" t="s">
        <v>16</v>
      </c>
      <c r="I5" s="58" t="s">
        <v>17</v>
      </c>
      <c r="J5" s="58" t="s">
        <v>18</v>
      </c>
      <c r="L5" s="58" t="s">
        <v>2</v>
      </c>
      <c r="M5" s="58" t="s">
        <v>72</v>
      </c>
      <c r="O5" s="58" t="s">
        <v>2</v>
      </c>
      <c r="P5" s="58" t="s">
        <v>72</v>
      </c>
      <c r="Q5" s="58" t="s">
        <v>19</v>
      </c>
    </row>
    <row r="6" spans="1:17">
      <c r="B6" s="68">
        <f>'2.3. Seasonality Identification'!K6</f>
        <v>45061</v>
      </c>
      <c r="C6" s="64"/>
      <c r="D6" s="64">
        <f>'2.3. Seasonality Identification'!M6</f>
        <v>207.57142857142867</v>
      </c>
      <c r="E6" s="64">
        <f>'2.3. Seasonality Identification'!N6</f>
        <v>328.71428571428578</v>
      </c>
      <c r="F6" s="64">
        <f>'2.3. Seasonality Identification'!O6</f>
        <v>334.85714285714289</v>
      </c>
      <c r="G6" s="64">
        <f>'2.3. Seasonality Identification'!P6</f>
        <v>162</v>
      </c>
      <c r="H6" s="64">
        <f>'2.3. Seasonality Identification'!Q6</f>
        <v>754.85714285714266</v>
      </c>
      <c r="I6" s="64">
        <f>'2.3. Seasonality Identification'!R6</f>
        <v>630.42857142857156</v>
      </c>
      <c r="J6" s="64">
        <f>'2.3. Seasonality Identification'!S6</f>
        <v>590.42857142857156</v>
      </c>
      <c r="L6" s="68">
        <f>B6</f>
        <v>45061</v>
      </c>
      <c r="M6" s="64">
        <f t="shared" ref="M6:M12" si="0">AVERAGE(C6:J6)</f>
        <v>429.83673469387759</v>
      </c>
      <c r="O6" s="68">
        <f>L6</f>
        <v>45061</v>
      </c>
      <c r="P6" s="64">
        <f>M6</f>
        <v>429.83673469387759</v>
      </c>
      <c r="Q6" s="64">
        <f t="shared" ref="Q6:Q12" si="1">P6-$P$14</f>
        <v>436.71865889212825</v>
      </c>
    </row>
    <row r="7" spans="1:17">
      <c r="B7" s="68">
        <f>'2.3. Seasonality Identification'!K7</f>
        <v>45062</v>
      </c>
      <c r="C7" s="64"/>
      <c r="D7" s="64">
        <f>'2.3. Seasonality Identification'!M7</f>
        <v>658.71428571428578</v>
      </c>
      <c r="E7" s="64">
        <f>'2.3. Seasonality Identification'!N7</f>
        <v>181.71428571428578</v>
      </c>
      <c r="F7" s="64">
        <f>'2.3. Seasonality Identification'!O7</f>
        <v>143.57142857142867</v>
      </c>
      <c r="G7" s="64">
        <f>'2.3. Seasonality Identification'!P7</f>
        <v>180.71428571428578</v>
      </c>
      <c r="H7" s="64">
        <f>'2.3. Seasonality Identification'!Q7</f>
        <v>530.71428571428578</v>
      </c>
      <c r="I7" s="64">
        <f>'2.3. Seasonality Identification'!R7</f>
        <v>-49.285714285714221</v>
      </c>
      <c r="J7" s="64">
        <f>'2.3. Seasonality Identification'!S7</f>
        <v>209.42857142857156</v>
      </c>
      <c r="L7" s="68">
        <f t="shared" ref="L7:L12" si="2">B7</f>
        <v>45062</v>
      </c>
      <c r="M7" s="64">
        <f t="shared" si="0"/>
        <v>265.08163265306132</v>
      </c>
      <c r="O7" s="68">
        <f t="shared" ref="O7:O12" si="3">L7</f>
        <v>45062</v>
      </c>
      <c r="P7" s="64">
        <f t="shared" ref="P7:P12" si="4">M7</f>
        <v>265.08163265306132</v>
      </c>
      <c r="Q7" s="64">
        <f t="shared" si="1"/>
        <v>271.96355685131198</v>
      </c>
    </row>
    <row r="8" spans="1:17">
      <c r="B8" s="68">
        <f>'2.3. Seasonality Identification'!K8</f>
        <v>45063</v>
      </c>
      <c r="C8" s="64"/>
      <c r="D8" s="64">
        <f>'2.3. Seasonality Identification'!M8</f>
        <v>375.28571428571422</v>
      </c>
      <c r="E8" s="64">
        <f>'2.3. Seasonality Identification'!N8</f>
        <v>324.28571428571422</v>
      </c>
      <c r="F8" s="64">
        <f>'2.3. Seasonality Identification'!O8</f>
        <v>402</v>
      </c>
      <c r="G8" s="64">
        <f>'2.3. Seasonality Identification'!P8</f>
        <v>339.85714285714289</v>
      </c>
      <c r="H8" s="64">
        <f>'2.3. Seasonality Identification'!Q8</f>
        <v>720.14285714285734</v>
      </c>
      <c r="I8" s="64">
        <f>'2.3. Seasonality Identification'!R8</f>
        <v>440.42857142857156</v>
      </c>
      <c r="J8" s="64">
        <f>'2.3. Seasonality Identification'!S8</f>
        <v>608</v>
      </c>
      <c r="L8" s="68">
        <f t="shared" si="2"/>
        <v>45063</v>
      </c>
      <c r="M8" s="64">
        <f t="shared" si="0"/>
        <v>458.57142857142856</v>
      </c>
      <c r="O8" s="68">
        <f t="shared" si="3"/>
        <v>45063</v>
      </c>
      <c r="P8" s="64">
        <f t="shared" si="4"/>
        <v>458.57142857142856</v>
      </c>
      <c r="Q8" s="64">
        <f t="shared" si="1"/>
        <v>465.45335276967921</v>
      </c>
    </row>
    <row r="9" spans="1:17">
      <c r="B9" s="68">
        <f>'2.3. Seasonality Identification'!K9</f>
        <v>45064</v>
      </c>
      <c r="C9" s="64">
        <f>'2.3. Seasonality Identification'!L9</f>
        <v>50.85714285714289</v>
      </c>
      <c r="D9" s="64">
        <f>'2.3. Seasonality Identification'!M9</f>
        <v>246.42857142857133</v>
      </c>
      <c r="E9" s="64">
        <f>'2.3. Seasonality Identification'!N9</f>
        <v>445</v>
      </c>
      <c r="F9" s="64">
        <f>'2.3. Seasonality Identification'!O9</f>
        <v>144</v>
      </c>
      <c r="G9" s="64">
        <f>'2.3. Seasonality Identification'!P9</f>
        <v>235.42857142857133</v>
      </c>
      <c r="H9" s="64">
        <f>'2.3. Seasonality Identification'!Q9</f>
        <v>281.85714285714266</v>
      </c>
      <c r="I9" s="64">
        <f>'2.3. Seasonality Identification'!R9</f>
        <v>780.57142857142844</v>
      </c>
      <c r="J9" s="64">
        <f>'2.3. Seasonality Identification'!S9</f>
        <v>-103.57142857142844</v>
      </c>
      <c r="L9" s="68">
        <f t="shared" si="2"/>
        <v>45064</v>
      </c>
      <c r="M9" s="64">
        <f t="shared" si="0"/>
        <v>260.07142857142856</v>
      </c>
      <c r="O9" s="68">
        <f t="shared" si="3"/>
        <v>45064</v>
      </c>
      <c r="P9" s="64">
        <f t="shared" si="4"/>
        <v>260.07142857142856</v>
      </c>
      <c r="Q9" s="64">
        <f t="shared" si="1"/>
        <v>266.95335276967921</v>
      </c>
    </row>
    <row r="10" spans="1:17">
      <c r="B10" s="68">
        <f>'2.3. Seasonality Identification'!K10</f>
        <v>45065</v>
      </c>
      <c r="C10" s="64">
        <f>'2.3. Seasonality Identification'!L10</f>
        <v>-65.85714285714289</v>
      </c>
      <c r="D10" s="64">
        <f>'2.3. Seasonality Identification'!M10</f>
        <v>-277.85714285714289</v>
      </c>
      <c r="E10" s="64">
        <f>'2.3. Seasonality Identification'!N10</f>
        <v>-165.28571428571422</v>
      </c>
      <c r="F10" s="64">
        <f>'2.3. Seasonality Identification'!O10</f>
        <v>131.57142857142867</v>
      </c>
      <c r="G10" s="64">
        <f>'2.3. Seasonality Identification'!P10</f>
        <v>-135.42857142857133</v>
      </c>
      <c r="H10" s="64">
        <f>'2.3. Seasonality Identification'!Q10</f>
        <v>-152.57142857142844</v>
      </c>
      <c r="I10" s="64">
        <f>'2.3. Seasonality Identification'!R10</f>
        <v>-212.42857142857156</v>
      </c>
      <c r="J10" s="64"/>
      <c r="L10" s="68">
        <f t="shared" si="2"/>
        <v>45065</v>
      </c>
      <c r="M10" s="64">
        <f t="shared" si="0"/>
        <v>-125.4081632653061</v>
      </c>
      <c r="O10" s="68">
        <f t="shared" si="3"/>
        <v>45065</v>
      </c>
      <c r="P10" s="64">
        <f t="shared" si="4"/>
        <v>-125.4081632653061</v>
      </c>
      <c r="Q10" s="64">
        <f t="shared" si="1"/>
        <v>-118.52623906705543</v>
      </c>
    </row>
    <row r="11" spans="1:17">
      <c r="B11" s="68">
        <f>'2.3. Seasonality Identification'!K11</f>
        <v>45066</v>
      </c>
      <c r="C11" s="64">
        <f>'2.3. Seasonality Identification'!L11</f>
        <v>-381.85714285714289</v>
      </c>
      <c r="D11" s="64">
        <f>'2.3. Seasonality Identification'!M11</f>
        <v>-567.85714285714289</v>
      </c>
      <c r="E11" s="64">
        <f>'2.3. Seasonality Identification'!N11</f>
        <v>-587.14285714285711</v>
      </c>
      <c r="F11" s="64">
        <f>'2.3. Seasonality Identification'!O11</f>
        <v>-410.42857142857133</v>
      </c>
      <c r="G11" s="64">
        <f>'2.3. Seasonality Identification'!P11</f>
        <v>-907.28571428571422</v>
      </c>
      <c r="H11" s="64">
        <f>'2.3. Seasonality Identification'!Q11</f>
        <v>-884.71428571428578</v>
      </c>
      <c r="I11" s="64">
        <f>'2.3. Seasonality Identification'!R11</f>
        <v>-661.28571428571422</v>
      </c>
      <c r="J11" s="64"/>
      <c r="L11" s="68">
        <f t="shared" si="2"/>
        <v>45066</v>
      </c>
      <c r="M11" s="64">
        <f t="shared" si="0"/>
        <v>-628.65306122448976</v>
      </c>
      <c r="O11" s="68">
        <f t="shared" si="3"/>
        <v>45066</v>
      </c>
      <c r="P11" s="64">
        <f t="shared" si="4"/>
        <v>-628.65306122448976</v>
      </c>
      <c r="Q11" s="64">
        <f t="shared" si="1"/>
        <v>-621.7711370262391</v>
      </c>
    </row>
    <row r="12" spans="1:17">
      <c r="B12" s="68">
        <f>'2.3. Seasonality Identification'!K12</f>
        <v>45067</v>
      </c>
      <c r="C12" s="64">
        <f>'2.3. Seasonality Identification'!L12</f>
        <v>-773.57142857142867</v>
      </c>
      <c r="D12" s="64">
        <f>'2.3. Seasonality Identification'!M12</f>
        <v>-502.85714285714289</v>
      </c>
      <c r="E12" s="64">
        <f>'2.3. Seasonality Identification'!N12</f>
        <v>-536</v>
      </c>
      <c r="F12" s="64">
        <f>'2.3. Seasonality Identification'!O12</f>
        <v>-537.71428571428578</v>
      </c>
      <c r="G12" s="64">
        <f>'2.3. Seasonality Identification'!P12</f>
        <v>-940.42857142857133</v>
      </c>
      <c r="H12" s="64">
        <f>'2.3. Seasonality Identification'!Q12</f>
        <v>-616.57142857142844</v>
      </c>
      <c r="I12" s="64">
        <f>'2.3. Seasonality Identification'!R12</f>
        <v>-1046.5714285714284</v>
      </c>
      <c r="J12" s="64"/>
      <c r="L12" s="68">
        <f t="shared" si="2"/>
        <v>45067</v>
      </c>
      <c r="M12" s="64">
        <f t="shared" si="0"/>
        <v>-707.67346938775506</v>
      </c>
      <c r="O12" s="68">
        <f t="shared" si="3"/>
        <v>45067</v>
      </c>
      <c r="P12" s="64">
        <f t="shared" si="4"/>
        <v>-707.67346938775506</v>
      </c>
      <c r="Q12" s="64">
        <f t="shared" si="1"/>
        <v>-700.7915451895044</v>
      </c>
    </row>
    <row r="13" spans="1:17">
      <c r="B13" s="4"/>
      <c r="O13" t="s">
        <v>273</v>
      </c>
      <c r="P13" s="5">
        <f>SUM(P6:P12)</f>
        <v>-48.173469387754722</v>
      </c>
      <c r="Q13" s="5">
        <f>SUM(Q6:Q12)</f>
        <v>0</v>
      </c>
    </row>
    <row r="14" spans="1:17">
      <c r="B14" s="4"/>
      <c r="O14" t="s">
        <v>274</v>
      </c>
      <c r="P14" s="5">
        <f>P13/7</f>
        <v>-6.8819241982506743</v>
      </c>
      <c r="Q14" s="5"/>
    </row>
  </sheetData>
  <phoneticPr fontId="4" type="noConversion"/>
  <hyperlinks>
    <hyperlink ref="A1" location="Hyperlinks!A1" display="Return" xr:uid="{CC7E9C41-E3F7-AF44-9FE2-12178553CBD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BA03-A996-F440-96B6-3AF640A63F68}">
  <sheetPr>
    <tabColor theme="6" tint="0.59999389629810485"/>
  </sheetPr>
  <dimension ref="A1:I62"/>
  <sheetViews>
    <sheetView workbookViewId="0"/>
  </sheetViews>
  <sheetFormatPr baseColWidth="10" defaultRowHeight="16"/>
  <cols>
    <col min="4" max="4" width="10.83203125" style="4"/>
    <col min="6" max="6" width="10.83203125" style="5"/>
    <col min="7" max="7" width="21.6640625" bestFit="1" customWidth="1"/>
    <col min="8" max="8" width="14.1640625" bestFit="1" customWidth="1"/>
  </cols>
  <sheetData>
    <row r="1" spans="1:9">
      <c r="A1" s="233" t="s">
        <v>307</v>
      </c>
      <c r="D1"/>
    </row>
    <row r="2" spans="1:9">
      <c r="D2"/>
    </row>
    <row r="3" spans="1:9">
      <c r="B3" s="58" t="s">
        <v>6</v>
      </c>
      <c r="C3" s="58" t="s">
        <v>0</v>
      </c>
      <c r="D3" s="58" t="s">
        <v>2</v>
      </c>
      <c r="E3" s="58" t="s">
        <v>1</v>
      </c>
      <c r="F3" s="65" t="s">
        <v>4</v>
      </c>
      <c r="G3" s="58" t="s">
        <v>20</v>
      </c>
      <c r="H3" s="58" t="s">
        <v>21</v>
      </c>
      <c r="I3" s="58" t="s">
        <v>22</v>
      </c>
    </row>
    <row r="4" spans="1:9">
      <c r="B4" s="42">
        <v>1</v>
      </c>
      <c r="C4" s="59">
        <f>'2.2. Removing Trend'!C4</f>
        <v>45047</v>
      </c>
      <c r="D4" s="63">
        <f>'2.2. Removing Trend'!D4</f>
        <v>45047</v>
      </c>
      <c r="E4" s="61">
        <f>'2.2. Removing Trend'!E4</f>
        <v>1576</v>
      </c>
      <c r="F4" s="64"/>
      <c r="G4" s="64"/>
      <c r="H4" s="42"/>
      <c r="I4" s="42"/>
    </row>
    <row r="5" spans="1:9">
      <c r="B5" s="42">
        <v>2</v>
      </c>
      <c r="C5" s="59">
        <f>'2.2. Removing Trend'!C5</f>
        <v>45048</v>
      </c>
      <c r="D5" s="63">
        <f>'2.2. Removing Trend'!D5</f>
        <v>45048</v>
      </c>
      <c r="E5" s="61">
        <f>'2.2. Removing Trend'!E5</f>
        <v>2299</v>
      </c>
      <c r="F5" s="64"/>
      <c r="G5" s="64"/>
      <c r="H5" s="42"/>
      <c r="I5" s="42"/>
    </row>
    <row r="6" spans="1:9">
      <c r="B6" s="42">
        <v>3</v>
      </c>
      <c r="C6" s="59">
        <f>'2.2. Removing Trend'!C6</f>
        <v>45049</v>
      </c>
      <c r="D6" s="63">
        <f>'2.2. Removing Trend'!D6</f>
        <v>45049</v>
      </c>
      <c r="E6" s="61">
        <f>'2.2. Removing Trend'!E6</f>
        <v>1878</v>
      </c>
      <c r="F6" s="64"/>
      <c r="G6" s="64"/>
      <c r="H6" s="42"/>
      <c r="I6" s="42"/>
    </row>
    <row r="7" spans="1:9">
      <c r="B7" s="42">
        <v>4</v>
      </c>
      <c r="C7" s="59">
        <f>'2.2. Removing Trend'!C7</f>
        <v>45050</v>
      </c>
      <c r="D7" s="63">
        <f>'2.2. Removing Trend'!D7</f>
        <v>45050</v>
      </c>
      <c r="E7" s="61">
        <f>'2.2. Removing Trend'!E7</f>
        <v>1628</v>
      </c>
      <c r="F7" s="69">
        <f>'2.2. Removing Trend'!F7</f>
        <v>1577.1428571428571</v>
      </c>
      <c r="G7" s="64">
        <f>'2.4. Estimated Seasonal Pattern'!$M$9</f>
        <v>260.07142857142856</v>
      </c>
      <c r="H7" s="64">
        <f>F7+G7</f>
        <v>1837.2142857142858</v>
      </c>
      <c r="I7" s="64">
        <f>E7-H7</f>
        <v>-209.21428571428578</v>
      </c>
    </row>
    <row r="8" spans="1:9">
      <c r="B8" s="42">
        <v>5</v>
      </c>
      <c r="C8" s="59">
        <f>'2.2. Removing Trend'!C8</f>
        <v>45051</v>
      </c>
      <c r="D8" s="63">
        <f>'2.2. Removing Trend'!D8</f>
        <v>45051</v>
      </c>
      <c r="E8" s="61">
        <f>'2.2. Removing Trend'!E8</f>
        <v>1555</v>
      </c>
      <c r="F8" s="69">
        <f>'2.2. Removing Trend'!F8</f>
        <v>1620.8571428571429</v>
      </c>
      <c r="G8" s="64">
        <f>'2.4. Estimated Seasonal Pattern'!$M$10</f>
        <v>-125.4081632653061</v>
      </c>
      <c r="H8" s="64">
        <f t="shared" ref="H8:H56" si="0">F8+G8</f>
        <v>1495.4489795918369</v>
      </c>
      <c r="I8" s="64">
        <f t="shared" ref="I8:I56" si="1">E8-H8</f>
        <v>59.55102040816314</v>
      </c>
    </row>
    <row r="9" spans="1:9">
      <c r="B9" s="42">
        <v>6</v>
      </c>
      <c r="C9" s="59">
        <f>'2.2. Removing Trend'!C9</f>
        <v>45052</v>
      </c>
      <c r="D9" s="63">
        <f>'2.2. Removing Trend'!D9</f>
        <v>45052</v>
      </c>
      <c r="E9" s="61">
        <f>'2.2. Removing Trend'!E9</f>
        <v>1240</v>
      </c>
      <c r="F9" s="69">
        <f>'2.2. Removing Trend'!F9</f>
        <v>1621.8571428571429</v>
      </c>
      <c r="G9" s="64">
        <f>'2.4. Estimated Seasonal Pattern'!$M$11</f>
        <v>-628.65306122448976</v>
      </c>
      <c r="H9" s="64">
        <f t="shared" si="0"/>
        <v>993.20408163265313</v>
      </c>
      <c r="I9" s="64">
        <f t="shared" si="1"/>
        <v>246.79591836734687</v>
      </c>
    </row>
    <row r="10" spans="1:9">
      <c r="B10" s="42">
        <v>7</v>
      </c>
      <c r="C10" s="59">
        <f>'2.2. Removing Trend'!C10</f>
        <v>45053</v>
      </c>
      <c r="D10" s="63">
        <f>'2.2. Removing Trend'!D10</f>
        <v>45053</v>
      </c>
      <c r="E10" s="61">
        <f>'2.2. Removing Trend'!E10</f>
        <v>864</v>
      </c>
      <c r="F10" s="69">
        <f>'2.2. Removing Trend'!F10</f>
        <v>1637.5714285714287</v>
      </c>
      <c r="G10" s="64">
        <f>'2.4. Estimated Seasonal Pattern'!$M$12</f>
        <v>-707.67346938775506</v>
      </c>
      <c r="H10" s="64">
        <f t="shared" si="0"/>
        <v>929.89795918367361</v>
      </c>
      <c r="I10" s="64">
        <f t="shared" si="1"/>
        <v>-65.897959183673606</v>
      </c>
    </row>
    <row r="11" spans="1:9">
      <c r="B11" s="42">
        <v>8</v>
      </c>
      <c r="C11" s="59">
        <f>'2.2. Removing Trend'!C11</f>
        <v>45054</v>
      </c>
      <c r="D11" s="63">
        <f>'2.2. Removing Trend'!D11</f>
        <v>45054</v>
      </c>
      <c r="E11" s="61">
        <f>'2.2. Removing Trend'!E11</f>
        <v>1882</v>
      </c>
      <c r="F11" s="69">
        <f>'2.2. Removing Trend'!F11</f>
        <v>1674.4285714285713</v>
      </c>
      <c r="G11" s="64">
        <f>'2.4. Estimated Seasonal Pattern'!$M$6</f>
        <v>429.83673469387759</v>
      </c>
      <c r="H11" s="64">
        <f t="shared" si="0"/>
        <v>2104.2653061224491</v>
      </c>
      <c r="I11" s="64">
        <f t="shared" si="1"/>
        <v>-222.26530612244915</v>
      </c>
    </row>
    <row r="12" spans="1:9">
      <c r="B12" s="42">
        <v>9</v>
      </c>
      <c r="C12" s="59">
        <f>'2.2. Removing Trend'!C12</f>
        <v>45055</v>
      </c>
      <c r="D12" s="63">
        <f>'2.2. Removing Trend'!D12</f>
        <v>45055</v>
      </c>
      <c r="E12" s="61">
        <f>'2.2. Removing Trend'!E12</f>
        <v>2306</v>
      </c>
      <c r="F12" s="69">
        <f>'2.2. Removing Trend'!F12</f>
        <v>1647.2857142857142</v>
      </c>
      <c r="G12" s="64">
        <f>'2.4. Estimated Seasonal Pattern'!$M$7</f>
        <v>265.08163265306132</v>
      </c>
      <c r="H12" s="64">
        <f t="shared" si="0"/>
        <v>1912.3673469387754</v>
      </c>
      <c r="I12" s="64">
        <f t="shared" si="1"/>
        <v>393.63265306122457</v>
      </c>
    </row>
    <row r="13" spans="1:9">
      <c r="B13" s="42">
        <v>10</v>
      </c>
      <c r="C13" s="59">
        <f>'2.2. Removing Trend'!C13</f>
        <v>45056</v>
      </c>
      <c r="D13" s="63">
        <f>'2.2. Removing Trend'!D13</f>
        <v>45056</v>
      </c>
      <c r="E13" s="61">
        <f>'2.2. Removing Trend'!E13</f>
        <v>1988</v>
      </c>
      <c r="F13" s="69">
        <f>'2.2. Removing Trend'!F13</f>
        <v>1612.7142857142858</v>
      </c>
      <c r="G13" s="64">
        <f>'2.4. Estimated Seasonal Pattern'!$M$8</f>
        <v>458.57142857142856</v>
      </c>
      <c r="H13" s="64">
        <f t="shared" si="0"/>
        <v>2071.2857142857142</v>
      </c>
      <c r="I13" s="64">
        <f t="shared" si="1"/>
        <v>-83.285714285714221</v>
      </c>
    </row>
    <row r="14" spans="1:9">
      <c r="B14" s="42">
        <v>11</v>
      </c>
      <c r="C14" s="59">
        <f>'2.2. Removing Trend'!C14</f>
        <v>45057</v>
      </c>
      <c r="D14" s="63">
        <f>'2.2. Removing Trend'!D14</f>
        <v>45057</v>
      </c>
      <c r="E14" s="61">
        <f>'2.2. Removing Trend'!E14</f>
        <v>1886</v>
      </c>
      <c r="F14" s="69">
        <f>'2.2. Removing Trend'!F14</f>
        <v>1639.5714285714287</v>
      </c>
      <c r="G14" s="64">
        <f>'2.4. Estimated Seasonal Pattern'!$M$9</f>
        <v>260.07142857142856</v>
      </c>
      <c r="H14" s="64">
        <f t="shared" si="0"/>
        <v>1899.6428571428573</v>
      </c>
      <c r="I14" s="64">
        <f t="shared" si="1"/>
        <v>-13.642857142857338</v>
      </c>
    </row>
    <row r="15" spans="1:9">
      <c r="B15" s="42">
        <v>12</v>
      </c>
      <c r="C15" s="59">
        <f>'2.2. Removing Trend'!C15</f>
        <v>45058</v>
      </c>
      <c r="D15" s="63">
        <f>'2.2. Removing Trend'!D15</f>
        <v>45058</v>
      </c>
      <c r="E15" s="61">
        <f>'2.2. Removing Trend'!E15</f>
        <v>1365</v>
      </c>
      <c r="F15" s="69">
        <f>'2.2. Removing Trend'!F15</f>
        <v>1642.8571428571429</v>
      </c>
      <c r="G15" s="64">
        <f>'2.4. Estimated Seasonal Pattern'!$M$10</f>
        <v>-125.4081632653061</v>
      </c>
      <c r="H15" s="64">
        <f t="shared" si="0"/>
        <v>1517.4489795918369</v>
      </c>
      <c r="I15" s="64">
        <f t="shared" si="1"/>
        <v>-152.44897959183686</v>
      </c>
    </row>
    <row r="16" spans="1:9">
      <c r="B16" s="42">
        <v>13</v>
      </c>
      <c r="C16" s="59">
        <f>'2.2. Removing Trend'!C16</f>
        <v>45059</v>
      </c>
      <c r="D16" s="63">
        <f>'2.2. Removing Trend'!D16</f>
        <v>45059</v>
      </c>
      <c r="E16" s="61">
        <f>'2.2. Removing Trend'!E16</f>
        <v>998</v>
      </c>
      <c r="F16" s="69">
        <f>'2.2. Removing Trend'!F16</f>
        <v>1565.8571428571429</v>
      </c>
      <c r="G16" s="64">
        <f>'2.4. Estimated Seasonal Pattern'!$M$11</f>
        <v>-628.65306122448976</v>
      </c>
      <c r="H16" s="64">
        <f t="shared" si="0"/>
        <v>937.20408163265313</v>
      </c>
      <c r="I16" s="64">
        <f t="shared" si="1"/>
        <v>60.795918367346871</v>
      </c>
    </row>
    <row r="17" spans="2:9">
      <c r="B17" s="42">
        <v>14</v>
      </c>
      <c r="C17" s="59">
        <f>'2.2. Removing Trend'!C17</f>
        <v>45060</v>
      </c>
      <c r="D17" s="63">
        <f>'2.2. Removing Trend'!D17</f>
        <v>45060</v>
      </c>
      <c r="E17" s="61">
        <f>'2.2. Removing Trend'!E17</f>
        <v>1052</v>
      </c>
      <c r="F17" s="69">
        <f>'2.2. Removing Trend'!F17</f>
        <v>1554.8571428571429</v>
      </c>
      <c r="G17" s="64">
        <f>'2.4. Estimated Seasonal Pattern'!$M$12</f>
        <v>-707.67346938775506</v>
      </c>
      <c r="H17" s="64">
        <f t="shared" si="0"/>
        <v>847.18367346938783</v>
      </c>
      <c r="I17" s="64">
        <f t="shared" si="1"/>
        <v>204.81632653061217</v>
      </c>
    </row>
    <row r="18" spans="2:9">
      <c r="B18" s="42">
        <v>15</v>
      </c>
      <c r="C18" s="59">
        <f>'2.2. Removing Trend'!C18</f>
        <v>45061</v>
      </c>
      <c r="D18" s="63">
        <f>'2.2. Removing Trend'!D18</f>
        <v>45061</v>
      </c>
      <c r="E18" s="61">
        <f>'2.2. Removing Trend'!E18</f>
        <v>1905</v>
      </c>
      <c r="F18" s="69">
        <f>'2.2. Removing Trend'!F18</f>
        <v>1576.2857142857142</v>
      </c>
      <c r="G18" s="64">
        <f>'2.4. Estimated Seasonal Pattern'!$M$6</f>
        <v>429.83673469387759</v>
      </c>
      <c r="H18" s="64">
        <f t="shared" si="0"/>
        <v>2006.1224489795918</v>
      </c>
      <c r="I18" s="64">
        <f t="shared" si="1"/>
        <v>-101.12244897959181</v>
      </c>
    </row>
    <row r="19" spans="2:9">
      <c r="B19" s="42">
        <v>16</v>
      </c>
      <c r="C19" s="59">
        <f>'2.2. Removing Trend'!C19</f>
        <v>45062</v>
      </c>
      <c r="D19" s="63">
        <f>'2.2. Removing Trend'!D19</f>
        <v>45062</v>
      </c>
      <c r="E19" s="61">
        <f>'2.2. Removing Trend'!E19</f>
        <v>1767</v>
      </c>
      <c r="F19" s="69">
        <f>'2.2. Removing Trend'!F19</f>
        <v>1585.2857142857142</v>
      </c>
      <c r="G19" s="64">
        <f>'2.4. Estimated Seasonal Pattern'!$M$7</f>
        <v>265.08163265306132</v>
      </c>
      <c r="H19" s="64">
        <f t="shared" si="0"/>
        <v>1850.3673469387754</v>
      </c>
      <c r="I19" s="64">
        <f t="shared" si="1"/>
        <v>-83.367346938775427</v>
      </c>
    </row>
    <row r="20" spans="2:9">
      <c r="B20" s="42">
        <v>17</v>
      </c>
      <c r="C20" s="59">
        <f>'2.2. Removing Trend'!C20</f>
        <v>45063</v>
      </c>
      <c r="D20" s="63">
        <f>'2.2. Removing Trend'!D20</f>
        <v>45063</v>
      </c>
      <c r="E20" s="61">
        <f>'2.2. Removing Trend'!E20</f>
        <v>1911</v>
      </c>
      <c r="F20" s="69">
        <f>'2.2. Removing Trend'!F20</f>
        <v>1586.7142857142858</v>
      </c>
      <c r="G20" s="64">
        <f>'2.4. Estimated Seasonal Pattern'!$M$8</f>
        <v>458.57142857142856</v>
      </c>
      <c r="H20" s="64">
        <f t="shared" si="0"/>
        <v>2045.2857142857142</v>
      </c>
      <c r="I20" s="64">
        <f t="shared" si="1"/>
        <v>-134.28571428571422</v>
      </c>
    </row>
    <row r="21" spans="2:9">
      <c r="B21" s="42">
        <v>18</v>
      </c>
      <c r="C21" s="59">
        <f>'2.2. Removing Trend'!C21</f>
        <v>45064</v>
      </c>
      <c r="D21" s="63">
        <f>'2.2. Removing Trend'!D21</f>
        <v>45064</v>
      </c>
      <c r="E21" s="61">
        <f>'2.2. Removing Trend'!E21</f>
        <v>2036</v>
      </c>
      <c r="F21" s="69">
        <f>'2.2. Removing Trend'!F21</f>
        <v>1591</v>
      </c>
      <c r="G21" s="64">
        <f>'2.4. Estimated Seasonal Pattern'!$M$9</f>
        <v>260.07142857142856</v>
      </c>
      <c r="H21" s="64">
        <f t="shared" si="0"/>
        <v>1851.0714285714284</v>
      </c>
      <c r="I21" s="64">
        <f t="shared" si="1"/>
        <v>184.92857142857156</v>
      </c>
    </row>
    <row r="22" spans="2:9">
      <c r="B22" s="42">
        <v>19</v>
      </c>
      <c r="C22" s="59">
        <f>'2.2. Removing Trend'!C22</f>
        <v>45065</v>
      </c>
      <c r="D22" s="63">
        <f>'2.2. Removing Trend'!D22</f>
        <v>45065</v>
      </c>
      <c r="E22" s="61">
        <f>'2.2. Removing Trend'!E22</f>
        <v>1428</v>
      </c>
      <c r="F22" s="69">
        <f>'2.2. Removing Trend'!F22</f>
        <v>1593.2857142857142</v>
      </c>
      <c r="G22" s="64">
        <f>'2.4. Estimated Seasonal Pattern'!$M$10</f>
        <v>-125.4081632653061</v>
      </c>
      <c r="H22" s="64">
        <f t="shared" si="0"/>
        <v>1467.8775510204082</v>
      </c>
      <c r="I22" s="64">
        <f t="shared" si="1"/>
        <v>-39.877551020408191</v>
      </c>
    </row>
    <row r="23" spans="2:9">
      <c r="B23" s="42">
        <v>20</v>
      </c>
      <c r="C23" s="59">
        <f>'2.2. Removing Trend'!C23</f>
        <v>45066</v>
      </c>
      <c r="D23" s="63">
        <f>'2.2. Removing Trend'!D23</f>
        <v>45066</v>
      </c>
      <c r="E23" s="61">
        <f>'2.2. Removing Trend'!E23</f>
        <v>1008</v>
      </c>
      <c r="F23" s="69">
        <f>'2.2. Removing Trend'!F23</f>
        <v>1595.1428571428571</v>
      </c>
      <c r="G23" s="64">
        <f>'2.4. Estimated Seasonal Pattern'!$M$11</f>
        <v>-628.65306122448976</v>
      </c>
      <c r="H23" s="64">
        <f t="shared" si="0"/>
        <v>966.48979591836735</v>
      </c>
      <c r="I23" s="64">
        <f t="shared" si="1"/>
        <v>41.510204081632651</v>
      </c>
    </row>
    <row r="24" spans="2:9">
      <c r="B24" s="42">
        <v>21</v>
      </c>
      <c r="C24" s="59">
        <f>'2.2. Removing Trend'!C24</f>
        <v>45067</v>
      </c>
      <c r="D24" s="63">
        <f>'2.2. Removing Trend'!D24</f>
        <v>45067</v>
      </c>
      <c r="E24" s="61">
        <f>'2.2. Removing Trend'!E24</f>
        <v>1082</v>
      </c>
      <c r="F24" s="69">
        <f>'2.2. Removing Trend'!F24</f>
        <v>1618</v>
      </c>
      <c r="G24" s="64">
        <f>'2.4. Estimated Seasonal Pattern'!$M$12</f>
        <v>-707.67346938775506</v>
      </c>
      <c r="H24" s="64">
        <f t="shared" si="0"/>
        <v>910.32653061224494</v>
      </c>
      <c r="I24" s="64">
        <f t="shared" si="1"/>
        <v>171.67346938775506</v>
      </c>
    </row>
    <row r="25" spans="2:9">
      <c r="B25" s="42">
        <v>22</v>
      </c>
      <c r="C25" s="59">
        <f>'2.2. Removing Trend'!C25</f>
        <v>45068</v>
      </c>
      <c r="D25" s="63">
        <f>'2.2. Removing Trend'!D25</f>
        <v>45068</v>
      </c>
      <c r="E25" s="61">
        <f>'2.2. Removing Trend'!E25</f>
        <v>1921</v>
      </c>
      <c r="F25" s="69">
        <f>'2.2. Removing Trend'!F25</f>
        <v>1586.1428571428571</v>
      </c>
      <c r="G25" s="64">
        <f>'2.4. Estimated Seasonal Pattern'!$M$6</f>
        <v>429.83673469387759</v>
      </c>
      <c r="H25" s="64">
        <f t="shared" si="0"/>
        <v>2015.9795918367347</v>
      </c>
      <c r="I25" s="64">
        <f t="shared" si="1"/>
        <v>-94.979591836734699</v>
      </c>
    </row>
    <row r="26" spans="2:9">
      <c r="B26" s="42">
        <v>23</v>
      </c>
      <c r="C26" s="59">
        <f>'2.2. Removing Trend'!C26</f>
        <v>45069</v>
      </c>
      <c r="D26" s="63">
        <f>'2.2. Removing Trend'!D26</f>
        <v>45069</v>
      </c>
      <c r="E26" s="61">
        <f>'2.2. Removing Trend'!E26</f>
        <v>1780</v>
      </c>
      <c r="F26" s="69">
        <f>'2.2. Removing Trend'!F26</f>
        <v>1636.4285714285713</v>
      </c>
      <c r="G26" s="64">
        <f>'2.4. Estimated Seasonal Pattern'!$M$7</f>
        <v>265.08163265306132</v>
      </c>
      <c r="H26" s="64">
        <f t="shared" si="0"/>
        <v>1901.5102040816328</v>
      </c>
      <c r="I26" s="64">
        <f t="shared" si="1"/>
        <v>-121.51020408163276</v>
      </c>
    </row>
    <row r="27" spans="2:9">
      <c r="B27" s="42">
        <v>24</v>
      </c>
      <c r="C27" s="59">
        <f>'2.2. Removing Trend'!C27</f>
        <v>45070</v>
      </c>
      <c r="D27" s="63">
        <f>'2.2. Removing Trend'!D27</f>
        <v>45070</v>
      </c>
      <c r="E27" s="61">
        <f>'2.2. Removing Trend'!E27</f>
        <v>2071</v>
      </c>
      <c r="F27" s="69">
        <f>'2.2. Removing Trend'!F27</f>
        <v>1669</v>
      </c>
      <c r="G27" s="64">
        <f>'2.4. Estimated Seasonal Pattern'!$M$8</f>
        <v>458.57142857142856</v>
      </c>
      <c r="H27" s="64">
        <f t="shared" si="0"/>
        <v>2127.5714285714284</v>
      </c>
      <c r="I27" s="64">
        <f t="shared" si="1"/>
        <v>-56.571428571428442</v>
      </c>
    </row>
    <row r="28" spans="2:9">
      <c r="B28" s="42">
        <v>25</v>
      </c>
      <c r="C28" s="59">
        <f>'2.2. Removing Trend'!C28</f>
        <v>45071</v>
      </c>
      <c r="D28" s="63">
        <f>'2.2. Removing Trend'!D28</f>
        <v>45071</v>
      </c>
      <c r="E28" s="61">
        <f>'2.2. Removing Trend'!E28</f>
        <v>1813</v>
      </c>
      <c r="F28" s="69">
        <f>'2.2. Removing Trend'!F28</f>
        <v>1669</v>
      </c>
      <c r="G28" s="64">
        <f>'2.4. Estimated Seasonal Pattern'!$M$9</f>
        <v>260.07142857142856</v>
      </c>
      <c r="H28" s="64">
        <f t="shared" si="0"/>
        <v>1929.0714285714284</v>
      </c>
      <c r="I28" s="64">
        <f t="shared" si="1"/>
        <v>-116.07142857142844</v>
      </c>
    </row>
    <row r="29" spans="2:9">
      <c r="B29" s="42">
        <v>26</v>
      </c>
      <c r="C29" s="59">
        <f>'2.2. Removing Trend'!C29</f>
        <v>45072</v>
      </c>
      <c r="D29" s="63">
        <f>'2.2. Removing Trend'!D29</f>
        <v>45072</v>
      </c>
      <c r="E29" s="61">
        <f>'2.2. Removing Trend'!E29</f>
        <v>1780</v>
      </c>
      <c r="F29" s="69">
        <f>'2.2. Removing Trend'!F29</f>
        <v>1648.4285714285713</v>
      </c>
      <c r="G29" s="64">
        <f>'2.4. Estimated Seasonal Pattern'!$M$10</f>
        <v>-125.4081632653061</v>
      </c>
      <c r="H29" s="64">
        <f t="shared" si="0"/>
        <v>1523.0204081632653</v>
      </c>
      <c r="I29" s="64">
        <f t="shared" si="1"/>
        <v>256.9795918367347</v>
      </c>
    </row>
    <row r="30" spans="2:9">
      <c r="B30" s="42">
        <v>27</v>
      </c>
      <c r="C30" s="59">
        <f>'2.2. Removing Trend'!C30</f>
        <v>45073</v>
      </c>
      <c r="D30" s="63">
        <f>'2.2. Removing Trend'!D30</f>
        <v>45073</v>
      </c>
      <c r="E30" s="61">
        <f>'2.2. Removing Trend'!E30</f>
        <v>1236</v>
      </c>
      <c r="F30" s="69">
        <f>'2.2. Removing Trend'!F30</f>
        <v>1646.4285714285713</v>
      </c>
      <c r="G30" s="64">
        <f>'2.4. Estimated Seasonal Pattern'!$M$11</f>
        <v>-628.65306122448976</v>
      </c>
      <c r="H30" s="64">
        <f t="shared" si="0"/>
        <v>1017.7755102040816</v>
      </c>
      <c r="I30" s="64">
        <f t="shared" si="1"/>
        <v>218.22448979591843</v>
      </c>
    </row>
    <row r="31" spans="2:9">
      <c r="B31" s="42">
        <v>28</v>
      </c>
      <c r="C31" s="59">
        <f>'2.2. Removing Trend'!C31</f>
        <v>45074</v>
      </c>
      <c r="D31" s="63">
        <f>'2.2. Removing Trend'!D31</f>
        <v>45074</v>
      </c>
      <c r="E31" s="61">
        <f>'2.2. Removing Trend'!E31</f>
        <v>1082</v>
      </c>
      <c r="F31" s="69">
        <f>'2.2. Removing Trend'!F31</f>
        <v>1619.7142857142858</v>
      </c>
      <c r="G31" s="64">
        <f>'2.4. Estimated Seasonal Pattern'!$M$12</f>
        <v>-707.67346938775506</v>
      </c>
      <c r="H31" s="64">
        <f t="shared" si="0"/>
        <v>912.04081632653072</v>
      </c>
      <c r="I31" s="64">
        <f t="shared" si="1"/>
        <v>169.95918367346928</v>
      </c>
    </row>
    <row r="32" spans="2:9">
      <c r="B32" s="42">
        <v>29</v>
      </c>
      <c r="C32" s="59">
        <f>'2.2. Removing Trend'!C32</f>
        <v>45075</v>
      </c>
      <c r="D32" s="63">
        <f>'2.2. Removing Trend'!D32</f>
        <v>45075</v>
      </c>
      <c r="E32" s="61">
        <f>'2.2. Removing Trend'!E32</f>
        <v>1777</v>
      </c>
      <c r="F32" s="69">
        <f>'2.2. Removing Trend'!F32</f>
        <v>1615</v>
      </c>
      <c r="G32" s="64">
        <f>'2.4. Estimated Seasonal Pattern'!$M$6</f>
        <v>429.83673469387759</v>
      </c>
      <c r="H32" s="64">
        <f t="shared" si="0"/>
        <v>2044.8367346938776</v>
      </c>
      <c r="I32" s="64">
        <f t="shared" si="1"/>
        <v>-267.83673469387759</v>
      </c>
    </row>
    <row r="33" spans="2:9">
      <c r="B33" s="42">
        <v>30</v>
      </c>
      <c r="C33" s="59">
        <f>'2.2. Removing Trend'!C33</f>
        <v>45076</v>
      </c>
      <c r="D33" s="63">
        <f>'2.2. Removing Trend'!D33</f>
        <v>45076</v>
      </c>
      <c r="E33" s="61">
        <f>'2.2. Removing Trend'!E33</f>
        <v>1766</v>
      </c>
      <c r="F33" s="69">
        <f>'2.2. Removing Trend'!F33</f>
        <v>1585.2857142857142</v>
      </c>
      <c r="G33" s="64">
        <f>'2.4. Estimated Seasonal Pattern'!$M$7</f>
        <v>265.08163265306132</v>
      </c>
      <c r="H33" s="64">
        <f t="shared" si="0"/>
        <v>1850.3673469387754</v>
      </c>
      <c r="I33" s="64">
        <f t="shared" si="1"/>
        <v>-84.367346938775427</v>
      </c>
    </row>
    <row r="34" spans="2:9">
      <c r="B34" s="42">
        <v>31</v>
      </c>
      <c r="C34" s="59">
        <f>'2.2. Removing Trend'!C34</f>
        <v>45077</v>
      </c>
      <c r="D34" s="63">
        <f>'2.2. Removing Trend'!D34</f>
        <v>45077</v>
      </c>
      <c r="E34" s="61">
        <f>'2.2. Removing Trend'!E34</f>
        <v>1884</v>
      </c>
      <c r="F34" s="69">
        <f>'2.2. Removing Trend'!F34</f>
        <v>1544.1428571428571</v>
      </c>
      <c r="G34" s="64">
        <f>'2.4. Estimated Seasonal Pattern'!$M$8</f>
        <v>458.57142857142856</v>
      </c>
      <c r="H34" s="64">
        <f t="shared" si="0"/>
        <v>2002.7142857142858</v>
      </c>
      <c r="I34" s="64">
        <f t="shared" si="1"/>
        <v>-118.71428571428578</v>
      </c>
    </row>
    <row r="35" spans="2:9">
      <c r="B35" s="42">
        <v>32</v>
      </c>
      <c r="C35" s="59">
        <f>'2.2. Removing Trend'!C35</f>
        <v>45078</v>
      </c>
      <c r="D35" s="63">
        <f>'2.2. Removing Trend'!D35</f>
        <v>45078</v>
      </c>
      <c r="E35" s="61">
        <f>'2.2. Removing Trend'!E35</f>
        <v>1780</v>
      </c>
      <c r="F35" s="69">
        <f>'2.2. Removing Trend'!F35</f>
        <v>1544.5714285714287</v>
      </c>
      <c r="G35" s="64">
        <f>'2.4. Estimated Seasonal Pattern'!$M$9</f>
        <v>260.07142857142856</v>
      </c>
      <c r="H35" s="64">
        <f t="shared" si="0"/>
        <v>1804.6428571428573</v>
      </c>
      <c r="I35" s="64">
        <f t="shared" si="1"/>
        <v>-24.642857142857338</v>
      </c>
    </row>
    <row r="36" spans="2:9">
      <c r="B36" s="42">
        <v>33</v>
      </c>
      <c r="C36" s="59">
        <f>'2.2. Removing Trend'!C36</f>
        <v>45079</v>
      </c>
      <c r="D36" s="63">
        <f>'2.2. Removing Trend'!D36</f>
        <v>45079</v>
      </c>
      <c r="E36" s="61">
        <f>'2.2. Removing Trend'!E36</f>
        <v>1572</v>
      </c>
      <c r="F36" s="69">
        <f>'2.2. Removing Trend'!F36</f>
        <v>1707.4285714285713</v>
      </c>
      <c r="G36" s="64">
        <f>'2.4. Estimated Seasonal Pattern'!$M$10</f>
        <v>-125.4081632653061</v>
      </c>
      <c r="H36" s="64">
        <f t="shared" si="0"/>
        <v>1582.0204081632653</v>
      </c>
      <c r="I36" s="64">
        <f t="shared" si="1"/>
        <v>-10.020408163265301</v>
      </c>
    </row>
    <row r="37" spans="2:9">
      <c r="B37" s="42">
        <v>34</v>
      </c>
      <c r="C37" s="59">
        <f>'2.2. Removing Trend'!C37</f>
        <v>45080</v>
      </c>
      <c r="D37" s="63">
        <f>'2.2. Removing Trend'!D37</f>
        <v>45080</v>
      </c>
      <c r="E37" s="61">
        <f>'2.2. Removing Trend'!E37</f>
        <v>948</v>
      </c>
      <c r="F37" s="69">
        <f>'2.2. Removing Trend'!F37</f>
        <v>1855.2857142857142</v>
      </c>
      <c r="G37" s="64">
        <f>'2.4. Estimated Seasonal Pattern'!$M$11</f>
        <v>-628.65306122448976</v>
      </c>
      <c r="H37" s="64">
        <f t="shared" si="0"/>
        <v>1226.6326530612246</v>
      </c>
      <c r="I37" s="64">
        <f t="shared" si="1"/>
        <v>-278.63265306122457</v>
      </c>
    </row>
    <row r="38" spans="2:9">
      <c r="B38" s="42">
        <v>35</v>
      </c>
      <c r="C38" s="59">
        <f>'2.2. Removing Trend'!C38</f>
        <v>45081</v>
      </c>
      <c r="D38" s="63">
        <f>'2.2. Removing Trend'!D38</f>
        <v>45081</v>
      </c>
      <c r="E38" s="61">
        <f>'2.2. Removing Trend'!E38</f>
        <v>1085</v>
      </c>
      <c r="F38" s="69">
        <f>'2.2. Removing Trend'!F38</f>
        <v>2025.4285714285713</v>
      </c>
      <c r="G38" s="64">
        <f>'2.4. Estimated Seasonal Pattern'!$M$12</f>
        <v>-707.67346938775506</v>
      </c>
      <c r="H38" s="64">
        <f t="shared" si="0"/>
        <v>1317.7551020408164</v>
      </c>
      <c r="I38" s="64">
        <f t="shared" si="1"/>
        <v>-232.75510204081638</v>
      </c>
    </row>
    <row r="39" spans="2:9">
      <c r="B39" s="42">
        <v>36</v>
      </c>
      <c r="C39" s="59">
        <f>'2.2. Removing Trend'!C39</f>
        <v>45082</v>
      </c>
      <c r="D39" s="63">
        <f>'2.2. Removing Trend'!D39</f>
        <v>45082</v>
      </c>
      <c r="E39" s="61">
        <f>'2.2. Removing Trend'!E39</f>
        <v>2917</v>
      </c>
      <c r="F39" s="69">
        <f>'2.2. Removing Trend'!F39</f>
        <v>2162.1428571428573</v>
      </c>
      <c r="G39" s="64">
        <f>'2.4. Estimated Seasonal Pattern'!$M$6</f>
        <v>429.83673469387759</v>
      </c>
      <c r="H39" s="64">
        <f t="shared" si="0"/>
        <v>2591.9795918367349</v>
      </c>
      <c r="I39" s="64">
        <f t="shared" si="1"/>
        <v>325.02040816326507</v>
      </c>
    </row>
    <row r="40" spans="2:9">
      <c r="B40" s="42">
        <v>37</v>
      </c>
      <c r="C40" s="59">
        <f>'2.2. Removing Trend'!C40</f>
        <v>45083</v>
      </c>
      <c r="D40" s="63">
        <f>'2.2. Removing Trend'!D40</f>
        <v>45083</v>
      </c>
      <c r="E40" s="61">
        <f>'2.2. Removing Trend'!E40</f>
        <v>2801</v>
      </c>
      <c r="F40" s="69">
        <f>'2.2. Removing Trend'!F40</f>
        <v>2270.2857142857142</v>
      </c>
      <c r="G40" s="64">
        <f>'2.4. Estimated Seasonal Pattern'!$M$7</f>
        <v>265.08163265306132</v>
      </c>
      <c r="H40" s="64">
        <f t="shared" si="0"/>
        <v>2535.3673469387754</v>
      </c>
      <c r="I40" s="64">
        <f t="shared" si="1"/>
        <v>265.63265306122457</v>
      </c>
    </row>
    <row r="41" spans="2:9">
      <c r="B41" s="42">
        <v>38</v>
      </c>
      <c r="C41" s="59">
        <f>'2.2. Removing Trend'!C41</f>
        <v>45084</v>
      </c>
      <c r="D41" s="63">
        <f>'2.2. Removing Trend'!D41</f>
        <v>45084</v>
      </c>
      <c r="E41" s="61">
        <f>'2.2. Removing Trend'!E41</f>
        <v>3075</v>
      </c>
      <c r="F41" s="69">
        <f>'2.2. Removing Trend'!F41</f>
        <v>2354.8571428571427</v>
      </c>
      <c r="G41" s="64">
        <f>'2.4. Estimated Seasonal Pattern'!$M$8</f>
        <v>458.57142857142856</v>
      </c>
      <c r="H41" s="64">
        <f t="shared" si="0"/>
        <v>2813.4285714285711</v>
      </c>
      <c r="I41" s="64">
        <f t="shared" si="1"/>
        <v>261.5714285714289</v>
      </c>
    </row>
    <row r="42" spans="2:9">
      <c r="B42" s="42">
        <v>39</v>
      </c>
      <c r="C42" s="59">
        <f>'2.2. Removing Trend'!C42</f>
        <v>45085</v>
      </c>
      <c r="D42" s="63">
        <f>'2.2. Removing Trend'!D42</f>
        <v>45085</v>
      </c>
      <c r="E42" s="61">
        <f>'2.2. Removing Trend'!E42</f>
        <v>2737</v>
      </c>
      <c r="F42" s="69">
        <f>'2.2. Removing Trend'!F42</f>
        <v>2455.1428571428573</v>
      </c>
      <c r="G42" s="64">
        <f>'2.4. Estimated Seasonal Pattern'!$M$9</f>
        <v>260.07142857142856</v>
      </c>
      <c r="H42" s="64">
        <f t="shared" si="0"/>
        <v>2715.2142857142858</v>
      </c>
      <c r="I42" s="64">
        <f t="shared" si="1"/>
        <v>21.785714285714221</v>
      </c>
    </row>
    <row r="43" spans="2:9">
      <c r="B43" s="42">
        <v>40</v>
      </c>
      <c r="C43" s="59">
        <f>'2.2. Removing Trend'!C43</f>
        <v>45086</v>
      </c>
      <c r="D43" s="63">
        <f>'2.2. Removing Trend'!D43</f>
        <v>45086</v>
      </c>
      <c r="E43" s="61">
        <f>'2.2. Removing Trend'!E43</f>
        <v>2329</v>
      </c>
      <c r="F43" s="69">
        <f>'2.2. Removing Trend'!F43</f>
        <v>2481.5714285714284</v>
      </c>
      <c r="G43" s="64">
        <f>'2.4. Estimated Seasonal Pattern'!$M$10</f>
        <v>-125.4081632653061</v>
      </c>
      <c r="H43" s="64">
        <f t="shared" si="0"/>
        <v>2356.1632653061224</v>
      </c>
      <c r="I43" s="64">
        <f t="shared" si="1"/>
        <v>-27.163265306122412</v>
      </c>
    </row>
    <row r="44" spans="2:9">
      <c r="B44" s="42">
        <v>41</v>
      </c>
      <c r="C44" s="59">
        <f>'2.2. Removing Trend'!C44</f>
        <v>45087</v>
      </c>
      <c r="D44" s="63">
        <f>'2.2. Removing Trend'!D44</f>
        <v>45087</v>
      </c>
      <c r="E44" s="61">
        <f>'2.2. Removing Trend'!E44</f>
        <v>1540</v>
      </c>
      <c r="F44" s="69">
        <f>'2.2. Removing Trend'!F44</f>
        <v>2424.7142857142858</v>
      </c>
      <c r="G44" s="64">
        <f>'2.4. Estimated Seasonal Pattern'!$M$11</f>
        <v>-628.65306122448976</v>
      </c>
      <c r="H44" s="64">
        <f t="shared" si="0"/>
        <v>1796.0612244897961</v>
      </c>
      <c r="I44" s="64">
        <f t="shared" si="1"/>
        <v>-256.06122448979613</v>
      </c>
    </row>
    <row r="45" spans="2:9">
      <c r="B45" s="42">
        <v>42</v>
      </c>
      <c r="C45" s="59">
        <f>'2.2. Removing Trend'!C45</f>
        <v>45088</v>
      </c>
      <c r="D45" s="63">
        <f>'2.2. Removing Trend'!D45</f>
        <v>45088</v>
      </c>
      <c r="E45" s="61">
        <f>'2.2. Removing Trend'!E45</f>
        <v>1787</v>
      </c>
      <c r="F45" s="69">
        <f>'2.2. Removing Trend'!F45</f>
        <v>2403.5714285714284</v>
      </c>
      <c r="G45" s="64">
        <f>'2.4. Estimated Seasonal Pattern'!$M$12</f>
        <v>-707.67346938775506</v>
      </c>
      <c r="H45" s="64">
        <f t="shared" si="0"/>
        <v>1695.8979591836733</v>
      </c>
      <c r="I45" s="64">
        <f t="shared" si="1"/>
        <v>91.102040816326735</v>
      </c>
    </row>
    <row r="46" spans="2:9">
      <c r="B46" s="42">
        <v>43</v>
      </c>
      <c r="C46" s="59">
        <f>'2.2. Removing Trend'!C46</f>
        <v>45089</v>
      </c>
      <c r="D46" s="63">
        <f>'2.2. Removing Trend'!D46</f>
        <v>45089</v>
      </c>
      <c r="E46" s="61">
        <f>'2.2. Removing Trend'!E46</f>
        <v>3102</v>
      </c>
      <c r="F46" s="69">
        <f>'2.2. Removing Trend'!F46</f>
        <v>2471.5714285714284</v>
      </c>
      <c r="G46" s="64">
        <f>'2.4. Estimated Seasonal Pattern'!$M$6</f>
        <v>429.83673469387759</v>
      </c>
      <c r="H46" s="64">
        <f t="shared" si="0"/>
        <v>2901.408163265306</v>
      </c>
      <c r="I46" s="64">
        <f t="shared" si="1"/>
        <v>200.59183673469397</v>
      </c>
    </row>
    <row r="47" spans="2:9">
      <c r="B47" s="42">
        <v>44</v>
      </c>
      <c r="C47" s="59">
        <f>'2.2. Removing Trend'!C47</f>
        <v>45090</v>
      </c>
      <c r="D47" s="63">
        <f>'2.2. Removing Trend'!D47</f>
        <v>45090</v>
      </c>
      <c r="E47" s="61">
        <f>'2.2. Removing Trend'!E47</f>
        <v>2403</v>
      </c>
      <c r="F47" s="69">
        <f>'2.2. Removing Trend'!F47</f>
        <v>2452.2857142857142</v>
      </c>
      <c r="G47" s="64">
        <f>'2.4. Estimated Seasonal Pattern'!$M$7</f>
        <v>265.08163265306132</v>
      </c>
      <c r="H47" s="64">
        <f t="shared" si="0"/>
        <v>2717.3673469387754</v>
      </c>
      <c r="I47" s="64">
        <f t="shared" si="1"/>
        <v>-314.36734693877543</v>
      </c>
    </row>
    <row r="48" spans="2:9">
      <c r="B48" s="42">
        <v>45</v>
      </c>
      <c r="C48" s="59">
        <f>'2.2. Removing Trend'!C48</f>
        <v>45091</v>
      </c>
      <c r="D48" s="63">
        <f>'2.2. Removing Trend'!D48</f>
        <v>45091</v>
      </c>
      <c r="E48" s="61">
        <f>'2.2. Removing Trend'!E48</f>
        <v>2927</v>
      </c>
      <c r="F48" s="69">
        <f>'2.2. Removing Trend'!F48</f>
        <v>2486.5714285714284</v>
      </c>
      <c r="G48" s="64">
        <f>'2.4. Estimated Seasonal Pattern'!$M$8</f>
        <v>458.57142857142856</v>
      </c>
      <c r="H48" s="64">
        <f t="shared" si="0"/>
        <v>2945.1428571428569</v>
      </c>
      <c r="I48" s="64">
        <f t="shared" si="1"/>
        <v>-18.142857142856883</v>
      </c>
    </row>
    <row r="49" spans="2:9">
      <c r="B49" s="42">
        <v>46</v>
      </c>
      <c r="C49" s="59">
        <f>'2.2. Removing Trend'!C49</f>
        <v>45092</v>
      </c>
      <c r="D49" s="63">
        <f>'2.2. Removing Trend'!D49</f>
        <v>45092</v>
      </c>
      <c r="E49" s="61">
        <f>'2.2. Removing Trend'!E49</f>
        <v>3213</v>
      </c>
      <c r="F49" s="69">
        <f>'2.2. Removing Trend'!F49</f>
        <v>2432.4285714285716</v>
      </c>
      <c r="G49" s="64">
        <f>'2.4. Estimated Seasonal Pattern'!$M$9</f>
        <v>260.07142857142856</v>
      </c>
      <c r="H49" s="64">
        <f t="shared" si="0"/>
        <v>2692.5</v>
      </c>
      <c r="I49" s="64">
        <f t="shared" si="1"/>
        <v>520.5</v>
      </c>
    </row>
    <row r="50" spans="2:9">
      <c r="B50" s="42">
        <v>47</v>
      </c>
      <c r="C50" s="59">
        <f>'2.2. Removing Trend'!C50</f>
        <v>45093</v>
      </c>
      <c r="D50" s="63">
        <f>'2.2. Removing Trend'!D50</f>
        <v>45093</v>
      </c>
      <c r="E50" s="61">
        <f>'2.2. Removing Trend'!E50</f>
        <v>2194</v>
      </c>
      <c r="F50" s="69">
        <f>'2.2. Removing Trend'!F50</f>
        <v>2406.4285714285716</v>
      </c>
      <c r="G50" s="64">
        <f>'2.4. Estimated Seasonal Pattern'!$M$10</f>
        <v>-125.4081632653061</v>
      </c>
      <c r="H50" s="64">
        <f t="shared" si="0"/>
        <v>2281.0204081632655</v>
      </c>
      <c r="I50" s="64">
        <f t="shared" si="1"/>
        <v>-87.020408163265529</v>
      </c>
    </row>
    <row r="51" spans="2:9">
      <c r="B51" s="42">
        <v>48</v>
      </c>
      <c r="C51" s="59">
        <f>'2.2. Removing Trend'!C51</f>
        <v>45094</v>
      </c>
      <c r="D51" s="63">
        <f>'2.2. Removing Trend'!D51</f>
        <v>45094</v>
      </c>
      <c r="E51" s="61">
        <f>'2.2. Removing Trend'!E51</f>
        <v>1780</v>
      </c>
      <c r="F51" s="69">
        <f>'2.2. Removing Trend'!F51</f>
        <v>2441.2857142857142</v>
      </c>
      <c r="G51" s="64">
        <f>'2.4. Estimated Seasonal Pattern'!$M$11</f>
        <v>-628.65306122448976</v>
      </c>
      <c r="H51" s="64">
        <f t="shared" si="0"/>
        <v>1812.6326530612246</v>
      </c>
      <c r="I51" s="64">
        <f t="shared" si="1"/>
        <v>-32.632653061224573</v>
      </c>
    </row>
    <row r="52" spans="2:9">
      <c r="B52" s="42">
        <v>49</v>
      </c>
      <c r="C52" s="59">
        <f>'2.2. Removing Trend'!C52</f>
        <v>45095</v>
      </c>
      <c r="D52" s="63">
        <f>'2.2. Removing Trend'!D52</f>
        <v>45095</v>
      </c>
      <c r="E52" s="61">
        <f>'2.2. Removing Trend'!E52</f>
        <v>1408</v>
      </c>
      <c r="F52" s="69">
        <f>'2.2. Removing Trend'!F52</f>
        <v>2454.5714285714284</v>
      </c>
      <c r="G52" s="64">
        <f>'2.4. Estimated Seasonal Pattern'!$M$12</f>
        <v>-707.67346938775506</v>
      </c>
      <c r="H52" s="64">
        <f t="shared" si="0"/>
        <v>1746.8979591836733</v>
      </c>
      <c r="I52" s="64">
        <f t="shared" si="1"/>
        <v>-338.89795918367327</v>
      </c>
    </row>
    <row r="53" spans="2:9">
      <c r="B53" s="42">
        <v>50</v>
      </c>
      <c r="C53" s="59">
        <f>'2.2. Removing Trend'!C53</f>
        <v>45096</v>
      </c>
      <c r="D53" s="63">
        <f>'2.2. Removing Trend'!D53</f>
        <v>45096</v>
      </c>
      <c r="E53" s="61">
        <f>'2.2. Removing Trend'!E53</f>
        <v>2920</v>
      </c>
      <c r="F53" s="69">
        <f>'2.2. Removing Trend'!F53</f>
        <v>2329.5714285714284</v>
      </c>
      <c r="G53" s="64">
        <f>'2.4. Estimated Seasonal Pattern'!$M$6</f>
        <v>429.83673469387759</v>
      </c>
      <c r="H53" s="64">
        <f t="shared" si="0"/>
        <v>2759.408163265306</v>
      </c>
      <c r="I53" s="64">
        <f t="shared" si="1"/>
        <v>160.59183673469397</v>
      </c>
    </row>
    <row r="54" spans="2:9">
      <c r="B54" s="42">
        <v>51</v>
      </c>
      <c r="C54" s="59">
        <f>'2.2. Removing Trend'!C54</f>
        <v>45097</v>
      </c>
      <c r="D54" s="63">
        <f>'2.2. Removing Trend'!D54</f>
        <v>45097</v>
      </c>
      <c r="E54" s="61">
        <f>'2.2. Removing Trend'!E54</f>
        <v>2647</v>
      </c>
      <c r="F54" s="69">
        <f>'2.2. Removing Trend'!F54</f>
        <v>2437.5714285714284</v>
      </c>
      <c r="G54" s="64">
        <f>'2.4. Estimated Seasonal Pattern'!$M$7</f>
        <v>265.08163265306132</v>
      </c>
      <c r="H54" s="64">
        <f t="shared" si="0"/>
        <v>2702.6530612244896</v>
      </c>
      <c r="I54" s="64">
        <f t="shared" si="1"/>
        <v>-55.653061224489647</v>
      </c>
    </row>
    <row r="55" spans="2:9">
      <c r="B55" s="42">
        <v>52</v>
      </c>
      <c r="C55" s="59">
        <f>'2.2. Removing Trend'!C55</f>
        <v>45098</v>
      </c>
      <c r="D55" s="63">
        <f>'2.2. Removing Trend'!D55</f>
        <v>45098</v>
      </c>
      <c r="E55" s="61">
        <f>'2.2. Removing Trend'!E55</f>
        <v>3020</v>
      </c>
      <c r="F55" s="69">
        <f>'2.2. Removing Trend'!F55</f>
        <v>2412</v>
      </c>
      <c r="G55" s="64">
        <f>'2.4. Estimated Seasonal Pattern'!$M$8</f>
        <v>458.57142857142856</v>
      </c>
      <c r="H55" s="64">
        <f t="shared" si="0"/>
        <v>2870.5714285714284</v>
      </c>
      <c r="I55" s="64">
        <f t="shared" si="1"/>
        <v>149.42857142857156</v>
      </c>
    </row>
    <row r="56" spans="2:9">
      <c r="B56" s="42">
        <v>53</v>
      </c>
      <c r="C56" s="59">
        <f>'2.2. Removing Trend'!C56</f>
        <v>45099</v>
      </c>
      <c r="D56" s="63">
        <f>'2.2. Removing Trend'!D56</f>
        <v>45099</v>
      </c>
      <c r="E56" s="61">
        <f>'2.2. Removing Trend'!E56</f>
        <v>2338</v>
      </c>
      <c r="F56" s="69">
        <f>'2.2. Removing Trend'!F56</f>
        <v>2441.5714285714284</v>
      </c>
      <c r="G56" s="64">
        <f>'2.4. Estimated Seasonal Pattern'!$M$9</f>
        <v>260.07142857142856</v>
      </c>
      <c r="H56" s="64">
        <f t="shared" si="0"/>
        <v>2701.6428571428569</v>
      </c>
      <c r="I56" s="64">
        <f t="shared" si="1"/>
        <v>-363.64285714285688</v>
      </c>
    </row>
    <row r="57" spans="2:9">
      <c r="B57" s="42">
        <v>54</v>
      </c>
      <c r="C57" s="59">
        <f>'2.2. Removing Trend'!C57</f>
        <v>45100</v>
      </c>
      <c r="D57" s="63">
        <f>'2.2. Removing Trend'!D57</f>
        <v>45100</v>
      </c>
      <c r="E57" s="61">
        <f>'2.2. Removing Trend'!E57</f>
        <v>2950</v>
      </c>
      <c r="F57" s="69"/>
      <c r="G57" s="64"/>
      <c r="H57" s="64"/>
      <c r="I57" s="64"/>
    </row>
    <row r="58" spans="2:9">
      <c r="B58" s="42">
        <v>55</v>
      </c>
      <c r="C58" s="59">
        <f>'2.2. Removing Trend'!C58</f>
        <v>45101</v>
      </c>
      <c r="D58" s="63">
        <f>'2.2. Removing Trend'!D58</f>
        <v>45101</v>
      </c>
      <c r="E58" s="61">
        <f>'2.2. Removing Trend'!E58</f>
        <v>1601</v>
      </c>
      <c r="F58" s="69"/>
      <c r="G58" s="64"/>
      <c r="H58" s="64"/>
      <c r="I58" s="64"/>
    </row>
    <row r="59" spans="2:9">
      <c r="B59" s="42">
        <v>56</v>
      </c>
      <c r="C59" s="59">
        <f>'2.2. Removing Trend'!C59</f>
        <v>45102</v>
      </c>
      <c r="D59" s="63">
        <f>'2.2. Removing Trend'!D59</f>
        <v>45102</v>
      </c>
      <c r="E59" s="61">
        <f>'2.2. Removing Trend'!E59</f>
        <v>1615</v>
      </c>
      <c r="F59" s="69"/>
      <c r="G59" s="64"/>
      <c r="H59" s="64"/>
      <c r="I59" s="64"/>
    </row>
    <row r="60" spans="2:9">
      <c r="C60" s="1"/>
      <c r="G60" s="5"/>
    </row>
    <row r="61" spans="2:9">
      <c r="G61" s="5"/>
    </row>
    <row r="62" spans="2:9">
      <c r="G62" s="5"/>
    </row>
  </sheetData>
  <hyperlinks>
    <hyperlink ref="A1" location="Hyperlinks!A1" display="Return" xr:uid="{9AA9FED7-6C06-244D-B539-0F43609F10AF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8326-2B27-AA48-BA8E-3AEA9A522133}">
  <sheetPr>
    <tabColor theme="6" tint="0.59999389629810485"/>
  </sheetPr>
  <dimension ref="A1:I60"/>
  <sheetViews>
    <sheetView workbookViewId="0"/>
  </sheetViews>
  <sheetFormatPr baseColWidth="10" defaultRowHeight="16"/>
  <cols>
    <col min="2" max="2" width="6.33203125" bestFit="1" customWidth="1"/>
    <col min="3" max="3" width="7.1640625" bestFit="1" customWidth="1"/>
    <col min="4" max="4" width="10.5" style="4" bestFit="1" customWidth="1"/>
    <col min="5" max="5" width="9.33203125" bestFit="1" customWidth="1"/>
    <col min="6" max="6" width="7.6640625" bestFit="1" customWidth="1"/>
    <col min="7" max="7" width="21.6640625" bestFit="1" customWidth="1"/>
    <col min="8" max="8" width="7.33203125" bestFit="1" customWidth="1"/>
    <col min="9" max="9" width="23" bestFit="1" customWidth="1"/>
  </cols>
  <sheetData>
    <row r="1" spans="1:9">
      <c r="A1" s="233" t="s">
        <v>307</v>
      </c>
    </row>
    <row r="3" spans="1:9">
      <c r="B3" s="58" t="s">
        <v>6</v>
      </c>
      <c r="C3" s="58" t="s">
        <v>0</v>
      </c>
      <c r="D3" s="70" t="s">
        <v>2</v>
      </c>
      <c r="E3" s="58" t="s">
        <v>1</v>
      </c>
      <c r="F3" s="65" t="s">
        <v>4</v>
      </c>
      <c r="G3" s="58" t="s">
        <v>20</v>
      </c>
      <c r="H3" s="58" t="s">
        <v>22</v>
      </c>
      <c r="I3" s="58" t="s">
        <v>23</v>
      </c>
    </row>
    <row r="4" spans="1:9">
      <c r="B4" s="42">
        <v>1</v>
      </c>
      <c r="C4" s="59">
        <f>'2.5. Noise and Irregularities'!C4</f>
        <v>45047</v>
      </c>
      <c r="D4" s="63">
        <f>'2.5. Noise and Irregularities'!D4</f>
        <v>45047</v>
      </c>
      <c r="E4" s="61">
        <f>'2.5. Noise and Irregularities'!E4</f>
        <v>1576</v>
      </c>
      <c r="F4" s="42"/>
      <c r="G4" s="42"/>
      <c r="H4" s="42"/>
      <c r="I4" s="42"/>
    </row>
    <row r="5" spans="1:9">
      <c r="B5" s="42">
        <v>2</v>
      </c>
      <c r="C5" s="59">
        <f>'2.5. Noise and Irregularities'!C5</f>
        <v>45048</v>
      </c>
      <c r="D5" s="63">
        <f>'2.5. Noise and Irregularities'!D5</f>
        <v>45048</v>
      </c>
      <c r="E5" s="61">
        <f>'2.5. Noise and Irregularities'!E5</f>
        <v>2299</v>
      </c>
      <c r="F5" s="42"/>
      <c r="G5" s="42"/>
      <c r="H5" s="42"/>
      <c r="I5" s="42"/>
    </row>
    <row r="6" spans="1:9">
      <c r="B6" s="42">
        <v>3</v>
      </c>
      <c r="C6" s="59">
        <f>'2.5. Noise and Irregularities'!C6</f>
        <v>45049</v>
      </c>
      <c r="D6" s="63">
        <f>'2.5. Noise and Irregularities'!D6</f>
        <v>45049</v>
      </c>
      <c r="E6" s="61">
        <f>'2.5. Noise and Irregularities'!E6</f>
        <v>1878</v>
      </c>
      <c r="F6" s="42"/>
      <c r="G6" s="42"/>
      <c r="H6" s="42"/>
      <c r="I6" s="42"/>
    </row>
    <row r="7" spans="1:9">
      <c r="B7" s="42">
        <v>4</v>
      </c>
      <c r="C7" s="59">
        <f>'2.5. Noise and Irregularities'!C7</f>
        <v>45050</v>
      </c>
      <c r="D7" s="63">
        <f>'2.5. Noise and Irregularities'!D7</f>
        <v>45050</v>
      </c>
      <c r="E7" s="61">
        <f>'2.5. Noise and Irregularities'!E7</f>
        <v>1628</v>
      </c>
      <c r="F7" s="64">
        <f>'2.5. Noise and Irregularities'!F7</f>
        <v>1577.1428571428571</v>
      </c>
      <c r="G7" s="64">
        <f>'2.5. Noise and Irregularities'!G7</f>
        <v>260.07142857142856</v>
      </c>
      <c r="H7" s="64">
        <f>'2.5. Noise and Irregularities'!I7</f>
        <v>-209.21428571428578</v>
      </c>
      <c r="I7" s="67">
        <f>SUM(F7:H7)</f>
        <v>1628</v>
      </c>
    </row>
    <row r="8" spans="1:9">
      <c r="B8" s="42">
        <v>5</v>
      </c>
      <c r="C8" s="59">
        <f>'2.5. Noise and Irregularities'!C8</f>
        <v>45051</v>
      </c>
      <c r="D8" s="63">
        <f>'2.5. Noise and Irregularities'!D8</f>
        <v>45051</v>
      </c>
      <c r="E8" s="61">
        <f>'2.5. Noise and Irregularities'!E8</f>
        <v>1555</v>
      </c>
      <c r="F8" s="64">
        <f>'2.5. Noise and Irregularities'!F8</f>
        <v>1620.8571428571429</v>
      </c>
      <c r="G8" s="64">
        <f>'2.5. Noise and Irregularities'!G8</f>
        <v>-125.4081632653061</v>
      </c>
      <c r="H8" s="64">
        <f>'2.5. Noise and Irregularities'!I8</f>
        <v>59.55102040816314</v>
      </c>
      <c r="I8" s="67">
        <f t="shared" ref="I8:I56" si="0">SUM(F8:H8)</f>
        <v>1555</v>
      </c>
    </row>
    <row r="9" spans="1:9">
      <c r="B9" s="42">
        <v>6</v>
      </c>
      <c r="C9" s="59">
        <f>'2.5. Noise and Irregularities'!C9</f>
        <v>45052</v>
      </c>
      <c r="D9" s="63">
        <f>'2.5. Noise and Irregularities'!D9</f>
        <v>45052</v>
      </c>
      <c r="E9" s="61">
        <f>'2.5. Noise and Irregularities'!E9</f>
        <v>1240</v>
      </c>
      <c r="F9" s="64">
        <f>'2.5. Noise and Irregularities'!F9</f>
        <v>1621.8571428571429</v>
      </c>
      <c r="G9" s="64">
        <f>'2.5. Noise and Irregularities'!G9</f>
        <v>-628.65306122448976</v>
      </c>
      <c r="H9" s="64">
        <f>'2.5. Noise and Irregularities'!I9</f>
        <v>246.79591836734687</v>
      </c>
      <c r="I9" s="67">
        <f t="shared" si="0"/>
        <v>1240</v>
      </c>
    </row>
    <row r="10" spans="1:9">
      <c r="B10" s="42">
        <v>7</v>
      </c>
      <c r="C10" s="59">
        <f>'2.5. Noise and Irregularities'!C10</f>
        <v>45053</v>
      </c>
      <c r="D10" s="63">
        <f>'2.5. Noise and Irregularities'!D10</f>
        <v>45053</v>
      </c>
      <c r="E10" s="61">
        <f>'2.5. Noise and Irregularities'!E10</f>
        <v>864</v>
      </c>
      <c r="F10" s="64">
        <f>'2.5. Noise and Irregularities'!F10</f>
        <v>1637.5714285714287</v>
      </c>
      <c r="G10" s="64">
        <f>'2.5. Noise and Irregularities'!G10</f>
        <v>-707.67346938775506</v>
      </c>
      <c r="H10" s="64">
        <f>'2.5. Noise and Irregularities'!I10</f>
        <v>-65.897959183673606</v>
      </c>
      <c r="I10" s="67">
        <f t="shared" si="0"/>
        <v>864</v>
      </c>
    </row>
    <row r="11" spans="1:9">
      <c r="B11" s="42">
        <v>8</v>
      </c>
      <c r="C11" s="59">
        <f>'2.5. Noise and Irregularities'!C11</f>
        <v>45054</v>
      </c>
      <c r="D11" s="63">
        <f>'2.5. Noise and Irregularities'!D11</f>
        <v>45054</v>
      </c>
      <c r="E11" s="61">
        <f>'2.5. Noise and Irregularities'!E11</f>
        <v>1882</v>
      </c>
      <c r="F11" s="64">
        <f>'2.5. Noise and Irregularities'!F11</f>
        <v>1674.4285714285713</v>
      </c>
      <c r="G11" s="64">
        <f>'2.5. Noise and Irregularities'!G11</f>
        <v>429.83673469387759</v>
      </c>
      <c r="H11" s="64">
        <f>'2.5. Noise and Irregularities'!I11</f>
        <v>-222.26530612244915</v>
      </c>
      <c r="I11" s="67">
        <f t="shared" si="0"/>
        <v>1882</v>
      </c>
    </row>
    <row r="12" spans="1:9">
      <c r="B12" s="42">
        <v>9</v>
      </c>
      <c r="C12" s="59">
        <f>'2.5. Noise and Irregularities'!C12</f>
        <v>45055</v>
      </c>
      <c r="D12" s="63">
        <f>'2.5. Noise and Irregularities'!D12</f>
        <v>45055</v>
      </c>
      <c r="E12" s="61">
        <f>'2.5. Noise and Irregularities'!E12</f>
        <v>2306</v>
      </c>
      <c r="F12" s="64">
        <f>'2.5. Noise and Irregularities'!F12</f>
        <v>1647.2857142857142</v>
      </c>
      <c r="G12" s="64">
        <f>'2.5. Noise and Irregularities'!G12</f>
        <v>265.08163265306132</v>
      </c>
      <c r="H12" s="64">
        <f>'2.5. Noise and Irregularities'!I12</f>
        <v>393.63265306122457</v>
      </c>
      <c r="I12" s="67">
        <f t="shared" si="0"/>
        <v>2306</v>
      </c>
    </row>
    <row r="13" spans="1:9">
      <c r="B13" s="42">
        <v>10</v>
      </c>
      <c r="C13" s="59">
        <f>'2.5. Noise and Irregularities'!C13</f>
        <v>45056</v>
      </c>
      <c r="D13" s="63">
        <f>'2.5. Noise and Irregularities'!D13</f>
        <v>45056</v>
      </c>
      <c r="E13" s="61">
        <f>'2.5. Noise and Irregularities'!E13</f>
        <v>1988</v>
      </c>
      <c r="F13" s="64">
        <f>'2.5. Noise and Irregularities'!F13</f>
        <v>1612.7142857142858</v>
      </c>
      <c r="G13" s="64">
        <f>'2.5. Noise and Irregularities'!G13</f>
        <v>458.57142857142856</v>
      </c>
      <c r="H13" s="64">
        <f>'2.5. Noise and Irregularities'!I13</f>
        <v>-83.285714285714221</v>
      </c>
      <c r="I13" s="67">
        <f t="shared" si="0"/>
        <v>1988</v>
      </c>
    </row>
    <row r="14" spans="1:9">
      <c r="B14" s="42">
        <v>11</v>
      </c>
      <c r="C14" s="59">
        <f>'2.5. Noise and Irregularities'!C14</f>
        <v>45057</v>
      </c>
      <c r="D14" s="63">
        <f>'2.5. Noise and Irregularities'!D14</f>
        <v>45057</v>
      </c>
      <c r="E14" s="61">
        <f>'2.5. Noise and Irregularities'!E14</f>
        <v>1886</v>
      </c>
      <c r="F14" s="64">
        <f>'2.5. Noise and Irregularities'!F14</f>
        <v>1639.5714285714287</v>
      </c>
      <c r="G14" s="64">
        <f>'2.5. Noise and Irregularities'!G14</f>
        <v>260.07142857142856</v>
      </c>
      <c r="H14" s="64">
        <f>'2.5. Noise and Irregularities'!I14</f>
        <v>-13.642857142857338</v>
      </c>
      <c r="I14" s="67">
        <f t="shared" si="0"/>
        <v>1886</v>
      </c>
    </row>
    <row r="15" spans="1:9">
      <c r="B15" s="42">
        <v>12</v>
      </c>
      <c r="C15" s="59">
        <f>'2.5. Noise and Irregularities'!C15</f>
        <v>45058</v>
      </c>
      <c r="D15" s="63">
        <f>'2.5. Noise and Irregularities'!D15</f>
        <v>45058</v>
      </c>
      <c r="E15" s="61">
        <f>'2.5. Noise and Irregularities'!E15</f>
        <v>1365</v>
      </c>
      <c r="F15" s="64">
        <f>'2.5. Noise and Irregularities'!F15</f>
        <v>1642.8571428571429</v>
      </c>
      <c r="G15" s="64">
        <f>'2.5. Noise and Irregularities'!G15</f>
        <v>-125.4081632653061</v>
      </c>
      <c r="H15" s="64">
        <f>'2.5. Noise and Irregularities'!I15</f>
        <v>-152.44897959183686</v>
      </c>
      <c r="I15" s="67">
        <f t="shared" si="0"/>
        <v>1365</v>
      </c>
    </row>
    <row r="16" spans="1:9">
      <c r="B16" s="42">
        <v>13</v>
      </c>
      <c r="C16" s="59">
        <f>'2.5. Noise and Irregularities'!C16</f>
        <v>45059</v>
      </c>
      <c r="D16" s="63">
        <f>'2.5. Noise and Irregularities'!D16</f>
        <v>45059</v>
      </c>
      <c r="E16" s="61">
        <f>'2.5. Noise and Irregularities'!E16</f>
        <v>998</v>
      </c>
      <c r="F16" s="64">
        <f>'2.5. Noise and Irregularities'!F16</f>
        <v>1565.8571428571429</v>
      </c>
      <c r="G16" s="64">
        <f>'2.5. Noise and Irregularities'!G16</f>
        <v>-628.65306122448976</v>
      </c>
      <c r="H16" s="64">
        <f>'2.5. Noise and Irregularities'!I16</f>
        <v>60.795918367346871</v>
      </c>
      <c r="I16" s="67">
        <f t="shared" si="0"/>
        <v>998</v>
      </c>
    </row>
    <row r="17" spans="2:9">
      <c r="B17" s="42">
        <v>14</v>
      </c>
      <c r="C17" s="59">
        <f>'2.5. Noise and Irregularities'!C17</f>
        <v>45060</v>
      </c>
      <c r="D17" s="63">
        <f>'2.5. Noise and Irregularities'!D17</f>
        <v>45060</v>
      </c>
      <c r="E17" s="61">
        <f>'2.5. Noise and Irregularities'!E17</f>
        <v>1052</v>
      </c>
      <c r="F17" s="64">
        <f>'2.5. Noise and Irregularities'!F17</f>
        <v>1554.8571428571429</v>
      </c>
      <c r="G17" s="64">
        <f>'2.5. Noise and Irregularities'!G17</f>
        <v>-707.67346938775506</v>
      </c>
      <c r="H17" s="64">
        <f>'2.5. Noise and Irregularities'!I17</f>
        <v>204.81632653061217</v>
      </c>
      <c r="I17" s="67">
        <f t="shared" si="0"/>
        <v>1052</v>
      </c>
    </row>
    <row r="18" spans="2:9">
      <c r="B18" s="42">
        <v>15</v>
      </c>
      <c r="C18" s="59">
        <f>'2.5. Noise and Irregularities'!C18</f>
        <v>45061</v>
      </c>
      <c r="D18" s="63">
        <f>'2.5. Noise and Irregularities'!D18</f>
        <v>45061</v>
      </c>
      <c r="E18" s="61">
        <f>'2.5. Noise and Irregularities'!E18</f>
        <v>1905</v>
      </c>
      <c r="F18" s="64">
        <f>'2.5. Noise and Irregularities'!F18</f>
        <v>1576.2857142857142</v>
      </c>
      <c r="G18" s="64">
        <f>'2.5. Noise and Irregularities'!G18</f>
        <v>429.83673469387759</v>
      </c>
      <c r="H18" s="64">
        <f>'2.5. Noise and Irregularities'!I18</f>
        <v>-101.12244897959181</v>
      </c>
      <c r="I18" s="67">
        <f t="shared" si="0"/>
        <v>1905</v>
      </c>
    </row>
    <row r="19" spans="2:9">
      <c r="B19" s="42">
        <v>16</v>
      </c>
      <c r="C19" s="59">
        <f>'2.5. Noise and Irregularities'!C19</f>
        <v>45062</v>
      </c>
      <c r="D19" s="63">
        <f>'2.5. Noise and Irregularities'!D19</f>
        <v>45062</v>
      </c>
      <c r="E19" s="61">
        <f>'2.5. Noise and Irregularities'!E19</f>
        <v>1767</v>
      </c>
      <c r="F19" s="64">
        <f>'2.5. Noise and Irregularities'!F19</f>
        <v>1585.2857142857142</v>
      </c>
      <c r="G19" s="64">
        <f>'2.5. Noise and Irregularities'!G19</f>
        <v>265.08163265306132</v>
      </c>
      <c r="H19" s="64">
        <f>'2.5. Noise and Irregularities'!I19</f>
        <v>-83.367346938775427</v>
      </c>
      <c r="I19" s="67">
        <f t="shared" si="0"/>
        <v>1767</v>
      </c>
    </row>
    <row r="20" spans="2:9">
      <c r="B20" s="42">
        <v>17</v>
      </c>
      <c r="C20" s="59">
        <f>'2.5. Noise and Irregularities'!C20</f>
        <v>45063</v>
      </c>
      <c r="D20" s="63">
        <f>'2.5. Noise and Irregularities'!D20</f>
        <v>45063</v>
      </c>
      <c r="E20" s="61">
        <f>'2.5. Noise and Irregularities'!E20</f>
        <v>1911</v>
      </c>
      <c r="F20" s="64">
        <f>'2.5. Noise and Irregularities'!F20</f>
        <v>1586.7142857142858</v>
      </c>
      <c r="G20" s="64">
        <f>'2.5. Noise and Irregularities'!G20</f>
        <v>458.57142857142856</v>
      </c>
      <c r="H20" s="64">
        <f>'2.5. Noise and Irregularities'!I20</f>
        <v>-134.28571428571422</v>
      </c>
      <c r="I20" s="67">
        <f t="shared" si="0"/>
        <v>1911</v>
      </c>
    </row>
    <row r="21" spans="2:9">
      <c r="B21" s="42">
        <v>18</v>
      </c>
      <c r="C21" s="59">
        <f>'2.5. Noise and Irregularities'!C21</f>
        <v>45064</v>
      </c>
      <c r="D21" s="63">
        <f>'2.5. Noise and Irregularities'!D21</f>
        <v>45064</v>
      </c>
      <c r="E21" s="61">
        <f>'2.5. Noise and Irregularities'!E21</f>
        <v>2036</v>
      </c>
      <c r="F21" s="64">
        <f>'2.5. Noise and Irregularities'!F21</f>
        <v>1591</v>
      </c>
      <c r="G21" s="64">
        <f>'2.5. Noise and Irregularities'!G21</f>
        <v>260.07142857142856</v>
      </c>
      <c r="H21" s="64">
        <f>'2.5. Noise and Irregularities'!I21</f>
        <v>184.92857142857156</v>
      </c>
      <c r="I21" s="67">
        <f t="shared" si="0"/>
        <v>2036</v>
      </c>
    </row>
    <row r="22" spans="2:9">
      <c r="B22" s="42">
        <v>19</v>
      </c>
      <c r="C22" s="59">
        <f>'2.5. Noise and Irregularities'!C22</f>
        <v>45065</v>
      </c>
      <c r="D22" s="63">
        <f>'2.5. Noise and Irregularities'!D22</f>
        <v>45065</v>
      </c>
      <c r="E22" s="61">
        <f>'2.5. Noise and Irregularities'!E22</f>
        <v>1428</v>
      </c>
      <c r="F22" s="64">
        <f>'2.5. Noise and Irregularities'!F22</f>
        <v>1593.2857142857142</v>
      </c>
      <c r="G22" s="64">
        <f>'2.5. Noise and Irregularities'!G22</f>
        <v>-125.4081632653061</v>
      </c>
      <c r="H22" s="64">
        <f>'2.5. Noise and Irregularities'!I22</f>
        <v>-39.877551020408191</v>
      </c>
      <c r="I22" s="67">
        <f t="shared" si="0"/>
        <v>1428</v>
      </c>
    </row>
    <row r="23" spans="2:9">
      <c r="B23" s="42">
        <v>20</v>
      </c>
      <c r="C23" s="59">
        <f>'2.5. Noise and Irregularities'!C23</f>
        <v>45066</v>
      </c>
      <c r="D23" s="63">
        <f>'2.5. Noise and Irregularities'!D23</f>
        <v>45066</v>
      </c>
      <c r="E23" s="61">
        <f>'2.5. Noise and Irregularities'!E23</f>
        <v>1008</v>
      </c>
      <c r="F23" s="64">
        <f>'2.5. Noise and Irregularities'!F23</f>
        <v>1595.1428571428571</v>
      </c>
      <c r="G23" s="64">
        <f>'2.5. Noise and Irregularities'!G23</f>
        <v>-628.65306122448976</v>
      </c>
      <c r="H23" s="64">
        <f>'2.5. Noise and Irregularities'!I23</f>
        <v>41.510204081632651</v>
      </c>
      <c r="I23" s="67">
        <f t="shared" si="0"/>
        <v>1008</v>
      </c>
    </row>
    <row r="24" spans="2:9">
      <c r="B24" s="42">
        <v>21</v>
      </c>
      <c r="C24" s="59">
        <f>'2.5. Noise and Irregularities'!C24</f>
        <v>45067</v>
      </c>
      <c r="D24" s="63">
        <f>'2.5. Noise and Irregularities'!D24</f>
        <v>45067</v>
      </c>
      <c r="E24" s="61">
        <f>'2.5. Noise and Irregularities'!E24</f>
        <v>1082</v>
      </c>
      <c r="F24" s="64">
        <f>'2.5. Noise and Irregularities'!F24</f>
        <v>1618</v>
      </c>
      <c r="G24" s="64">
        <f>'2.5. Noise and Irregularities'!G24</f>
        <v>-707.67346938775506</v>
      </c>
      <c r="H24" s="64">
        <f>'2.5. Noise and Irregularities'!I24</f>
        <v>171.67346938775506</v>
      </c>
      <c r="I24" s="67">
        <f t="shared" si="0"/>
        <v>1082</v>
      </c>
    </row>
    <row r="25" spans="2:9">
      <c r="B25" s="42">
        <v>22</v>
      </c>
      <c r="C25" s="59">
        <f>'2.5. Noise and Irregularities'!C25</f>
        <v>45068</v>
      </c>
      <c r="D25" s="63">
        <f>'2.5. Noise and Irregularities'!D25</f>
        <v>45068</v>
      </c>
      <c r="E25" s="61">
        <f>'2.5. Noise and Irregularities'!E25</f>
        <v>1921</v>
      </c>
      <c r="F25" s="64">
        <f>'2.5. Noise and Irregularities'!F25</f>
        <v>1586.1428571428571</v>
      </c>
      <c r="G25" s="64">
        <f>'2.5. Noise and Irregularities'!G25</f>
        <v>429.83673469387759</v>
      </c>
      <c r="H25" s="64">
        <f>'2.5. Noise and Irregularities'!I25</f>
        <v>-94.979591836734699</v>
      </c>
      <c r="I25" s="67">
        <f t="shared" si="0"/>
        <v>1921</v>
      </c>
    </row>
    <row r="26" spans="2:9">
      <c r="B26" s="42">
        <v>23</v>
      </c>
      <c r="C26" s="59">
        <f>'2.5. Noise and Irregularities'!C26</f>
        <v>45069</v>
      </c>
      <c r="D26" s="63">
        <f>'2.5. Noise and Irregularities'!D26</f>
        <v>45069</v>
      </c>
      <c r="E26" s="61">
        <f>'2.5. Noise and Irregularities'!E26</f>
        <v>1780</v>
      </c>
      <c r="F26" s="64">
        <f>'2.5. Noise and Irregularities'!F26</f>
        <v>1636.4285714285713</v>
      </c>
      <c r="G26" s="64">
        <f>'2.5. Noise and Irregularities'!G26</f>
        <v>265.08163265306132</v>
      </c>
      <c r="H26" s="64">
        <f>'2.5. Noise and Irregularities'!I26</f>
        <v>-121.51020408163276</v>
      </c>
      <c r="I26" s="67">
        <f t="shared" si="0"/>
        <v>1780</v>
      </c>
    </row>
    <row r="27" spans="2:9">
      <c r="B27" s="42">
        <v>24</v>
      </c>
      <c r="C27" s="59">
        <f>'2.5. Noise and Irregularities'!C27</f>
        <v>45070</v>
      </c>
      <c r="D27" s="63">
        <f>'2.5. Noise and Irregularities'!D27</f>
        <v>45070</v>
      </c>
      <c r="E27" s="61">
        <f>'2.5. Noise and Irregularities'!E27</f>
        <v>2071</v>
      </c>
      <c r="F27" s="64">
        <f>'2.5. Noise and Irregularities'!F27</f>
        <v>1669</v>
      </c>
      <c r="G27" s="64">
        <f>'2.5. Noise and Irregularities'!G27</f>
        <v>458.57142857142856</v>
      </c>
      <c r="H27" s="64">
        <f>'2.5. Noise and Irregularities'!I27</f>
        <v>-56.571428571428442</v>
      </c>
      <c r="I27" s="67">
        <f t="shared" si="0"/>
        <v>2071</v>
      </c>
    </row>
    <row r="28" spans="2:9">
      <c r="B28" s="42">
        <v>25</v>
      </c>
      <c r="C28" s="59">
        <f>'2.5. Noise and Irregularities'!C28</f>
        <v>45071</v>
      </c>
      <c r="D28" s="63">
        <f>'2.5. Noise and Irregularities'!D28</f>
        <v>45071</v>
      </c>
      <c r="E28" s="61">
        <f>'2.5. Noise and Irregularities'!E28</f>
        <v>1813</v>
      </c>
      <c r="F28" s="64">
        <f>'2.5. Noise and Irregularities'!F28</f>
        <v>1669</v>
      </c>
      <c r="G28" s="64">
        <f>'2.5. Noise and Irregularities'!G28</f>
        <v>260.07142857142856</v>
      </c>
      <c r="H28" s="64">
        <f>'2.5. Noise and Irregularities'!I28</f>
        <v>-116.07142857142844</v>
      </c>
      <c r="I28" s="67">
        <f t="shared" si="0"/>
        <v>1813</v>
      </c>
    </row>
    <row r="29" spans="2:9">
      <c r="B29" s="42">
        <v>26</v>
      </c>
      <c r="C29" s="59">
        <f>'2.5. Noise and Irregularities'!C29</f>
        <v>45072</v>
      </c>
      <c r="D29" s="63">
        <f>'2.5. Noise and Irregularities'!D29</f>
        <v>45072</v>
      </c>
      <c r="E29" s="61">
        <f>'2.5. Noise and Irregularities'!E29</f>
        <v>1780</v>
      </c>
      <c r="F29" s="64">
        <f>'2.5. Noise and Irregularities'!F29</f>
        <v>1648.4285714285713</v>
      </c>
      <c r="G29" s="64">
        <f>'2.5. Noise and Irregularities'!G29</f>
        <v>-125.4081632653061</v>
      </c>
      <c r="H29" s="64">
        <f>'2.5. Noise and Irregularities'!I29</f>
        <v>256.9795918367347</v>
      </c>
      <c r="I29" s="67">
        <f t="shared" si="0"/>
        <v>1780</v>
      </c>
    </row>
    <row r="30" spans="2:9">
      <c r="B30" s="42">
        <v>27</v>
      </c>
      <c r="C30" s="59">
        <f>'2.5. Noise and Irregularities'!C30</f>
        <v>45073</v>
      </c>
      <c r="D30" s="63">
        <f>'2.5. Noise and Irregularities'!D30</f>
        <v>45073</v>
      </c>
      <c r="E30" s="61">
        <f>'2.5. Noise and Irregularities'!E30</f>
        <v>1236</v>
      </c>
      <c r="F30" s="64">
        <f>'2.5. Noise and Irregularities'!F30</f>
        <v>1646.4285714285713</v>
      </c>
      <c r="G30" s="64">
        <f>'2.5. Noise and Irregularities'!G30</f>
        <v>-628.65306122448976</v>
      </c>
      <c r="H30" s="64">
        <f>'2.5. Noise and Irregularities'!I30</f>
        <v>218.22448979591843</v>
      </c>
      <c r="I30" s="67">
        <f t="shared" si="0"/>
        <v>1236</v>
      </c>
    </row>
    <row r="31" spans="2:9">
      <c r="B31" s="42">
        <v>28</v>
      </c>
      <c r="C31" s="59">
        <f>'2.5. Noise and Irregularities'!C31</f>
        <v>45074</v>
      </c>
      <c r="D31" s="63">
        <f>'2.5. Noise and Irregularities'!D31</f>
        <v>45074</v>
      </c>
      <c r="E31" s="61">
        <f>'2.5. Noise and Irregularities'!E31</f>
        <v>1082</v>
      </c>
      <c r="F31" s="64">
        <f>'2.5. Noise and Irregularities'!F31</f>
        <v>1619.7142857142858</v>
      </c>
      <c r="G31" s="64">
        <f>'2.5. Noise and Irregularities'!G31</f>
        <v>-707.67346938775506</v>
      </c>
      <c r="H31" s="64">
        <f>'2.5. Noise and Irregularities'!I31</f>
        <v>169.95918367346928</v>
      </c>
      <c r="I31" s="67">
        <f t="shared" si="0"/>
        <v>1082</v>
      </c>
    </row>
    <row r="32" spans="2:9">
      <c r="B32" s="42">
        <v>29</v>
      </c>
      <c r="C32" s="59">
        <f>'2.5. Noise and Irregularities'!C32</f>
        <v>45075</v>
      </c>
      <c r="D32" s="63">
        <f>'2.5. Noise and Irregularities'!D32</f>
        <v>45075</v>
      </c>
      <c r="E32" s="61">
        <f>'2.5. Noise and Irregularities'!E32</f>
        <v>1777</v>
      </c>
      <c r="F32" s="64">
        <f>'2.5. Noise and Irregularities'!F32</f>
        <v>1615</v>
      </c>
      <c r="G32" s="64">
        <f>'2.5. Noise and Irregularities'!G32</f>
        <v>429.83673469387759</v>
      </c>
      <c r="H32" s="64">
        <f>'2.5. Noise and Irregularities'!I32</f>
        <v>-267.83673469387759</v>
      </c>
      <c r="I32" s="67">
        <f t="shared" si="0"/>
        <v>1777</v>
      </c>
    </row>
    <row r="33" spans="2:9">
      <c r="B33" s="42">
        <v>30</v>
      </c>
      <c r="C33" s="59">
        <f>'2.5. Noise and Irregularities'!C33</f>
        <v>45076</v>
      </c>
      <c r="D33" s="63">
        <f>'2.5. Noise and Irregularities'!D33</f>
        <v>45076</v>
      </c>
      <c r="E33" s="61">
        <f>'2.5. Noise and Irregularities'!E33</f>
        <v>1766</v>
      </c>
      <c r="F33" s="64">
        <f>'2.5. Noise and Irregularities'!F33</f>
        <v>1585.2857142857142</v>
      </c>
      <c r="G33" s="64">
        <f>'2.5. Noise and Irregularities'!G33</f>
        <v>265.08163265306132</v>
      </c>
      <c r="H33" s="64">
        <f>'2.5. Noise and Irregularities'!I33</f>
        <v>-84.367346938775427</v>
      </c>
      <c r="I33" s="67">
        <f t="shared" si="0"/>
        <v>1766</v>
      </c>
    </row>
    <row r="34" spans="2:9">
      <c r="B34" s="42">
        <v>31</v>
      </c>
      <c r="C34" s="59">
        <f>'2.5. Noise and Irregularities'!C34</f>
        <v>45077</v>
      </c>
      <c r="D34" s="63">
        <f>'2.5. Noise and Irregularities'!D34</f>
        <v>45077</v>
      </c>
      <c r="E34" s="61">
        <f>'2.5. Noise and Irregularities'!E34</f>
        <v>1884</v>
      </c>
      <c r="F34" s="64">
        <f>'2.5. Noise and Irregularities'!F34</f>
        <v>1544.1428571428571</v>
      </c>
      <c r="G34" s="64">
        <f>'2.5. Noise and Irregularities'!G34</f>
        <v>458.57142857142856</v>
      </c>
      <c r="H34" s="64">
        <f>'2.5. Noise and Irregularities'!I34</f>
        <v>-118.71428571428578</v>
      </c>
      <c r="I34" s="67">
        <f t="shared" si="0"/>
        <v>1884</v>
      </c>
    </row>
    <row r="35" spans="2:9">
      <c r="B35" s="42">
        <v>32</v>
      </c>
      <c r="C35" s="59">
        <f>'2.5. Noise and Irregularities'!C35</f>
        <v>45078</v>
      </c>
      <c r="D35" s="63">
        <f>'2.5. Noise and Irregularities'!D35</f>
        <v>45078</v>
      </c>
      <c r="E35" s="61">
        <f>'2.5. Noise and Irregularities'!E35</f>
        <v>1780</v>
      </c>
      <c r="F35" s="64">
        <f>'2.5. Noise and Irregularities'!F35</f>
        <v>1544.5714285714287</v>
      </c>
      <c r="G35" s="64">
        <f>'2.5. Noise and Irregularities'!G35</f>
        <v>260.07142857142856</v>
      </c>
      <c r="H35" s="64">
        <f>'2.5. Noise and Irregularities'!I35</f>
        <v>-24.642857142857338</v>
      </c>
      <c r="I35" s="67">
        <f t="shared" si="0"/>
        <v>1780</v>
      </c>
    </row>
    <row r="36" spans="2:9">
      <c r="B36" s="42">
        <v>33</v>
      </c>
      <c r="C36" s="59">
        <f>'2.5. Noise and Irregularities'!C36</f>
        <v>45079</v>
      </c>
      <c r="D36" s="63">
        <f>'2.5. Noise and Irregularities'!D36</f>
        <v>45079</v>
      </c>
      <c r="E36" s="61">
        <f>'2.5. Noise and Irregularities'!E36</f>
        <v>1572</v>
      </c>
      <c r="F36" s="64">
        <f>'2.5. Noise and Irregularities'!F36</f>
        <v>1707.4285714285713</v>
      </c>
      <c r="G36" s="64">
        <f>'2.5. Noise and Irregularities'!G36</f>
        <v>-125.4081632653061</v>
      </c>
      <c r="H36" s="64">
        <f>'2.5. Noise and Irregularities'!I36</f>
        <v>-10.020408163265301</v>
      </c>
      <c r="I36" s="67">
        <f t="shared" si="0"/>
        <v>1572</v>
      </c>
    </row>
    <row r="37" spans="2:9">
      <c r="B37" s="42">
        <v>34</v>
      </c>
      <c r="C37" s="59">
        <f>'2.5. Noise and Irregularities'!C37</f>
        <v>45080</v>
      </c>
      <c r="D37" s="63">
        <f>'2.5. Noise and Irregularities'!D37</f>
        <v>45080</v>
      </c>
      <c r="E37" s="61">
        <f>'2.5. Noise and Irregularities'!E37</f>
        <v>948</v>
      </c>
      <c r="F37" s="64">
        <f>'2.5. Noise and Irregularities'!F37</f>
        <v>1855.2857142857142</v>
      </c>
      <c r="G37" s="64">
        <f>'2.5. Noise and Irregularities'!G37</f>
        <v>-628.65306122448976</v>
      </c>
      <c r="H37" s="64">
        <f>'2.5. Noise and Irregularities'!I37</f>
        <v>-278.63265306122457</v>
      </c>
      <c r="I37" s="67">
        <f t="shared" si="0"/>
        <v>948</v>
      </c>
    </row>
    <row r="38" spans="2:9">
      <c r="B38" s="42">
        <v>35</v>
      </c>
      <c r="C38" s="59">
        <f>'2.5. Noise and Irregularities'!C38</f>
        <v>45081</v>
      </c>
      <c r="D38" s="63">
        <f>'2.5. Noise and Irregularities'!D38</f>
        <v>45081</v>
      </c>
      <c r="E38" s="61">
        <f>'2.5. Noise and Irregularities'!E38</f>
        <v>1085</v>
      </c>
      <c r="F38" s="64">
        <f>'2.5. Noise and Irregularities'!F38</f>
        <v>2025.4285714285713</v>
      </c>
      <c r="G38" s="64">
        <f>'2.5. Noise and Irregularities'!G38</f>
        <v>-707.67346938775506</v>
      </c>
      <c r="H38" s="64">
        <f>'2.5. Noise and Irregularities'!I38</f>
        <v>-232.75510204081638</v>
      </c>
      <c r="I38" s="67">
        <f t="shared" si="0"/>
        <v>1085</v>
      </c>
    </row>
    <row r="39" spans="2:9">
      <c r="B39" s="42">
        <v>36</v>
      </c>
      <c r="C39" s="59">
        <f>'2.5. Noise and Irregularities'!C39</f>
        <v>45082</v>
      </c>
      <c r="D39" s="63">
        <f>'2.5. Noise and Irregularities'!D39</f>
        <v>45082</v>
      </c>
      <c r="E39" s="61">
        <f>'2.5. Noise and Irregularities'!E39</f>
        <v>2917</v>
      </c>
      <c r="F39" s="64">
        <f>'2.5. Noise and Irregularities'!F39</f>
        <v>2162.1428571428573</v>
      </c>
      <c r="G39" s="64">
        <f>'2.5. Noise and Irregularities'!G39</f>
        <v>429.83673469387759</v>
      </c>
      <c r="H39" s="64">
        <f>'2.5. Noise and Irregularities'!I39</f>
        <v>325.02040816326507</v>
      </c>
      <c r="I39" s="67">
        <f t="shared" si="0"/>
        <v>2917</v>
      </c>
    </row>
    <row r="40" spans="2:9">
      <c r="B40" s="42">
        <v>37</v>
      </c>
      <c r="C40" s="59">
        <f>'2.5. Noise and Irregularities'!C40</f>
        <v>45083</v>
      </c>
      <c r="D40" s="63">
        <f>'2.5. Noise and Irregularities'!D40</f>
        <v>45083</v>
      </c>
      <c r="E40" s="61">
        <f>'2.5. Noise and Irregularities'!E40</f>
        <v>2801</v>
      </c>
      <c r="F40" s="64">
        <f>'2.5. Noise and Irregularities'!F40</f>
        <v>2270.2857142857142</v>
      </c>
      <c r="G40" s="64">
        <f>'2.5. Noise and Irregularities'!G40</f>
        <v>265.08163265306132</v>
      </c>
      <c r="H40" s="64">
        <f>'2.5. Noise and Irregularities'!I40</f>
        <v>265.63265306122457</v>
      </c>
      <c r="I40" s="67">
        <f t="shared" si="0"/>
        <v>2801</v>
      </c>
    </row>
    <row r="41" spans="2:9">
      <c r="B41" s="42">
        <v>38</v>
      </c>
      <c r="C41" s="59">
        <f>'2.5. Noise and Irregularities'!C41</f>
        <v>45084</v>
      </c>
      <c r="D41" s="63">
        <f>'2.5. Noise and Irregularities'!D41</f>
        <v>45084</v>
      </c>
      <c r="E41" s="61">
        <f>'2.5. Noise and Irregularities'!E41</f>
        <v>3075</v>
      </c>
      <c r="F41" s="64">
        <f>'2.5. Noise and Irregularities'!F41</f>
        <v>2354.8571428571427</v>
      </c>
      <c r="G41" s="64">
        <f>'2.5. Noise and Irregularities'!G41</f>
        <v>458.57142857142856</v>
      </c>
      <c r="H41" s="64">
        <f>'2.5. Noise and Irregularities'!I41</f>
        <v>261.5714285714289</v>
      </c>
      <c r="I41" s="67">
        <f t="shared" si="0"/>
        <v>3075</v>
      </c>
    </row>
    <row r="42" spans="2:9">
      <c r="B42" s="42">
        <v>39</v>
      </c>
      <c r="C42" s="59">
        <f>'2.5. Noise and Irregularities'!C42</f>
        <v>45085</v>
      </c>
      <c r="D42" s="63">
        <f>'2.5. Noise and Irregularities'!D42</f>
        <v>45085</v>
      </c>
      <c r="E42" s="61">
        <f>'2.5. Noise and Irregularities'!E42</f>
        <v>2737</v>
      </c>
      <c r="F42" s="64">
        <f>'2.5. Noise and Irregularities'!F42</f>
        <v>2455.1428571428573</v>
      </c>
      <c r="G42" s="64">
        <f>'2.5. Noise and Irregularities'!G42</f>
        <v>260.07142857142856</v>
      </c>
      <c r="H42" s="64">
        <f>'2.5. Noise and Irregularities'!I42</f>
        <v>21.785714285714221</v>
      </c>
      <c r="I42" s="67">
        <f t="shared" si="0"/>
        <v>2737</v>
      </c>
    </row>
    <row r="43" spans="2:9">
      <c r="B43" s="42">
        <v>40</v>
      </c>
      <c r="C43" s="59">
        <f>'2.5. Noise and Irregularities'!C43</f>
        <v>45086</v>
      </c>
      <c r="D43" s="63">
        <f>'2.5. Noise and Irregularities'!D43</f>
        <v>45086</v>
      </c>
      <c r="E43" s="61">
        <f>'2.5. Noise and Irregularities'!E43</f>
        <v>2329</v>
      </c>
      <c r="F43" s="64">
        <f>'2.5. Noise and Irregularities'!F43</f>
        <v>2481.5714285714284</v>
      </c>
      <c r="G43" s="64">
        <f>'2.5. Noise and Irregularities'!G43</f>
        <v>-125.4081632653061</v>
      </c>
      <c r="H43" s="64">
        <f>'2.5. Noise and Irregularities'!I43</f>
        <v>-27.163265306122412</v>
      </c>
      <c r="I43" s="67">
        <f t="shared" si="0"/>
        <v>2329</v>
      </c>
    </row>
    <row r="44" spans="2:9">
      <c r="B44" s="42">
        <v>41</v>
      </c>
      <c r="C44" s="59">
        <f>'2.5. Noise and Irregularities'!C44</f>
        <v>45087</v>
      </c>
      <c r="D44" s="63">
        <f>'2.5. Noise and Irregularities'!D44</f>
        <v>45087</v>
      </c>
      <c r="E44" s="61">
        <f>'2.5. Noise and Irregularities'!E44</f>
        <v>1540</v>
      </c>
      <c r="F44" s="64">
        <f>'2.5. Noise and Irregularities'!F44</f>
        <v>2424.7142857142858</v>
      </c>
      <c r="G44" s="64">
        <f>'2.5. Noise and Irregularities'!G44</f>
        <v>-628.65306122448976</v>
      </c>
      <c r="H44" s="64">
        <f>'2.5. Noise and Irregularities'!I44</f>
        <v>-256.06122448979613</v>
      </c>
      <c r="I44" s="67">
        <f t="shared" si="0"/>
        <v>1540</v>
      </c>
    </row>
    <row r="45" spans="2:9">
      <c r="B45" s="42">
        <v>42</v>
      </c>
      <c r="C45" s="59">
        <f>'2.5. Noise and Irregularities'!C45</f>
        <v>45088</v>
      </c>
      <c r="D45" s="63">
        <f>'2.5. Noise and Irregularities'!D45</f>
        <v>45088</v>
      </c>
      <c r="E45" s="61">
        <f>'2.5. Noise and Irregularities'!E45</f>
        <v>1787</v>
      </c>
      <c r="F45" s="64">
        <f>'2.5. Noise and Irregularities'!F45</f>
        <v>2403.5714285714284</v>
      </c>
      <c r="G45" s="64">
        <f>'2.5. Noise and Irregularities'!G45</f>
        <v>-707.67346938775506</v>
      </c>
      <c r="H45" s="64">
        <f>'2.5. Noise and Irregularities'!I45</f>
        <v>91.102040816326735</v>
      </c>
      <c r="I45" s="67">
        <f t="shared" si="0"/>
        <v>1787</v>
      </c>
    </row>
    <row r="46" spans="2:9">
      <c r="B46" s="42">
        <v>43</v>
      </c>
      <c r="C46" s="59">
        <f>'2.5. Noise and Irregularities'!C46</f>
        <v>45089</v>
      </c>
      <c r="D46" s="63">
        <f>'2.5. Noise and Irregularities'!D46</f>
        <v>45089</v>
      </c>
      <c r="E46" s="61">
        <f>'2.5. Noise and Irregularities'!E46</f>
        <v>3102</v>
      </c>
      <c r="F46" s="64">
        <f>'2.5. Noise and Irregularities'!F46</f>
        <v>2471.5714285714284</v>
      </c>
      <c r="G46" s="64">
        <f>'2.5. Noise and Irregularities'!G46</f>
        <v>429.83673469387759</v>
      </c>
      <c r="H46" s="64">
        <f>'2.5. Noise and Irregularities'!I46</f>
        <v>200.59183673469397</v>
      </c>
      <c r="I46" s="67">
        <f t="shared" si="0"/>
        <v>3102</v>
      </c>
    </row>
    <row r="47" spans="2:9">
      <c r="B47" s="42">
        <v>44</v>
      </c>
      <c r="C47" s="59">
        <f>'2.5. Noise and Irregularities'!C47</f>
        <v>45090</v>
      </c>
      <c r="D47" s="63">
        <f>'2.5. Noise and Irregularities'!D47</f>
        <v>45090</v>
      </c>
      <c r="E47" s="61">
        <f>'2.5. Noise and Irregularities'!E47</f>
        <v>2403</v>
      </c>
      <c r="F47" s="64">
        <f>'2.5. Noise and Irregularities'!F47</f>
        <v>2452.2857142857142</v>
      </c>
      <c r="G47" s="64">
        <f>'2.5. Noise and Irregularities'!G47</f>
        <v>265.08163265306132</v>
      </c>
      <c r="H47" s="64">
        <f>'2.5. Noise and Irregularities'!I47</f>
        <v>-314.36734693877543</v>
      </c>
      <c r="I47" s="67">
        <f t="shared" si="0"/>
        <v>2403</v>
      </c>
    </row>
    <row r="48" spans="2:9">
      <c r="B48" s="42">
        <v>45</v>
      </c>
      <c r="C48" s="59">
        <f>'2.5. Noise and Irregularities'!C48</f>
        <v>45091</v>
      </c>
      <c r="D48" s="63">
        <f>'2.5. Noise and Irregularities'!D48</f>
        <v>45091</v>
      </c>
      <c r="E48" s="61">
        <f>'2.5. Noise and Irregularities'!E48</f>
        <v>2927</v>
      </c>
      <c r="F48" s="64">
        <f>'2.5. Noise and Irregularities'!F48</f>
        <v>2486.5714285714284</v>
      </c>
      <c r="G48" s="64">
        <f>'2.5. Noise and Irregularities'!G48</f>
        <v>458.57142857142856</v>
      </c>
      <c r="H48" s="64">
        <f>'2.5. Noise and Irregularities'!I48</f>
        <v>-18.142857142856883</v>
      </c>
      <c r="I48" s="67">
        <f t="shared" si="0"/>
        <v>2927</v>
      </c>
    </row>
    <row r="49" spans="2:9">
      <c r="B49" s="42">
        <v>46</v>
      </c>
      <c r="C49" s="59">
        <f>'2.5. Noise and Irregularities'!C49</f>
        <v>45092</v>
      </c>
      <c r="D49" s="63">
        <f>'2.5. Noise and Irregularities'!D49</f>
        <v>45092</v>
      </c>
      <c r="E49" s="61">
        <f>'2.5. Noise and Irregularities'!E49</f>
        <v>3213</v>
      </c>
      <c r="F49" s="64">
        <f>'2.5. Noise and Irregularities'!F49</f>
        <v>2432.4285714285716</v>
      </c>
      <c r="G49" s="64">
        <f>'2.5. Noise and Irregularities'!G49</f>
        <v>260.07142857142856</v>
      </c>
      <c r="H49" s="64">
        <f>'2.5. Noise and Irregularities'!I49</f>
        <v>520.5</v>
      </c>
      <c r="I49" s="67">
        <f t="shared" si="0"/>
        <v>3213</v>
      </c>
    </row>
    <row r="50" spans="2:9">
      <c r="B50" s="42">
        <v>47</v>
      </c>
      <c r="C50" s="59">
        <f>'2.5. Noise and Irregularities'!C50</f>
        <v>45093</v>
      </c>
      <c r="D50" s="63">
        <f>'2.5. Noise and Irregularities'!D50</f>
        <v>45093</v>
      </c>
      <c r="E50" s="61">
        <f>'2.5. Noise and Irregularities'!E50</f>
        <v>2194</v>
      </c>
      <c r="F50" s="64">
        <f>'2.5. Noise and Irregularities'!F50</f>
        <v>2406.4285714285716</v>
      </c>
      <c r="G50" s="64">
        <f>'2.5. Noise and Irregularities'!G50</f>
        <v>-125.4081632653061</v>
      </c>
      <c r="H50" s="64">
        <f>'2.5. Noise and Irregularities'!I50</f>
        <v>-87.020408163265529</v>
      </c>
      <c r="I50" s="67">
        <f t="shared" si="0"/>
        <v>2194</v>
      </c>
    </row>
    <row r="51" spans="2:9">
      <c r="B51" s="42">
        <v>48</v>
      </c>
      <c r="C51" s="59">
        <f>'2.5. Noise and Irregularities'!C51</f>
        <v>45094</v>
      </c>
      <c r="D51" s="63">
        <f>'2.5. Noise and Irregularities'!D51</f>
        <v>45094</v>
      </c>
      <c r="E51" s="61">
        <f>'2.5. Noise and Irregularities'!E51</f>
        <v>1780</v>
      </c>
      <c r="F51" s="64">
        <f>'2.5. Noise and Irregularities'!F51</f>
        <v>2441.2857142857142</v>
      </c>
      <c r="G51" s="64">
        <f>'2.5. Noise and Irregularities'!G51</f>
        <v>-628.65306122448976</v>
      </c>
      <c r="H51" s="64">
        <f>'2.5. Noise and Irregularities'!I51</f>
        <v>-32.632653061224573</v>
      </c>
      <c r="I51" s="67">
        <f t="shared" si="0"/>
        <v>1780</v>
      </c>
    </row>
    <row r="52" spans="2:9">
      <c r="B52" s="42">
        <v>49</v>
      </c>
      <c r="C52" s="59">
        <f>'2.5. Noise and Irregularities'!C52</f>
        <v>45095</v>
      </c>
      <c r="D52" s="63">
        <f>'2.5. Noise and Irregularities'!D52</f>
        <v>45095</v>
      </c>
      <c r="E52" s="61">
        <f>'2.5. Noise and Irregularities'!E52</f>
        <v>1408</v>
      </c>
      <c r="F52" s="64">
        <f>'2.5. Noise and Irregularities'!F52</f>
        <v>2454.5714285714284</v>
      </c>
      <c r="G52" s="64">
        <f>'2.5. Noise and Irregularities'!G52</f>
        <v>-707.67346938775506</v>
      </c>
      <c r="H52" s="64">
        <f>'2.5. Noise and Irregularities'!I52</f>
        <v>-338.89795918367327</v>
      </c>
      <c r="I52" s="67">
        <f t="shared" si="0"/>
        <v>1408</v>
      </c>
    </row>
    <row r="53" spans="2:9">
      <c r="B53" s="42">
        <v>50</v>
      </c>
      <c r="C53" s="59">
        <f>'2.5. Noise and Irregularities'!C53</f>
        <v>45096</v>
      </c>
      <c r="D53" s="63">
        <f>'2.5. Noise and Irregularities'!D53</f>
        <v>45096</v>
      </c>
      <c r="E53" s="61">
        <f>'2.5. Noise and Irregularities'!E53</f>
        <v>2920</v>
      </c>
      <c r="F53" s="64">
        <f>'2.5. Noise and Irregularities'!F53</f>
        <v>2329.5714285714284</v>
      </c>
      <c r="G53" s="64">
        <f>'2.5. Noise and Irregularities'!G53</f>
        <v>429.83673469387759</v>
      </c>
      <c r="H53" s="64">
        <f>'2.5. Noise and Irregularities'!I53</f>
        <v>160.59183673469397</v>
      </c>
      <c r="I53" s="67">
        <f t="shared" si="0"/>
        <v>2920</v>
      </c>
    </row>
    <row r="54" spans="2:9">
      <c r="B54" s="42">
        <v>51</v>
      </c>
      <c r="C54" s="59">
        <f>'2.5. Noise and Irregularities'!C54</f>
        <v>45097</v>
      </c>
      <c r="D54" s="63">
        <f>'2.5. Noise and Irregularities'!D54</f>
        <v>45097</v>
      </c>
      <c r="E54" s="61">
        <f>'2.5. Noise and Irregularities'!E54</f>
        <v>2647</v>
      </c>
      <c r="F54" s="64">
        <f>'2.5. Noise and Irregularities'!F54</f>
        <v>2437.5714285714284</v>
      </c>
      <c r="G54" s="64">
        <f>'2.5. Noise and Irregularities'!G54</f>
        <v>265.08163265306132</v>
      </c>
      <c r="H54" s="64">
        <f>'2.5. Noise and Irregularities'!I54</f>
        <v>-55.653061224489647</v>
      </c>
      <c r="I54" s="67">
        <f t="shared" si="0"/>
        <v>2647</v>
      </c>
    </row>
    <row r="55" spans="2:9">
      <c r="B55" s="42">
        <v>52</v>
      </c>
      <c r="C55" s="59">
        <f>'2.5. Noise and Irregularities'!C55</f>
        <v>45098</v>
      </c>
      <c r="D55" s="63">
        <f>'2.5. Noise and Irregularities'!D55</f>
        <v>45098</v>
      </c>
      <c r="E55" s="61">
        <f>'2.5. Noise and Irregularities'!E55</f>
        <v>3020</v>
      </c>
      <c r="F55" s="64">
        <f>'2.5. Noise and Irregularities'!F55</f>
        <v>2412</v>
      </c>
      <c r="G55" s="64">
        <f>'2.5. Noise and Irregularities'!G55</f>
        <v>458.57142857142856</v>
      </c>
      <c r="H55" s="64">
        <f>'2.5. Noise and Irregularities'!I55</f>
        <v>149.42857142857156</v>
      </c>
      <c r="I55" s="67">
        <f t="shared" si="0"/>
        <v>3020</v>
      </c>
    </row>
    <row r="56" spans="2:9">
      <c r="B56" s="42">
        <v>53</v>
      </c>
      <c r="C56" s="59">
        <f>'2.5. Noise and Irregularities'!C56</f>
        <v>45099</v>
      </c>
      <c r="D56" s="63">
        <f>'2.5. Noise and Irregularities'!D56</f>
        <v>45099</v>
      </c>
      <c r="E56" s="61">
        <f>'2.5. Noise and Irregularities'!E56</f>
        <v>2338</v>
      </c>
      <c r="F56" s="64">
        <f>'2.5. Noise and Irregularities'!F56</f>
        <v>2441.5714285714284</v>
      </c>
      <c r="G56" s="64">
        <f>'2.5. Noise and Irregularities'!G56</f>
        <v>260.07142857142856</v>
      </c>
      <c r="H56" s="64">
        <f>'2.5. Noise and Irregularities'!I56</f>
        <v>-363.64285714285688</v>
      </c>
      <c r="I56" s="67">
        <f t="shared" si="0"/>
        <v>2338</v>
      </c>
    </row>
    <row r="57" spans="2:9">
      <c r="B57" s="42">
        <v>54</v>
      </c>
      <c r="C57" s="59">
        <f>'2.5. Noise and Irregularities'!C57</f>
        <v>45100</v>
      </c>
      <c r="D57" s="63">
        <f>'2.5. Noise and Irregularities'!D57</f>
        <v>45100</v>
      </c>
      <c r="E57" s="61">
        <f>'2.5. Noise and Irregularities'!E57</f>
        <v>2950</v>
      </c>
      <c r="F57" s="64"/>
      <c r="G57" s="64"/>
      <c r="H57" s="64"/>
      <c r="I57" s="64"/>
    </row>
    <row r="58" spans="2:9">
      <c r="B58" s="42">
        <v>55</v>
      </c>
      <c r="C58" s="59">
        <f>'2.5. Noise and Irregularities'!C58</f>
        <v>45101</v>
      </c>
      <c r="D58" s="63">
        <f>'2.5. Noise and Irregularities'!D58</f>
        <v>45101</v>
      </c>
      <c r="E58" s="61">
        <f>'2.5. Noise and Irregularities'!E58</f>
        <v>1601</v>
      </c>
      <c r="F58" s="64"/>
      <c r="G58" s="64"/>
      <c r="H58" s="64"/>
      <c r="I58" s="64"/>
    </row>
    <row r="59" spans="2:9">
      <c r="B59" s="42">
        <v>56</v>
      </c>
      <c r="C59" s="59">
        <f>'2.5. Noise and Irregularities'!C59</f>
        <v>45102</v>
      </c>
      <c r="D59" s="63">
        <f>'2.5. Noise and Irregularities'!D59</f>
        <v>45102</v>
      </c>
      <c r="E59" s="61">
        <f>'2.5. Noise and Irregularities'!E59</f>
        <v>1615</v>
      </c>
      <c r="F59" s="64"/>
      <c r="G59" s="64"/>
      <c r="H59" s="64"/>
      <c r="I59" s="64"/>
    </row>
    <row r="60" spans="2:9">
      <c r="C60" s="1"/>
    </row>
  </sheetData>
  <hyperlinks>
    <hyperlink ref="A1" location="Hyperlinks!A1" display="Return" xr:uid="{C658EAB3-3F70-464D-8523-B0E9ABCD03B7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04E5-F41B-1E46-A946-2F647801E177}">
  <sheetPr>
    <tabColor theme="8" tint="0.59999389629810485"/>
  </sheetPr>
  <dimension ref="A1:BF40"/>
  <sheetViews>
    <sheetView zoomScale="91" workbookViewId="0"/>
  </sheetViews>
  <sheetFormatPr baseColWidth="10" defaultRowHeight="16"/>
  <cols>
    <col min="2" max="2" width="28" bestFit="1" customWidth="1"/>
  </cols>
  <sheetData>
    <row r="1" spans="1:58">
      <c r="A1" s="233" t="s">
        <v>307</v>
      </c>
      <c r="D1" s="233"/>
    </row>
    <row r="2" spans="1:58" ht="17" thickBot="1"/>
    <row r="3" spans="1:58">
      <c r="B3" s="101" t="s">
        <v>0</v>
      </c>
      <c r="C3" s="72" cm="1">
        <f t="array" ref="C3:BF3">TRANSPOSE('Data New Subscription Calls'!B5:B60)</f>
        <v>45047</v>
      </c>
      <c r="D3" s="72">
        <v>45048</v>
      </c>
      <c r="E3" s="72">
        <v>45049</v>
      </c>
      <c r="F3" s="72">
        <v>45050</v>
      </c>
      <c r="G3" s="72">
        <v>45051</v>
      </c>
      <c r="H3" s="72">
        <v>45052</v>
      </c>
      <c r="I3" s="72">
        <v>45053</v>
      </c>
      <c r="J3" s="72">
        <v>45054</v>
      </c>
      <c r="K3" s="72">
        <v>45055</v>
      </c>
      <c r="L3" s="72">
        <v>45056</v>
      </c>
      <c r="M3" s="72">
        <v>45057</v>
      </c>
      <c r="N3" s="72">
        <v>45058</v>
      </c>
      <c r="O3" s="72">
        <v>45059</v>
      </c>
      <c r="P3" s="72">
        <v>45060</v>
      </c>
      <c r="Q3" s="72">
        <v>45061</v>
      </c>
      <c r="R3" s="72">
        <v>45062</v>
      </c>
      <c r="S3" s="72">
        <v>45063</v>
      </c>
      <c r="T3" s="72">
        <v>45064</v>
      </c>
      <c r="U3" s="72">
        <v>45065</v>
      </c>
      <c r="V3" s="72">
        <v>45066</v>
      </c>
      <c r="W3" s="72">
        <v>45067</v>
      </c>
      <c r="X3" s="72">
        <v>45068</v>
      </c>
      <c r="Y3" s="72">
        <v>45069</v>
      </c>
      <c r="Z3" s="72">
        <v>45070</v>
      </c>
      <c r="AA3" s="72">
        <v>45071</v>
      </c>
      <c r="AB3" s="72">
        <v>45072</v>
      </c>
      <c r="AC3" s="72">
        <v>45073</v>
      </c>
      <c r="AD3" s="72">
        <v>45074</v>
      </c>
      <c r="AE3" s="72">
        <v>45075</v>
      </c>
      <c r="AF3" s="72">
        <v>45076</v>
      </c>
      <c r="AG3" s="72">
        <v>45077</v>
      </c>
      <c r="AH3" s="72">
        <v>45078</v>
      </c>
      <c r="AI3" s="72">
        <v>45079</v>
      </c>
      <c r="AJ3" s="72">
        <v>45080</v>
      </c>
      <c r="AK3" s="72">
        <v>45081</v>
      </c>
      <c r="AL3" s="72">
        <v>45082</v>
      </c>
      <c r="AM3" s="72">
        <v>45083</v>
      </c>
      <c r="AN3" s="72">
        <v>45084</v>
      </c>
      <c r="AO3" s="72">
        <v>45085</v>
      </c>
      <c r="AP3" s="72">
        <v>45086</v>
      </c>
      <c r="AQ3" s="72">
        <v>45087</v>
      </c>
      <c r="AR3" s="72">
        <v>45088</v>
      </c>
      <c r="AS3" s="72">
        <v>45089</v>
      </c>
      <c r="AT3" s="72">
        <v>45090</v>
      </c>
      <c r="AU3" s="72">
        <v>45091</v>
      </c>
      <c r="AV3" s="72">
        <v>45092</v>
      </c>
      <c r="AW3" s="72">
        <v>45093</v>
      </c>
      <c r="AX3" s="72">
        <v>45094</v>
      </c>
      <c r="AY3" s="72">
        <v>45095</v>
      </c>
      <c r="AZ3" s="72">
        <v>45096</v>
      </c>
      <c r="BA3" s="72">
        <v>45097</v>
      </c>
      <c r="BB3" s="72">
        <v>45098</v>
      </c>
      <c r="BC3" s="72">
        <v>45099</v>
      </c>
      <c r="BD3" s="72">
        <v>45100</v>
      </c>
      <c r="BE3" s="72">
        <v>45101</v>
      </c>
      <c r="BF3" s="73">
        <v>45102</v>
      </c>
    </row>
    <row r="4" spans="1:58" ht="17" thickBot="1">
      <c r="B4" s="102" t="s">
        <v>32</v>
      </c>
      <c r="C4" s="75" cm="1">
        <f t="array" ref="C4:BF4">TRANSPOSE('Data New Subscription Calls'!C5:C60)</f>
        <v>1576</v>
      </c>
      <c r="D4" s="75">
        <v>2299</v>
      </c>
      <c r="E4" s="75">
        <v>1878</v>
      </c>
      <c r="F4" s="75">
        <v>1628</v>
      </c>
      <c r="G4" s="75">
        <v>1555</v>
      </c>
      <c r="H4" s="75">
        <v>1240</v>
      </c>
      <c r="I4" s="75">
        <v>864</v>
      </c>
      <c r="J4" s="75">
        <v>1882</v>
      </c>
      <c r="K4" s="75">
        <v>2306</v>
      </c>
      <c r="L4" s="75">
        <v>1988</v>
      </c>
      <c r="M4" s="75">
        <v>1886</v>
      </c>
      <c r="N4" s="75">
        <v>1365</v>
      </c>
      <c r="O4" s="75">
        <v>998</v>
      </c>
      <c r="P4" s="75">
        <v>1052</v>
      </c>
      <c r="Q4" s="75">
        <v>1905</v>
      </c>
      <c r="R4" s="75">
        <v>1767</v>
      </c>
      <c r="S4" s="75">
        <v>1911</v>
      </c>
      <c r="T4" s="75">
        <v>2036</v>
      </c>
      <c r="U4" s="75">
        <v>1428</v>
      </c>
      <c r="V4" s="75">
        <v>1008</v>
      </c>
      <c r="W4" s="75">
        <v>1082</v>
      </c>
      <c r="X4" s="75">
        <v>1921</v>
      </c>
      <c r="Y4" s="75">
        <v>1780</v>
      </c>
      <c r="Z4" s="75">
        <v>2071</v>
      </c>
      <c r="AA4" s="75">
        <v>1813</v>
      </c>
      <c r="AB4" s="75">
        <v>1780</v>
      </c>
      <c r="AC4" s="75">
        <v>1236</v>
      </c>
      <c r="AD4" s="75">
        <v>1082</v>
      </c>
      <c r="AE4" s="75">
        <v>1777</v>
      </c>
      <c r="AF4" s="75">
        <v>1766</v>
      </c>
      <c r="AG4" s="75">
        <v>1884</v>
      </c>
      <c r="AH4" s="75">
        <v>1780</v>
      </c>
      <c r="AI4" s="75">
        <v>1572</v>
      </c>
      <c r="AJ4" s="75">
        <v>948</v>
      </c>
      <c r="AK4" s="75">
        <v>1085</v>
      </c>
      <c r="AL4" s="75">
        <v>2917</v>
      </c>
      <c r="AM4" s="75">
        <v>2801</v>
      </c>
      <c r="AN4" s="75">
        <v>3075</v>
      </c>
      <c r="AO4" s="75">
        <v>2737</v>
      </c>
      <c r="AP4" s="75">
        <v>2329</v>
      </c>
      <c r="AQ4" s="75">
        <v>1540</v>
      </c>
      <c r="AR4" s="75">
        <v>1787</v>
      </c>
      <c r="AS4" s="75">
        <v>3102</v>
      </c>
      <c r="AT4" s="75">
        <v>2403</v>
      </c>
      <c r="AU4" s="75">
        <v>2927</v>
      </c>
      <c r="AV4" s="75">
        <v>3213</v>
      </c>
      <c r="AW4" s="75">
        <v>2194</v>
      </c>
      <c r="AX4" s="75">
        <v>1780</v>
      </c>
      <c r="AY4" s="75">
        <v>1408</v>
      </c>
      <c r="AZ4" s="75">
        <v>2920</v>
      </c>
      <c r="BA4" s="75">
        <v>2647</v>
      </c>
      <c r="BB4" s="75">
        <v>3020</v>
      </c>
      <c r="BC4" s="75">
        <v>2338</v>
      </c>
      <c r="BD4" s="75">
        <v>2950</v>
      </c>
      <c r="BE4" s="75">
        <v>1601</v>
      </c>
      <c r="BF4" s="76">
        <v>1615</v>
      </c>
    </row>
    <row r="24" spans="2:58" ht="17" thickBot="1"/>
    <row r="25" spans="2:58" ht="17" thickBot="1">
      <c r="B25" s="98" t="s">
        <v>0</v>
      </c>
      <c r="C25" s="96">
        <f>C3</f>
        <v>45047</v>
      </c>
      <c r="D25" s="96">
        <f t="shared" ref="D25:BF25" si="0">D3</f>
        <v>45048</v>
      </c>
      <c r="E25" s="96">
        <f t="shared" si="0"/>
        <v>45049</v>
      </c>
      <c r="F25" s="96">
        <f t="shared" si="0"/>
        <v>45050</v>
      </c>
      <c r="G25" s="96">
        <f t="shared" si="0"/>
        <v>45051</v>
      </c>
      <c r="H25" s="96">
        <f t="shared" si="0"/>
        <v>45052</v>
      </c>
      <c r="I25" s="96">
        <f t="shared" si="0"/>
        <v>45053</v>
      </c>
      <c r="J25" s="96">
        <f t="shared" si="0"/>
        <v>45054</v>
      </c>
      <c r="K25" s="96">
        <f t="shared" si="0"/>
        <v>45055</v>
      </c>
      <c r="L25" s="96">
        <f t="shared" si="0"/>
        <v>45056</v>
      </c>
      <c r="M25" s="96">
        <f t="shared" si="0"/>
        <v>45057</v>
      </c>
      <c r="N25" s="96">
        <f t="shared" si="0"/>
        <v>45058</v>
      </c>
      <c r="O25" s="96">
        <f t="shared" si="0"/>
        <v>45059</v>
      </c>
      <c r="P25" s="96">
        <f t="shared" si="0"/>
        <v>45060</v>
      </c>
      <c r="Q25" s="96">
        <f t="shared" si="0"/>
        <v>45061</v>
      </c>
      <c r="R25" s="96">
        <f t="shared" si="0"/>
        <v>45062</v>
      </c>
      <c r="S25" s="96">
        <f t="shared" si="0"/>
        <v>45063</v>
      </c>
      <c r="T25" s="96">
        <f t="shared" si="0"/>
        <v>45064</v>
      </c>
      <c r="U25" s="96">
        <f t="shared" si="0"/>
        <v>45065</v>
      </c>
      <c r="V25" s="96">
        <f t="shared" si="0"/>
        <v>45066</v>
      </c>
      <c r="W25" s="96">
        <f t="shared" si="0"/>
        <v>45067</v>
      </c>
      <c r="X25" s="96">
        <f t="shared" si="0"/>
        <v>45068</v>
      </c>
      <c r="Y25" s="96">
        <f t="shared" si="0"/>
        <v>45069</v>
      </c>
      <c r="Z25" s="96">
        <f t="shared" si="0"/>
        <v>45070</v>
      </c>
      <c r="AA25" s="96">
        <f t="shared" si="0"/>
        <v>45071</v>
      </c>
      <c r="AB25" s="96">
        <f t="shared" si="0"/>
        <v>45072</v>
      </c>
      <c r="AC25" s="96">
        <f t="shared" si="0"/>
        <v>45073</v>
      </c>
      <c r="AD25" s="96">
        <f t="shared" si="0"/>
        <v>45074</v>
      </c>
      <c r="AE25" s="96">
        <f t="shared" si="0"/>
        <v>45075</v>
      </c>
      <c r="AF25" s="96">
        <f t="shared" si="0"/>
        <v>45076</v>
      </c>
      <c r="AG25" s="96">
        <f t="shared" si="0"/>
        <v>45077</v>
      </c>
      <c r="AH25" s="96">
        <f t="shared" si="0"/>
        <v>45078</v>
      </c>
      <c r="AI25" s="96">
        <f t="shared" si="0"/>
        <v>45079</v>
      </c>
      <c r="AJ25" s="96">
        <f t="shared" si="0"/>
        <v>45080</v>
      </c>
      <c r="AK25" s="96">
        <f t="shared" si="0"/>
        <v>45081</v>
      </c>
      <c r="AL25" s="96">
        <f t="shared" si="0"/>
        <v>45082</v>
      </c>
      <c r="AM25" s="96">
        <f t="shared" si="0"/>
        <v>45083</v>
      </c>
      <c r="AN25" s="96">
        <f t="shared" si="0"/>
        <v>45084</v>
      </c>
      <c r="AO25" s="96">
        <f t="shared" si="0"/>
        <v>45085</v>
      </c>
      <c r="AP25" s="96">
        <f t="shared" si="0"/>
        <v>45086</v>
      </c>
      <c r="AQ25" s="96">
        <f t="shared" si="0"/>
        <v>45087</v>
      </c>
      <c r="AR25" s="96">
        <f t="shared" si="0"/>
        <v>45088</v>
      </c>
      <c r="AS25" s="96">
        <f t="shared" si="0"/>
        <v>45089</v>
      </c>
      <c r="AT25" s="96">
        <f t="shared" si="0"/>
        <v>45090</v>
      </c>
      <c r="AU25" s="96">
        <f t="shared" si="0"/>
        <v>45091</v>
      </c>
      <c r="AV25" s="96">
        <f t="shared" si="0"/>
        <v>45092</v>
      </c>
      <c r="AW25" s="96">
        <f t="shared" si="0"/>
        <v>45093</v>
      </c>
      <c r="AX25" s="96">
        <f t="shared" si="0"/>
        <v>45094</v>
      </c>
      <c r="AY25" s="96">
        <f t="shared" si="0"/>
        <v>45095</v>
      </c>
      <c r="AZ25" s="107">
        <f t="shared" si="0"/>
        <v>45096</v>
      </c>
      <c r="BA25" s="97">
        <f t="shared" si="0"/>
        <v>45097</v>
      </c>
      <c r="BB25" s="97">
        <f>BB3</f>
        <v>45098</v>
      </c>
      <c r="BC25" s="97">
        <f t="shared" si="0"/>
        <v>45099</v>
      </c>
      <c r="BD25" s="97">
        <f t="shared" si="0"/>
        <v>45100</v>
      </c>
      <c r="BE25" s="97">
        <f t="shared" si="0"/>
        <v>45101</v>
      </c>
      <c r="BF25" s="105">
        <f t="shared" si="0"/>
        <v>45102</v>
      </c>
    </row>
    <row r="26" spans="2:58">
      <c r="B26" s="99" t="s">
        <v>24</v>
      </c>
      <c r="C26" s="62">
        <f>C4</f>
        <v>1576</v>
      </c>
      <c r="D26" s="62">
        <f t="shared" ref="D26:AY26" si="1">D4</f>
        <v>2299</v>
      </c>
      <c r="E26" s="62">
        <f t="shared" si="1"/>
        <v>1878</v>
      </c>
      <c r="F26" s="62">
        <f t="shared" si="1"/>
        <v>1628</v>
      </c>
      <c r="G26" s="62">
        <f t="shared" si="1"/>
        <v>1555</v>
      </c>
      <c r="H26" s="62">
        <f t="shared" si="1"/>
        <v>1240</v>
      </c>
      <c r="I26" s="62">
        <f t="shared" si="1"/>
        <v>864</v>
      </c>
      <c r="J26" s="62">
        <f t="shared" si="1"/>
        <v>1882</v>
      </c>
      <c r="K26" s="62">
        <f t="shared" si="1"/>
        <v>2306</v>
      </c>
      <c r="L26" s="62">
        <f t="shared" si="1"/>
        <v>1988</v>
      </c>
      <c r="M26" s="62">
        <f t="shared" si="1"/>
        <v>1886</v>
      </c>
      <c r="N26" s="62">
        <f t="shared" si="1"/>
        <v>1365</v>
      </c>
      <c r="O26" s="62">
        <f t="shared" si="1"/>
        <v>998</v>
      </c>
      <c r="P26" s="62">
        <f t="shared" si="1"/>
        <v>1052</v>
      </c>
      <c r="Q26" s="62">
        <f t="shared" si="1"/>
        <v>1905</v>
      </c>
      <c r="R26" s="62">
        <f t="shared" si="1"/>
        <v>1767</v>
      </c>
      <c r="S26" s="62">
        <f t="shared" si="1"/>
        <v>1911</v>
      </c>
      <c r="T26" s="62">
        <f t="shared" si="1"/>
        <v>2036</v>
      </c>
      <c r="U26" s="62">
        <f t="shared" si="1"/>
        <v>1428</v>
      </c>
      <c r="V26" s="62">
        <f t="shared" si="1"/>
        <v>1008</v>
      </c>
      <c r="W26" s="62">
        <f t="shared" si="1"/>
        <v>1082</v>
      </c>
      <c r="X26" s="62">
        <f t="shared" si="1"/>
        <v>1921</v>
      </c>
      <c r="Y26" s="62">
        <f t="shared" si="1"/>
        <v>1780</v>
      </c>
      <c r="Z26" s="62">
        <f t="shared" si="1"/>
        <v>2071</v>
      </c>
      <c r="AA26" s="62">
        <f t="shared" si="1"/>
        <v>1813</v>
      </c>
      <c r="AB26" s="62">
        <f t="shared" si="1"/>
        <v>1780</v>
      </c>
      <c r="AC26" s="62">
        <f>AC4</f>
        <v>1236</v>
      </c>
      <c r="AD26" s="62">
        <f t="shared" si="1"/>
        <v>1082</v>
      </c>
      <c r="AE26" s="62">
        <f t="shared" si="1"/>
        <v>1777</v>
      </c>
      <c r="AF26" s="62">
        <f t="shared" si="1"/>
        <v>1766</v>
      </c>
      <c r="AG26" s="62">
        <f t="shared" si="1"/>
        <v>1884</v>
      </c>
      <c r="AH26" s="62">
        <f t="shared" si="1"/>
        <v>1780</v>
      </c>
      <c r="AI26" s="62">
        <f t="shared" si="1"/>
        <v>1572</v>
      </c>
      <c r="AJ26" s="62">
        <f t="shared" si="1"/>
        <v>948</v>
      </c>
      <c r="AK26" s="62">
        <f t="shared" si="1"/>
        <v>1085</v>
      </c>
      <c r="AL26" s="62">
        <f t="shared" si="1"/>
        <v>2917</v>
      </c>
      <c r="AM26" s="62">
        <f t="shared" si="1"/>
        <v>2801</v>
      </c>
      <c r="AN26" s="62">
        <f t="shared" si="1"/>
        <v>3075</v>
      </c>
      <c r="AO26" s="62">
        <f t="shared" si="1"/>
        <v>2737</v>
      </c>
      <c r="AP26" s="62">
        <f t="shared" si="1"/>
        <v>2329</v>
      </c>
      <c r="AQ26" s="62">
        <f t="shared" si="1"/>
        <v>1540</v>
      </c>
      <c r="AR26" s="62">
        <f t="shared" si="1"/>
        <v>1787</v>
      </c>
      <c r="AS26" s="62">
        <f t="shared" si="1"/>
        <v>3102</v>
      </c>
      <c r="AT26" s="62">
        <f t="shared" si="1"/>
        <v>2403</v>
      </c>
      <c r="AU26" s="62">
        <f t="shared" si="1"/>
        <v>2927</v>
      </c>
      <c r="AV26" s="62">
        <f t="shared" si="1"/>
        <v>3213</v>
      </c>
      <c r="AW26" s="62">
        <f t="shared" si="1"/>
        <v>2194</v>
      </c>
      <c r="AX26" s="62">
        <f t="shared" si="1"/>
        <v>1780</v>
      </c>
      <c r="AY26" s="62">
        <f t="shared" si="1"/>
        <v>1408</v>
      </c>
      <c r="AZ26" s="108"/>
      <c r="BA26" s="80"/>
      <c r="BB26" s="80"/>
      <c r="BC26" s="80"/>
      <c r="BD26" s="80"/>
      <c r="BE26" s="80"/>
      <c r="BF26" s="81"/>
    </row>
    <row r="27" spans="2:58">
      <c r="B27" s="99" t="s">
        <v>25</v>
      </c>
      <c r="C27" s="42"/>
      <c r="D27" s="42"/>
      <c r="E27" s="42"/>
      <c r="F27" s="42"/>
      <c r="G27" s="42"/>
      <c r="H27" s="42"/>
      <c r="I27" s="62">
        <f>C26</f>
        <v>1576</v>
      </c>
      <c r="J27" s="62">
        <f t="shared" ref="J27:AF27" si="2">D26</f>
        <v>2299</v>
      </c>
      <c r="K27" s="62">
        <f t="shared" si="2"/>
        <v>1878</v>
      </c>
      <c r="L27" s="62">
        <f t="shared" si="2"/>
        <v>1628</v>
      </c>
      <c r="M27" s="62">
        <f t="shared" si="2"/>
        <v>1555</v>
      </c>
      <c r="N27" s="62">
        <f t="shared" si="2"/>
        <v>1240</v>
      </c>
      <c r="O27" s="62">
        <f t="shared" si="2"/>
        <v>864</v>
      </c>
      <c r="P27" s="62">
        <f t="shared" si="2"/>
        <v>1882</v>
      </c>
      <c r="Q27" s="62">
        <f t="shared" si="2"/>
        <v>2306</v>
      </c>
      <c r="R27" s="62">
        <f t="shared" si="2"/>
        <v>1988</v>
      </c>
      <c r="S27" s="62">
        <f t="shared" si="2"/>
        <v>1886</v>
      </c>
      <c r="T27" s="62">
        <f t="shared" si="2"/>
        <v>1365</v>
      </c>
      <c r="U27" s="62">
        <f t="shared" si="2"/>
        <v>998</v>
      </c>
      <c r="V27" s="62">
        <f t="shared" si="2"/>
        <v>1052</v>
      </c>
      <c r="W27" s="62">
        <f t="shared" si="2"/>
        <v>1905</v>
      </c>
      <c r="X27" s="62">
        <f t="shared" si="2"/>
        <v>1767</v>
      </c>
      <c r="Y27" s="62">
        <f t="shared" si="2"/>
        <v>1911</v>
      </c>
      <c r="Z27" s="62">
        <f t="shared" si="2"/>
        <v>2036</v>
      </c>
      <c r="AA27" s="62">
        <f t="shared" si="2"/>
        <v>1428</v>
      </c>
      <c r="AB27" s="62">
        <f t="shared" si="2"/>
        <v>1008</v>
      </c>
      <c r="AC27" s="62">
        <f t="shared" si="2"/>
        <v>1082</v>
      </c>
      <c r="AD27" s="62">
        <f t="shared" si="2"/>
        <v>1921</v>
      </c>
      <c r="AE27" s="62">
        <f t="shared" si="2"/>
        <v>1780</v>
      </c>
      <c r="AF27" s="62">
        <f t="shared" si="2"/>
        <v>2071</v>
      </c>
      <c r="AG27" s="62">
        <f t="shared" ref="AG27" si="3">AA26</f>
        <v>1813</v>
      </c>
      <c r="AH27" s="62">
        <f t="shared" ref="AH27" si="4">AB26</f>
        <v>1780</v>
      </c>
      <c r="AI27" s="62">
        <f t="shared" ref="AI27" si="5">AC26</f>
        <v>1236</v>
      </c>
      <c r="AJ27" s="62">
        <f t="shared" ref="AJ27" si="6">AD26</f>
        <v>1082</v>
      </c>
      <c r="AK27" s="62">
        <f t="shared" ref="AK27" si="7">AE26</f>
        <v>1777</v>
      </c>
      <c r="AL27" s="62">
        <f t="shared" ref="AL27" si="8">AF26</f>
        <v>1766</v>
      </c>
      <c r="AM27" s="62">
        <f t="shared" ref="AM27" si="9">AG26</f>
        <v>1884</v>
      </c>
      <c r="AN27" s="62">
        <f t="shared" ref="AN27" si="10">AH26</f>
        <v>1780</v>
      </c>
      <c r="AO27" s="62">
        <f t="shared" ref="AO27" si="11">AI26</f>
        <v>1572</v>
      </c>
      <c r="AP27" s="62">
        <f t="shared" ref="AP27" si="12">AJ26</f>
        <v>948</v>
      </c>
      <c r="AQ27" s="62">
        <f t="shared" ref="AQ27" si="13">AK26</f>
        <v>1085</v>
      </c>
      <c r="AR27" s="62">
        <f t="shared" ref="AR27" si="14">AL26</f>
        <v>2917</v>
      </c>
      <c r="AS27" s="62">
        <f t="shared" ref="AS27" si="15">AM26</f>
        <v>2801</v>
      </c>
      <c r="AT27" s="62">
        <f t="shared" ref="AT27" si="16">AN26</f>
        <v>3075</v>
      </c>
      <c r="AU27" s="62">
        <f t="shared" ref="AU27" si="17">AO26</f>
        <v>2737</v>
      </c>
      <c r="AV27" s="62">
        <f t="shared" ref="AV27" si="18">AP26</f>
        <v>2329</v>
      </c>
      <c r="AW27" s="62">
        <f t="shared" ref="AW27" si="19">AQ26</f>
        <v>1540</v>
      </c>
      <c r="AX27" s="62">
        <f t="shared" ref="AX27" si="20">AR26</f>
        <v>1787</v>
      </c>
      <c r="AY27" s="62">
        <f t="shared" ref="AY27" si="21">AS26</f>
        <v>3102</v>
      </c>
      <c r="AZ27" s="108">
        <f t="shared" ref="AZ27" si="22">AT26</f>
        <v>2403</v>
      </c>
      <c r="BA27" s="80">
        <f t="shared" ref="BA27" si="23">AU26</f>
        <v>2927</v>
      </c>
      <c r="BB27" s="80">
        <f t="shared" ref="BB27:BC27" si="24">AV26</f>
        <v>3213</v>
      </c>
      <c r="BC27" s="80">
        <f t="shared" si="24"/>
        <v>2194</v>
      </c>
      <c r="BD27" s="80">
        <f t="shared" ref="BD27" si="25">AX26</f>
        <v>1780</v>
      </c>
      <c r="BE27" s="80">
        <f t="shared" ref="BE27" si="26">AY26</f>
        <v>1408</v>
      </c>
      <c r="BF27" s="81"/>
    </row>
    <row r="28" spans="2:58" ht="17" thickBot="1">
      <c r="B28" s="100" t="s">
        <v>43</v>
      </c>
      <c r="C28" s="78"/>
      <c r="D28" s="78"/>
      <c r="E28" s="78"/>
      <c r="F28" s="78"/>
      <c r="G28" s="78"/>
      <c r="H28" s="78"/>
      <c r="I28" s="78"/>
      <c r="J28" s="79">
        <f>I27</f>
        <v>1576</v>
      </c>
      <c r="K28" s="79">
        <f t="shared" ref="K28:BF28" si="27">J27</f>
        <v>2299</v>
      </c>
      <c r="L28" s="79">
        <f t="shared" si="27"/>
        <v>1878</v>
      </c>
      <c r="M28" s="79">
        <f t="shared" si="27"/>
        <v>1628</v>
      </c>
      <c r="N28" s="79">
        <f t="shared" si="27"/>
        <v>1555</v>
      </c>
      <c r="O28" s="79">
        <f t="shared" si="27"/>
        <v>1240</v>
      </c>
      <c r="P28" s="79">
        <f t="shared" si="27"/>
        <v>864</v>
      </c>
      <c r="Q28" s="79">
        <f t="shared" si="27"/>
        <v>1882</v>
      </c>
      <c r="R28" s="79">
        <f t="shared" si="27"/>
        <v>2306</v>
      </c>
      <c r="S28" s="79">
        <f t="shared" si="27"/>
        <v>1988</v>
      </c>
      <c r="T28" s="79">
        <f t="shared" si="27"/>
        <v>1886</v>
      </c>
      <c r="U28" s="79">
        <f t="shared" si="27"/>
        <v>1365</v>
      </c>
      <c r="V28" s="79">
        <f t="shared" si="27"/>
        <v>998</v>
      </c>
      <c r="W28" s="79">
        <f t="shared" si="27"/>
        <v>1052</v>
      </c>
      <c r="X28" s="79">
        <f t="shared" si="27"/>
        <v>1905</v>
      </c>
      <c r="Y28" s="79">
        <f t="shared" si="27"/>
        <v>1767</v>
      </c>
      <c r="Z28" s="79">
        <f t="shared" si="27"/>
        <v>1911</v>
      </c>
      <c r="AA28" s="79">
        <f t="shared" si="27"/>
        <v>2036</v>
      </c>
      <c r="AB28" s="79">
        <f t="shared" si="27"/>
        <v>1428</v>
      </c>
      <c r="AC28" s="79">
        <f t="shared" si="27"/>
        <v>1008</v>
      </c>
      <c r="AD28" s="79">
        <f t="shared" si="27"/>
        <v>1082</v>
      </c>
      <c r="AE28" s="79">
        <f t="shared" si="27"/>
        <v>1921</v>
      </c>
      <c r="AF28" s="79">
        <f t="shared" si="27"/>
        <v>1780</v>
      </c>
      <c r="AG28" s="79">
        <f t="shared" si="27"/>
        <v>2071</v>
      </c>
      <c r="AH28" s="79">
        <f t="shared" si="27"/>
        <v>1813</v>
      </c>
      <c r="AI28" s="79">
        <f t="shared" si="27"/>
        <v>1780</v>
      </c>
      <c r="AJ28" s="79">
        <f t="shared" si="27"/>
        <v>1236</v>
      </c>
      <c r="AK28" s="79">
        <f t="shared" si="27"/>
        <v>1082</v>
      </c>
      <c r="AL28" s="79">
        <f t="shared" si="27"/>
        <v>1777</v>
      </c>
      <c r="AM28" s="79">
        <f t="shared" si="27"/>
        <v>1766</v>
      </c>
      <c r="AN28" s="79">
        <f t="shared" si="27"/>
        <v>1884</v>
      </c>
      <c r="AO28" s="79">
        <f t="shared" si="27"/>
        <v>1780</v>
      </c>
      <c r="AP28" s="79">
        <f t="shared" si="27"/>
        <v>1572</v>
      </c>
      <c r="AQ28" s="79">
        <f t="shared" si="27"/>
        <v>948</v>
      </c>
      <c r="AR28" s="79">
        <f t="shared" si="27"/>
        <v>1085</v>
      </c>
      <c r="AS28" s="79">
        <f t="shared" si="27"/>
        <v>2917</v>
      </c>
      <c r="AT28" s="79">
        <f t="shared" si="27"/>
        <v>2801</v>
      </c>
      <c r="AU28" s="79">
        <f t="shared" si="27"/>
        <v>3075</v>
      </c>
      <c r="AV28" s="79">
        <f t="shared" si="27"/>
        <v>2737</v>
      </c>
      <c r="AW28" s="79">
        <f t="shared" si="27"/>
        <v>2329</v>
      </c>
      <c r="AX28" s="79">
        <f t="shared" si="27"/>
        <v>1540</v>
      </c>
      <c r="AY28" s="79">
        <f t="shared" si="27"/>
        <v>1787</v>
      </c>
      <c r="AZ28" s="109">
        <f t="shared" si="27"/>
        <v>3102</v>
      </c>
      <c r="BA28" s="82">
        <f t="shared" si="27"/>
        <v>2403</v>
      </c>
      <c r="BB28" s="82">
        <f t="shared" si="27"/>
        <v>2927</v>
      </c>
      <c r="BC28" s="82">
        <f t="shared" si="27"/>
        <v>3213</v>
      </c>
      <c r="BD28" s="82">
        <f t="shared" si="27"/>
        <v>2194</v>
      </c>
      <c r="BE28" s="82">
        <f t="shared" si="27"/>
        <v>1780</v>
      </c>
      <c r="BF28" s="83">
        <f t="shared" si="27"/>
        <v>1408</v>
      </c>
    </row>
    <row r="29" spans="2:58">
      <c r="AZ29" s="110"/>
      <c r="BF29" s="111"/>
    </row>
    <row r="30" spans="2:58">
      <c r="AZ30" s="110"/>
      <c r="BF30" s="111"/>
    </row>
    <row r="31" spans="2:58">
      <c r="AZ31" s="110"/>
      <c r="BF31" s="111"/>
    </row>
    <row r="32" spans="2:58" ht="17" thickBot="1">
      <c r="AZ32" s="110"/>
      <c r="BF32" s="111"/>
    </row>
    <row r="33" spans="2:58">
      <c r="B33" s="103" t="s">
        <v>26</v>
      </c>
      <c r="C33" s="85"/>
      <c r="D33" s="85"/>
      <c r="E33" s="85"/>
      <c r="F33" s="85"/>
      <c r="G33" s="85"/>
      <c r="H33" s="85"/>
      <c r="I33" s="85"/>
      <c r="J33" s="86">
        <f>J4-J28</f>
        <v>306</v>
      </c>
      <c r="K33" s="86">
        <f t="shared" ref="K33:BE33" si="28">K4-K28</f>
        <v>7</v>
      </c>
      <c r="L33" s="86">
        <f t="shared" si="28"/>
        <v>110</v>
      </c>
      <c r="M33" s="86">
        <f t="shared" si="28"/>
        <v>258</v>
      </c>
      <c r="N33" s="86">
        <f t="shared" si="28"/>
        <v>-190</v>
      </c>
      <c r="O33" s="86">
        <f t="shared" si="28"/>
        <v>-242</v>
      </c>
      <c r="P33" s="86">
        <f t="shared" si="28"/>
        <v>188</v>
      </c>
      <c r="Q33" s="86">
        <f t="shared" si="28"/>
        <v>23</v>
      </c>
      <c r="R33" s="86">
        <f t="shared" si="28"/>
        <v>-539</v>
      </c>
      <c r="S33" s="86">
        <f t="shared" si="28"/>
        <v>-77</v>
      </c>
      <c r="T33" s="86">
        <f t="shared" si="28"/>
        <v>150</v>
      </c>
      <c r="U33" s="86">
        <f t="shared" si="28"/>
        <v>63</v>
      </c>
      <c r="V33" s="86">
        <f t="shared" si="28"/>
        <v>10</v>
      </c>
      <c r="W33" s="86">
        <f t="shared" si="28"/>
        <v>30</v>
      </c>
      <c r="X33" s="86">
        <f t="shared" si="28"/>
        <v>16</v>
      </c>
      <c r="Y33" s="86">
        <f t="shared" si="28"/>
        <v>13</v>
      </c>
      <c r="Z33" s="86">
        <f t="shared" si="28"/>
        <v>160</v>
      </c>
      <c r="AA33" s="86">
        <f t="shared" si="28"/>
        <v>-223</v>
      </c>
      <c r="AB33" s="86">
        <f t="shared" si="28"/>
        <v>352</v>
      </c>
      <c r="AC33" s="86">
        <f t="shared" si="28"/>
        <v>228</v>
      </c>
      <c r="AD33" s="86">
        <f t="shared" si="28"/>
        <v>0</v>
      </c>
      <c r="AE33" s="86">
        <f t="shared" si="28"/>
        <v>-144</v>
      </c>
      <c r="AF33" s="86">
        <f t="shared" si="28"/>
        <v>-14</v>
      </c>
      <c r="AG33" s="86">
        <f t="shared" si="28"/>
        <v>-187</v>
      </c>
      <c r="AH33" s="86">
        <f t="shared" si="28"/>
        <v>-33</v>
      </c>
      <c r="AI33" s="86">
        <f t="shared" si="28"/>
        <v>-208</v>
      </c>
      <c r="AJ33" s="86">
        <f t="shared" si="28"/>
        <v>-288</v>
      </c>
      <c r="AK33" s="86">
        <f t="shared" si="28"/>
        <v>3</v>
      </c>
      <c r="AL33" s="86">
        <f t="shared" si="28"/>
        <v>1140</v>
      </c>
      <c r="AM33" s="86">
        <f t="shared" si="28"/>
        <v>1035</v>
      </c>
      <c r="AN33" s="86">
        <f t="shared" si="28"/>
        <v>1191</v>
      </c>
      <c r="AO33" s="86">
        <f t="shared" si="28"/>
        <v>957</v>
      </c>
      <c r="AP33" s="86">
        <f t="shared" si="28"/>
        <v>757</v>
      </c>
      <c r="AQ33" s="86">
        <f t="shared" si="28"/>
        <v>592</v>
      </c>
      <c r="AR33" s="86">
        <f t="shared" si="28"/>
        <v>702</v>
      </c>
      <c r="AS33" s="86">
        <f t="shared" si="28"/>
        <v>185</v>
      </c>
      <c r="AT33" s="86">
        <f t="shared" si="28"/>
        <v>-398</v>
      </c>
      <c r="AU33" s="86">
        <f t="shared" si="28"/>
        <v>-148</v>
      </c>
      <c r="AV33" s="86">
        <f t="shared" si="28"/>
        <v>476</v>
      </c>
      <c r="AW33" s="86">
        <f t="shared" si="28"/>
        <v>-135</v>
      </c>
      <c r="AX33" s="86">
        <f t="shared" si="28"/>
        <v>240</v>
      </c>
      <c r="AY33" s="86">
        <f>AY4-AY28</f>
        <v>-379</v>
      </c>
      <c r="AZ33" s="112">
        <f t="shared" si="28"/>
        <v>-182</v>
      </c>
      <c r="BA33" s="87">
        <f t="shared" si="28"/>
        <v>244</v>
      </c>
      <c r="BB33" s="87">
        <f t="shared" si="28"/>
        <v>93</v>
      </c>
      <c r="BC33" s="87">
        <f t="shared" si="28"/>
        <v>-875</v>
      </c>
      <c r="BD33" s="87">
        <f t="shared" si="28"/>
        <v>756</v>
      </c>
      <c r="BE33" s="87">
        <f t="shared" si="28"/>
        <v>-179</v>
      </c>
      <c r="BF33" s="88">
        <f t="shared" ref="BF33" si="29">BF4-BF28</f>
        <v>207</v>
      </c>
    </row>
    <row r="34" spans="2:58">
      <c r="B34" s="99" t="s">
        <v>27</v>
      </c>
      <c r="C34" s="42"/>
      <c r="D34" s="42"/>
      <c r="E34" s="42"/>
      <c r="F34" s="42"/>
      <c r="G34" s="42"/>
      <c r="H34" s="42"/>
      <c r="I34" s="42"/>
      <c r="J34" s="84">
        <f>ABS(J33)</f>
        <v>306</v>
      </c>
      <c r="K34" s="84">
        <f>ABS(K33)</f>
        <v>7</v>
      </c>
      <c r="L34" s="84">
        <f t="shared" ref="L34:BE34" si="30">ABS(L33)</f>
        <v>110</v>
      </c>
      <c r="M34" s="84">
        <f t="shared" si="30"/>
        <v>258</v>
      </c>
      <c r="N34" s="84">
        <f t="shared" si="30"/>
        <v>190</v>
      </c>
      <c r="O34" s="84">
        <f t="shared" si="30"/>
        <v>242</v>
      </c>
      <c r="P34" s="84">
        <f t="shared" si="30"/>
        <v>188</v>
      </c>
      <c r="Q34" s="84">
        <f t="shared" si="30"/>
        <v>23</v>
      </c>
      <c r="R34" s="84">
        <f t="shared" si="30"/>
        <v>539</v>
      </c>
      <c r="S34" s="84">
        <f t="shared" si="30"/>
        <v>77</v>
      </c>
      <c r="T34" s="84">
        <f t="shared" si="30"/>
        <v>150</v>
      </c>
      <c r="U34" s="84">
        <f t="shared" si="30"/>
        <v>63</v>
      </c>
      <c r="V34" s="84">
        <f t="shared" si="30"/>
        <v>10</v>
      </c>
      <c r="W34" s="84">
        <f t="shared" si="30"/>
        <v>30</v>
      </c>
      <c r="X34" s="84">
        <f t="shared" si="30"/>
        <v>16</v>
      </c>
      <c r="Y34" s="84">
        <f t="shared" si="30"/>
        <v>13</v>
      </c>
      <c r="Z34" s="84">
        <f t="shared" si="30"/>
        <v>160</v>
      </c>
      <c r="AA34" s="84">
        <f t="shared" si="30"/>
        <v>223</v>
      </c>
      <c r="AB34" s="84">
        <f t="shared" si="30"/>
        <v>352</v>
      </c>
      <c r="AC34" s="84">
        <f t="shared" si="30"/>
        <v>228</v>
      </c>
      <c r="AD34" s="84">
        <f t="shared" si="30"/>
        <v>0</v>
      </c>
      <c r="AE34" s="84">
        <f t="shared" si="30"/>
        <v>144</v>
      </c>
      <c r="AF34" s="84">
        <f t="shared" si="30"/>
        <v>14</v>
      </c>
      <c r="AG34" s="84">
        <f t="shared" si="30"/>
        <v>187</v>
      </c>
      <c r="AH34" s="84">
        <f t="shared" si="30"/>
        <v>33</v>
      </c>
      <c r="AI34" s="84">
        <f t="shared" si="30"/>
        <v>208</v>
      </c>
      <c r="AJ34" s="84">
        <f t="shared" si="30"/>
        <v>288</v>
      </c>
      <c r="AK34" s="84">
        <f t="shared" si="30"/>
        <v>3</v>
      </c>
      <c r="AL34" s="84">
        <f t="shared" si="30"/>
        <v>1140</v>
      </c>
      <c r="AM34" s="84">
        <f t="shared" si="30"/>
        <v>1035</v>
      </c>
      <c r="AN34" s="84">
        <f t="shared" si="30"/>
        <v>1191</v>
      </c>
      <c r="AO34" s="84">
        <f t="shared" si="30"/>
        <v>957</v>
      </c>
      <c r="AP34" s="84">
        <f t="shared" si="30"/>
        <v>757</v>
      </c>
      <c r="AQ34" s="84">
        <f t="shared" si="30"/>
        <v>592</v>
      </c>
      <c r="AR34" s="84">
        <f t="shared" si="30"/>
        <v>702</v>
      </c>
      <c r="AS34" s="84">
        <f t="shared" si="30"/>
        <v>185</v>
      </c>
      <c r="AT34" s="84">
        <f t="shared" si="30"/>
        <v>398</v>
      </c>
      <c r="AU34" s="84">
        <f t="shared" si="30"/>
        <v>148</v>
      </c>
      <c r="AV34" s="84">
        <f t="shared" si="30"/>
        <v>476</v>
      </c>
      <c r="AW34" s="84">
        <f t="shared" si="30"/>
        <v>135</v>
      </c>
      <c r="AX34" s="84">
        <f t="shared" si="30"/>
        <v>240</v>
      </c>
      <c r="AY34" s="84">
        <f t="shared" si="30"/>
        <v>379</v>
      </c>
      <c r="AZ34" s="113">
        <f t="shared" si="30"/>
        <v>182</v>
      </c>
      <c r="BA34" s="89">
        <f t="shared" si="30"/>
        <v>244</v>
      </c>
      <c r="BB34" s="89">
        <f t="shared" si="30"/>
        <v>93</v>
      </c>
      <c r="BC34" s="89">
        <f t="shared" si="30"/>
        <v>875</v>
      </c>
      <c r="BD34" s="89">
        <f t="shared" si="30"/>
        <v>756</v>
      </c>
      <c r="BE34" s="89">
        <f t="shared" si="30"/>
        <v>179</v>
      </c>
      <c r="BF34" s="90">
        <f t="shared" ref="BF34" si="31">ABS(BF33)</f>
        <v>207</v>
      </c>
    </row>
    <row r="35" spans="2:58" ht="17" thickBot="1">
      <c r="B35" s="100" t="s">
        <v>28</v>
      </c>
      <c r="C35" s="78"/>
      <c r="D35" s="78"/>
      <c r="E35" s="78"/>
      <c r="F35" s="78"/>
      <c r="G35" s="78"/>
      <c r="H35" s="78"/>
      <c r="I35" s="78"/>
      <c r="J35" s="91">
        <f>J33^2</f>
        <v>93636</v>
      </c>
      <c r="K35" s="91">
        <f t="shared" ref="K35:BE35" si="32">K33^2</f>
        <v>49</v>
      </c>
      <c r="L35" s="91">
        <f t="shared" si="32"/>
        <v>12100</v>
      </c>
      <c r="M35" s="91">
        <f t="shared" si="32"/>
        <v>66564</v>
      </c>
      <c r="N35" s="91">
        <f t="shared" si="32"/>
        <v>36100</v>
      </c>
      <c r="O35" s="91">
        <f t="shared" si="32"/>
        <v>58564</v>
      </c>
      <c r="P35" s="91">
        <f t="shared" si="32"/>
        <v>35344</v>
      </c>
      <c r="Q35" s="91">
        <f t="shared" si="32"/>
        <v>529</v>
      </c>
      <c r="R35" s="91">
        <f t="shared" si="32"/>
        <v>290521</v>
      </c>
      <c r="S35" s="91">
        <f t="shared" si="32"/>
        <v>5929</v>
      </c>
      <c r="T35" s="91">
        <f t="shared" si="32"/>
        <v>22500</v>
      </c>
      <c r="U35" s="91">
        <f t="shared" si="32"/>
        <v>3969</v>
      </c>
      <c r="V35" s="91">
        <f t="shared" si="32"/>
        <v>100</v>
      </c>
      <c r="W35" s="91">
        <f t="shared" si="32"/>
        <v>900</v>
      </c>
      <c r="X35" s="91">
        <f t="shared" si="32"/>
        <v>256</v>
      </c>
      <c r="Y35" s="91">
        <f t="shared" si="32"/>
        <v>169</v>
      </c>
      <c r="Z35" s="91">
        <f t="shared" si="32"/>
        <v>25600</v>
      </c>
      <c r="AA35" s="91">
        <f t="shared" si="32"/>
        <v>49729</v>
      </c>
      <c r="AB35" s="91">
        <f t="shared" si="32"/>
        <v>123904</v>
      </c>
      <c r="AC35" s="91">
        <f t="shared" si="32"/>
        <v>51984</v>
      </c>
      <c r="AD35" s="91">
        <f t="shared" si="32"/>
        <v>0</v>
      </c>
      <c r="AE35" s="91">
        <f t="shared" si="32"/>
        <v>20736</v>
      </c>
      <c r="AF35" s="91">
        <f t="shared" si="32"/>
        <v>196</v>
      </c>
      <c r="AG35" s="91">
        <f t="shared" si="32"/>
        <v>34969</v>
      </c>
      <c r="AH35" s="91">
        <f t="shared" si="32"/>
        <v>1089</v>
      </c>
      <c r="AI35" s="91">
        <f t="shared" si="32"/>
        <v>43264</v>
      </c>
      <c r="AJ35" s="91">
        <f t="shared" si="32"/>
        <v>82944</v>
      </c>
      <c r="AK35" s="91">
        <f t="shared" si="32"/>
        <v>9</v>
      </c>
      <c r="AL35" s="91">
        <f t="shared" si="32"/>
        <v>1299600</v>
      </c>
      <c r="AM35" s="91">
        <f t="shared" si="32"/>
        <v>1071225</v>
      </c>
      <c r="AN35" s="91">
        <f t="shared" si="32"/>
        <v>1418481</v>
      </c>
      <c r="AO35" s="91">
        <f t="shared" si="32"/>
        <v>915849</v>
      </c>
      <c r="AP35" s="91">
        <f t="shared" si="32"/>
        <v>573049</v>
      </c>
      <c r="AQ35" s="91">
        <f t="shared" si="32"/>
        <v>350464</v>
      </c>
      <c r="AR35" s="91">
        <f t="shared" si="32"/>
        <v>492804</v>
      </c>
      <c r="AS35" s="91">
        <f t="shared" si="32"/>
        <v>34225</v>
      </c>
      <c r="AT35" s="91">
        <f t="shared" si="32"/>
        <v>158404</v>
      </c>
      <c r="AU35" s="91">
        <f t="shared" si="32"/>
        <v>21904</v>
      </c>
      <c r="AV35" s="91">
        <f t="shared" si="32"/>
        <v>226576</v>
      </c>
      <c r="AW35" s="91">
        <f t="shared" si="32"/>
        <v>18225</v>
      </c>
      <c r="AX35" s="91">
        <f t="shared" si="32"/>
        <v>57600</v>
      </c>
      <c r="AY35" s="91">
        <f t="shared" si="32"/>
        <v>143641</v>
      </c>
      <c r="AZ35" s="114">
        <f t="shared" si="32"/>
        <v>33124</v>
      </c>
      <c r="BA35" s="92">
        <f t="shared" si="32"/>
        <v>59536</v>
      </c>
      <c r="BB35" s="92">
        <f t="shared" si="32"/>
        <v>8649</v>
      </c>
      <c r="BC35" s="92">
        <f>BC33^2</f>
        <v>765625</v>
      </c>
      <c r="BD35" s="92">
        <f t="shared" si="32"/>
        <v>571536</v>
      </c>
      <c r="BE35" s="92">
        <f t="shared" si="32"/>
        <v>32041</v>
      </c>
      <c r="BF35" s="93">
        <f>BF33^2</f>
        <v>42849</v>
      </c>
    </row>
    <row r="36" spans="2:58" ht="17" thickBot="1">
      <c r="AZ36" s="110"/>
      <c r="BF36" s="111"/>
    </row>
    <row r="37" spans="2:58">
      <c r="B37" s="103" t="s">
        <v>29</v>
      </c>
      <c r="C37" s="85"/>
      <c r="D37" s="85"/>
      <c r="E37" s="85"/>
      <c r="F37" s="85"/>
      <c r="G37" s="85"/>
      <c r="H37" s="85"/>
      <c r="I37" s="85"/>
      <c r="J37" s="86">
        <f>SUM($J$33:J33)/COUNT($J$33:J33)</f>
        <v>306</v>
      </c>
      <c r="K37" s="86">
        <f>SUM($J$33:K33)/COUNT($J$33:K33)</f>
        <v>156.5</v>
      </c>
      <c r="L37" s="86">
        <f>SUM($J$33:L33)/COUNT($J$33:L33)</f>
        <v>141</v>
      </c>
      <c r="M37" s="86">
        <f>SUM($J$33:M33)/COUNT($J$33:M33)</f>
        <v>170.25</v>
      </c>
      <c r="N37" s="86">
        <f>SUM($J$33:N33)/COUNT($J$33:N33)</f>
        <v>98.2</v>
      </c>
      <c r="O37" s="86">
        <f>SUM($J$33:O33)/COUNT($J$33:O33)</f>
        <v>41.5</v>
      </c>
      <c r="P37" s="86">
        <f>SUM($J$33:P33)/COUNT($J$33:P33)</f>
        <v>62.428571428571431</v>
      </c>
      <c r="Q37" s="86">
        <f>SUM($J$33:Q33)/COUNT($J$33:Q33)</f>
        <v>57.5</v>
      </c>
      <c r="R37" s="86">
        <f>SUM($J$33:R33)/COUNT($J$33:R33)</f>
        <v>-8.7777777777777786</v>
      </c>
      <c r="S37" s="86">
        <f>SUM($J$33:S33)/COUNT($J$33:S33)</f>
        <v>-15.6</v>
      </c>
      <c r="T37" s="86">
        <f>SUM($J$33:T33)/COUNT($J$33:T33)</f>
        <v>-0.54545454545454541</v>
      </c>
      <c r="U37" s="86">
        <f>SUM($J$33:U33)/COUNT($J$33:U33)</f>
        <v>4.75</v>
      </c>
      <c r="V37" s="86">
        <f>SUM($J$33:V33)/COUNT($J$33:V33)</f>
        <v>5.1538461538461542</v>
      </c>
      <c r="W37" s="86">
        <f>SUM($J$33:W33)/COUNT($J$33:W33)</f>
        <v>6.9285714285714288</v>
      </c>
      <c r="X37" s="86">
        <f>SUM($J$33:X33)/COUNT($J$33:X33)</f>
        <v>7.5333333333333332</v>
      </c>
      <c r="Y37" s="86">
        <f>SUM($J$33:Y33)/COUNT($J$33:Y33)</f>
        <v>7.875</v>
      </c>
      <c r="Z37" s="86">
        <f>SUM($J$33:Z33)/COUNT($J$33:Z33)</f>
        <v>16.823529411764707</v>
      </c>
      <c r="AA37" s="86">
        <f>SUM($J$33:AA33)/COUNT($J$33:AA33)</f>
        <v>3.5</v>
      </c>
      <c r="AB37" s="86">
        <f>SUM($J$33:AB33)/COUNT($J$33:AB33)</f>
        <v>21.842105263157894</v>
      </c>
      <c r="AC37" s="86">
        <f>SUM($J$33:AC33)/COUNT($J$33:AC33)</f>
        <v>32.15</v>
      </c>
      <c r="AD37" s="86">
        <f>SUM($J$33:AD33)/COUNT($J$33:AD33)</f>
        <v>30.61904761904762</v>
      </c>
      <c r="AE37" s="86">
        <f>SUM($J$33:AE33)/COUNT($J$33:AE33)</f>
        <v>22.681818181818183</v>
      </c>
      <c r="AF37" s="86">
        <f>SUM($J$33:AF33)/COUNT($J$33:AF33)</f>
        <v>21.086956521739129</v>
      </c>
      <c r="AG37" s="86">
        <f>SUM($J$33:AG33)/COUNT($J$33:AG33)</f>
        <v>12.416666666666666</v>
      </c>
      <c r="AH37" s="86">
        <f>SUM($J$33:AH33)/COUNT($J$33:AH33)</f>
        <v>10.6</v>
      </c>
      <c r="AI37" s="86">
        <f>SUM($J$33:AI33)/COUNT($J$33:AI33)</f>
        <v>2.1923076923076925</v>
      </c>
      <c r="AJ37" s="86">
        <f>SUM($J$33:AJ33)/COUNT($J$33:AJ33)</f>
        <v>-8.5555555555555554</v>
      </c>
      <c r="AK37" s="86">
        <f>SUM($J$33:AK33)/COUNT($J$33:AK33)</f>
        <v>-8.1428571428571423</v>
      </c>
      <c r="AL37" s="86">
        <f>SUM($J$33:AL33)/COUNT($J$33:AL33)</f>
        <v>31.448275862068964</v>
      </c>
      <c r="AM37" s="86">
        <f>SUM($J$33:AM33)/COUNT($J$33:AM33)</f>
        <v>64.900000000000006</v>
      </c>
      <c r="AN37" s="86">
        <f>SUM($J$33:AN33)/COUNT($J$33:AN33)</f>
        <v>101.2258064516129</v>
      </c>
      <c r="AO37" s="86">
        <f>SUM($J$33:AO33)/COUNT($J$33:AO33)</f>
        <v>127.96875</v>
      </c>
      <c r="AP37" s="86">
        <f>SUM($J$33:AP33)/COUNT($J$33:AP33)</f>
        <v>147.03030303030303</v>
      </c>
      <c r="AQ37" s="86">
        <f>SUM($J$33:AQ33)/COUNT($J$33:AQ33)</f>
        <v>160.11764705882354</v>
      </c>
      <c r="AR37" s="86">
        <f>SUM($J$33:AR33)/COUNT($J$33:AR33)</f>
        <v>175.6</v>
      </c>
      <c r="AS37" s="86">
        <f>SUM($J$33:AS33)/COUNT($J$33:AS33)</f>
        <v>175.86111111111111</v>
      </c>
      <c r="AT37" s="86">
        <f>SUM($J$33:AT33)/COUNT($J$33:AT33)</f>
        <v>160.35135135135135</v>
      </c>
      <c r="AU37" s="86">
        <f>SUM($J$33:AU33)/COUNT($J$33:AU33)</f>
        <v>152.23684210526315</v>
      </c>
      <c r="AV37" s="86">
        <f>SUM($J$33:AV33)/COUNT($J$33:AV33)</f>
        <v>160.53846153846155</v>
      </c>
      <c r="AW37" s="86">
        <f>SUM($J$33:AW33)/COUNT($J$33:AW33)</f>
        <v>153.15</v>
      </c>
      <c r="AX37" s="86">
        <f>SUM($J$33:AX33)/COUNT($J$33:AX33)</f>
        <v>155.26829268292684</v>
      </c>
      <c r="AY37" s="86">
        <f>SUM($J$33:AY33)/COUNT($J$33:AY33)</f>
        <v>142.54761904761904</v>
      </c>
      <c r="AZ37" s="112">
        <f>SUM($AZ$33:AZ33)/COUNT($AZ$33:AZ33)</f>
        <v>-182</v>
      </c>
      <c r="BA37" s="87">
        <f>SUM($AZ$33:BA33)/COUNT($AZ$33:BA33)</f>
        <v>31</v>
      </c>
      <c r="BB37" s="87">
        <f>SUM($AZ$33:BB33)/COUNT($AZ$33:BB33)</f>
        <v>51.666666666666664</v>
      </c>
      <c r="BC37" s="87">
        <f>SUM($AZ$33:BC33)/COUNT($AZ$33:BC33)</f>
        <v>-180</v>
      </c>
      <c r="BD37" s="87">
        <f>SUM($AZ$33:BD33)/COUNT($AZ$33:BD33)</f>
        <v>7.2</v>
      </c>
      <c r="BE37" s="87">
        <f>SUM($AZ$33:BE33)/COUNT($AZ$33:BE33)</f>
        <v>-23.833333333333332</v>
      </c>
      <c r="BF37" s="88">
        <f>SUM($AZ$33:BF33)/COUNT($AZ$33:BF33)</f>
        <v>9.1428571428571423</v>
      </c>
    </row>
    <row r="38" spans="2:58">
      <c r="B38" s="99" t="s">
        <v>30</v>
      </c>
      <c r="C38" s="42"/>
      <c r="D38" s="42"/>
      <c r="E38" s="42"/>
      <c r="F38" s="42"/>
      <c r="G38" s="42"/>
      <c r="H38" s="42"/>
      <c r="I38" s="42"/>
      <c r="J38" s="84">
        <f>SUM($J$34:J34)/COUNT($J$34:J34)</f>
        <v>306</v>
      </c>
      <c r="K38" s="84">
        <f>SUM($J$34:K34)/COUNT($J$34:K34)</f>
        <v>156.5</v>
      </c>
      <c r="L38" s="84">
        <f>SUM($J$34:L34)/COUNT($J$34:L34)</f>
        <v>141</v>
      </c>
      <c r="M38" s="84">
        <f>SUM($J$34:M34)/COUNT($J$34:M34)</f>
        <v>170.25</v>
      </c>
      <c r="N38" s="84">
        <f>SUM($J$34:N34)/COUNT($J$34:N34)</f>
        <v>174.2</v>
      </c>
      <c r="O38" s="84">
        <f>SUM($J$34:O34)/COUNT($J$34:O34)</f>
        <v>185.5</v>
      </c>
      <c r="P38" s="84">
        <f>SUM($J$34:P34)/COUNT($J$34:P34)</f>
        <v>185.85714285714286</v>
      </c>
      <c r="Q38" s="84">
        <f>SUM($J$34:Q34)/COUNT($J$34:Q34)</f>
        <v>165.5</v>
      </c>
      <c r="R38" s="84">
        <f>SUM($J$34:R34)/COUNT($J$34:R34)</f>
        <v>207</v>
      </c>
      <c r="S38" s="84">
        <f>SUM($J$34:S34)/COUNT($J$34:S34)</f>
        <v>194</v>
      </c>
      <c r="T38" s="84">
        <f>SUM($J$34:T34)/COUNT($J$34:T34)</f>
        <v>190</v>
      </c>
      <c r="U38" s="84">
        <f>SUM($J$34:U34)/COUNT($J$34:U34)</f>
        <v>179.41666666666666</v>
      </c>
      <c r="V38" s="84">
        <f>SUM($J$34:V34)/COUNT($J$34:V34)</f>
        <v>166.38461538461539</v>
      </c>
      <c r="W38" s="84">
        <f>SUM($J$34:W34)/COUNT($J$34:W34)</f>
        <v>156.64285714285714</v>
      </c>
      <c r="X38" s="84">
        <f>SUM($J$34:X34)/COUNT($J$34:X34)</f>
        <v>147.26666666666668</v>
      </c>
      <c r="Y38" s="84">
        <f>SUM($J$34:Y34)/COUNT($J$34:Y34)</f>
        <v>138.875</v>
      </c>
      <c r="Z38" s="84">
        <f>SUM($J$34:Z34)/COUNT($J$34:Z34)</f>
        <v>140.11764705882354</v>
      </c>
      <c r="AA38" s="84">
        <f>SUM($J$34:AA34)/COUNT($J$34:AA34)</f>
        <v>144.72222222222223</v>
      </c>
      <c r="AB38" s="84">
        <f>SUM($J$34:AB34)/COUNT($J$34:AB34)</f>
        <v>155.63157894736841</v>
      </c>
      <c r="AC38" s="84">
        <f>SUM($J$34:AC34)/COUNT($J$34:AC34)</f>
        <v>159.25</v>
      </c>
      <c r="AD38" s="84">
        <f>SUM($J$34:AD34)/COUNT($J$34:AD34)</f>
        <v>151.66666666666666</v>
      </c>
      <c r="AE38" s="84">
        <f>SUM($J$34:AE34)/COUNT($J$34:AE34)</f>
        <v>151.31818181818181</v>
      </c>
      <c r="AF38" s="84">
        <f>SUM($J$34:AF34)/COUNT($J$34:AF34)</f>
        <v>145.34782608695653</v>
      </c>
      <c r="AG38" s="84">
        <f>SUM($J$34:AG34)/COUNT($J$34:AG34)</f>
        <v>147.08333333333334</v>
      </c>
      <c r="AH38" s="84">
        <f>SUM($J$34:AH34)/COUNT($J$34:AH34)</f>
        <v>142.52000000000001</v>
      </c>
      <c r="AI38" s="84">
        <f>SUM($J$34:AI34)/COUNT($J$34:AI34)</f>
        <v>145.03846153846155</v>
      </c>
      <c r="AJ38" s="84">
        <f>SUM($J$34:AJ34)/COUNT($J$34:AJ34)</f>
        <v>150.33333333333334</v>
      </c>
      <c r="AK38" s="84">
        <f>SUM($J$34:AK34)/COUNT($J$34:AK34)</f>
        <v>145.07142857142858</v>
      </c>
      <c r="AL38" s="84">
        <f>SUM($J$34:AL34)/COUNT($J$34:AL34)</f>
        <v>179.37931034482759</v>
      </c>
      <c r="AM38" s="84">
        <f>SUM($J$34:AM34)/COUNT($J$34:AM34)</f>
        <v>207.9</v>
      </c>
      <c r="AN38" s="84">
        <f>SUM($J$34:AN34)/COUNT($J$34:AN34)</f>
        <v>239.61290322580646</v>
      </c>
      <c r="AO38" s="84">
        <f>SUM($J$34:AO34)/COUNT($J$34:AO34)</f>
        <v>262.03125</v>
      </c>
      <c r="AP38" s="84">
        <f>SUM($J$34:AP34)/COUNT($J$34:AP34)</f>
        <v>277.030303030303</v>
      </c>
      <c r="AQ38" s="84">
        <f>SUM($J$34:AQ34)/COUNT($J$34:AQ34)</f>
        <v>286.29411764705884</v>
      </c>
      <c r="AR38" s="84">
        <f>SUM($J$34:AR34)/COUNT($J$34:AR34)</f>
        <v>298.17142857142858</v>
      </c>
      <c r="AS38" s="84">
        <f>SUM($J$34:AS34)/COUNT($J$34:AS34)</f>
        <v>295.02777777777777</v>
      </c>
      <c r="AT38" s="84">
        <f>SUM($J$34:AT34)/COUNT($J$34:AT34)</f>
        <v>297.81081081081084</v>
      </c>
      <c r="AU38" s="84">
        <f>SUM($J$34:AU34)/COUNT($J$34:AU34)</f>
        <v>293.86842105263156</v>
      </c>
      <c r="AV38" s="84">
        <f>SUM($J$34:AV34)/COUNT($J$34:AV34)</f>
        <v>298.53846153846155</v>
      </c>
      <c r="AW38" s="84">
        <f>SUM($J$34:AW34)/COUNT($J$34:AW34)</f>
        <v>294.45</v>
      </c>
      <c r="AX38" s="84">
        <f>SUM($J$34:AX34)/COUNT($J$34:AX34)</f>
        <v>293.1219512195122</v>
      </c>
      <c r="AY38" s="84">
        <f>SUM($J$34:AY34)/COUNT($J$34:AY34)</f>
        <v>295.16666666666669</v>
      </c>
      <c r="AZ38" s="113">
        <f>SUM($AZ$34:AZ34)/COUNT($AZ$34:AZ34)</f>
        <v>182</v>
      </c>
      <c r="BA38" s="89">
        <f>SUM($AZ$34:BA34)/COUNT($AZ$34:BA34)</f>
        <v>213</v>
      </c>
      <c r="BB38" s="89">
        <f>SUM($AZ$34:BB34)/COUNT($AZ$34:BB34)</f>
        <v>173</v>
      </c>
      <c r="BC38" s="89">
        <f>SUM($AZ$34:BC34)/COUNT($AZ$34:BC34)</f>
        <v>348.5</v>
      </c>
      <c r="BD38" s="89">
        <f>SUM($AZ$34:BD34)/COUNT($AZ$34:BD34)</f>
        <v>430</v>
      </c>
      <c r="BE38" s="89">
        <f>SUM($AZ$34:BE34)/COUNT($AZ$34:BE34)</f>
        <v>388.16666666666669</v>
      </c>
      <c r="BF38" s="90">
        <f>SUM($AZ$34:BF34)/COUNT($AZ$34:BF34)</f>
        <v>362.28571428571428</v>
      </c>
    </row>
    <row r="39" spans="2:58">
      <c r="B39" s="99" t="s">
        <v>31</v>
      </c>
      <c r="C39" s="42"/>
      <c r="D39" s="42"/>
      <c r="E39" s="42"/>
      <c r="F39" s="42"/>
      <c r="G39" s="42"/>
      <c r="H39" s="42"/>
      <c r="I39" s="42"/>
      <c r="J39" s="84">
        <f>SUM($J$35:J35)/COUNT($J$35:J35)</f>
        <v>93636</v>
      </c>
      <c r="K39" s="84">
        <f>SUM($J$35:K35)/COUNT($J$35:K35)</f>
        <v>46842.5</v>
      </c>
      <c r="L39" s="84">
        <f>SUM($J$35:L35)/COUNT($J$35:L35)</f>
        <v>35261.666666666664</v>
      </c>
      <c r="M39" s="84">
        <f>SUM($J$35:M35)/COUNT($J$35:M35)</f>
        <v>43087.25</v>
      </c>
      <c r="N39" s="84">
        <f>SUM($J$35:N35)/COUNT($J$35:N35)</f>
        <v>41689.800000000003</v>
      </c>
      <c r="O39" s="84">
        <f>SUM($J$35:O35)/COUNT($J$35:O35)</f>
        <v>44502.166666666664</v>
      </c>
      <c r="P39" s="84">
        <f>SUM($J$35:P35)/COUNT($J$35:P35)</f>
        <v>43193.857142857145</v>
      </c>
      <c r="Q39" s="84">
        <f>SUM($J$35:Q35)/COUNT($J$35:Q35)</f>
        <v>37860.75</v>
      </c>
      <c r="R39" s="84">
        <f>SUM($J$35:R35)/COUNT($J$35:R35)</f>
        <v>65934.111111111109</v>
      </c>
      <c r="S39" s="84">
        <f>SUM($J$35:S35)/COUNT($J$35:S35)</f>
        <v>59933.599999999999</v>
      </c>
      <c r="T39" s="84">
        <f>SUM($J$35:T35)/COUNT($J$35:T35)</f>
        <v>56530.545454545456</v>
      </c>
      <c r="U39" s="84">
        <f>SUM($J$35:U35)/COUNT($J$35:U35)</f>
        <v>52150.416666666664</v>
      </c>
      <c r="V39" s="84">
        <f>SUM($J$35:V35)/COUNT($J$35:V35)</f>
        <v>48146.538461538461</v>
      </c>
      <c r="W39" s="84">
        <f>SUM($J$35:W35)/COUNT($J$35:W35)</f>
        <v>44771.785714285717</v>
      </c>
      <c r="X39" s="84">
        <f>SUM($J$35:X35)/COUNT($J$35:X35)</f>
        <v>41804.066666666666</v>
      </c>
      <c r="Y39" s="84">
        <f>SUM($J$35:Y35)/COUNT($J$35:Y35)</f>
        <v>39201.875</v>
      </c>
      <c r="Z39" s="84">
        <f>SUM($J$35:Z35)/COUNT($J$35:Z35)</f>
        <v>38401.76470588235</v>
      </c>
      <c r="AA39" s="84">
        <f>SUM($J$35:AA35)/COUNT($J$35:AA35)</f>
        <v>39031.055555555555</v>
      </c>
      <c r="AB39" s="84">
        <f>SUM($J$35:AB35)/COUNT($J$35:AB35)</f>
        <v>43498.052631578947</v>
      </c>
      <c r="AC39" s="84">
        <f>SUM($J$35:AC35)/COUNT($J$35:AC35)</f>
        <v>43922.35</v>
      </c>
      <c r="AD39" s="84">
        <f>SUM($J$35:AD35)/COUNT($J$35:AD35)</f>
        <v>41830.809523809527</v>
      </c>
      <c r="AE39" s="84">
        <f>SUM($J$35:AE35)/COUNT($J$35:AE35)</f>
        <v>40871.954545454544</v>
      </c>
      <c r="AF39" s="84">
        <f>SUM($J$35:AF35)/COUNT($J$35:AF35)</f>
        <v>39103.434782608696</v>
      </c>
      <c r="AG39" s="84">
        <f>SUM($J$35:AG35)/COUNT($J$35:AG35)</f>
        <v>38931.166666666664</v>
      </c>
      <c r="AH39" s="84">
        <f>SUM($J$35:AH35)/COUNT($J$35:AH35)</f>
        <v>37417.480000000003</v>
      </c>
      <c r="AI39" s="84">
        <f>SUM($J$35:AI35)/COUNT($J$35:AI35)</f>
        <v>37642.346153846156</v>
      </c>
      <c r="AJ39" s="84">
        <f>SUM($J$35:AJ35)/COUNT($J$35:AJ35)</f>
        <v>39320.185185185182</v>
      </c>
      <c r="AK39" s="84">
        <f>SUM($J$35:AK35)/COUNT($J$35:AK35)</f>
        <v>37916.214285714283</v>
      </c>
      <c r="AL39" s="84">
        <f>SUM($J$35:AL35)/COUNT($J$35:AL35)</f>
        <v>81422.551724137928</v>
      </c>
      <c r="AM39" s="84">
        <f>SUM($J$35:AM35)/COUNT($J$35:AM35)</f>
        <v>114415.96666666666</v>
      </c>
      <c r="AN39" s="84">
        <f>SUM($J$35:AN35)/COUNT($J$35:AN35)</f>
        <v>156482.5806451613</v>
      </c>
      <c r="AO39" s="84">
        <f>SUM($J$35:AO35)/COUNT($J$35:AO35)</f>
        <v>180212.78125</v>
      </c>
      <c r="AP39" s="84">
        <f>SUM($J$35:AP35)/COUNT($J$35:AP35)</f>
        <v>192116.90909090909</v>
      </c>
      <c r="AQ39" s="84">
        <f>SUM($J$35:AQ35)/COUNT($J$35:AQ35)</f>
        <v>196774.17647058822</v>
      </c>
      <c r="AR39" s="84">
        <f>SUM($J$35:AR35)/COUNT($J$35:AR35)</f>
        <v>205232.17142857143</v>
      </c>
      <c r="AS39" s="84">
        <f>SUM($J$35:AS35)/COUNT($J$35:AS35)</f>
        <v>200481.97222222222</v>
      </c>
      <c r="AT39" s="84">
        <f>SUM($J$35:AT35)/COUNT($J$35:AT35)</f>
        <v>199344.72972972973</v>
      </c>
      <c r="AU39" s="84">
        <f>SUM($J$35:AU35)/COUNT($J$35:AU35)</f>
        <v>194675.23684210525</v>
      </c>
      <c r="AV39" s="84">
        <f>SUM($J$35:AV35)/COUNT($J$35:AV35)</f>
        <v>195493.20512820513</v>
      </c>
      <c r="AW39" s="84">
        <f>SUM($J$35:AW35)/COUNT($J$35:AW35)</f>
        <v>191061.5</v>
      </c>
      <c r="AX39" s="84">
        <f>SUM($J$35:AX35)/COUNT($J$35:AX35)</f>
        <v>187806.34146341463</v>
      </c>
      <c r="AY39" s="84">
        <f>SUM($J$35:AY35)/COUNT($J$35:AY35)</f>
        <v>186754.78571428571</v>
      </c>
      <c r="AZ39" s="113">
        <f>SUM($AZ$35:AZ35)/COUNT($AZ$35:AZ35)</f>
        <v>33124</v>
      </c>
      <c r="BA39" s="89">
        <f>SUM($AZ$35:BA35)/COUNT($AZ$35:BA35)</f>
        <v>46330</v>
      </c>
      <c r="BB39" s="89">
        <f>SUM($AZ$35:BB35)/COUNT($AZ$35:BB35)</f>
        <v>33769.666666666664</v>
      </c>
      <c r="BC39" s="89">
        <f>SUM($AZ$35:BC35)/COUNT($AZ$35:BC35)</f>
        <v>216733.5</v>
      </c>
      <c r="BD39" s="89">
        <f>SUM($AZ$35:BD35)/COUNT($AZ$35:BD35)</f>
        <v>287694</v>
      </c>
      <c r="BE39" s="89">
        <f>SUM($AZ$35:BE35)/COUNT($AZ$35:BE35)</f>
        <v>245085.16666666666</v>
      </c>
      <c r="BF39" s="90">
        <f>SUM($AZ$35:BF35)/COUNT($AZ$35:BF35)</f>
        <v>216194.28571428571</v>
      </c>
    </row>
    <row r="40" spans="2:58" ht="17" thickBot="1">
      <c r="B40" s="100" t="s">
        <v>36</v>
      </c>
      <c r="C40" s="78"/>
      <c r="D40" s="78"/>
      <c r="E40" s="78"/>
      <c r="F40" s="78"/>
      <c r="G40" s="78"/>
      <c r="H40" s="78"/>
      <c r="I40" s="78"/>
      <c r="J40" s="91">
        <f>SQRT(J39)</f>
        <v>306</v>
      </c>
      <c r="K40" s="91">
        <f t="shared" ref="K40:BD40" si="33">SQRT(K39)</f>
        <v>216.431282396977</v>
      </c>
      <c r="L40" s="91">
        <f t="shared" si="33"/>
        <v>187.78090069723987</v>
      </c>
      <c r="M40" s="91">
        <f t="shared" si="33"/>
        <v>207.57468535445261</v>
      </c>
      <c r="N40" s="91">
        <f t="shared" si="33"/>
        <v>204.18080223174755</v>
      </c>
      <c r="O40" s="91">
        <f t="shared" si="33"/>
        <v>210.95536652729805</v>
      </c>
      <c r="P40" s="91">
        <f t="shared" si="33"/>
        <v>207.8313189653021</v>
      </c>
      <c r="Q40" s="91">
        <f t="shared" si="33"/>
        <v>194.57839037262076</v>
      </c>
      <c r="R40" s="91">
        <f t="shared" si="33"/>
        <v>256.77638347618949</v>
      </c>
      <c r="S40" s="91">
        <f t="shared" si="33"/>
        <v>244.8133983261537</v>
      </c>
      <c r="T40" s="91">
        <f t="shared" si="33"/>
        <v>237.76153064477327</v>
      </c>
      <c r="U40" s="91">
        <f t="shared" si="33"/>
        <v>228.36465721881453</v>
      </c>
      <c r="V40" s="91">
        <f t="shared" si="33"/>
        <v>219.42319490322453</v>
      </c>
      <c r="W40" s="91">
        <f t="shared" si="33"/>
        <v>211.5934444029061</v>
      </c>
      <c r="X40" s="91">
        <f t="shared" si="33"/>
        <v>204.46042811915137</v>
      </c>
      <c r="Y40" s="91">
        <f t="shared" si="33"/>
        <v>197.99463376566547</v>
      </c>
      <c r="Z40" s="91">
        <f t="shared" si="33"/>
        <v>195.96368210942137</v>
      </c>
      <c r="AA40" s="91">
        <f t="shared" si="33"/>
        <v>197.56278889395026</v>
      </c>
      <c r="AB40" s="91">
        <f t="shared" si="33"/>
        <v>208.56186763543079</v>
      </c>
      <c r="AC40" s="91">
        <f t="shared" si="33"/>
        <v>209.57659697590282</v>
      </c>
      <c r="AD40" s="91">
        <f t="shared" si="33"/>
        <v>204.52581627708892</v>
      </c>
      <c r="AE40" s="91">
        <f t="shared" si="33"/>
        <v>202.16813434726686</v>
      </c>
      <c r="AF40" s="91">
        <f t="shared" si="33"/>
        <v>197.74588436326226</v>
      </c>
      <c r="AG40" s="91">
        <f t="shared" si="33"/>
        <v>197.30982405006262</v>
      </c>
      <c r="AH40" s="91">
        <f t="shared" si="33"/>
        <v>193.43598424284971</v>
      </c>
      <c r="AI40" s="91">
        <f t="shared" si="33"/>
        <v>194.01635537718502</v>
      </c>
      <c r="AJ40" s="91">
        <f t="shared" si="33"/>
        <v>198.2931798756205</v>
      </c>
      <c r="AK40" s="91">
        <f t="shared" si="33"/>
        <v>194.7208624819495</v>
      </c>
      <c r="AL40" s="91">
        <f t="shared" si="33"/>
        <v>285.34637149285413</v>
      </c>
      <c r="AM40" s="91">
        <f t="shared" si="33"/>
        <v>338.25429290205125</v>
      </c>
      <c r="AN40" s="91">
        <f t="shared" si="33"/>
        <v>395.57879195573832</v>
      </c>
      <c r="AO40" s="91">
        <f t="shared" si="33"/>
        <v>424.51475975518213</v>
      </c>
      <c r="AP40" s="91">
        <f t="shared" si="33"/>
        <v>438.31142934095283</v>
      </c>
      <c r="AQ40" s="91">
        <f t="shared" si="33"/>
        <v>443.59235393612028</v>
      </c>
      <c r="AR40" s="91">
        <f t="shared" si="33"/>
        <v>453.02557480629218</v>
      </c>
      <c r="AS40" s="91">
        <f t="shared" si="33"/>
        <v>447.75213257138398</v>
      </c>
      <c r="AT40" s="91">
        <f t="shared" si="33"/>
        <v>446.48038000535894</v>
      </c>
      <c r="AU40" s="91">
        <f t="shared" si="33"/>
        <v>441.2201682177564</v>
      </c>
      <c r="AV40" s="91">
        <f t="shared" si="33"/>
        <v>442.14613548939349</v>
      </c>
      <c r="AW40" s="91">
        <f t="shared" si="33"/>
        <v>437.1058224274758</v>
      </c>
      <c r="AX40" s="91">
        <f t="shared" si="33"/>
        <v>433.36629017889084</v>
      </c>
      <c r="AY40" s="91">
        <f t="shared" si="33"/>
        <v>432.15134584342752</v>
      </c>
      <c r="AZ40" s="114">
        <f>SQRT(AZ39)</f>
        <v>182</v>
      </c>
      <c r="BA40" s="92">
        <f t="shared" si="33"/>
        <v>215.24404753674375</v>
      </c>
      <c r="BB40" s="92">
        <f t="shared" si="33"/>
        <v>183.76524880038301</v>
      </c>
      <c r="BC40" s="92">
        <f t="shared" si="33"/>
        <v>465.54645310645424</v>
      </c>
      <c r="BD40" s="92">
        <f t="shared" si="33"/>
        <v>536.37114016322687</v>
      </c>
      <c r="BE40" s="92">
        <f>SQRT(BE39)</f>
        <v>495.06077068039502</v>
      </c>
      <c r="BF40" s="93">
        <f>SQRT(BF39)</f>
        <v>464.96697271342373</v>
      </c>
    </row>
  </sheetData>
  <hyperlinks>
    <hyperlink ref="A1" location="Hyperlinks!A1" display="Return" xr:uid="{5A49E67D-CEB5-5347-9FA2-F4D0D32BCF9E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B3F7-9B84-1746-B93E-CF26E3BB12C0}">
  <sheetPr>
    <tabColor theme="8" tint="0.59999389629810485"/>
  </sheetPr>
  <dimension ref="A1:BF90"/>
  <sheetViews>
    <sheetView zoomScale="75" zoomScaleNormal="75" workbookViewId="0"/>
  </sheetViews>
  <sheetFormatPr baseColWidth="10" defaultRowHeight="16"/>
  <cols>
    <col min="2" max="2" width="48.1640625" customWidth="1"/>
    <col min="3" max="9" width="11" bestFit="1" customWidth="1"/>
    <col min="10" max="10" width="13.33203125" bestFit="1" customWidth="1"/>
    <col min="11" max="17" width="11.6640625" bestFit="1" customWidth="1"/>
    <col min="18" max="18" width="13.33203125" bestFit="1" customWidth="1"/>
    <col min="19" max="24" width="11.6640625" bestFit="1" customWidth="1"/>
    <col min="25" max="25" width="13.33203125" bestFit="1" customWidth="1"/>
    <col min="26" max="27" width="11.6640625" bestFit="1" customWidth="1"/>
    <col min="28" max="28" width="13.33203125" bestFit="1" customWidth="1"/>
    <col min="29" max="31" width="11.6640625" bestFit="1" customWidth="1"/>
    <col min="32" max="32" width="13.33203125" bestFit="1" customWidth="1"/>
    <col min="33" max="37" width="11.6640625" bestFit="1" customWidth="1"/>
    <col min="38" max="40" width="14.33203125" bestFit="1" customWidth="1"/>
    <col min="41" max="44" width="13.33203125" bestFit="1" customWidth="1"/>
    <col min="45" max="45" width="14.33203125" bestFit="1" customWidth="1"/>
    <col min="46" max="47" width="13.33203125" bestFit="1" customWidth="1"/>
    <col min="48" max="48" width="14.33203125" bestFit="1" customWidth="1"/>
    <col min="49" max="55" width="13.33203125" bestFit="1" customWidth="1"/>
    <col min="56" max="56" width="14.33203125" bestFit="1" customWidth="1"/>
    <col min="57" max="57" width="13.33203125" bestFit="1" customWidth="1"/>
  </cols>
  <sheetData>
    <row r="1" spans="1:58">
      <c r="A1" s="233" t="s">
        <v>307</v>
      </c>
    </row>
    <row r="2" spans="1:58" ht="17" thickBot="1"/>
    <row r="3" spans="1:58">
      <c r="B3" s="101" t="s">
        <v>0</v>
      </c>
      <c r="C3" s="72" cm="1">
        <f t="array" ref="C3:BF3">TRANSPOSE('Data New Subscription Calls'!B5:B60)</f>
        <v>45047</v>
      </c>
      <c r="D3" s="72">
        <v>45048</v>
      </c>
      <c r="E3" s="72">
        <v>45049</v>
      </c>
      <c r="F3" s="72">
        <v>45050</v>
      </c>
      <c r="G3" s="72">
        <v>45051</v>
      </c>
      <c r="H3" s="72">
        <v>45052</v>
      </c>
      <c r="I3" s="72">
        <v>45053</v>
      </c>
      <c r="J3" s="72">
        <v>45054</v>
      </c>
      <c r="K3" s="72">
        <v>45055</v>
      </c>
      <c r="L3" s="72">
        <v>45056</v>
      </c>
      <c r="M3" s="72">
        <v>45057</v>
      </c>
      <c r="N3" s="72">
        <v>45058</v>
      </c>
      <c r="O3" s="72">
        <v>45059</v>
      </c>
      <c r="P3" s="72">
        <v>45060</v>
      </c>
      <c r="Q3" s="72">
        <v>45061</v>
      </c>
      <c r="R3" s="72">
        <v>45062</v>
      </c>
      <c r="S3" s="72">
        <v>45063</v>
      </c>
      <c r="T3" s="72">
        <v>45064</v>
      </c>
      <c r="U3" s="72">
        <v>45065</v>
      </c>
      <c r="V3" s="72">
        <v>45066</v>
      </c>
      <c r="W3" s="72">
        <v>45067</v>
      </c>
      <c r="X3" s="72">
        <v>45068</v>
      </c>
      <c r="Y3" s="72">
        <v>45069</v>
      </c>
      <c r="Z3" s="72">
        <v>45070</v>
      </c>
      <c r="AA3" s="72">
        <v>45071</v>
      </c>
      <c r="AB3" s="72">
        <v>45072</v>
      </c>
      <c r="AC3" s="72">
        <v>45073</v>
      </c>
      <c r="AD3" s="72">
        <v>45074</v>
      </c>
      <c r="AE3" s="72">
        <v>45075</v>
      </c>
      <c r="AF3" s="72">
        <v>45076</v>
      </c>
      <c r="AG3" s="72">
        <v>45077</v>
      </c>
      <c r="AH3" s="72">
        <v>45078</v>
      </c>
      <c r="AI3" s="72">
        <v>45079</v>
      </c>
      <c r="AJ3" s="72">
        <v>45080</v>
      </c>
      <c r="AK3" s="72">
        <v>45081</v>
      </c>
      <c r="AL3" s="72">
        <v>45082</v>
      </c>
      <c r="AM3" s="72">
        <v>45083</v>
      </c>
      <c r="AN3" s="72">
        <v>45084</v>
      </c>
      <c r="AO3" s="72">
        <v>45085</v>
      </c>
      <c r="AP3" s="72">
        <v>45086</v>
      </c>
      <c r="AQ3" s="72">
        <v>45087</v>
      </c>
      <c r="AR3" s="72">
        <v>45088</v>
      </c>
      <c r="AS3" s="72">
        <v>45089</v>
      </c>
      <c r="AT3" s="72">
        <v>45090</v>
      </c>
      <c r="AU3" s="72">
        <v>45091</v>
      </c>
      <c r="AV3" s="72">
        <v>45092</v>
      </c>
      <c r="AW3" s="72">
        <v>45093</v>
      </c>
      <c r="AX3" s="72">
        <v>45094</v>
      </c>
      <c r="AY3" s="72">
        <v>45095</v>
      </c>
      <c r="AZ3" s="72">
        <v>45096</v>
      </c>
      <c r="BA3" s="72">
        <v>45097</v>
      </c>
      <c r="BB3" s="72">
        <v>45098</v>
      </c>
      <c r="BC3" s="72">
        <v>45099</v>
      </c>
      <c r="BD3" s="72">
        <v>45100</v>
      </c>
      <c r="BE3" s="72">
        <v>45101</v>
      </c>
      <c r="BF3" s="73">
        <v>45102</v>
      </c>
    </row>
    <row r="4" spans="1:58" ht="17" thickBot="1">
      <c r="B4" s="102" t="s">
        <v>32</v>
      </c>
      <c r="C4" s="75" cm="1">
        <f t="array" ref="C4:BF4">TRANSPOSE('Data New Subscription Calls'!C5:C60)</f>
        <v>1576</v>
      </c>
      <c r="D4" s="75">
        <v>2299</v>
      </c>
      <c r="E4" s="75">
        <v>1878</v>
      </c>
      <c r="F4" s="75">
        <v>1628</v>
      </c>
      <c r="G4" s="75">
        <v>1555</v>
      </c>
      <c r="H4" s="75">
        <v>1240</v>
      </c>
      <c r="I4" s="75">
        <v>864</v>
      </c>
      <c r="J4" s="75">
        <v>1882</v>
      </c>
      <c r="K4" s="75">
        <v>2306</v>
      </c>
      <c r="L4" s="75">
        <v>1988</v>
      </c>
      <c r="M4" s="75">
        <v>1886</v>
      </c>
      <c r="N4" s="75">
        <v>1365</v>
      </c>
      <c r="O4" s="75">
        <v>998</v>
      </c>
      <c r="P4" s="75">
        <v>1052</v>
      </c>
      <c r="Q4" s="75">
        <v>1905</v>
      </c>
      <c r="R4" s="75">
        <v>1767</v>
      </c>
      <c r="S4" s="75">
        <v>1911</v>
      </c>
      <c r="T4" s="75">
        <v>2036</v>
      </c>
      <c r="U4" s="75">
        <v>1428</v>
      </c>
      <c r="V4" s="75">
        <v>1008</v>
      </c>
      <c r="W4" s="75">
        <v>1082</v>
      </c>
      <c r="X4" s="75">
        <v>1921</v>
      </c>
      <c r="Y4" s="75">
        <v>1780</v>
      </c>
      <c r="Z4" s="75">
        <v>2071</v>
      </c>
      <c r="AA4" s="75">
        <v>1813</v>
      </c>
      <c r="AB4" s="75">
        <v>1780</v>
      </c>
      <c r="AC4" s="75">
        <v>1236</v>
      </c>
      <c r="AD4" s="75">
        <v>1082</v>
      </c>
      <c r="AE4" s="75">
        <v>1777</v>
      </c>
      <c r="AF4" s="75">
        <v>1766</v>
      </c>
      <c r="AG4" s="75">
        <v>1884</v>
      </c>
      <c r="AH4" s="75">
        <v>1780</v>
      </c>
      <c r="AI4" s="75">
        <v>1572</v>
      </c>
      <c r="AJ4" s="75">
        <v>948</v>
      </c>
      <c r="AK4" s="75">
        <v>1085</v>
      </c>
      <c r="AL4" s="75">
        <v>2917</v>
      </c>
      <c r="AM4" s="75">
        <v>2801</v>
      </c>
      <c r="AN4" s="75">
        <v>3075</v>
      </c>
      <c r="AO4" s="75">
        <v>2737</v>
      </c>
      <c r="AP4" s="75">
        <v>2329</v>
      </c>
      <c r="AQ4" s="75">
        <v>1540</v>
      </c>
      <c r="AR4" s="75">
        <v>1787</v>
      </c>
      <c r="AS4" s="75">
        <v>3102</v>
      </c>
      <c r="AT4" s="75">
        <v>2403</v>
      </c>
      <c r="AU4" s="75">
        <v>2927</v>
      </c>
      <c r="AV4" s="75">
        <v>3213</v>
      </c>
      <c r="AW4" s="75">
        <v>2194</v>
      </c>
      <c r="AX4" s="75">
        <v>1780</v>
      </c>
      <c r="AY4" s="75">
        <v>1408</v>
      </c>
      <c r="AZ4" s="75">
        <v>2920</v>
      </c>
      <c r="BA4" s="75">
        <v>2647</v>
      </c>
      <c r="BB4" s="75">
        <v>3020</v>
      </c>
      <c r="BC4" s="75">
        <v>2338</v>
      </c>
      <c r="BD4" s="75">
        <v>2950</v>
      </c>
      <c r="BE4" s="75">
        <v>1601</v>
      </c>
      <c r="BF4" s="76">
        <v>1615</v>
      </c>
    </row>
    <row r="24" spans="2:58" ht="17" thickBot="1"/>
    <row r="25" spans="2:58" ht="17" thickBot="1">
      <c r="B25" s="98" t="s">
        <v>0</v>
      </c>
      <c r="C25" s="96">
        <f t="shared" ref="C25:AH25" si="0">C3</f>
        <v>45047</v>
      </c>
      <c r="D25" s="96">
        <f t="shared" si="0"/>
        <v>45048</v>
      </c>
      <c r="E25" s="96">
        <f t="shared" si="0"/>
        <v>45049</v>
      </c>
      <c r="F25" s="96">
        <f t="shared" si="0"/>
        <v>45050</v>
      </c>
      <c r="G25" s="96">
        <f t="shared" si="0"/>
        <v>45051</v>
      </c>
      <c r="H25" s="96">
        <f t="shared" si="0"/>
        <v>45052</v>
      </c>
      <c r="I25" s="96">
        <f t="shared" si="0"/>
        <v>45053</v>
      </c>
      <c r="J25" s="96">
        <f t="shared" si="0"/>
        <v>45054</v>
      </c>
      <c r="K25" s="96">
        <f t="shared" si="0"/>
        <v>45055</v>
      </c>
      <c r="L25" s="96">
        <f t="shared" si="0"/>
        <v>45056</v>
      </c>
      <c r="M25" s="96">
        <f t="shared" si="0"/>
        <v>45057</v>
      </c>
      <c r="N25" s="96">
        <f t="shared" si="0"/>
        <v>45058</v>
      </c>
      <c r="O25" s="96">
        <f t="shared" si="0"/>
        <v>45059</v>
      </c>
      <c r="P25" s="96">
        <f t="shared" si="0"/>
        <v>45060</v>
      </c>
      <c r="Q25" s="96">
        <f t="shared" si="0"/>
        <v>45061</v>
      </c>
      <c r="R25" s="96">
        <f t="shared" si="0"/>
        <v>45062</v>
      </c>
      <c r="S25" s="96">
        <f t="shared" si="0"/>
        <v>45063</v>
      </c>
      <c r="T25" s="96">
        <f t="shared" si="0"/>
        <v>45064</v>
      </c>
      <c r="U25" s="96">
        <f t="shared" si="0"/>
        <v>45065</v>
      </c>
      <c r="V25" s="96">
        <f t="shared" si="0"/>
        <v>45066</v>
      </c>
      <c r="W25" s="96">
        <f t="shared" si="0"/>
        <v>45067</v>
      </c>
      <c r="X25" s="96">
        <f t="shared" si="0"/>
        <v>45068</v>
      </c>
      <c r="Y25" s="96">
        <f t="shared" si="0"/>
        <v>45069</v>
      </c>
      <c r="Z25" s="96">
        <f t="shared" si="0"/>
        <v>45070</v>
      </c>
      <c r="AA25" s="96">
        <f t="shared" si="0"/>
        <v>45071</v>
      </c>
      <c r="AB25" s="96">
        <f t="shared" si="0"/>
        <v>45072</v>
      </c>
      <c r="AC25" s="96">
        <f t="shared" si="0"/>
        <v>45073</v>
      </c>
      <c r="AD25" s="96">
        <f t="shared" si="0"/>
        <v>45074</v>
      </c>
      <c r="AE25" s="96">
        <f t="shared" si="0"/>
        <v>45075</v>
      </c>
      <c r="AF25" s="96">
        <f t="shared" si="0"/>
        <v>45076</v>
      </c>
      <c r="AG25" s="96">
        <f t="shared" si="0"/>
        <v>45077</v>
      </c>
      <c r="AH25" s="96">
        <f t="shared" si="0"/>
        <v>45078</v>
      </c>
      <c r="AI25" s="96">
        <f t="shared" ref="AI25:BF25" si="1">AI3</f>
        <v>45079</v>
      </c>
      <c r="AJ25" s="96">
        <f t="shared" si="1"/>
        <v>45080</v>
      </c>
      <c r="AK25" s="96">
        <f t="shared" si="1"/>
        <v>45081</v>
      </c>
      <c r="AL25" s="96">
        <f t="shared" si="1"/>
        <v>45082</v>
      </c>
      <c r="AM25" s="96">
        <f t="shared" si="1"/>
        <v>45083</v>
      </c>
      <c r="AN25" s="96">
        <f t="shared" si="1"/>
        <v>45084</v>
      </c>
      <c r="AO25" s="96">
        <f t="shared" si="1"/>
        <v>45085</v>
      </c>
      <c r="AP25" s="96">
        <f t="shared" si="1"/>
        <v>45086</v>
      </c>
      <c r="AQ25" s="96">
        <f t="shared" si="1"/>
        <v>45087</v>
      </c>
      <c r="AR25" s="96">
        <f t="shared" si="1"/>
        <v>45088</v>
      </c>
      <c r="AS25" s="96">
        <f t="shared" si="1"/>
        <v>45089</v>
      </c>
      <c r="AT25" s="96">
        <f t="shared" si="1"/>
        <v>45090</v>
      </c>
      <c r="AU25" s="96">
        <f t="shared" si="1"/>
        <v>45091</v>
      </c>
      <c r="AV25" s="96">
        <f t="shared" si="1"/>
        <v>45092</v>
      </c>
      <c r="AW25" s="96">
        <f t="shared" si="1"/>
        <v>45093</v>
      </c>
      <c r="AX25" s="96">
        <f t="shared" si="1"/>
        <v>45094</v>
      </c>
      <c r="AY25" s="96">
        <f t="shared" si="1"/>
        <v>45095</v>
      </c>
      <c r="AZ25" s="107">
        <f t="shared" si="1"/>
        <v>45096</v>
      </c>
      <c r="BA25" s="97">
        <f t="shared" si="1"/>
        <v>45097</v>
      </c>
      <c r="BB25" s="97">
        <f t="shared" si="1"/>
        <v>45098</v>
      </c>
      <c r="BC25" s="97">
        <f t="shared" si="1"/>
        <v>45099</v>
      </c>
      <c r="BD25" s="97">
        <f t="shared" si="1"/>
        <v>45100</v>
      </c>
      <c r="BE25" s="97">
        <f t="shared" si="1"/>
        <v>45101</v>
      </c>
      <c r="BF25" s="105">
        <f t="shared" si="1"/>
        <v>45102</v>
      </c>
    </row>
    <row r="26" spans="2:58">
      <c r="B26" s="99" t="s">
        <v>24</v>
      </c>
      <c r="C26" s="62">
        <f>C4</f>
        <v>1576</v>
      </c>
      <c r="D26" s="62">
        <f t="shared" ref="D26:AY26" si="2">D4</f>
        <v>2299</v>
      </c>
      <c r="E26" s="62">
        <f t="shared" si="2"/>
        <v>1878</v>
      </c>
      <c r="F26" s="62">
        <f t="shared" si="2"/>
        <v>1628</v>
      </c>
      <c r="G26" s="62">
        <f t="shared" si="2"/>
        <v>1555</v>
      </c>
      <c r="H26" s="62">
        <f t="shared" si="2"/>
        <v>1240</v>
      </c>
      <c r="I26" s="62">
        <f t="shared" si="2"/>
        <v>864</v>
      </c>
      <c r="J26" s="62">
        <f t="shared" si="2"/>
        <v>1882</v>
      </c>
      <c r="K26" s="62">
        <f t="shared" si="2"/>
        <v>2306</v>
      </c>
      <c r="L26" s="62">
        <f t="shared" si="2"/>
        <v>1988</v>
      </c>
      <c r="M26" s="62">
        <f t="shared" si="2"/>
        <v>1886</v>
      </c>
      <c r="N26" s="62">
        <f t="shared" si="2"/>
        <v>1365</v>
      </c>
      <c r="O26" s="62">
        <f t="shared" si="2"/>
        <v>998</v>
      </c>
      <c r="P26" s="62">
        <f t="shared" si="2"/>
        <v>1052</v>
      </c>
      <c r="Q26" s="62">
        <f t="shared" si="2"/>
        <v>1905</v>
      </c>
      <c r="R26" s="62">
        <f t="shared" si="2"/>
        <v>1767</v>
      </c>
      <c r="S26" s="62">
        <f t="shared" si="2"/>
        <v>1911</v>
      </c>
      <c r="T26" s="62">
        <f t="shared" si="2"/>
        <v>2036</v>
      </c>
      <c r="U26" s="62">
        <f t="shared" si="2"/>
        <v>1428</v>
      </c>
      <c r="V26" s="62">
        <f t="shared" si="2"/>
        <v>1008</v>
      </c>
      <c r="W26" s="62">
        <f t="shared" si="2"/>
        <v>1082</v>
      </c>
      <c r="X26" s="62">
        <f t="shared" si="2"/>
        <v>1921</v>
      </c>
      <c r="Y26" s="62">
        <f t="shared" si="2"/>
        <v>1780</v>
      </c>
      <c r="Z26" s="62">
        <f t="shared" si="2"/>
        <v>2071</v>
      </c>
      <c r="AA26" s="62">
        <f t="shared" si="2"/>
        <v>1813</v>
      </c>
      <c r="AB26" s="62">
        <f t="shared" si="2"/>
        <v>1780</v>
      </c>
      <c r="AC26" s="62">
        <f t="shared" si="2"/>
        <v>1236</v>
      </c>
      <c r="AD26" s="62">
        <f t="shared" si="2"/>
        <v>1082</v>
      </c>
      <c r="AE26" s="62">
        <f t="shared" si="2"/>
        <v>1777</v>
      </c>
      <c r="AF26" s="62">
        <f t="shared" si="2"/>
        <v>1766</v>
      </c>
      <c r="AG26" s="62">
        <f t="shared" si="2"/>
        <v>1884</v>
      </c>
      <c r="AH26" s="62">
        <f t="shared" si="2"/>
        <v>1780</v>
      </c>
      <c r="AI26" s="62">
        <f t="shared" si="2"/>
        <v>1572</v>
      </c>
      <c r="AJ26" s="62">
        <f t="shared" si="2"/>
        <v>948</v>
      </c>
      <c r="AK26" s="62">
        <f t="shared" si="2"/>
        <v>1085</v>
      </c>
      <c r="AL26" s="62">
        <f t="shared" si="2"/>
        <v>2917</v>
      </c>
      <c r="AM26" s="62">
        <f t="shared" si="2"/>
        <v>2801</v>
      </c>
      <c r="AN26" s="62">
        <f t="shared" si="2"/>
        <v>3075</v>
      </c>
      <c r="AO26" s="62">
        <f t="shared" si="2"/>
        <v>2737</v>
      </c>
      <c r="AP26" s="62">
        <f t="shared" si="2"/>
        <v>2329</v>
      </c>
      <c r="AQ26" s="62">
        <f t="shared" si="2"/>
        <v>1540</v>
      </c>
      <c r="AR26" s="62">
        <f t="shared" si="2"/>
        <v>1787</v>
      </c>
      <c r="AS26" s="62">
        <f t="shared" si="2"/>
        <v>3102</v>
      </c>
      <c r="AT26" s="62">
        <f t="shared" si="2"/>
        <v>2403</v>
      </c>
      <c r="AU26" s="62">
        <f t="shared" si="2"/>
        <v>2927</v>
      </c>
      <c r="AV26" s="62">
        <f t="shared" si="2"/>
        <v>3213</v>
      </c>
      <c r="AW26" s="62">
        <f t="shared" si="2"/>
        <v>2194</v>
      </c>
      <c r="AX26" s="62">
        <f t="shared" si="2"/>
        <v>1780</v>
      </c>
      <c r="AY26" s="62">
        <f t="shared" si="2"/>
        <v>1408</v>
      </c>
      <c r="AZ26" s="108"/>
      <c r="BA26" s="80"/>
      <c r="BB26" s="80"/>
      <c r="BC26" s="80"/>
      <c r="BD26" s="80"/>
      <c r="BE26" s="80"/>
      <c r="BF26" s="81"/>
    </row>
    <row r="27" spans="2:58">
      <c r="B27" s="99" t="s">
        <v>37</v>
      </c>
      <c r="C27" s="62"/>
      <c r="D27" s="62"/>
      <c r="E27" s="62"/>
      <c r="F27" s="62"/>
      <c r="G27" s="62"/>
      <c r="H27" s="62"/>
      <c r="I27" s="62">
        <f>C26</f>
        <v>1576</v>
      </c>
      <c r="J27" s="62">
        <f>D26</f>
        <v>2299</v>
      </c>
      <c r="K27" s="62">
        <f t="shared" ref="K27:O27" si="3">E26</f>
        <v>1878</v>
      </c>
      <c r="L27" s="62">
        <f t="shared" si="3"/>
        <v>1628</v>
      </c>
      <c r="M27" s="62">
        <f t="shared" si="3"/>
        <v>1555</v>
      </c>
      <c r="N27" s="62">
        <f t="shared" si="3"/>
        <v>1240</v>
      </c>
      <c r="O27" s="62">
        <f t="shared" si="3"/>
        <v>864</v>
      </c>
      <c r="P27" s="62">
        <f>AVERAGE(C26,J26)</f>
        <v>1729</v>
      </c>
      <c r="Q27" s="62">
        <f t="shared" ref="Q27:U27" si="4">AVERAGE(D26,K26)</f>
        <v>2302.5</v>
      </c>
      <c r="R27" s="62">
        <f t="shared" si="4"/>
        <v>1933</v>
      </c>
      <c r="S27" s="62">
        <f t="shared" si="4"/>
        <v>1757</v>
      </c>
      <c r="T27" s="62">
        <f t="shared" si="4"/>
        <v>1460</v>
      </c>
      <c r="U27" s="62">
        <f t="shared" si="4"/>
        <v>1119</v>
      </c>
      <c r="V27" s="62">
        <f>AVERAGE(I26,P26)</f>
        <v>958</v>
      </c>
      <c r="W27" s="62">
        <f>AVERAGE(C26,J26,Q26)</f>
        <v>1787.6666666666667</v>
      </c>
      <c r="X27" s="62">
        <f t="shared" ref="X27:AC27" si="5">AVERAGE(D26,K26,R26)</f>
        <v>2124</v>
      </c>
      <c r="Y27" s="62">
        <f t="shared" si="5"/>
        <v>1925.6666666666667</v>
      </c>
      <c r="Z27" s="62">
        <f t="shared" si="5"/>
        <v>1850</v>
      </c>
      <c r="AA27" s="62">
        <f t="shared" si="5"/>
        <v>1449.3333333333333</v>
      </c>
      <c r="AB27" s="62">
        <f t="shared" si="5"/>
        <v>1082</v>
      </c>
      <c r="AC27" s="62">
        <f t="shared" si="5"/>
        <v>999.33333333333337</v>
      </c>
      <c r="AD27" s="62">
        <f>AVERAGE(C26,J26,Q26,X26)</f>
        <v>1821</v>
      </c>
      <c r="AE27" s="62">
        <f t="shared" ref="AE27:AJ27" si="6">AVERAGE(D26,K26,R26,Y26)</f>
        <v>2038</v>
      </c>
      <c r="AF27" s="62">
        <f t="shared" si="6"/>
        <v>1962</v>
      </c>
      <c r="AG27" s="62">
        <f t="shared" si="6"/>
        <v>1840.75</v>
      </c>
      <c r="AH27" s="62">
        <f t="shared" si="6"/>
        <v>1532</v>
      </c>
      <c r="AI27" s="62">
        <f t="shared" si="6"/>
        <v>1120.5</v>
      </c>
      <c r="AJ27" s="62">
        <f t="shared" si="6"/>
        <v>1020</v>
      </c>
      <c r="AK27" s="62">
        <f>AVERAGE(C26,J26,Q26,X26,AE26)</f>
        <v>1812.2</v>
      </c>
      <c r="AL27" s="62">
        <f t="shared" ref="AL27:AQ27" si="7">AVERAGE(D26,K26,R26,Y26,AF26)</f>
        <v>1983.6</v>
      </c>
      <c r="AM27" s="62">
        <f t="shared" si="7"/>
        <v>1946.4</v>
      </c>
      <c r="AN27" s="62">
        <f t="shared" si="7"/>
        <v>1828.6</v>
      </c>
      <c r="AO27" s="62">
        <f t="shared" si="7"/>
        <v>1540</v>
      </c>
      <c r="AP27" s="62">
        <f t="shared" si="7"/>
        <v>1086</v>
      </c>
      <c r="AQ27" s="62">
        <f t="shared" si="7"/>
        <v>1033</v>
      </c>
      <c r="AR27" s="62">
        <f>AVERAGE(C26,J26,Q26,X26,AE26,AL26)</f>
        <v>1996.3333333333333</v>
      </c>
      <c r="AS27" s="62">
        <f t="shared" ref="AS27:AW27" si="8">AVERAGE(D26,K26,R26,Y26,AF26,AM26)</f>
        <v>2119.8333333333335</v>
      </c>
      <c r="AT27" s="62">
        <f t="shared" si="8"/>
        <v>2134.5</v>
      </c>
      <c r="AU27" s="62">
        <f t="shared" si="8"/>
        <v>1980</v>
      </c>
      <c r="AV27" s="62">
        <f t="shared" si="8"/>
        <v>1671.5</v>
      </c>
      <c r="AW27" s="62">
        <f t="shared" si="8"/>
        <v>1161.6666666666667</v>
      </c>
      <c r="AX27" s="62">
        <f>AVERAGE(I26,P26,W26,AD26,AK26,AR26)</f>
        <v>1158.6666666666667</v>
      </c>
      <c r="AY27" s="62">
        <f>AVERAGE(C26,J26,Q26,X26,AE26,AL26,AS26)</f>
        <v>2154.2857142857142</v>
      </c>
      <c r="AZ27" s="108">
        <f t="shared" ref="AZ27:BE27" si="9">AVERAGE(D26,K26,R26,Y26,AF26,AM26,AT26)</f>
        <v>2160.2857142857142</v>
      </c>
      <c r="BA27" s="80">
        <f t="shared" si="9"/>
        <v>2247.7142857142858</v>
      </c>
      <c r="BB27" s="80">
        <f t="shared" si="9"/>
        <v>2156.1428571428573</v>
      </c>
      <c r="BC27" s="80">
        <f t="shared" si="9"/>
        <v>1746.1428571428571</v>
      </c>
      <c r="BD27" s="80">
        <f t="shared" si="9"/>
        <v>1250</v>
      </c>
      <c r="BE27" s="80">
        <f t="shared" si="9"/>
        <v>1194.2857142857142</v>
      </c>
      <c r="BF27" s="81"/>
    </row>
    <row r="28" spans="2:58" ht="17" thickBot="1">
      <c r="B28" s="100" t="s">
        <v>42</v>
      </c>
      <c r="C28" s="79"/>
      <c r="D28" s="79"/>
      <c r="E28" s="79"/>
      <c r="F28" s="79"/>
      <c r="G28" s="79"/>
      <c r="H28" s="79"/>
      <c r="I28" s="79"/>
      <c r="J28" s="79">
        <f>I27</f>
        <v>1576</v>
      </c>
      <c r="K28" s="79">
        <f t="shared" ref="K28:BE28" si="10">J27</f>
        <v>2299</v>
      </c>
      <c r="L28" s="79">
        <f t="shared" si="10"/>
        <v>1878</v>
      </c>
      <c r="M28" s="79">
        <f t="shared" si="10"/>
        <v>1628</v>
      </c>
      <c r="N28" s="79">
        <f t="shared" si="10"/>
        <v>1555</v>
      </c>
      <c r="O28" s="79">
        <f t="shared" si="10"/>
        <v>1240</v>
      </c>
      <c r="P28" s="79">
        <f t="shared" si="10"/>
        <v>864</v>
      </c>
      <c r="Q28" s="79">
        <f t="shared" si="10"/>
        <v>1729</v>
      </c>
      <c r="R28" s="79">
        <f t="shared" si="10"/>
        <v>2302.5</v>
      </c>
      <c r="S28" s="79">
        <f t="shared" si="10"/>
        <v>1933</v>
      </c>
      <c r="T28" s="79">
        <f t="shared" si="10"/>
        <v>1757</v>
      </c>
      <c r="U28" s="79">
        <f t="shared" si="10"/>
        <v>1460</v>
      </c>
      <c r="V28" s="79">
        <f t="shared" si="10"/>
        <v>1119</v>
      </c>
      <c r="W28" s="79">
        <f t="shared" si="10"/>
        <v>958</v>
      </c>
      <c r="X28" s="79">
        <f t="shared" si="10"/>
        <v>1787.6666666666667</v>
      </c>
      <c r="Y28" s="79">
        <f t="shared" si="10"/>
        <v>2124</v>
      </c>
      <c r="Z28" s="79">
        <f t="shared" si="10"/>
        <v>1925.6666666666667</v>
      </c>
      <c r="AA28" s="79">
        <f t="shared" si="10"/>
        <v>1850</v>
      </c>
      <c r="AB28" s="79">
        <f t="shared" si="10"/>
        <v>1449.3333333333333</v>
      </c>
      <c r="AC28" s="79">
        <f t="shared" si="10"/>
        <v>1082</v>
      </c>
      <c r="AD28" s="79">
        <f t="shared" si="10"/>
        <v>999.33333333333337</v>
      </c>
      <c r="AE28" s="79">
        <f t="shared" si="10"/>
        <v>1821</v>
      </c>
      <c r="AF28" s="79">
        <f t="shared" si="10"/>
        <v>2038</v>
      </c>
      <c r="AG28" s="79">
        <f t="shared" si="10"/>
        <v>1962</v>
      </c>
      <c r="AH28" s="79">
        <f t="shared" si="10"/>
        <v>1840.75</v>
      </c>
      <c r="AI28" s="79">
        <f t="shared" si="10"/>
        <v>1532</v>
      </c>
      <c r="AJ28" s="79">
        <f t="shared" si="10"/>
        <v>1120.5</v>
      </c>
      <c r="AK28" s="79">
        <f t="shared" si="10"/>
        <v>1020</v>
      </c>
      <c r="AL28" s="79">
        <f t="shared" si="10"/>
        <v>1812.2</v>
      </c>
      <c r="AM28" s="79">
        <f t="shared" si="10"/>
        <v>1983.6</v>
      </c>
      <c r="AN28" s="79">
        <f t="shared" si="10"/>
        <v>1946.4</v>
      </c>
      <c r="AO28" s="79">
        <f t="shared" si="10"/>
        <v>1828.6</v>
      </c>
      <c r="AP28" s="79">
        <f t="shared" si="10"/>
        <v>1540</v>
      </c>
      <c r="AQ28" s="79">
        <f t="shared" si="10"/>
        <v>1086</v>
      </c>
      <c r="AR28" s="79">
        <f t="shared" si="10"/>
        <v>1033</v>
      </c>
      <c r="AS28" s="79">
        <f t="shared" si="10"/>
        <v>1996.3333333333333</v>
      </c>
      <c r="AT28" s="79">
        <f t="shared" si="10"/>
        <v>2119.8333333333335</v>
      </c>
      <c r="AU28" s="79">
        <f t="shared" si="10"/>
        <v>2134.5</v>
      </c>
      <c r="AV28" s="79">
        <f t="shared" si="10"/>
        <v>1980</v>
      </c>
      <c r="AW28" s="79">
        <f t="shared" si="10"/>
        <v>1671.5</v>
      </c>
      <c r="AX28" s="79">
        <f t="shared" si="10"/>
        <v>1161.6666666666667</v>
      </c>
      <c r="AY28" s="79">
        <f t="shared" si="10"/>
        <v>1158.6666666666667</v>
      </c>
      <c r="AZ28" s="109">
        <f t="shared" si="10"/>
        <v>2154.2857142857142</v>
      </c>
      <c r="BA28" s="82">
        <f t="shared" si="10"/>
        <v>2160.2857142857142</v>
      </c>
      <c r="BB28" s="82">
        <f t="shared" si="10"/>
        <v>2247.7142857142858</v>
      </c>
      <c r="BC28" s="82">
        <f t="shared" si="10"/>
        <v>2156.1428571428573</v>
      </c>
      <c r="BD28" s="82">
        <f t="shared" si="10"/>
        <v>1746.1428571428571</v>
      </c>
      <c r="BE28" s="82">
        <f t="shared" si="10"/>
        <v>1250</v>
      </c>
      <c r="BF28" s="83">
        <f>BE27</f>
        <v>1194.2857142857142</v>
      </c>
    </row>
    <row r="29" spans="2:58" ht="17" thickBot="1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143"/>
      <c r="BA29" s="3"/>
      <c r="BB29" s="3"/>
      <c r="BC29" s="3"/>
      <c r="BD29" s="3"/>
      <c r="BE29" s="3"/>
      <c r="BF29" s="77"/>
    </row>
    <row r="30" spans="2:58" ht="17" thickBot="1">
      <c r="B30" s="101" t="s">
        <v>33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143"/>
      <c r="BA30" s="3"/>
      <c r="BB30" s="3"/>
      <c r="BC30" s="3"/>
      <c r="BD30" s="3"/>
      <c r="BE30" s="3"/>
      <c r="BF30" s="77"/>
    </row>
    <row r="31" spans="2:58">
      <c r="B31" s="103" t="s">
        <v>34</v>
      </c>
      <c r="C31" s="115">
        <f>AVERAGE($C$26:$I$26)</f>
        <v>1577.1428571428571</v>
      </c>
      <c r="D31" s="115">
        <f t="shared" ref="D31:H31" si="11">AVERAGE($C$26:$I$26)</f>
        <v>1577.1428571428571</v>
      </c>
      <c r="E31" s="115">
        <f t="shared" si="11"/>
        <v>1577.1428571428571</v>
      </c>
      <c r="F31" s="115">
        <f t="shared" si="11"/>
        <v>1577.1428571428571</v>
      </c>
      <c r="G31" s="115">
        <f t="shared" si="11"/>
        <v>1577.1428571428571</v>
      </c>
      <c r="H31" s="115">
        <f t="shared" si="11"/>
        <v>1577.1428571428571</v>
      </c>
      <c r="I31" s="115">
        <f>AVERAGE($C$26:$I$26)</f>
        <v>1577.1428571428571</v>
      </c>
      <c r="J31" s="115">
        <f>AVERAGE($J$26:$P$26)</f>
        <v>1639.5714285714287</v>
      </c>
      <c r="K31" s="115">
        <f t="shared" ref="K31:M31" si="12">AVERAGE($J$26:$P$26)</f>
        <v>1639.5714285714287</v>
      </c>
      <c r="L31" s="115">
        <f>AVERAGE($J$26:$P$26)</f>
        <v>1639.5714285714287</v>
      </c>
      <c r="M31" s="115">
        <f t="shared" si="12"/>
        <v>1639.5714285714287</v>
      </c>
      <c r="N31" s="115">
        <f>AVERAGE($J$26:$P$26)</f>
        <v>1639.5714285714287</v>
      </c>
      <c r="O31" s="115">
        <f>AVERAGE($J$26:$P$26)</f>
        <v>1639.5714285714287</v>
      </c>
      <c r="P31" s="115">
        <f>AVERAGE($J$26:$P$26)</f>
        <v>1639.5714285714287</v>
      </c>
      <c r="Q31" s="115">
        <f>AVERAGE($Q$26:$W$26)</f>
        <v>1591</v>
      </c>
      <c r="R31" s="115">
        <f t="shared" ref="R31:U31" si="13">AVERAGE($Q$26:$W$26)</f>
        <v>1591</v>
      </c>
      <c r="S31" s="115">
        <f t="shared" si="13"/>
        <v>1591</v>
      </c>
      <c r="T31" s="115">
        <f t="shared" si="13"/>
        <v>1591</v>
      </c>
      <c r="U31" s="115">
        <f t="shared" si="13"/>
        <v>1591</v>
      </c>
      <c r="V31" s="115">
        <f>AVERAGE($Q$26:$W$26)</f>
        <v>1591</v>
      </c>
      <c r="W31" s="115">
        <f>AVERAGE($Q$26:$W$26)</f>
        <v>1591</v>
      </c>
      <c r="X31" s="115">
        <f>AVERAGE($X$26:$AD$26)</f>
        <v>1669</v>
      </c>
      <c r="Y31" s="115">
        <f t="shared" ref="Y31:AD31" si="14">AVERAGE($X$26:$AD$26)</f>
        <v>1669</v>
      </c>
      <c r="Z31" s="115">
        <f t="shared" si="14"/>
        <v>1669</v>
      </c>
      <c r="AA31" s="115">
        <f t="shared" si="14"/>
        <v>1669</v>
      </c>
      <c r="AB31" s="115">
        <f t="shared" si="14"/>
        <v>1669</v>
      </c>
      <c r="AC31" s="115">
        <f>AVERAGE($X$26:$AD$26)</f>
        <v>1669</v>
      </c>
      <c r="AD31" s="115">
        <f t="shared" si="14"/>
        <v>1669</v>
      </c>
      <c r="AE31" s="115">
        <f>AVERAGE($AE$26:$AK$26)</f>
        <v>1544.5714285714287</v>
      </c>
      <c r="AF31" s="115">
        <f t="shared" ref="AF31:AK31" si="15">AVERAGE($AE$26:$AK$26)</f>
        <v>1544.5714285714287</v>
      </c>
      <c r="AG31" s="115">
        <f t="shared" si="15"/>
        <v>1544.5714285714287</v>
      </c>
      <c r="AH31" s="115">
        <f t="shared" si="15"/>
        <v>1544.5714285714287</v>
      </c>
      <c r="AI31" s="115">
        <f t="shared" si="15"/>
        <v>1544.5714285714287</v>
      </c>
      <c r="AJ31" s="115">
        <f>AVERAGE($AE$26:$AK$26)</f>
        <v>1544.5714285714287</v>
      </c>
      <c r="AK31" s="115">
        <f t="shared" si="15"/>
        <v>1544.5714285714287</v>
      </c>
      <c r="AL31" s="115">
        <f>AVERAGE($AL$26:$AR$26)</f>
        <v>2455.1428571428573</v>
      </c>
      <c r="AM31" s="115">
        <f t="shared" ref="AM31:AR31" si="16">AVERAGE($AL$26:$AR$26)</f>
        <v>2455.1428571428573</v>
      </c>
      <c r="AN31" s="115">
        <f t="shared" si="16"/>
        <v>2455.1428571428573</v>
      </c>
      <c r="AO31" s="115">
        <f t="shared" si="16"/>
        <v>2455.1428571428573</v>
      </c>
      <c r="AP31" s="115">
        <f t="shared" si="16"/>
        <v>2455.1428571428573</v>
      </c>
      <c r="AQ31" s="115">
        <f t="shared" si="16"/>
        <v>2455.1428571428573</v>
      </c>
      <c r="AR31" s="115">
        <f t="shared" si="16"/>
        <v>2455.1428571428573</v>
      </c>
      <c r="AS31" s="115">
        <f>AVERAGE($AS$26:$AY$26)</f>
        <v>2432.4285714285716</v>
      </c>
      <c r="AT31" s="115">
        <f t="shared" ref="AT31:AX31" si="17">AVERAGE($AS$26:$AY$26)</f>
        <v>2432.4285714285716</v>
      </c>
      <c r="AU31" s="115">
        <f t="shared" si="17"/>
        <v>2432.4285714285716</v>
      </c>
      <c r="AV31" s="115">
        <f t="shared" si="17"/>
        <v>2432.4285714285716</v>
      </c>
      <c r="AW31" s="115">
        <f t="shared" si="17"/>
        <v>2432.4285714285716</v>
      </c>
      <c r="AX31" s="115">
        <f t="shared" si="17"/>
        <v>2432.4285714285716</v>
      </c>
      <c r="AY31" s="115">
        <f>AVERAGE($AS$26:$AY$26)</f>
        <v>2432.4285714285716</v>
      </c>
      <c r="AZ31" s="144"/>
      <c r="BA31" s="116"/>
      <c r="BB31" s="116"/>
      <c r="BC31" s="116"/>
      <c r="BD31" s="116"/>
      <c r="BE31" s="116"/>
      <c r="BF31" s="117"/>
    </row>
    <row r="32" spans="2:58" ht="17" thickBot="1">
      <c r="B32" s="100" t="s">
        <v>35</v>
      </c>
      <c r="C32" s="75">
        <f t="shared" ref="C32:G32" si="18">D32</f>
        <v>1577.1428571428571</v>
      </c>
      <c r="D32" s="75">
        <f t="shared" si="18"/>
        <v>1577.1428571428571</v>
      </c>
      <c r="E32" s="75">
        <f t="shared" si="18"/>
        <v>1577.1428571428571</v>
      </c>
      <c r="F32" s="75">
        <f t="shared" si="18"/>
        <v>1577.1428571428571</v>
      </c>
      <c r="G32" s="75">
        <f t="shared" si="18"/>
        <v>1577.1428571428571</v>
      </c>
      <c r="H32" s="79">
        <f>I32</f>
        <v>1577.1428571428571</v>
      </c>
      <c r="I32" s="79">
        <f>AVERAGE(C26:I26)</f>
        <v>1577.1428571428571</v>
      </c>
      <c r="J32" s="79">
        <f t="shared" ref="J32:AY32" si="19">AVERAGE(D26:J26)</f>
        <v>1620.8571428571429</v>
      </c>
      <c r="K32" s="79">
        <f t="shared" si="19"/>
        <v>1621.8571428571429</v>
      </c>
      <c r="L32" s="79">
        <f t="shared" si="19"/>
        <v>1637.5714285714287</v>
      </c>
      <c r="M32" s="79">
        <f t="shared" si="19"/>
        <v>1674.4285714285713</v>
      </c>
      <c r="N32" s="79">
        <f t="shared" si="19"/>
        <v>1647.2857142857142</v>
      </c>
      <c r="O32" s="79">
        <f>AVERAGE(I26:O26)</f>
        <v>1612.7142857142858</v>
      </c>
      <c r="P32" s="79">
        <f t="shared" si="19"/>
        <v>1639.5714285714287</v>
      </c>
      <c r="Q32" s="79">
        <f>AVERAGE(K26:Q26)</f>
        <v>1642.8571428571429</v>
      </c>
      <c r="R32" s="79">
        <f t="shared" si="19"/>
        <v>1565.8571428571429</v>
      </c>
      <c r="S32" s="79">
        <f t="shared" si="19"/>
        <v>1554.8571428571429</v>
      </c>
      <c r="T32" s="79">
        <f t="shared" si="19"/>
        <v>1576.2857142857142</v>
      </c>
      <c r="U32" s="79">
        <f t="shared" si="19"/>
        <v>1585.2857142857142</v>
      </c>
      <c r="V32" s="79">
        <f t="shared" si="19"/>
        <v>1586.7142857142858</v>
      </c>
      <c r="W32" s="79">
        <f t="shared" si="19"/>
        <v>1591</v>
      </c>
      <c r="X32" s="79">
        <f t="shared" si="19"/>
        <v>1593.2857142857142</v>
      </c>
      <c r="Y32" s="79">
        <f t="shared" si="19"/>
        <v>1595.1428571428571</v>
      </c>
      <c r="Z32" s="79">
        <f t="shared" si="19"/>
        <v>1618</v>
      </c>
      <c r="AA32" s="79">
        <f t="shared" si="19"/>
        <v>1586.1428571428571</v>
      </c>
      <c r="AB32" s="79">
        <f t="shared" si="19"/>
        <v>1636.4285714285713</v>
      </c>
      <c r="AC32" s="79">
        <f t="shared" si="19"/>
        <v>1669</v>
      </c>
      <c r="AD32" s="79">
        <f t="shared" si="19"/>
        <v>1669</v>
      </c>
      <c r="AE32" s="79">
        <f t="shared" si="19"/>
        <v>1648.4285714285713</v>
      </c>
      <c r="AF32" s="79">
        <f t="shared" si="19"/>
        <v>1646.4285714285713</v>
      </c>
      <c r="AG32" s="79">
        <f t="shared" si="19"/>
        <v>1619.7142857142858</v>
      </c>
      <c r="AH32" s="79">
        <f>AVERAGE(AB26:AH26)</f>
        <v>1615</v>
      </c>
      <c r="AI32" s="79">
        <f t="shared" si="19"/>
        <v>1585.2857142857142</v>
      </c>
      <c r="AJ32" s="79">
        <f>AVERAGE(AD26:AJ26)</f>
        <v>1544.1428571428571</v>
      </c>
      <c r="AK32" s="79">
        <f t="shared" si="19"/>
        <v>1544.5714285714287</v>
      </c>
      <c r="AL32" s="79">
        <f t="shared" si="19"/>
        <v>1707.4285714285713</v>
      </c>
      <c r="AM32" s="79">
        <f t="shared" si="19"/>
        <v>1855.2857142857142</v>
      </c>
      <c r="AN32" s="79">
        <f t="shared" si="19"/>
        <v>2025.4285714285713</v>
      </c>
      <c r="AO32" s="79">
        <f t="shared" si="19"/>
        <v>2162.1428571428573</v>
      </c>
      <c r="AP32" s="79">
        <f t="shared" si="19"/>
        <v>2270.2857142857142</v>
      </c>
      <c r="AQ32" s="79">
        <f t="shared" si="19"/>
        <v>2354.8571428571427</v>
      </c>
      <c r="AR32" s="79">
        <f t="shared" si="19"/>
        <v>2455.1428571428573</v>
      </c>
      <c r="AS32" s="79">
        <f t="shared" si="19"/>
        <v>2481.5714285714284</v>
      </c>
      <c r="AT32" s="79">
        <f t="shared" si="19"/>
        <v>2424.7142857142858</v>
      </c>
      <c r="AU32" s="79">
        <f t="shared" si="19"/>
        <v>2403.5714285714284</v>
      </c>
      <c r="AV32" s="79">
        <f t="shared" si="19"/>
        <v>2471.5714285714284</v>
      </c>
      <c r="AW32" s="79">
        <f t="shared" si="19"/>
        <v>2452.2857142857142</v>
      </c>
      <c r="AX32" s="79">
        <f t="shared" si="19"/>
        <v>2486.5714285714284</v>
      </c>
      <c r="AY32" s="79">
        <f t="shared" si="19"/>
        <v>2432.4285714285716</v>
      </c>
      <c r="AZ32" s="109"/>
      <c r="BA32" s="82"/>
      <c r="BB32" s="82"/>
      <c r="BC32" s="82"/>
      <c r="BD32" s="82"/>
      <c r="BE32" s="82"/>
      <c r="BF32" s="83"/>
    </row>
    <row r="33" spans="2:58" ht="17" thickBot="1">
      <c r="AZ33" s="110"/>
      <c r="BF33" s="111"/>
    </row>
    <row r="34" spans="2:58" ht="17" thickBot="1">
      <c r="B34" s="101" t="s">
        <v>38</v>
      </c>
      <c r="AZ34" s="110"/>
      <c r="BF34" s="111"/>
    </row>
    <row r="35" spans="2:58">
      <c r="B35" s="103" t="s">
        <v>39</v>
      </c>
      <c r="C35" s="86">
        <f>C26/C31</f>
        <v>0.99927536231884062</v>
      </c>
      <c r="D35" s="86">
        <f t="shared" ref="D35:AY35" si="20">D26/D31</f>
        <v>1.4576992753623188</v>
      </c>
      <c r="E35" s="86">
        <f t="shared" si="20"/>
        <v>1.1907608695652174</v>
      </c>
      <c r="F35" s="86">
        <f t="shared" si="20"/>
        <v>1.0322463768115941</v>
      </c>
      <c r="G35" s="86">
        <f t="shared" si="20"/>
        <v>0.98596014492753625</v>
      </c>
      <c r="H35" s="86">
        <f t="shared" si="20"/>
        <v>0.78623188405797106</v>
      </c>
      <c r="I35" s="86">
        <f t="shared" si="20"/>
        <v>0.5478260869565218</v>
      </c>
      <c r="J35" s="86">
        <f>J26/J31</f>
        <v>1.147860939269844</v>
      </c>
      <c r="K35" s="86">
        <f t="shared" si="20"/>
        <v>1.4064651041212859</v>
      </c>
      <c r="L35" s="86">
        <f t="shared" si="20"/>
        <v>1.2125119804827045</v>
      </c>
      <c r="M35" s="86">
        <f t="shared" si="20"/>
        <v>1.1503006012024048</v>
      </c>
      <c r="N35" s="86">
        <f t="shared" si="20"/>
        <v>0.832534634486364</v>
      </c>
      <c r="O35" s="86">
        <f t="shared" si="20"/>
        <v>0.60869565217391297</v>
      </c>
      <c r="P35" s="86">
        <f t="shared" si="20"/>
        <v>0.64163108826348347</v>
      </c>
      <c r="Q35" s="86">
        <f t="shared" si="20"/>
        <v>1.197360150848523</v>
      </c>
      <c r="R35" s="86">
        <f t="shared" si="20"/>
        <v>1.1106222501571339</v>
      </c>
      <c r="S35" s="86">
        <f t="shared" si="20"/>
        <v>1.2011313639220615</v>
      </c>
      <c r="T35" s="86">
        <f t="shared" si="20"/>
        <v>1.2796983029541169</v>
      </c>
      <c r="U35" s="86">
        <f t="shared" si="20"/>
        <v>0.89754871150219984</v>
      </c>
      <c r="V35" s="86">
        <f t="shared" si="20"/>
        <v>0.633563796354494</v>
      </c>
      <c r="W35" s="86">
        <f t="shared" si="20"/>
        <v>0.68007542426147072</v>
      </c>
      <c r="X35" s="86">
        <f t="shared" si="20"/>
        <v>1.1509886159376872</v>
      </c>
      <c r="Y35" s="86">
        <f t="shared" si="20"/>
        <v>1.0665068903535051</v>
      </c>
      <c r="Z35" s="86">
        <f t="shared" si="20"/>
        <v>1.2408627920910724</v>
      </c>
      <c r="AA35" s="86">
        <f t="shared" si="20"/>
        <v>1.08627920910725</v>
      </c>
      <c r="AB35" s="86">
        <f t="shared" si="20"/>
        <v>1.0665068903535051</v>
      </c>
      <c r="AC35" s="86">
        <f t="shared" si="20"/>
        <v>0.74056321150389459</v>
      </c>
      <c r="AD35" s="86">
        <f t="shared" si="20"/>
        <v>0.64829239065308564</v>
      </c>
      <c r="AE35" s="86">
        <f t="shared" si="20"/>
        <v>1.1504809470958195</v>
      </c>
      <c r="AF35" s="86">
        <f t="shared" si="20"/>
        <v>1.1433592304846467</v>
      </c>
      <c r="AG35" s="86">
        <f t="shared" si="20"/>
        <v>1.2197558268590454</v>
      </c>
      <c r="AH35" s="86">
        <f t="shared" si="20"/>
        <v>1.152423233444321</v>
      </c>
      <c r="AI35" s="86">
        <f t="shared" si="20"/>
        <v>1.0177580466148723</v>
      </c>
      <c r="AJ35" s="86">
        <f t="shared" si="20"/>
        <v>0.61376248612652606</v>
      </c>
      <c r="AK35" s="86">
        <f t="shared" si="20"/>
        <v>0.70246022937476871</v>
      </c>
      <c r="AL35" s="86">
        <f t="shared" si="20"/>
        <v>1.1881182357733038</v>
      </c>
      <c r="AM35" s="86">
        <f t="shared" si="20"/>
        <v>1.1408704759688117</v>
      </c>
      <c r="AN35" s="86">
        <f t="shared" si="20"/>
        <v>1.2524729430932153</v>
      </c>
      <c r="AO35" s="86">
        <f t="shared" si="20"/>
        <v>1.1148027464215058</v>
      </c>
      <c r="AP35" s="86">
        <f t="shared" si="20"/>
        <v>0.94862097055743044</v>
      </c>
      <c r="AQ35" s="86">
        <f t="shared" si="20"/>
        <v>0.62725474223204924</v>
      </c>
      <c r="AR35" s="86">
        <f t="shared" si="20"/>
        <v>0.72785988595368323</v>
      </c>
      <c r="AS35" s="86">
        <f t="shared" si="20"/>
        <v>1.2752686909026838</v>
      </c>
      <c r="AT35" s="86">
        <f t="shared" si="20"/>
        <v>0.98790156809772711</v>
      </c>
      <c r="AU35" s="86">
        <f t="shared" si="20"/>
        <v>1.2033241322605273</v>
      </c>
      <c r="AV35" s="86">
        <f t="shared" si="20"/>
        <v>1.3209020966699947</v>
      </c>
      <c r="AW35" s="86">
        <f t="shared" si="20"/>
        <v>0.90197920949080868</v>
      </c>
      <c r="AX35" s="86">
        <f t="shared" si="20"/>
        <v>0.73177893933164972</v>
      </c>
      <c r="AY35" s="86">
        <f t="shared" si="20"/>
        <v>0.57884536324660829</v>
      </c>
      <c r="AZ35" s="145"/>
      <c r="BA35" s="120"/>
      <c r="BB35" s="120"/>
      <c r="BC35" s="120"/>
      <c r="BD35" s="120"/>
      <c r="BE35" s="120"/>
      <c r="BF35" s="121"/>
    </row>
    <row r="36" spans="2:58">
      <c r="B36" s="118" t="s">
        <v>40</v>
      </c>
      <c r="C36" s="84">
        <f>C35</f>
        <v>0.99927536231884062</v>
      </c>
      <c r="D36" s="84">
        <f t="shared" ref="D36:H36" si="21">D35</f>
        <v>1.4576992753623188</v>
      </c>
      <c r="E36" s="84">
        <f t="shared" si="21"/>
        <v>1.1907608695652174</v>
      </c>
      <c r="F36" s="84">
        <f t="shared" si="21"/>
        <v>1.0322463768115941</v>
      </c>
      <c r="G36" s="84">
        <f t="shared" si="21"/>
        <v>0.98596014492753625</v>
      </c>
      <c r="H36" s="84">
        <f t="shared" si="21"/>
        <v>0.78623188405797106</v>
      </c>
      <c r="I36" s="84">
        <f>I35</f>
        <v>0.5478260869565218</v>
      </c>
      <c r="J36" s="84">
        <f>AVERAGE(C35,J35)</f>
        <v>1.0735681507943422</v>
      </c>
      <c r="K36" s="84">
        <f t="shared" ref="K36:P36" si="22">AVERAGE(D35,K35)</f>
        <v>1.4320821897418023</v>
      </c>
      <c r="L36" s="84">
        <f t="shared" si="22"/>
        <v>1.2016364250239611</v>
      </c>
      <c r="M36" s="84">
        <f t="shared" si="22"/>
        <v>1.0912734890069995</v>
      </c>
      <c r="N36" s="84">
        <f t="shared" si="22"/>
        <v>0.90924738970695018</v>
      </c>
      <c r="O36" s="84">
        <f t="shared" si="22"/>
        <v>0.69746376811594202</v>
      </c>
      <c r="P36" s="84">
        <f t="shared" si="22"/>
        <v>0.59472858761000258</v>
      </c>
      <c r="Q36" s="84">
        <f>AVERAGE(C35,J35,Q35)</f>
        <v>1.1148321508124024</v>
      </c>
      <c r="R36" s="84">
        <f t="shared" ref="R36:W36" si="23">AVERAGE(D35,K35,R35)</f>
        <v>1.3249288765469129</v>
      </c>
      <c r="S36" s="84">
        <f t="shared" si="23"/>
        <v>1.2014680713233279</v>
      </c>
      <c r="T36" s="84">
        <f t="shared" si="23"/>
        <v>1.1540817603227052</v>
      </c>
      <c r="U36" s="84">
        <f t="shared" si="23"/>
        <v>0.9053478303053667</v>
      </c>
      <c r="V36" s="84">
        <f t="shared" si="23"/>
        <v>0.67616377752879264</v>
      </c>
      <c r="W36" s="84">
        <f t="shared" si="23"/>
        <v>0.62317753316049196</v>
      </c>
      <c r="X36" s="84">
        <f>AVERAGE(C35,J35,Q35,X35)</f>
        <v>1.1238712670937236</v>
      </c>
      <c r="Y36" s="84">
        <f t="shared" ref="Y36:AD36" si="24">AVERAGE(D35,K35,R35,Y35)</f>
        <v>1.2603233799985609</v>
      </c>
      <c r="Z36" s="84">
        <f t="shared" si="24"/>
        <v>1.2113167515152641</v>
      </c>
      <c r="AA36" s="84">
        <f t="shared" si="24"/>
        <v>1.1371311225188414</v>
      </c>
      <c r="AB36" s="84">
        <f t="shared" si="24"/>
        <v>0.94563759531740132</v>
      </c>
      <c r="AC36" s="84">
        <f t="shared" si="24"/>
        <v>0.69226363602256813</v>
      </c>
      <c r="AD36" s="84">
        <f t="shared" si="24"/>
        <v>0.62945624753364038</v>
      </c>
      <c r="AE36" s="84">
        <f>AVERAGE(C35,J35,Q35,X35,AE35)</f>
        <v>1.1291932030941427</v>
      </c>
      <c r="AF36" s="84">
        <f t="shared" ref="AF36:AK36" si="25">AVERAGE(D35,K35,R35,Y35,AF35)</f>
        <v>1.2369305500957781</v>
      </c>
      <c r="AG36" s="84">
        <f t="shared" si="25"/>
        <v>1.2130045665840203</v>
      </c>
      <c r="AH36" s="84">
        <f t="shared" si="25"/>
        <v>1.1401895447039372</v>
      </c>
      <c r="AI36" s="84">
        <f t="shared" si="25"/>
        <v>0.96006168557689553</v>
      </c>
      <c r="AJ36" s="84">
        <f t="shared" si="25"/>
        <v>0.67656340604335974</v>
      </c>
      <c r="AK36" s="84">
        <f t="shared" si="25"/>
        <v>0.64405704390186602</v>
      </c>
      <c r="AL36" s="84">
        <f>AVERAGE(C35,J35,Q35,X35,AE35,AL35)</f>
        <v>1.1390140418740031</v>
      </c>
      <c r="AM36" s="84">
        <f t="shared" ref="AM36:AR36" si="26">AVERAGE(D35,K35,R35,Y35,AF35,AM35)</f>
        <v>1.2209205377412837</v>
      </c>
      <c r="AN36" s="84">
        <f t="shared" si="26"/>
        <v>1.2195826293355527</v>
      </c>
      <c r="AO36" s="84">
        <f t="shared" si="26"/>
        <v>1.1359584116568653</v>
      </c>
      <c r="AP36" s="84">
        <f t="shared" si="26"/>
        <v>0.95815489974031787</v>
      </c>
      <c r="AQ36" s="84">
        <f t="shared" si="26"/>
        <v>0.66834529540814136</v>
      </c>
      <c r="AR36" s="84">
        <f t="shared" si="26"/>
        <v>0.65802418424383557</v>
      </c>
      <c r="AS36" s="84">
        <f>AVERAGE(C35,J35,Q35,X35,AE35,AL35,AS35)</f>
        <v>1.1584789917352432</v>
      </c>
      <c r="AT36" s="84">
        <f t="shared" ref="AT36:AY36" si="27">AVERAGE(D35,K35,R35,Y35,AF35,AM35,AT35)</f>
        <v>1.18763211350649</v>
      </c>
      <c r="AU36" s="84">
        <f t="shared" si="27"/>
        <v>1.2172599868962632</v>
      </c>
      <c r="AV36" s="84">
        <f t="shared" si="27"/>
        <v>1.1623789380873124</v>
      </c>
      <c r="AW36" s="84">
        <f t="shared" si="27"/>
        <v>0.95012980113324519</v>
      </c>
      <c r="AX36" s="84">
        <f t="shared" si="27"/>
        <v>0.67740724454007117</v>
      </c>
      <c r="AY36" s="84">
        <f t="shared" si="27"/>
        <v>0.6467129241013746</v>
      </c>
      <c r="AZ36" s="146"/>
      <c r="BA36" s="122"/>
      <c r="BB36" s="122"/>
      <c r="BC36" s="122"/>
      <c r="BD36" s="122"/>
      <c r="BE36" s="122"/>
      <c r="BF36" s="123"/>
    </row>
    <row r="37" spans="2:58" ht="17" thickBot="1">
      <c r="B37" s="119" t="s">
        <v>41</v>
      </c>
      <c r="C37" s="91">
        <f>C26/C32</f>
        <v>0.99927536231884062</v>
      </c>
      <c r="D37" s="91">
        <f t="shared" ref="D37:I37" si="28">D26/D32</f>
        <v>1.4576992753623188</v>
      </c>
      <c r="E37" s="91">
        <f t="shared" si="28"/>
        <v>1.1907608695652174</v>
      </c>
      <c r="F37" s="91">
        <f t="shared" si="28"/>
        <v>1.0322463768115941</v>
      </c>
      <c r="G37" s="91">
        <f t="shared" si="28"/>
        <v>0.98596014492753625</v>
      </c>
      <c r="H37" s="91">
        <f t="shared" si="28"/>
        <v>0.78623188405797106</v>
      </c>
      <c r="I37" s="91">
        <f t="shared" si="28"/>
        <v>0.5478260869565218</v>
      </c>
      <c r="J37" s="91">
        <f>AVERAGE(C37,J26/J32)</f>
        <v>1.0801947056614476</v>
      </c>
      <c r="K37" s="91">
        <f t="shared" ref="K37:P37" si="29">AVERAGE(D37,K26/K32)</f>
        <v>1.4397630526375584</v>
      </c>
      <c r="L37" s="91">
        <f t="shared" si="29"/>
        <v>1.2023768580574932</v>
      </c>
      <c r="M37" s="91">
        <f t="shared" si="29"/>
        <v>1.0793003917160948</v>
      </c>
      <c r="N37" s="91">
        <f>AVERAGE(G37,N26/N32)</f>
        <v>0.90729799805565081</v>
      </c>
      <c r="O37" s="91">
        <f t="shared" si="29"/>
        <v>0.70253218793207695</v>
      </c>
      <c r="P37" s="91">
        <f t="shared" si="29"/>
        <v>0.59472858761000258</v>
      </c>
      <c r="Q37" s="91">
        <f>AVERAGE(C37,J37,Q26/Q32)</f>
        <v>1.0796784284571974</v>
      </c>
      <c r="R37" s="91">
        <f t="shared" ref="R37:W37" si="30">AVERAGE(D37,K37,R26/R32)</f>
        <v>1.3419725869661117</v>
      </c>
      <c r="S37" s="91">
        <f t="shared" si="30"/>
        <v>1.2073965156022781</v>
      </c>
      <c r="T37" s="91">
        <f t="shared" si="30"/>
        <v>1.1343969259843671</v>
      </c>
      <c r="U37" s="91">
        <f t="shared" si="30"/>
        <v>0.93134737955256452</v>
      </c>
      <c r="V37" s="91">
        <f t="shared" si="30"/>
        <v>0.70801304125306752</v>
      </c>
      <c r="W37" s="91">
        <f t="shared" si="30"/>
        <v>0.60754336627599848</v>
      </c>
      <c r="X37" s="91">
        <f>AVERAGE(C37,J37,Q37,X26/X32)</f>
        <v>1.0912082664029248</v>
      </c>
      <c r="Y37" s="91">
        <f t="shared" ref="Y37:AD37" si="31">AVERAGE(D37,K37,R37,Y26/Y32)</f>
        <v>1.3388306076596415</v>
      </c>
      <c r="Z37" s="91">
        <f t="shared" si="31"/>
        <v>1.2201273803365316</v>
      </c>
      <c r="AA37" s="91">
        <f t="shared" si="31"/>
        <v>1.0972420255824409</v>
      </c>
      <c r="AB37" s="91">
        <f t="shared" si="31"/>
        <v>0.97808503406038927</v>
      </c>
      <c r="AC37" s="91">
        <f t="shared" si="31"/>
        <v>0.7343350811867525</v>
      </c>
      <c r="AD37" s="91">
        <f t="shared" si="31"/>
        <v>0.59959760787390215</v>
      </c>
      <c r="AE37" s="91">
        <f>AVERAGE(C37,J37,Q37,X37,AE26/AE32)</f>
        <v>1.065670624602054</v>
      </c>
      <c r="AF37" s="91">
        <f t="shared" ref="AF37:AK37" si="32">AVERAGE(D37,K37,R37,Y37,AF26/AF32)</f>
        <v>1.330178050295191</v>
      </c>
      <c r="AG37" s="91">
        <f t="shared" si="32"/>
        <v>1.1967659461622955</v>
      </c>
      <c r="AH37" s="91">
        <f t="shared" si="32"/>
        <v>1.0890705805514072</v>
      </c>
      <c r="AI37" s="91">
        <f t="shared" si="32"/>
        <v>0.95886198263580025</v>
      </c>
      <c r="AJ37" s="91">
        <f t="shared" si="32"/>
        <v>0.70900900563590419</v>
      </c>
      <c r="AK37" s="91">
        <f t="shared" si="32"/>
        <v>0.61043117561823879</v>
      </c>
      <c r="AL37" s="91">
        <f>AVERAGE(C37,J37,Q37,X37,AE37,AL26/AL32)</f>
        <v>1.1707407314635254</v>
      </c>
      <c r="AM37" s="91">
        <f t="shared" ref="AM37:AR37" si="33">AVERAGE(D37,K37,R37,Y37,AF37,AM26/AM32)</f>
        <v>1.4030306804435551</v>
      </c>
      <c r="AN37" s="91">
        <f t="shared" si="33"/>
        <v>1.2559374627773578</v>
      </c>
      <c r="AO37" s="91">
        <f t="shared" si="33"/>
        <v>1.1163550171817616</v>
      </c>
      <c r="AP37" s="91">
        <f t="shared" si="33"/>
        <v>0.96456910136624308</v>
      </c>
      <c r="AQ37" s="91">
        <f t="shared" si="33"/>
        <v>0.7156814472810421</v>
      </c>
      <c r="AR37" s="91">
        <f t="shared" si="33"/>
        <v>0.6146644517147245</v>
      </c>
      <c r="AS37" s="91">
        <f>AVERAGE(C37,J37,Q37,X37,AE37,AL37,AS26/AS32)</f>
        <v>1.1052546443869171</v>
      </c>
      <c r="AT37" s="91">
        <f t="shared" ref="AT37:AY37" si="34">AVERAGE(D37,K37,R37,Y37,AF37,AM37,AT26/AT32)</f>
        <v>1.32893126480169</v>
      </c>
      <c r="AU37" s="91">
        <f t="shared" si="34"/>
        <v>1.2130194580499449</v>
      </c>
      <c r="AV37" s="91">
        <f t="shared" si="34"/>
        <v>1.1212277111127882</v>
      </c>
      <c r="AW37" s="91">
        <f t="shared" si="34"/>
        <v>0.94582816599680797</v>
      </c>
      <c r="AX37" s="91">
        <f t="shared" si="34"/>
        <v>0.72452110831830274</v>
      </c>
      <c r="AY37" s="91">
        <f t="shared" si="34"/>
        <v>0.59337666275657097</v>
      </c>
      <c r="AZ37" s="147"/>
      <c r="BA37" s="124"/>
      <c r="BB37" s="124"/>
      <c r="BC37" s="124"/>
      <c r="BD37" s="124"/>
      <c r="BE37" s="124"/>
      <c r="BF37" s="125"/>
    </row>
    <row r="38" spans="2:58" ht="17" thickBot="1">
      <c r="AZ38" s="110"/>
      <c r="BF38" s="111"/>
    </row>
    <row r="39" spans="2:58">
      <c r="B39" s="103" t="s">
        <v>44</v>
      </c>
      <c r="C39" s="85"/>
      <c r="D39" s="85"/>
      <c r="E39" s="85"/>
      <c r="F39" s="85"/>
      <c r="G39" s="85"/>
      <c r="H39" s="85"/>
      <c r="I39" s="126">
        <f>C35*C31</f>
        <v>1576</v>
      </c>
      <c r="J39" s="126">
        <f t="shared" ref="J39:BD39" si="35">D35*D31</f>
        <v>2299</v>
      </c>
      <c r="K39" s="126">
        <f t="shared" si="35"/>
        <v>1878</v>
      </c>
      <c r="L39" s="126">
        <f t="shared" si="35"/>
        <v>1627.9999999999998</v>
      </c>
      <c r="M39" s="126">
        <f t="shared" si="35"/>
        <v>1555</v>
      </c>
      <c r="N39" s="126">
        <f t="shared" si="35"/>
        <v>1240</v>
      </c>
      <c r="O39" s="126">
        <f t="shared" si="35"/>
        <v>864.00000000000011</v>
      </c>
      <c r="P39" s="126">
        <f t="shared" si="35"/>
        <v>1882</v>
      </c>
      <c r="Q39" s="126">
        <f t="shared" si="35"/>
        <v>2306</v>
      </c>
      <c r="R39" s="126">
        <f t="shared" si="35"/>
        <v>1988</v>
      </c>
      <c r="S39" s="126">
        <f t="shared" si="35"/>
        <v>1886.0000000000002</v>
      </c>
      <c r="T39" s="126">
        <f t="shared" si="35"/>
        <v>1365</v>
      </c>
      <c r="U39" s="126">
        <f t="shared" si="35"/>
        <v>997.99999999999989</v>
      </c>
      <c r="V39" s="126">
        <f t="shared" si="35"/>
        <v>1052</v>
      </c>
      <c r="W39" s="126">
        <f t="shared" si="35"/>
        <v>1905</v>
      </c>
      <c r="X39" s="126">
        <f t="shared" si="35"/>
        <v>1767</v>
      </c>
      <c r="Y39" s="126">
        <f t="shared" si="35"/>
        <v>1911</v>
      </c>
      <c r="Z39" s="126">
        <f t="shared" si="35"/>
        <v>2036</v>
      </c>
      <c r="AA39" s="126">
        <f t="shared" si="35"/>
        <v>1428</v>
      </c>
      <c r="AB39" s="126">
        <f t="shared" si="35"/>
        <v>1008</v>
      </c>
      <c r="AC39" s="126">
        <f t="shared" si="35"/>
        <v>1082</v>
      </c>
      <c r="AD39" s="126">
        <f t="shared" si="35"/>
        <v>1921</v>
      </c>
      <c r="AE39" s="126">
        <f t="shared" si="35"/>
        <v>1780</v>
      </c>
      <c r="AF39" s="126">
        <f t="shared" si="35"/>
        <v>2071</v>
      </c>
      <c r="AG39" s="126">
        <f t="shared" si="35"/>
        <v>1813.0000000000002</v>
      </c>
      <c r="AH39" s="126">
        <f t="shared" si="35"/>
        <v>1780</v>
      </c>
      <c r="AI39" s="126">
        <f t="shared" si="35"/>
        <v>1236</v>
      </c>
      <c r="AJ39" s="126">
        <f t="shared" si="35"/>
        <v>1082</v>
      </c>
      <c r="AK39" s="126">
        <f t="shared" si="35"/>
        <v>1777.0000000000002</v>
      </c>
      <c r="AL39" s="126">
        <f>AF35*AF31</f>
        <v>1766.0000000000002</v>
      </c>
      <c r="AM39" s="126">
        <f t="shared" si="35"/>
        <v>1884</v>
      </c>
      <c r="AN39" s="126">
        <f t="shared" si="35"/>
        <v>1779.9999999999998</v>
      </c>
      <c r="AO39" s="126">
        <f t="shared" si="35"/>
        <v>1572</v>
      </c>
      <c r="AP39" s="126">
        <f t="shared" si="35"/>
        <v>948</v>
      </c>
      <c r="AQ39" s="126">
        <f t="shared" si="35"/>
        <v>1085</v>
      </c>
      <c r="AR39" s="126">
        <f t="shared" si="35"/>
        <v>2917</v>
      </c>
      <c r="AS39" s="126">
        <f t="shared" si="35"/>
        <v>2801</v>
      </c>
      <c r="AT39" s="126">
        <f t="shared" si="35"/>
        <v>3075</v>
      </c>
      <c r="AU39" s="126">
        <f t="shared" si="35"/>
        <v>2737</v>
      </c>
      <c r="AV39" s="126">
        <f t="shared" si="35"/>
        <v>2329</v>
      </c>
      <c r="AW39" s="126">
        <f t="shared" si="35"/>
        <v>1539.9999999999998</v>
      </c>
      <c r="AX39" s="126">
        <f t="shared" si="35"/>
        <v>1787.0000000000002</v>
      </c>
      <c r="AY39" s="126">
        <f t="shared" si="35"/>
        <v>3101.9999999999995</v>
      </c>
      <c r="AZ39" s="148">
        <f t="shared" si="35"/>
        <v>2403</v>
      </c>
      <c r="BA39" s="127">
        <f t="shared" si="35"/>
        <v>2927</v>
      </c>
      <c r="BB39" s="127">
        <f t="shared" si="35"/>
        <v>3213</v>
      </c>
      <c r="BC39" s="127">
        <f t="shared" si="35"/>
        <v>2194</v>
      </c>
      <c r="BD39" s="127">
        <f t="shared" si="35"/>
        <v>1780</v>
      </c>
      <c r="BE39" s="127">
        <f>AY35*AY31</f>
        <v>1408</v>
      </c>
      <c r="BF39" s="121"/>
    </row>
    <row r="40" spans="2:58">
      <c r="B40" s="99" t="s">
        <v>45</v>
      </c>
      <c r="C40" s="42"/>
      <c r="D40" s="42"/>
      <c r="E40" s="42"/>
      <c r="F40" s="42"/>
      <c r="G40" s="42"/>
      <c r="H40" s="42"/>
      <c r="I40" s="128">
        <f>C31*C36</f>
        <v>1576</v>
      </c>
      <c r="J40" s="128">
        <f t="shared" ref="J40:BE40" si="36">D31*D36</f>
        <v>2299</v>
      </c>
      <c r="K40" s="128">
        <f t="shared" si="36"/>
        <v>1878</v>
      </c>
      <c r="L40" s="128">
        <f t="shared" si="36"/>
        <v>1627.9999999999998</v>
      </c>
      <c r="M40" s="128">
        <f t="shared" si="36"/>
        <v>1555</v>
      </c>
      <c r="N40" s="128">
        <f t="shared" si="36"/>
        <v>1240</v>
      </c>
      <c r="O40" s="128">
        <f t="shared" si="36"/>
        <v>864.00000000000011</v>
      </c>
      <c r="P40" s="128">
        <f t="shared" si="36"/>
        <v>1760.1916666666666</v>
      </c>
      <c r="Q40" s="128">
        <f t="shared" si="36"/>
        <v>2348.0010416666664</v>
      </c>
      <c r="R40" s="128">
        <f t="shared" si="36"/>
        <v>1970.1687500000003</v>
      </c>
      <c r="S40" s="128">
        <f t="shared" si="36"/>
        <v>1789.2208333333335</v>
      </c>
      <c r="T40" s="128">
        <f t="shared" si="36"/>
        <v>1490.7760416666667</v>
      </c>
      <c r="U40" s="128">
        <f t="shared" si="36"/>
        <v>1143.5416666666667</v>
      </c>
      <c r="V40" s="128">
        <f t="shared" si="36"/>
        <v>975.1</v>
      </c>
      <c r="W40" s="128">
        <f t="shared" si="36"/>
        <v>1773.6979519425322</v>
      </c>
      <c r="X40" s="128">
        <f t="shared" si="36"/>
        <v>2107.9618425861386</v>
      </c>
      <c r="Y40" s="128">
        <f t="shared" si="36"/>
        <v>1911.5357014754147</v>
      </c>
      <c r="Z40" s="128">
        <f t="shared" si="36"/>
        <v>1836.1440806734238</v>
      </c>
      <c r="AA40" s="128">
        <f t="shared" si="36"/>
        <v>1440.4083980158384</v>
      </c>
      <c r="AB40" s="128">
        <f t="shared" si="36"/>
        <v>1075.7765700483092</v>
      </c>
      <c r="AC40" s="128">
        <f t="shared" si="36"/>
        <v>991.47545525834266</v>
      </c>
      <c r="AD40" s="128">
        <f t="shared" si="36"/>
        <v>1875.7411447794248</v>
      </c>
      <c r="AE40" s="128">
        <f t="shared" si="36"/>
        <v>2103.4797212175981</v>
      </c>
      <c r="AF40" s="128">
        <f t="shared" si="36"/>
        <v>2021.6876582789757</v>
      </c>
      <c r="AG40" s="128">
        <f t="shared" si="36"/>
        <v>1897.8718434839463</v>
      </c>
      <c r="AH40" s="128">
        <f t="shared" si="36"/>
        <v>1578.2691465847429</v>
      </c>
      <c r="AI40" s="128">
        <f t="shared" si="36"/>
        <v>1155.3880085216663</v>
      </c>
      <c r="AJ40" s="128">
        <f t="shared" si="36"/>
        <v>1050.5624771336459</v>
      </c>
      <c r="AK40" s="128">
        <f t="shared" si="36"/>
        <v>1744.1195588362675</v>
      </c>
      <c r="AL40" s="128">
        <f t="shared" si="36"/>
        <v>1910.5275868050792</v>
      </c>
      <c r="AM40" s="128">
        <f t="shared" si="36"/>
        <v>1873.5721962723469</v>
      </c>
      <c r="AN40" s="128">
        <f t="shared" si="36"/>
        <v>1761.1041939055672</v>
      </c>
      <c r="AO40" s="128">
        <f t="shared" si="36"/>
        <v>1482.8838492081993</v>
      </c>
      <c r="AP40" s="128">
        <f t="shared" si="36"/>
        <v>1045.0005065915436</v>
      </c>
      <c r="AQ40" s="128">
        <f t="shared" si="36"/>
        <v>994.79210838099652</v>
      </c>
      <c r="AR40" s="128">
        <f>AL31*AL36</f>
        <v>2796.4421890923741</v>
      </c>
      <c r="AS40" s="128">
        <f>AM31*AM36</f>
        <v>2997.5343373745291</v>
      </c>
      <c r="AT40" s="128">
        <f>AN31*AN36</f>
        <v>2994.2495811086874</v>
      </c>
      <c r="AU40" s="128">
        <f t="shared" si="36"/>
        <v>2788.9401803906985</v>
      </c>
      <c r="AV40" s="128">
        <f t="shared" si="36"/>
        <v>2352.4071581338721</v>
      </c>
      <c r="AW40" s="128">
        <f t="shared" si="36"/>
        <v>1640.8831781263311</v>
      </c>
      <c r="AX40" s="128">
        <f t="shared" si="36"/>
        <v>1615.5433757735084</v>
      </c>
      <c r="AY40" s="128">
        <f t="shared" si="36"/>
        <v>2817.9173988965695</v>
      </c>
      <c r="AZ40" s="149">
        <f>AT31*AT36</f>
        <v>2888.8302852392867</v>
      </c>
      <c r="BA40" s="129">
        <f t="shared" si="36"/>
        <v>2960.8979709832392</v>
      </c>
      <c r="BB40" s="129">
        <f t="shared" si="36"/>
        <v>2827.4037398303813</v>
      </c>
      <c r="BC40" s="129">
        <f t="shared" si="36"/>
        <v>2311.1228748422523</v>
      </c>
      <c r="BD40" s="129">
        <f t="shared" si="36"/>
        <v>1647.7447361119703</v>
      </c>
      <c r="BE40" s="129">
        <f t="shared" si="36"/>
        <v>1573.0829940963008</v>
      </c>
      <c r="BF40" s="123"/>
    </row>
    <row r="41" spans="2:58" ht="17" thickBot="1">
      <c r="B41" s="100" t="s">
        <v>46</v>
      </c>
      <c r="C41" s="78"/>
      <c r="D41" s="78"/>
      <c r="E41" s="78"/>
      <c r="F41" s="78"/>
      <c r="G41" s="78"/>
      <c r="H41" s="78"/>
      <c r="I41" s="75">
        <f>C37*C32</f>
        <v>1576</v>
      </c>
      <c r="J41" s="75">
        <f t="shared" ref="J41:BE41" si="37">D37*D32</f>
        <v>2299</v>
      </c>
      <c r="K41" s="75">
        <f t="shared" si="37"/>
        <v>1878</v>
      </c>
      <c r="L41" s="75">
        <f t="shared" si="37"/>
        <v>1627.9999999999998</v>
      </c>
      <c r="M41" s="75">
        <f>G37*G32</f>
        <v>1555</v>
      </c>
      <c r="N41" s="75">
        <f t="shared" si="37"/>
        <v>1240</v>
      </c>
      <c r="O41" s="75">
        <f t="shared" si="37"/>
        <v>864.00000000000011</v>
      </c>
      <c r="P41" s="75">
        <f t="shared" si="37"/>
        <v>1750.8413043478263</v>
      </c>
      <c r="Q41" s="75">
        <f t="shared" si="37"/>
        <v>2335.0899909420286</v>
      </c>
      <c r="R41" s="75">
        <f t="shared" si="37"/>
        <v>1968.9779891304349</v>
      </c>
      <c r="S41" s="75">
        <f t="shared" si="37"/>
        <v>1807.2114130434782</v>
      </c>
      <c r="T41" s="75">
        <f t="shared" si="37"/>
        <v>1494.5790307971013</v>
      </c>
      <c r="U41" s="75">
        <f t="shared" si="37"/>
        <v>1132.9836956521738</v>
      </c>
      <c r="V41" s="75">
        <f t="shared" si="37"/>
        <v>975.1</v>
      </c>
      <c r="W41" s="75">
        <f t="shared" si="37"/>
        <v>1773.7574181796815</v>
      </c>
      <c r="X41" s="75">
        <f t="shared" si="37"/>
        <v>2101.3373608193642</v>
      </c>
      <c r="Y41" s="75">
        <f t="shared" si="37"/>
        <v>1877.3290965450278</v>
      </c>
      <c r="Z41" s="75">
        <f t="shared" si="37"/>
        <v>1788.1336687587866</v>
      </c>
      <c r="AA41" s="75">
        <f t="shared" si="37"/>
        <v>1476.4516958421154</v>
      </c>
      <c r="AB41" s="75">
        <f t="shared" si="37"/>
        <v>1123.4144070282603</v>
      </c>
      <c r="AC41" s="75">
        <f t="shared" si="37"/>
        <v>966.60149574511354</v>
      </c>
      <c r="AD41" s="75">
        <f t="shared" si="37"/>
        <v>1738.6065421702599</v>
      </c>
      <c r="AE41" s="75">
        <f>Y37*Y32</f>
        <v>2135.6260807325079</v>
      </c>
      <c r="AF41" s="75">
        <f t="shared" si="37"/>
        <v>1974.166101384508</v>
      </c>
      <c r="AG41" s="75">
        <f t="shared" si="37"/>
        <v>1740.3826014345486</v>
      </c>
      <c r="AH41" s="75">
        <f t="shared" si="37"/>
        <v>1600.5662950231083</v>
      </c>
      <c r="AI41" s="75">
        <f t="shared" si="37"/>
        <v>1225.6052505006899</v>
      </c>
      <c r="AJ41" s="75">
        <f t="shared" si="37"/>
        <v>1000.7284075415427</v>
      </c>
      <c r="AK41" s="75">
        <f t="shared" si="37"/>
        <v>1756.6819053261572</v>
      </c>
      <c r="AL41" s="75">
        <f t="shared" si="37"/>
        <v>2190.0431470931535</v>
      </c>
      <c r="AM41" s="75">
        <f t="shared" si="37"/>
        <v>1938.4188996554437</v>
      </c>
      <c r="AN41" s="75">
        <f t="shared" si="37"/>
        <v>1758.8489875905225</v>
      </c>
      <c r="AO41" s="75">
        <f t="shared" si="37"/>
        <v>1520.0702030442108</v>
      </c>
      <c r="AP41" s="75">
        <f t="shared" si="37"/>
        <v>1094.8111917026413</v>
      </c>
      <c r="AQ41" s="75">
        <f t="shared" si="37"/>
        <v>942.85455296919974</v>
      </c>
      <c r="AR41" s="75">
        <f t="shared" si="37"/>
        <v>1998.956174636008</v>
      </c>
      <c r="AS41" s="75">
        <f t="shared" si="37"/>
        <v>2603.0227781314925</v>
      </c>
      <c r="AT41" s="75">
        <f t="shared" si="37"/>
        <v>2543.8116210367684</v>
      </c>
      <c r="AU41" s="75">
        <f t="shared" si="37"/>
        <v>2413.7190264351375</v>
      </c>
      <c r="AV41" s="75">
        <f t="shared" si="37"/>
        <v>2189.8474512731905</v>
      </c>
      <c r="AW41" s="75">
        <f t="shared" si="37"/>
        <v>1685.3275681400996</v>
      </c>
      <c r="AX41" s="75">
        <f t="shared" si="37"/>
        <v>1509.0890381670365</v>
      </c>
      <c r="AY41" s="75">
        <f t="shared" si="37"/>
        <v>2742.7683468064479</v>
      </c>
      <c r="AZ41" s="150">
        <f t="shared" si="37"/>
        <v>3222.2786224970123</v>
      </c>
      <c r="BA41" s="130">
        <f t="shared" si="37"/>
        <v>2915.5789116700462</v>
      </c>
      <c r="BB41" s="130">
        <f t="shared" si="37"/>
        <v>2771.1943757089066</v>
      </c>
      <c r="BC41" s="130">
        <f t="shared" si="37"/>
        <v>2319.4408996430293</v>
      </c>
      <c r="BD41" s="130">
        <f t="shared" si="37"/>
        <v>1801.5734873411966</v>
      </c>
      <c r="BE41" s="130">
        <f t="shared" si="37"/>
        <v>1443.3463481080191</v>
      </c>
      <c r="BF41" s="125"/>
    </row>
    <row r="42" spans="2:58" ht="17" thickBot="1">
      <c r="AZ42" s="110"/>
      <c r="BF42" s="111"/>
    </row>
    <row r="43" spans="2:58" ht="17" thickBot="1">
      <c r="B43" s="101" t="s">
        <v>47</v>
      </c>
      <c r="AZ43" s="110"/>
      <c r="BF43" s="111"/>
    </row>
    <row r="44" spans="2:58">
      <c r="B44" s="103" t="s">
        <v>48</v>
      </c>
      <c r="C44" s="85"/>
      <c r="D44" s="85"/>
      <c r="E44" s="85"/>
      <c r="F44" s="85"/>
      <c r="G44" s="85"/>
      <c r="H44" s="85"/>
      <c r="I44" s="85"/>
      <c r="J44" s="126">
        <f>I39</f>
        <v>1576</v>
      </c>
      <c r="K44" s="126">
        <f t="shared" ref="K44:BE44" si="38">J39</f>
        <v>2299</v>
      </c>
      <c r="L44" s="126">
        <f t="shared" si="38"/>
        <v>1878</v>
      </c>
      <c r="M44" s="126">
        <f t="shared" si="38"/>
        <v>1627.9999999999998</v>
      </c>
      <c r="N44" s="126">
        <f t="shared" si="38"/>
        <v>1555</v>
      </c>
      <c r="O44" s="126">
        <f t="shared" si="38"/>
        <v>1240</v>
      </c>
      <c r="P44" s="126">
        <f t="shared" si="38"/>
        <v>864.00000000000011</v>
      </c>
      <c r="Q44" s="126">
        <f t="shared" si="38"/>
        <v>1882</v>
      </c>
      <c r="R44" s="126">
        <f t="shared" si="38"/>
        <v>2306</v>
      </c>
      <c r="S44" s="126">
        <f t="shared" si="38"/>
        <v>1988</v>
      </c>
      <c r="T44" s="126">
        <f t="shared" si="38"/>
        <v>1886.0000000000002</v>
      </c>
      <c r="U44" s="126">
        <f t="shared" si="38"/>
        <v>1365</v>
      </c>
      <c r="V44" s="126">
        <f t="shared" si="38"/>
        <v>997.99999999999989</v>
      </c>
      <c r="W44" s="126">
        <f t="shared" si="38"/>
        <v>1052</v>
      </c>
      <c r="X44" s="126">
        <f t="shared" si="38"/>
        <v>1905</v>
      </c>
      <c r="Y44" s="126">
        <f t="shared" si="38"/>
        <v>1767</v>
      </c>
      <c r="Z44" s="126">
        <f t="shared" si="38"/>
        <v>1911</v>
      </c>
      <c r="AA44" s="126">
        <f t="shared" si="38"/>
        <v>2036</v>
      </c>
      <c r="AB44" s="126">
        <f t="shared" si="38"/>
        <v>1428</v>
      </c>
      <c r="AC44" s="126">
        <f t="shared" si="38"/>
        <v>1008</v>
      </c>
      <c r="AD44" s="126">
        <f t="shared" si="38"/>
        <v>1082</v>
      </c>
      <c r="AE44" s="126">
        <f t="shared" si="38"/>
        <v>1921</v>
      </c>
      <c r="AF44" s="126">
        <f t="shared" si="38"/>
        <v>1780</v>
      </c>
      <c r="AG44" s="126">
        <f t="shared" si="38"/>
        <v>2071</v>
      </c>
      <c r="AH44" s="126">
        <f t="shared" si="38"/>
        <v>1813.0000000000002</v>
      </c>
      <c r="AI44" s="126">
        <f t="shared" si="38"/>
        <v>1780</v>
      </c>
      <c r="AJ44" s="126">
        <f t="shared" si="38"/>
        <v>1236</v>
      </c>
      <c r="AK44" s="126">
        <f t="shared" si="38"/>
        <v>1082</v>
      </c>
      <c r="AL44" s="126">
        <f t="shared" si="38"/>
        <v>1777.0000000000002</v>
      </c>
      <c r="AM44" s="126">
        <f t="shared" si="38"/>
        <v>1766.0000000000002</v>
      </c>
      <c r="AN44" s="126">
        <f t="shared" si="38"/>
        <v>1884</v>
      </c>
      <c r="AO44" s="126">
        <f t="shared" si="38"/>
        <v>1779.9999999999998</v>
      </c>
      <c r="AP44" s="126">
        <f t="shared" si="38"/>
        <v>1572</v>
      </c>
      <c r="AQ44" s="126">
        <f t="shared" si="38"/>
        <v>948</v>
      </c>
      <c r="AR44" s="126">
        <f t="shared" si="38"/>
        <v>1085</v>
      </c>
      <c r="AS44" s="126">
        <f t="shared" si="38"/>
        <v>2917</v>
      </c>
      <c r="AT44" s="126">
        <f t="shared" si="38"/>
        <v>2801</v>
      </c>
      <c r="AU44" s="126">
        <f t="shared" si="38"/>
        <v>3075</v>
      </c>
      <c r="AV44" s="126">
        <f t="shared" si="38"/>
        <v>2737</v>
      </c>
      <c r="AW44" s="126">
        <f t="shared" si="38"/>
        <v>2329</v>
      </c>
      <c r="AX44" s="126">
        <f t="shared" si="38"/>
        <v>1539.9999999999998</v>
      </c>
      <c r="AY44" s="126">
        <f t="shared" si="38"/>
        <v>1787.0000000000002</v>
      </c>
      <c r="AZ44" s="148">
        <f t="shared" si="38"/>
        <v>3101.9999999999995</v>
      </c>
      <c r="BA44" s="127">
        <f t="shared" si="38"/>
        <v>2403</v>
      </c>
      <c r="BB44" s="127">
        <f t="shared" si="38"/>
        <v>2927</v>
      </c>
      <c r="BC44" s="127">
        <f t="shared" si="38"/>
        <v>3213</v>
      </c>
      <c r="BD44" s="127">
        <f t="shared" si="38"/>
        <v>2194</v>
      </c>
      <c r="BE44" s="127">
        <f t="shared" si="38"/>
        <v>1780</v>
      </c>
      <c r="BF44" s="131">
        <f>BE39</f>
        <v>1408</v>
      </c>
    </row>
    <row r="45" spans="2:58">
      <c r="B45" s="99" t="s">
        <v>49</v>
      </c>
      <c r="C45" s="42"/>
      <c r="D45" s="42"/>
      <c r="E45" s="42"/>
      <c r="F45" s="42"/>
      <c r="G45" s="42"/>
      <c r="H45" s="42"/>
      <c r="I45" s="42"/>
      <c r="J45" s="128">
        <f>I40</f>
        <v>1576</v>
      </c>
      <c r="K45" s="128">
        <f>J40</f>
        <v>2299</v>
      </c>
      <c r="L45" s="128">
        <f t="shared" ref="L45:BF45" si="39">K40</f>
        <v>1878</v>
      </c>
      <c r="M45" s="128">
        <f t="shared" si="39"/>
        <v>1627.9999999999998</v>
      </c>
      <c r="N45" s="128">
        <f t="shared" si="39"/>
        <v>1555</v>
      </c>
      <c r="O45" s="128">
        <f t="shared" si="39"/>
        <v>1240</v>
      </c>
      <c r="P45" s="128">
        <f t="shared" si="39"/>
        <v>864.00000000000011</v>
      </c>
      <c r="Q45" s="128">
        <f t="shared" si="39"/>
        <v>1760.1916666666666</v>
      </c>
      <c r="R45" s="128">
        <f t="shared" si="39"/>
        <v>2348.0010416666664</v>
      </c>
      <c r="S45" s="128">
        <f t="shared" si="39"/>
        <v>1970.1687500000003</v>
      </c>
      <c r="T45" s="128">
        <f t="shared" si="39"/>
        <v>1789.2208333333335</v>
      </c>
      <c r="U45" s="128">
        <f t="shared" si="39"/>
        <v>1490.7760416666667</v>
      </c>
      <c r="V45" s="128">
        <f t="shared" si="39"/>
        <v>1143.5416666666667</v>
      </c>
      <c r="W45" s="128">
        <f t="shared" si="39"/>
        <v>975.1</v>
      </c>
      <c r="X45" s="128">
        <f t="shared" si="39"/>
        <v>1773.6979519425322</v>
      </c>
      <c r="Y45" s="128">
        <f t="shared" si="39"/>
        <v>2107.9618425861386</v>
      </c>
      <c r="Z45" s="128">
        <f t="shared" si="39"/>
        <v>1911.5357014754147</v>
      </c>
      <c r="AA45" s="128">
        <f t="shared" si="39"/>
        <v>1836.1440806734238</v>
      </c>
      <c r="AB45" s="128">
        <f t="shared" si="39"/>
        <v>1440.4083980158384</v>
      </c>
      <c r="AC45" s="128">
        <f t="shared" si="39"/>
        <v>1075.7765700483092</v>
      </c>
      <c r="AD45" s="128">
        <f t="shared" si="39"/>
        <v>991.47545525834266</v>
      </c>
      <c r="AE45" s="128">
        <f t="shared" si="39"/>
        <v>1875.7411447794248</v>
      </c>
      <c r="AF45" s="128">
        <f t="shared" si="39"/>
        <v>2103.4797212175981</v>
      </c>
      <c r="AG45" s="128">
        <f t="shared" si="39"/>
        <v>2021.6876582789757</v>
      </c>
      <c r="AH45" s="128">
        <f t="shared" si="39"/>
        <v>1897.8718434839463</v>
      </c>
      <c r="AI45" s="128">
        <f t="shared" si="39"/>
        <v>1578.2691465847429</v>
      </c>
      <c r="AJ45" s="128">
        <f t="shared" si="39"/>
        <v>1155.3880085216663</v>
      </c>
      <c r="AK45" s="128">
        <f t="shared" si="39"/>
        <v>1050.5624771336459</v>
      </c>
      <c r="AL45" s="128">
        <f t="shared" si="39"/>
        <v>1744.1195588362675</v>
      </c>
      <c r="AM45" s="128">
        <f t="shared" si="39"/>
        <v>1910.5275868050792</v>
      </c>
      <c r="AN45" s="128">
        <f t="shared" si="39"/>
        <v>1873.5721962723469</v>
      </c>
      <c r="AO45" s="128">
        <f t="shared" si="39"/>
        <v>1761.1041939055672</v>
      </c>
      <c r="AP45" s="128">
        <f t="shared" si="39"/>
        <v>1482.8838492081993</v>
      </c>
      <c r="AQ45" s="128">
        <f t="shared" si="39"/>
        <v>1045.0005065915436</v>
      </c>
      <c r="AR45" s="128">
        <f>AQ40</f>
        <v>994.79210838099652</v>
      </c>
      <c r="AS45" s="128">
        <f>AR40</f>
        <v>2796.4421890923741</v>
      </c>
      <c r="AT45" s="128">
        <f t="shared" si="39"/>
        <v>2997.5343373745291</v>
      </c>
      <c r="AU45" s="128">
        <f t="shared" si="39"/>
        <v>2994.2495811086874</v>
      </c>
      <c r="AV45" s="128">
        <f t="shared" si="39"/>
        <v>2788.9401803906985</v>
      </c>
      <c r="AW45" s="128">
        <f t="shared" si="39"/>
        <v>2352.4071581338721</v>
      </c>
      <c r="AX45" s="128">
        <f t="shared" si="39"/>
        <v>1640.8831781263311</v>
      </c>
      <c r="AY45" s="128">
        <f t="shared" si="39"/>
        <v>1615.5433757735084</v>
      </c>
      <c r="AZ45" s="149">
        <f t="shared" si="39"/>
        <v>2817.9173988965695</v>
      </c>
      <c r="BA45" s="129">
        <f t="shared" si="39"/>
        <v>2888.8302852392867</v>
      </c>
      <c r="BB45" s="129">
        <f t="shared" si="39"/>
        <v>2960.8979709832392</v>
      </c>
      <c r="BC45" s="129">
        <f t="shared" si="39"/>
        <v>2827.4037398303813</v>
      </c>
      <c r="BD45" s="129">
        <f t="shared" si="39"/>
        <v>2311.1228748422523</v>
      </c>
      <c r="BE45" s="129">
        <f t="shared" si="39"/>
        <v>1647.7447361119703</v>
      </c>
      <c r="BF45" s="132">
        <f t="shared" si="39"/>
        <v>1573.0829940963008</v>
      </c>
    </row>
    <row r="46" spans="2:58" ht="17" thickBot="1">
      <c r="B46" s="100" t="s">
        <v>50</v>
      </c>
      <c r="C46" s="78"/>
      <c r="D46" s="78"/>
      <c r="E46" s="78"/>
      <c r="F46" s="78"/>
      <c r="G46" s="78"/>
      <c r="H46" s="78"/>
      <c r="I46" s="78"/>
      <c r="J46" s="75">
        <f>I41</f>
        <v>1576</v>
      </c>
      <c r="K46" s="75">
        <f t="shared" ref="K46:BE46" si="40">J41</f>
        <v>2299</v>
      </c>
      <c r="L46" s="75">
        <f t="shared" si="40"/>
        <v>1878</v>
      </c>
      <c r="M46" s="75">
        <f t="shared" si="40"/>
        <v>1627.9999999999998</v>
      </c>
      <c r="N46" s="75">
        <f t="shared" si="40"/>
        <v>1555</v>
      </c>
      <c r="O46" s="75">
        <f t="shared" si="40"/>
        <v>1240</v>
      </c>
      <c r="P46" s="75">
        <f t="shared" si="40"/>
        <v>864.00000000000011</v>
      </c>
      <c r="Q46" s="75">
        <f t="shared" si="40"/>
        <v>1750.8413043478263</v>
      </c>
      <c r="R46" s="75">
        <f t="shared" si="40"/>
        <v>2335.0899909420286</v>
      </c>
      <c r="S46" s="75">
        <f t="shared" si="40"/>
        <v>1968.9779891304349</v>
      </c>
      <c r="T46" s="75">
        <f t="shared" si="40"/>
        <v>1807.2114130434782</v>
      </c>
      <c r="U46" s="75">
        <f t="shared" si="40"/>
        <v>1494.5790307971013</v>
      </c>
      <c r="V46" s="75">
        <f t="shared" si="40"/>
        <v>1132.9836956521738</v>
      </c>
      <c r="W46" s="75">
        <f t="shared" si="40"/>
        <v>975.1</v>
      </c>
      <c r="X46" s="75">
        <f t="shared" si="40"/>
        <v>1773.7574181796815</v>
      </c>
      <c r="Y46" s="75">
        <f t="shared" si="40"/>
        <v>2101.3373608193642</v>
      </c>
      <c r="Z46" s="75">
        <f t="shared" si="40"/>
        <v>1877.3290965450278</v>
      </c>
      <c r="AA46" s="75">
        <f t="shared" si="40"/>
        <v>1788.1336687587866</v>
      </c>
      <c r="AB46" s="75">
        <f t="shared" si="40"/>
        <v>1476.4516958421154</v>
      </c>
      <c r="AC46" s="75">
        <f t="shared" si="40"/>
        <v>1123.4144070282603</v>
      </c>
      <c r="AD46" s="75">
        <f t="shared" si="40"/>
        <v>966.60149574511354</v>
      </c>
      <c r="AE46" s="75">
        <f t="shared" si="40"/>
        <v>1738.6065421702599</v>
      </c>
      <c r="AF46" s="75">
        <f>AE41</f>
        <v>2135.6260807325079</v>
      </c>
      <c r="AG46" s="75">
        <f t="shared" si="40"/>
        <v>1974.166101384508</v>
      </c>
      <c r="AH46" s="75">
        <f t="shared" si="40"/>
        <v>1740.3826014345486</v>
      </c>
      <c r="AI46" s="75">
        <f t="shared" si="40"/>
        <v>1600.5662950231083</v>
      </c>
      <c r="AJ46" s="75">
        <f t="shared" si="40"/>
        <v>1225.6052505006899</v>
      </c>
      <c r="AK46" s="75">
        <f t="shared" si="40"/>
        <v>1000.7284075415427</v>
      </c>
      <c r="AL46" s="75">
        <f t="shared" si="40"/>
        <v>1756.6819053261572</v>
      </c>
      <c r="AM46" s="75">
        <f t="shared" si="40"/>
        <v>2190.0431470931535</v>
      </c>
      <c r="AN46" s="75">
        <f t="shared" si="40"/>
        <v>1938.4188996554437</v>
      </c>
      <c r="AO46" s="75">
        <f t="shared" si="40"/>
        <v>1758.8489875905225</v>
      </c>
      <c r="AP46" s="75">
        <f t="shared" si="40"/>
        <v>1520.0702030442108</v>
      </c>
      <c r="AQ46" s="75">
        <f t="shared" si="40"/>
        <v>1094.8111917026413</v>
      </c>
      <c r="AR46" s="75">
        <f t="shared" si="40"/>
        <v>942.85455296919974</v>
      </c>
      <c r="AS46" s="75">
        <f t="shared" si="40"/>
        <v>1998.956174636008</v>
      </c>
      <c r="AT46" s="75">
        <f t="shared" si="40"/>
        <v>2603.0227781314925</v>
      </c>
      <c r="AU46" s="75">
        <f t="shared" si="40"/>
        <v>2543.8116210367684</v>
      </c>
      <c r="AV46" s="75">
        <f t="shared" si="40"/>
        <v>2413.7190264351375</v>
      </c>
      <c r="AW46" s="75">
        <f t="shared" si="40"/>
        <v>2189.8474512731905</v>
      </c>
      <c r="AX46" s="75">
        <f t="shared" si="40"/>
        <v>1685.3275681400996</v>
      </c>
      <c r="AY46" s="75">
        <f t="shared" si="40"/>
        <v>1509.0890381670365</v>
      </c>
      <c r="AZ46" s="150">
        <f t="shared" si="40"/>
        <v>2742.7683468064479</v>
      </c>
      <c r="BA46" s="130">
        <f t="shared" si="40"/>
        <v>3222.2786224970123</v>
      </c>
      <c r="BB46" s="130">
        <f t="shared" si="40"/>
        <v>2915.5789116700462</v>
      </c>
      <c r="BC46" s="130">
        <f t="shared" si="40"/>
        <v>2771.1943757089066</v>
      </c>
      <c r="BD46" s="130">
        <f t="shared" si="40"/>
        <v>2319.4408996430293</v>
      </c>
      <c r="BE46" s="130">
        <f t="shared" si="40"/>
        <v>1801.5734873411966</v>
      </c>
      <c r="BF46" s="133">
        <f>BE41</f>
        <v>1443.3463481080191</v>
      </c>
    </row>
    <row r="47" spans="2:58">
      <c r="AZ47" s="110"/>
      <c r="BF47" s="111"/>
    </row>
    <row r="48" spans="2:58" ht="17" thickBot="1">
      <c r="AZ48" s="110"/>
      <c r="BF48" s="111"/>
    </row>
    <row r="49" spans="2:58" ht="17" thickBot="1">
      <c r="B49" s="101" t="s">
        <v>51</v>
      </c>
      <c r="AZ49" s="110"/>
      <c r="BF49" s="111"/>
    </row>
    <row r="50" spans="2:58">
      <c r="B50" s="103" t="s">
        <v>26</v>
      </c>
      <c r="C50" s="85"/>
      <c r="D50" s="85"/>
      <c r="E50" s="85"/>
      <c r="F50" s="85"/>
      <c r="G50" s="85"/>
      <c r="H50" s="85"/>
      <c r="I50" s="85"/>
      <c r="J50" s="134">
        <f t="shared" ref="J50:BE50" si="41">J4-J28</f>
        <v>306</v>
      </c>
      <c r="K50" s="134">
        <f t="shared" si="41"/>
        <v>7</v>
      </c>
      <c r="L50" s="134">
        <f t="shared" si="41"/>
        <v>110</v>
      </c>
      <c r="M50" s="134">
        <f t="shared" si="41"/>
        <v>258</v>
      </c>
      <c r="N50" s="134">
        <f t="shared" si="41"/>
        <v>-190</v>
      </c>
      <c r="O50" s="134">
        <f t="shared" si="41"/>
        <v>-242</v>
      </c>
      <c r="P50" s="134">
        <f t="shared" si="41"/>
        <v>188</v>
      </c>
      <c r="Q50" s="134">
        <f t="shared" si="41"/>
        <v>176</v>
      </c>
      <c r="R50" s="134">
        <f t="shared" si="41"/>
        <v>-535.5</v>
      </c>
      <c r="S50" s="134">
        <f t="shared" si="41"/>
        <v>-22</v>
      </c>
      <c r="T50" s="134">
        <f t="shared" si="41"/>
        <v>279</v>
      </c>
      <c r="U50" s="134">
        <f t="shared" si="41"/>
        <v>-32</v>
      </c>
      <c r="V50" s="134">
        <f t="shared" si="41"/>
        <v>-111</v>
      </c>
      <c r="W50" s="134">
        <f t="shared" si="41"/>
        <v>124</v>
      </c>
      <c r="X50" s="134">
        <f t="shared" si="41"/>
        <v>133.33333333333326</v>
      </c>
      <c r="Y50" s="134">
        <f t="shared" si="41"/>
        <v>-344</v>
      </c>
      <c r="Z50" s="134">
        <f t="shared" si="41"/>
        <v>145.33333333333326</v>
      </c>
      <c r="AA50" s="134">
        <f t="shared" si="41"/>
        <v>-37</v>
      </c>
      <c r="AB50" s="134">
        <f t="shared" si="41"/>
        <v>330.66666666666674</v>
      </c>
      <c r="AC50" s="134">
        <f t="shared" si="41"/>
        <v>154</v>
      </c>
      <c r="AD50" s="134">
        <f t="shared" si="41"/>
        <v>82.666666666666629</v>
      </c>
      <c r="AE50" s="134">
        <f t="shared" si="41"/>
        <v>-44</v>
      </c>
      <c r="AF50" s="134">
        <f t="shared" si="41"/>
        <v>-272</v>
      </c>
      <c r="AG50" s="134">
        <f t="shared" si="41"/>
        <v>-78</v>
      </c>
      <c r="AH50" s="134">
        <f t="shared" si="41"/>
        <v>-60.75</v>
      </c>
      <c r="AI50" s="134">
        <f t="shared" si="41"/>
        <v>40</v>
      </c>
      <c r="AJ50" s="134">
        <f t="shared" si="41"/>
        <v>-172.5</v>
      </c>
      <c r="AK50" s="134">
        <f t="shared" si="41"/>
        <v>65</v>
      </c>
      <c r="AL50" s="134">
        <f t="shared" si="41"/>
        <v>1104.8</v>
      </c>
      <c r="AM50" s="134">
        <f t="shared" si="41"/>
        <v>817.40000000000009</v>
      </c>
      <c r="AN50" s="134">
        <f t="shared" si="41"/>
        <v>1128.5999999999999</v>
      </c>
      <c r="AO50" s="134">
        <f t="shared" si="41"/>
        <v>908.40000000000009</v>
      </c>
      <c r="AP50" s="134">
        <f t="shared" si="41"/>
        <v>789</v>
      </c>
      <c r="AQ50" s="134">
        <f t="shared" si="41"/>
        <v>454</v>
      </c>
      <c r="AR50" s="134">
        <f t="shared" si="41"/>
        <v>754</v>
      </c>
      <c r="AS50" s="134">
        <f t="shared" si="41"/>
        <v>1105.6666666666667</v>
      </c>
      <c r="AT50" s="134">
        <f t="shared" si="41"/>
        <v>283.16666666666652</v>
      </c>
      <c r="AU50" s="134">
        <f t="shared" si="41"/>
        <v>792.5</v>
      </c>
      <c r="AV50" s="134">
        <f t="shared" si="41"/>
        <v>1233</v>
      </c>
      <c r="AW50" s="134">
        <f t="shared" si="41"/>
        <v>522.5</v>
      </c>
      <c r="AX50" s="134">
        <f t="shared" si="41"/>
        <v>618.33333333333326</v>
      </c>
      <c r="AY50" s="134">
        <f t="shared" si="41"/>
        <v>249.33333333333326</v>
      </c>
      <c r="AZ50" s="151">
        <f t="shared" si="41"/>
        <v>765.71428571428578</v>
      </c>
      <c r="BA50" s="135">
        <f t="shared" si="41"/>
        <v>486.71428571428578</v>
      </c>
      <c r="BB50" s="135">
        <f t="shared" si="41"/>
        <v>772.28571428571422</v>
      </c>
      <c r="BC50" s="135">
        <f t="shared" si="41"/>
        <v>181.85714285714266</v>
      </c>
      <c r="BD50" s="135">
        <f t="shared" si="41"/>
        <v>1203.8571428571429</v>
      </c>
      <c r="BE50" s="135">
        <f t="shared" si="41"/>
        <v>351</v>
      </c>
      <c r="BF50" s="136">
        <f t="shared" ref="BF50" si="42">BF4-BF28</f>
        <v>420.71428571428578</v>
      </c>
    </row>
    <row r="51" spans="2:58">
      <c r="B51" s="99" t="s">
        <v>27</v>
      </c>
      <c r="C51" s="42"/>
      <c r="D51" s="42"/>
      <c r="E51" s="42"/>
      <c r="F51" s="42"/>
      <c r="G51" s="42"/>
      <c r="H51" s="42"/>
      <c r="I51" s="42"/>
      <c r="J51" s="137">
        <f>ABS(J50)</f>
        <v>306</v>
      </c>
      <c r="K51" s="137">
        <f>ABS(K50)</f>
        <v>7</v>
      </c>
      <c r="L51" s="137">
        <f t="shared" ref="L51:BE51" si="43">ABS(L50)</f>
        <v>110</v>
      </c>
      <c r="M51" s="137">
        <f t="shared" si="43"/>
        <v>258</v>
      </c>
      <c r="N51" s="137">
        <f t="shared" si="43"/>
        <v>190</v>
      </c>
      <c r="O51" s="137">
        <f t="shared" si="43"/>
        <v>242</v>
      </c>
      <c r="P51" s="137">
        <f t="shared" si="43"/>
        <v>188</v>
      </c>
      <c r="Q51" s="137">
        <f t="shared" si="43"/>
        <v>176</v>
      </c>
      <c r="R51" s="137">
        <f t="shared" si="43"/>
        <v>535.5</v>
      </c>
      <c r="S51" s="137">
        <f t="shared" si="43"/>
        <v>22</v>
      </c>
      <c r="T51" s="137">
        <f t="shared" si="43"/>
        <v>279</v>
      </c>
      <c r="U51" s="137">
        <f t="shared" si="43"/>
        <v>32</v>
      </c>
      <c r="V51" s="137">
        <f t="shared" si="43"/>
        <v>111</v>
      </c>
      <c r="W51" s="137">
        <f t="shared" si="43"/>
        <v>124</v>
      </c>
      <c r="X51" s="137">
        <f t="shared" si="43"/>
        <v>133.33333333333326</v>
      </c>
      <c r="Y51" s="137">
        <f t="shared" si="43"/>
        <v>344</v>
      </c>
      <c r="Z51" s="137">
        <f t="shared" si="43"/>
        <v>145.33333333333326</v>
      </c>
      <c r="AA51" s="137">
        <f t="shared" si="43"/>
        <v>37</v>
      </c>
      <c r="AB51" s="137">
        <f t="shared" si="43"/>
        <v>330.66666666666674</v>
      </c>
      <c r="AC51" s="137">
        <f t="shared" si="43"/>
        <v>154</v>
      </c>
      <c r="AD51" s="137">
        <f t="shared" si="43"/>
        <v>82.666666666666629</v>
      </c>
      <c r="AE51" s="137">
        <f t="shared" si="43"/>
        <v>44</v>
      </c>
      <c r="AF51" s="137">
        <f t="shared" si="43"/>
        <v>272</v>
      </c>
      <c r="AG51" s="137">
        <f t="shared" si="43"/>
        <v>78</v>
      </c>
      <c r="AH51" s="137">
        <f t="shared" si="43"/>
        <v>60.75</v>
      </c>
      <c r="AI51" s="137">
        <f t="shared" si="43"/>
        <v>40</v>
      </c>
      <c r="AJ51" s="137">
        <f t="shared" si="43"/>
        <v>172.5</v>
      </c>
      <c r="AK51" s="137">
        <f t="shared" si="43"/>
        <v>65</v>
      </c>
      <c r="AL51" s="137">
        <f t="shared" si="43"/>
        <v>1104.8</v>
      </c>
      <c r="AM51" s="137">
        <f t="shared" si="43"/>
        <v>817.40000000000009</v>
      </c>
      <c r="AN51" s="137">
        <f t="shared" si="43"/>
        <v>1128.5999999999999</v>
      </c>
      <c r="AO51" s="137">
        <f t="shared" si="43"/>
        <v>908.40000000000009</v>
      </c>
      <c r="AP51" s="137">
        <f t="shared" si="43"/>
        <v>789</v>
      </c>
      <c r="AQ51" s="137">
        <f t="shared" si="43"/>
        <v>454</v>
      </c>
      <c r="AR51" s="137">
        <f t="shared" si="43"/>
        <v>754</v>
      </c>
      <c r="AS51" s="137">
        <f t="shared" si="43"/>
        <v>1105.6666666666667</v>
      </c>
      <c r="AT51" s="137">
        <f t="shared" si="43"/>
        <v>283.16666666666652</v>
      </c>
      <c r="AU51" s="137">
        <f t="shared" si="43"/>
        <v>792.5</v>
      </c>
      <c r="AV51" s="137">
        <f t="shared" si="43"/>
        <v>1233</v>
      </c>
      <c r="AW51" s="137">
        <f t="shared" si="43"/>
        <v>522.5</v>
      </c>
      <c r="AX51" s="137">
        <f t="shared" si="43"/>
        <v>618.33333333333326</v>
      </c>
      <c r="AY51" s="137">
        <f t="shared" si="43"/>
        <v>249.33333333333326</v>
      </c>
      <c r="AZ51" s="152">
        <f t="shared" si="43"/>
        <v>765.71428571428578</v>
      </c>
      <c r="BA51" s="138">
        <f t="shared" si="43"/>
        <v>486.71428571428578</v>
      </c>
      <c r="BB51" s="138">
        <f t="shared" si="43"/>
        <v>772.28571428571422</v>
      </c>
      <c r="BC51" s="138">
        <f t="shared" si="43"/>
        <v>181.85714285714266</v>
      </c>
      <c r="BD51" s="138">
        <f t="shared" si="43"/>
        <v>1203.8571428571429</v>
      </c>
      <c r="BE51" s="138">
        <f t="shared" si="43"/>
        <v>351</v>
      </c>
      <c r="BF51" s="139">
        <f t="shared" ref="BF51" si="44">ABS(BF50)</f>
        <v>420.71428571428578</v>
      </c>
    </row>
    <row r="52" spans="2:58" ht="17" thickBot="1">
      <c r="B52" s="100" t="s">
        <v>28</v>
      </c>
      <c r="C52" s="78"/>
      <c r="D52" s="78"/>
      <c r="E52" s="78"/>
      <c r="F52" s="78"/>
      <c r="G52" s="78"/>
      <c r="H52" s="78"/>
      <c r="I52" s="78"/>
      <c r="J52" s="140">
        <f>J50^2</f>
        <v>93636</v>
      </c>
      <c r="K52" s="140">
        <f t="shared" ref="K52:BD52" si="45">K50^2</f>
        <v>49</v>
      </c>
      <c r="L52" s="140">
        <f t="shared" si="45"/>
        <v>12100</v>
      </c>
      <c r="M52" s="140">
        <f t="shared" si="45"/>
        <v>66564</v>
      </c>
      <c r="N52" s="140">
        <f t="shared" si="45"/>
        <v>36100</v>
      </c>
      <c r="O52" s="140">
        <f t="shared" si="45"/>
        <v>58564</v>
      </c>
      <c r="P52" s="140">
        <f t="shared" si="45"/>
        <v>35344</v>
      </c>
      <c r="Q52" s="140">
        <f t="shared" si="45"/>
        <v>30976</v>
      </c>
      <c r="R52" s="140">
        <f t="shared" si="45"/>
        <v>286760.25</v>
      </c>
      <c r="S52" s="140">
        <f t="shared" si="45"/>
        <v>484</v>
      </c>
      <c r="T52" s="140">
        <f t="shared" si="45"/>
        <v>77841</v>
      </c>
      <c r="U52" s="140">
        <f t="shared" si="45"/>
        <v>1024</v>
      </c>
      <c r="V52" s="140">
        <f t="shared" si="45"/>
        <v>12321</v>
      </c>
      <c r="W52" s="140">
        <f t="shared" si="45"/>
        <v>15376</v>
      </c>
      <c r="X52" s="140">
        <f t="shared" si="45"/>
        <v>17777.777777777759</v>
      </c>
      <c r="Y52" s="140">
        <f t="shared" si="45"/>
        <v>118336</v>
      </c>
      <c r="Z52" s="140">
        <f t="shared" si="45"/>
        <v>21121.777777777756</v>
      </c>
      <c r="AA52" s="140">
        <f t="shared" si="45"/>
        <v>1369</v>
      </c>
      <c r="AB52" s="140">
        <f t="shared" si="45"/>
        <v>109340.4444444445</v>
      </c>
      <c r="AC52" s="140">
        <f t="shared" si="45"/>
        <v>23716</v>
      </c>
      <c r="AD52" s="140">
        <f t="shared" si="45"/>
        <v>6833.7777777777719</v>
      </c>
      <c r="AE52" s="140">
        <f t="shared" si="45"/>
        <v>1936</v>
      </c>
      <c r="AF52" s="140">
        <f t="shared" si="45"/>
        <v>73984</v>
      </c>
      <c r="AG52" s="140">
        <f t="shared" si="45"/>
        <v>6084</v>
      </c>
      <c r="AH52" s="140">
        <f t="shared" si="45"/>
        <v>3690.5625</v>
      </c>
      <c r="AI52" s="140">
        <f t="shared" si="45"/>
        <v>1600</v>
      </c>
      <c r="AJ52" s="140">
        <f t="shared" si="45"/>
        <v>29756.25</v>
      </c>
      <c r="AK52" s="140">
        <f t="shared" si="45"/>
        <v>4225</v>
      </c>
      <c r="AL52" s="140">
        <f t="shared" si="45"/>
        <v>1220583.0399999998</v>
      </c>
      <c r="AM52" s="140">
        <f t="shared" si="45"/>
        <v>668142.76000000013</v>
      </c>
      <c r="AN52" s="140">
        <f t="shared" si="45"/>
        <v>1273737.9599999997</v>
      </c>
      <c r="AO52" s="140">
        <f t="shared" si="45"/>
        <v>825190.56000000017</v>
      </c>
      <c r="AP52" s="140">
        <f t="shared" si="45"/>
        <v>622521</v>
      </c>
      <c r="AQ52" s="140">
        <f t="shared" si="45"/>
        <v>206116</v>
      </c>
      <c r="AR52" s="140">
        <f t="shared" si="45"/>
        <v>568516</v>
      </c>
      <c r="AS52" s="140">
        <f t="shared" si="45"/>
        <v>1222498.777777778</v>
      </c>
      <c r="AT52" s="140">
        <f t="shared" si="45"/>
        <v>80183.361111111022</v>
      </c>
      <c r="AU52" s="140">
        <f t="shared" si="45"/>
        <v>628056.25</v>
      </c>
      <c r="AV52" s="140">
        <f t="shared" si="45"/>
        <v>1520289</v>
      </c>
      <c r="AW52" s="140">
        <f t="shared" si="45"/>
        <v>273006.25</v>
      </c>
      <c r="AX52" s="140">
        <f t="shared" si="45"/>
        <v>382336.11111111101</v>
      </c>
      <c r="AY52" s="140">
        <f t="shared" si="45"/>
        <v>62167.111111111073</v>
      </c>
      <c r="AZ52" s="153">
        <f t="shared" si="45"/>
        <v>586318.36734693893</v>
      </c>
      <c r="BA52" s="141">
        <f t="shared" si="45"/>
        <v>236890.7959183674</v>
      </c>
      <c r="BB52" s="141">
        <f t="shared" si="45"/>
        <v>596425.22448979586</v>
      </c>
      <c r="BC52" s="141">
        <f>BC50^2</f>
        <v>33072.020408163196</v>
      </c>
      <c r="BD52" s="141">
        <f t="shared" si="45"/>
        <v>1449272.0204081633</v>
      </c>
      <c r="BE52" s="141">
        <f>BE50^2</f>
        <v>123201</v>
      </c>
      <c r="BF52" s="142">
        <f>BF50^2</f>
        <v>177000.51020408169</v>
      </c>
    </row>
    <row r="53" spans="2:58" ht="17" thickBot="1">
      <c r="J53" s="104"/>
      <c r="K53" s="8"/>
      <c r="L53" s="8"/>
      <c r="M53" s="8"/>
      <c r="N53" s="8"/>
      <c r="O53" s="8"/>
      <c r="P53" s="8"/>
      <c r="Q53" s="104"/>
      <c r="R53" s="8"/>
      <c r="S53" s="8"/>
      <c r="T53" s="8"/>
      <c r="U53" s="8"/>
      <c r="V53" s="8"/>
      <c r="W53" s="8"/>
      <c r="X53" s="104"/>
      <c r="Y53" s="8"/>
      <c r="Z53" s="8"/>
      <c r="AA53" s="8"/>
      <c r="AB53" s="8"/>
      <c r="AC53" s="8"/>
      <c r="AD53" s="8"/>
      <c r="AE53" s="104"/>
      <c r="AF53" s="8"/>
      <c r="AG53" s="8"/>
      <c r="AH53" s="8"/>
      <c r="AI53" s="8"/>
      <c r="AJ53" s="8"/>
      <c r="AK53" s="8"/>
      <c r="AL53" s="104"/>
      <c r="AM53" s="8"/>
      <c r="AN53" s="8"/>
      <c r="AO53" s="8"/>
      <c r="AP53" s="8"/>
      <c r="AQ53" s="8"/>
      <c r="AR53" s="8"/>
      <c r="AS53" s="104"/>
      <c r="AT53" s="8"/>
      <c r="AU53" s="8"/>
      <c r="AV53" s="8"/>
      <c r="AW53" s="8"/>
      <c r="AX53" s="8"/>
      <c r="AY53" s="8"/>
      <c r="AZ53" s="154"/>
      <c r="BA53" s="155"/>
      <c r="BB53" s="155"/>
      <c r="BC53" s="155"/>
      <c r="BD53" s="155"/>
      <c r="BE53" s="155"/>
      <c r="BF53" s="156"/>
    </row>
    <row r="54" spans="2:58">
      <c r="B54" s="103" t="s">
        <v>29</v>
      </c>
      <c r="C54" s="85"/>
      <c r="D54" s="85"/>
      <c r="E54" s="85"/>
      <c r="F54" s="85"/>
      <c r="G54" s="85"/>
      <c r="H54" s="85"/>
      <c r="I54" s="85"/>
      <c r="J54" s="134">
        <f>SUM($J$50:J50)/COUNT($J$50:J50)</f>
        <v>306</v>
      </c>
      <c r="K54" s="134">
        <f>SUM($J$50:K50)/COUNT($J$50:K50)</f>
        <v>156.5</v>
      </c>
      <c r="L54" s="134">
        <f>SUM($J$50:L50)/COUNT($J$50:L50)</f>
        <v>141</v>
      </c>
      <c r="M54" s="134">
        <f>SUM($J$50:M50)/COUNT($J$50:M50)</f>
        <v>170.25</v>
      </c>
      <c r="N54" s="134">
        <f>SUM($J$50:N50)/COUNT($J$50:N50)</f>
        <v>98.2</v>
      </c>
      <c r="O54" s="134">
        <f>SUM($J$50:O50)/COUNT($J$50:O50)</f>
        <v>41.5</v>
      </c>
      <c r="P54" s="134">
        <f>SUM($J$50:P50)/COUNT($J$50:P50)</f>
        <v>62.428571428571431</v>
      </c>
      <c r="Q54" s="134">
        <f>SUM($J$50:Q50)/COUNT($J$50:Q50)</f>
        <v>76.625</v>
      </c>
      <c r="R54" s="134">
        <f>SUM($J$50:R50)/COUNT($J$50:R50)</f>
        <v>8.6111111111111107</v>
      </c>
      <c r="S54" s="134">
        <f>SUM($J$50:S50)/COUNT($J$50:S50)</f>
        <v>5.55</v>
      </c>
      <c r="T54" s="134">
        <f>SUM($J$50:T50)/COUNT($J$50:T50)</f>
        <v>30.40909090909091</v>
      </c>
      <c r="U54" s="134">
        <f>SUM($J$50:U50)/COUNT($J$50:U50)</f>
        <v>25.208333333333332</v>
      </c>
      <c r="V54" s="134">
        <f>SUM($J$50:V50)/COUNT($J$50:V50)</f>
        <v>14.73076923076923</v>
      </c>
      <c r="W54" s="134">
        <f>SUM($J$50:W50)/COUNT($J$50:W50)</f>
        <v>22.535714285714285</v>
      </c>
      <c r="X54" s="134">
        <f>SUM($J$50:X50)/COUNT($J$50:X50)</f>
        <v>29.922222222222217</v>
      </c>
      <c r="Y54" s="134">
        <f>SUM($J$50:Y50)/COUNT($J$50:Y50)</f>
        <v>6.5520833333333286</v>
      </c>
      <c r="Z54" s="134">
        <f>SUM($J$50:Z50)/COUNT($J$50:Z50)</f>
        <v>14.715686274509794</v>
      </c>
      <c r="AA54" s="134">
        <f>SUM($J$50:AA50)/COUNT($J$50:AA50)</f>
        <v>11.842592592592585</v>
      </c>
      <c r="AB54" s="134">
        <f>SUM($J$50:AB50)/COUNT($J$50:AB50)</f>
        <v>28.622807017543856</v>
      </c>
      <c r="AC54" s="134">
        <f>SUM($J$50:AC50)/COUNT($J$50:AC50)</f>
        <v>34.891666666666666</v>
      </c>
      <c r="AD54" s="134">
        <f>SUM($J$50:AD50)/COUNT($J$50:AD50)</f>
        <v>37.166666666666664</v>
      </c>
      <c r="AE54" s="134">
        <f>SUM($J$50:AE50)/COUNT($J$50:AE50)</f>
        <v>33.47727272727272</v>
      </c>
      <c r="AF54" s="134">
        <f>SUM($J$50:AF50)/COUNT($J$50:AF50)</f>
        <v>20.195652173913039</v>
      </c>
      <c r="AG54" s="134">
        <f>SUM($J$50:AG50)/COUNT($J$50:AG50)</f>
        <v>16.104166666666661</v>
      </c>
      <c r="AH54" s="134">
        <f>SUM($J$50:AH50)/COUNT($J$50:AH50)</f>
        <v>13.029999999999996</v>
      </c>
      <c r="AI54" s="134">
        <f>SUM($J$50:AI50)/COUNT($J$50:AI50)</f>
        <v>14.067307692307688</v>
      </c>
      <c r="AJ54" s="134">
        <f>SUM($J$50:AJ50)/COUNT($J$50:AJ50)</f>
        <v>7.157407407407403</v>
      </c>
      <c r="AK54" s="134">
        <f>SUM($J$50:AK50)/COUNT($J$50:AK50)</f>
        <v>9.2232142857142811</v>
      </c>
      <c r="AL54" s="134">
        <f>SUM($J$50:AL50)/COUNT($J$50:AL50)</f>
        <v>47.001724137931028</v>
      </c>
      <c r="AM54" s="134">
        <f>SUM($J$50:AM50)/COUNT($J$50:AM50)</f>
        <v>72.681666666666658</v>
      </c>
      <c r="AN54" s="134">
        <f>SUM($J$50:AN50)/COUNT($J$50:AN50)</f>
        <v>106.74354838709677</v>
      </c>
      <c r="AO54" s="134">
        <f>SUM($J$50:AO50)/COUNT($J$50:AO50)</f>
        <v>131.79531249999999</v>
      </c>
      <c r="AP54" s="134">
        <f>SUM($J$50:AP50)/COUNT($J$50:AP50)</f>
        <v>151.71060606060607</v>
      </c>
      <c r="AQ54" s="134">
        <f>SUM($J$50:AQ50)/COUNT($J$50:AQ50)</f>
        <v>160.60147058823529</v>
      </c>
      <c r="AR54" s="134">
        <f>SUM($J$50:AR50)/COUNT($J$50:AR50)</f>
        <v>177.55571428571429</v>
      </c>
      <c r="AS54" s="134">
        <f>SUM($J$50:AS50)/COUNT($J$50:AS50)</f>
        <v>203.33657407407406</v>
      </c>
      <c r="AT54" s="134">
        <f>SUM($J$50:AT50)/COUNT($J$50:AT50)</f>
        <v>205.49414414414414</v>
      </c>
      <c r="AU54" s="134">
        <f>SUM($J$50:AU50)/COUNT($J$50:AU50)</f>
        <v>220.94166666666666</v>
      </c>
      <c r="AV54" s="134">
        <f>SUM($J$50:AV50)/COUNT($J$50:AV50)</f>
        <v>246.89188034188032</v>
      </c>
      <c r="AW54" s="134">
        <f>SUM($J$50:AW50)/COUNT($J$50:AW50)</f>
        <v>253.78208333333333</v>
      </c>
      <c r="AX54" s="134">
        <f>SUM($J$50:AX50)/COUNT($J$50:AX50)</f>
        <v>262.67357723577237</v>
      </c>
      <c r="AY54" s="134">
        <f>SUM($J$50:AY50)/COUNT($J$50:AY50)</f>
        <v>262.35595238095237</v>
      </c>
      <c r="AZ54" s="151">
        <f>SUM($AZ$50:AZ50)/COUNT($AZ$50:AZ50)</f>
        <v>765.71428571428578</v>
      </c>
      <c r="BA54" s="135">
        <f>SUM($AZ$50:BA50)/COUNT($AZ$50:BA50)</f>
        <v>626.21428571428578</v>
      </c>
      <c r="BB54" s="135">
        <f>SUM($AZ$50:BB50)/COUNT($AZ$50:BB50)</f>
        <v>674.90476190476193</v>
      </c>
      <c r="BC54" s="135">
        <f>SUM($AZ$50:BC50)/COUNT($AZ$50:BC50)</f>
        <v>551.64285714285711</v>
      </c>
      <c r="BD54" s="135">
        <f>SUM($AZ$50:BD50)/COUNT($AZ$50:BD50)</f>
        <v>682.08571428571429</v>
      </c>
      <c r="BE54" s="135">
        <f>SUM($AZ$50:BE50)/COUNT($AZ$50:BE50)</f>
        <v>626.90476190476193</v>
      </c>
      <c r="BF54" s="136">
        <f>SUM($AZ$50:BF50)/COUNT($AZ$50:BF50)</f>
        <v>597.44897959183675</v>
      </c>
    </row>
    <row r="55" spans="2:58">
      <c r="B55" s="99" t="s">
        <v>30</v>
      </c>
      <c r="C55" s="42"/>
      <c r="D55" s="42"/>
      <c r="E55" s="42"/>
      <c r="F55" s="42"/>
      <c r="G55" s="42"/>
      <c r="H55" s="42"/>
      <c r="I55" s="42"/>
      <c r="J55" s="137">
        <f>SUM($J$51:J51)/COUNT($J$51:J51)</f>
        <v>306</v>
      </c>
      <c r="K55" s="137">
        <f>SUM($J$51:K51)/COUNT($J$51:K51)</f>
        <v>156.5</v>
      </c>
      <c r="L55" s="137">
        <f>SUM($J$51:L51)/COUNT($J$51:L51)</f>
        <v>141</v>
      </c>
      <c r="M55" s="137">
        <f>SUM($J$51:M51)/COUNT($J$51:M51)</f>
        <v>170.25</v>
      </c>
      <c r="N55" s="137">
        <f>SUM($J$51:N51)/COUNT($J$51:N51)</f>
        <v>174.2</v>
      </c>
      <c r="O55" s="137">
        <f>SUM($J$51:O51)/COUNT($J$51:O51)</f>
        <v>185.5</v>
      </c>
      <c r="P55" s="137">
        <f>SUM($J$51:P51)/COUNT($J$51:P51)</f>
        <v>185.85714285714286</v>
      </c>
      <c r="Q55" s="137">
        <f>SUM($J$51:Q51)/COUNT($J$51:Q51)</f>
        <v>184.625</v>
      </c>
      <c r="R55" s="137">
        <f>SUM($J$51:R51)/COUNT($J$51:R51)</f>
        <v>223.61111111111111</v>
      </c>
      <c r="S55" s="137">
        <f>SUM($J$51:S51)/COUNT($J$51:S51)</f>
        <v>203.45</v>
      </c>
      <c r="T55" s="137">
        <f>SUM($J$51:T51)/COUNT($J$51:T51)</f>
        <v>210.31818181818181</v>
      </c>
      <c r="U55" s="137">
        <f>SUM($J$51:U51)/COUNT($J$51:U51)</f>
        <v>195.45833333333334</v>
      </c>
      <c r="V55" s="137">
        <f>SUM($J$51:V51)/COUNT($J$51:V51)</f>
        <v>188.96153846153845</v>
      </c>
      <c r="W55" s="137">
        <f>SUM($J$51:W51)/COUNT($J$51:W51)</f>
        <v>184.32142857142858</v>
      </c>
      <c r="X55" s="137">
        <f>SUM($J$51:X51)/COUNT($J$51:X51)</f>
        <v>180.92222222222219</v>
      </c>
      <c r="Y55" s="137">
        <f>SUM($J$51:Y51)/COUNT($J$51:Y51)</f>
        <v>191.11458333333331</v>
      </c>
      <c r="Z55" s="137">
        <f>SUM($J$51:Z51)/COUNT($J$51:Z51)</f>
        <v>188.42156862745094</v>
      </c>
      <c r="AA55" s="137">
        <f>SUM($J$51:AA51)/COUNT($J$51:AA51)</f>
        <v>180.00925925925924</v>
      </c>
      <c r="AB55" s="137">
        <f>SUM($J$51:AB51)/COUNT($J$51:AB51)</f>
        <v>187.93859649122805</v>
      </c>
      <c r="AC55" s="137">
        <f>SUM($J$51:AC51)/COUNT($J$51:AC51)</f>
        <v>186.24166666666665</v>
      </c>
      <c r="AD55" s="137">
        <f>SUM($J$51:AD51)/COUNT($J$51:AD51)</f>
        <v>181.3095238095238</v>
      </c>
      <c r="AE55" s="137">
        <f>SUM($J$51:AE51)/COUNT($J$51:AE51)</f>
        <v>175.06818181818178</v>
      </c>
      <c r="AF55" s="137">
        <f>SUM($J$51:AF51)/COUNT($J$51:AF51)</f>
        <v>179.28260869565219</v>
      </c>
      <c r="AG55" s="137">
        <f>SUM($J$51:AG51)/COUNT($J$51:AG51)</f>
        <v>175.0625</v>
      </c>
      <c r="AH55" s="137">
        <f>SUM($J$51:AH51)/COUNT($J$51:AH51)</f>
        <v>170.49</v>
      </c>
      <c r="AI55" s="137">
        <f>SUM($J$51:AI51)/COUNT($J$51:AI51)</f>
        <v>165.47115384615384</v>
      </c>
      <c r="AJ55" s="137">
        <f>SUM($J$51:AJ51)/COUNT($J$51:AJ51)</f>
        <v>165.7314814814815</v>
      </c>
      <c r="AK55" s="137">
        <f>SUM($J$51:AK51)/COUNT($J$51:AK51)</f>
        <v>162.13392857142858</v>
      </c>
      <c r="AL55" s="137">
        <f>SUM($J$51:AL51)/COUNT($J$51:AL51)</f>
        <v>194.6396551724138</v>
      </c>
      <c r="AM55" s="137">
        <f>SUM($J$51:AM51)/COUNT($J$51:AM51)</f>
        <v>215.39833333333337</v>
      </c>
      <c r="AN55" s="137">
        <f>SUM($J$51:AN51)/COUNT($J$51:AN51)</f>
        <v>244.85645161290327</v>
      </c>
      <c r="AO55" s="137">
        <f>SUM($J$51:AO51)/COUNT($J$51:AO51)</f>
        <v>265.59218750000002</v>
      </c>
      <c r="AP55" s="137">
        <f>SUM($J$51:AP51)/COUNT($J$51:AP51)</f>
        <v>281.45303030303035</v>
      </c>
      <c r="AQ55" s="137">
        <f>SUM($J$51:AQ51)/COUNT($J$51:AQ51)</f>
        <v>286.52794117647062</v>
      </c>
      <c r="AR55" s="137">
        <f>SUM($J$51:AR51)/COUNT($J$51:AR51)</f>
        <v>299.88428571428574</v>
      </c>
      <c r="AS55" s="137">
        <f>SUM($J$51:AS51)/COUNT($J$51:AS51)</f>
        <v>322.26712962962961</v>
      </c>
      <c r="AT55" s="137">
        <f>SUM($J$51:AT51)/COUNT($J$51:AT51)</f>
        <v>321.21036036036037</v>
      </c>
      <c r="AU55" s="137">
        <f>SUM($J$51:AU51)/COUNT($J$51:AU51)</f>
        <v>333.61271929824562</v>
      </c>
      <c r="AV55" s="137">
        <f>SUM($J$51:AV51)/COUNT($J$51:AV51)</f>
        <v>356.67393162393159</v>
      </c>
      <c r="AW55" s="137">
        <f>SUM($J$51:AW51)/COUNT($J$51:AW51)</f>
        <v>360.8195833333333</v>
      </c>
      <c r="AX55" s="137">
        <f>SUM($J$51:AX51)/COUNT($J$51:AX51)</f>
        <v>367.10040650406506</v>
      </c>
      <c r="AY55" s="137">
        <f>SUM($J$51:AY51)/COUNT($J$51:AY51)</f>
        <v>364.29642857142858</v>
      </c>
      <c r="AZ55" s="152">
        <f>SUM($AZ$51:AZ51)/COUNT($AZ$51:AZ51)</f>
        <v>765.71428571428578</v>
      </c>
      <c r="BA55" s="138">
        <f>SUM($AZ$51:BA51)/COUNT($AZ$51:BA51)</f>
        <v>626.21428571428578</v>
      </c>
      <c r="BB55" s="138">
        <f>SUM($AZ$51:BB51)/COUNT($AZ$51:BB51)</f>
        <v>674.90476190476193</v>
      </c>
      <c r="BC55" s="138">
        <f>SUM($AZ$51:BC51)/COUNT($AZ$51:BC51)</f>
        <v>551.64285714285711</v>
      </c>
      <c r="BD55" s="138">
        <f>SUM($AZ$51:BD51)/COUNT($AZ$51:BD51)</f>
        <v>682.08571428571429</v>
      </c>
      <c r="BE55" s="138">
        <f>SUM($AZ$51:BE51)/COUNT($AZ$51:BE51)</f>
        <v>626.90476190476193</v>
      </c>
      <c r="BF55" s="139">
        <f>SUM($AZ$51:BF51)/COUNT($AZ$51:BF51)</f>
        <v>597.44897959183675</v>
      </c>
    </row>
    <row r="56" spans="2:58">
      <c r="B56" s="99" t="s">
        <v>31</v>
      </c>
      <c r="C56" s="42"/>
      <c r="D56" s="42"/>
      <c r="E56" s="42"/>
      <c r="F56" s="42"/>
      <c r="G56" s="42"/>
      <c r="H56" s="42"/>
      <c r="I56" s="42"/>
      <c r="J56" s="137">
        <f>SUM($J$52:J52)/COUNT($J$52:J52)</f>
        <v>93636</v>
      </c>
      <c r="K56" s="137">
        <f>SUM($J$52:K52)/COUNT($J$52:K52)</f>
        <v>46842.5</v>
      </c>
      <c r="L56" s="137">
        <f>SUM($J$52:L52)/COUNT($J$52:L52)</f>
        <v>35261.666666666664</v>
      </c>
      <c r="M56" s="137">
        <f>SUM($J$52:M52)/COUNT($J$52:M52)</f>
        <v>43087.25</v>
      </c>
      <c r="N56" s="137">
        <f>SUM($J$52:N52)/COUNT($J$52:N52)</f>
        <v>41689.800000000003</v>
      </c>
      <c r="O56" s="137">
        <f>SUM($J$52:O52)/COUNT($J$52:O52)</f>
        <v>44502.166666666664</v>
      </c>
      <c r="P56" s="137">
        <f>SUM($J$52:P52)/COUNT($J$52:P52)</f>
        <v>43193.857142857145</v>
      </c>
      <c r="Q56" s="137">
        <f>SUM($J$52:Q52)/COUNT($J$52:Q52)</f>
        <v>41666.625</v>
      </c>
      <c r="R56" s="137">
        <f>SUM($J$52:R52)/COUNT($J$52:R52)</f>
        <v>68899.25</v>
      </c>
      <c r="S56" s="137">
        <f>SUM($J$52:S52)/COUNT($J$52:S52)</f>
        <v>62057.724999999999</v>
      </c>
      <c r="T56" s="137">
        <f>SUM($J$52:T52)/COUNT($J$52:T52)</f>
        <v>63492.568181818184</v>
      </c>
      <c r="U56" s="137">
        <f>SUM($J$52:U52)/COUNT($J$52:U52)</f>
        <v>58286.854166666664</v>
      </c>
      <c r="V56" s="137">
        <f>SUM($J$52:V52)/COUNT($J$52:V52)</f>
        <v>54751.019230769234</v>
      </c>
      <c r="W56" s="137">
        <f>SUM($J$52:W52)/COUNT($J$52:W52)</f>
        <v>51938.517857142855</v>
      </c>
      <c r="X56" s="137">
        <f>SUM($J$52:X52)/COUNT($J$52:X52)</f>
        <v>49661.135185185187</v>
      </c>
      <c r="Y56" s="137">
        <f>SUM($J$52:Y52)/COUNT($J$52:Y52)</f>
        <v>53953.314236111109</v>
      </c>
      <c r="Z56" s="137">
        <f>SUM($J$52:Z52)/COUNT($J$52:Z52)</f>
        <v>52022.047385620914</v>
      </c>
      <c r="AA56" s="137">
        <f>SUM($J$52:AA52)/COUNT($J$52:AA52)</f>
        <v>49207.989197530864</v>
      </c>
      <c r="AB56" s="137">
        <f>SUM($J$52:AB52)/COUNT($J$52:AB52)</f>
        <v>52372.855263157893</v>
      </c>
      <c r="AC56" s="137">
        <f>SUM($J$52:AC52)/COUNT($J$52:AC52)</f>
        <v>50940.012499999997</v>
      </c>
      <c r="AD56" s="137">
        <f>SUM($J$52:AD52)/COUNT($J$52:AD52)</f>
        <v>48839.715608465609</v>
      </c>
      <c r="AE56" s="137">
        <f>SUM($J$52:AE52)/COUNT($J$52:AE52)</f>
        <v>46707.728535353534</v>
      </c>
      <c r="AF56" s="137">
        <f>SUM($J$52:AF52)/COUNT($J$52:AF52)</f>
        <v>47893.653381642514</v>
      </c>
      <c r="AG56" s="137">
        <f>SUM($J$52:AG52)/COUNT($J$52:AG52)</f>
        <v>46151.584490740737</v>
      </c>
      <c r="AH56" s="137">
        <f>SUM($J$52:AH52)/COUNT($J$52:AH52)</f>
        <v>44453.143611111111</v>
      </c>
      <c r="AI56" s="137">
        <f>SUM($J$52:AI52)/COUNT($J$52:AI52)</f>
        <v>42804.945779914531</v>
      </c>
      <c r="AJ56" s="137">
        <f>SUM($J$52:AJ52)/COUNT($J$52:AJ52)</f>
        <v>42321.660751028809</v>
      </c>
      <c r="AK56" s="137">
        <f>SUM($J$52:AK52)/COUNT($J$52:AK52)</f>
        <v>40961.065724206346</v>
      </c>
      <c r="AL56" s="137">
        <f>SUM($J$52:AL52)/COUNT($J$52:AL52)</f>
        <v>81637.685526819914</v>
      </c>
      <c r="AM56" s="137">
        <f>SUM($J$52:AM52)/COUNT($J$52:AM52)</f>
        <v>101187.85467592593</v>
      </c>
      <c r="AN56" s="137">
        <f>SUM($J$52:AN52)/COUNT($J$52:AN52)</f>
        <v>139012.05162186379</v>
      </c>
      <c r="AO56" s="137">
        <f>SUM($J$52:AO52)/COUNT($J$52:AO52)</f>
        <v>160455.13000868057</v>
      </c>
      <c r="AP56" s="137">
        <f>SUM($J$52:AP52)/COUNT($J$52:AP52)</f>
        <v>174457.12606902359</v>
      </c>
      <c r="AQ56" s="137">
        <f>SUM($J$52:AQ52)/COUNT($J$52:AQ52)</f>
        <v>175388.26941993466</v>
      </c>
      <c r="AR56" s="137">
        <f>SUM($J$52:AR52)/COUNT($J$52:AR52)</f>
        <v>186620.4902936508</v>
      </c>
      <c r="AS56" s="137">
        <f>SUM($J$52:AS52)/COUNT($J$52:AS52)</f>
        <v>215394.88716820988</v>
      </c>
      <c r="AT56" s="137">
        <f>SUM($J$52:AT52)/COUNT($J$52:AT52)</f>
        <v>211740.52159909913</v>
      </c>
      <c r="AU56" s="137">
        <f>SUM($J$52:AU52)/COUNT($J$52:AU52)</f>
        <v>222696.19866228075</v>
      </c>
      <c r="AV56" s="137">
        <f>SUM($J$52:AV52)/COUNT($J$52:AV52)</f>
        <v>255967.8089529915</v>
      </c>
      <c r="AW56" s="137">
        <f>SUM($J$52:AW52)/COUNT($J$52:AW52)</f>
        <v>256393.76997916671</v>
      </c>
      <c r="AX56" s="137">
        <f>SUM($J$52:AX52)/COUNT($J$52:AX52)</f>
        <v>259465.53439701902</v>
      </c>
      <c r="AY56" s="137">
        <f>SUM($J$52:AY52)/COUNT($J$52:AY52)</f>
        <v>254767.95289021172</v>
      </c>
      <c r="AZ56" s="152">
        <f>SUM($AZ$52:AZ52)/COUNT($AZ$52:AZ52)</f>
        <v>586318.36734693893</v>
      </c>
      <c r="BA56" s="138">
        <f>SUM($AZ$52:BA52)/COUNT($AZ$52:BA52)</f>
        <v>411604.58163265313</v>
      </c>
      <c r="BB56" s="138">
        <f>SUM($AZ$52:BB52)/COUNT($AZ$52:BB52)</f>
        <v>473211.46258503402</v>
      </c>
      <c r="BC56" s="138">
        <f>SUM($AZ$52:BC52)/COUNT($AZ$52:BC52)</f>
        <v>363176.60204081633</v>
      </c>
      <c r="BD56" s="138">
        <f>SUM($AZ$52:BD52)/COUNT($AZ$52:BD52)</f>
        <v>580395.6857142857</v>
      </c>
      <c r="BE56" s="138">
        <f>SUM($AZ$52:BE52)/COUNT($AZ$52:BE52)</f>
        <v>504196.57142857142</v>
      </c>
      <c r="BF56" s="139">
        <f>SUM($AZ$52:BF52)/COUNT($AZ$52:BF52)</f>
        <v>457454.27696793008</v>
      </c>
    </row>
    <row r="57" spans="2:58" ht="17" thickBot="1">
      <c r="B57" s="100" t="s">
        <v>36</v>
      </c>
      <c r="C57" s="78"/>
      <c r="D57" s="78"/>
      <c r="E57" s="78"/>
      <c r="F57" s="78"/>
      <c r="G57" s="78"/>
      <c r="H57" s="78"/>
      <c r="I57" s="78"/>
      <c r="J57" s="140">
        <f>SQRT(J56)</f>
        <v>306</v>
      </c>
      <c r="K57" s="140">
        <f t="shared" ref="K57:BE57" si="46">SQRT(K56)</f>
        <v>216.431282396977</v>
      </c>
      <c r="L57" s="140">
        <f t="shared" si="46"/>
        <v>187.78090069723987</v>
      </c>
      <c r="M57" s="140">
        <f t="shared" si="46"/>
        <v>207.57468535445261</v>
      </c>
      <c r="N57" s="140">
        <f t="shared" si="46"/>
        <v>204.18080223174755</v>
      </c>
      <c r="O57" s="140">
        <f t="shared" si="46"/>
        <v>210.95536652729805</v>
      </c>
      <c r="P57" s="140">
        <f t="shared" si="46"/>
        <v>207.8313189653021</v>
      </c>
      <c r="Q57" s="140">
        <f t="shared" si="46"/>
        <v>204.12404316983339</v>
      </c>
      <c r="R57" s="140">
        <f t="shared" si="46"/>
        <v>262.48666632802514</v>
      </c>
      <c r="S57" s="140">
        <f t="shared" si="46"/>
        <v>249.11387958120679</v>
      </c>
      <c r="T57" s="140">
        <f t="shared" si="46"/>
        <v>251.97731680017981</v>
      </c>
      <c r="U57" s="140">
        <f t="shared" si="46"/>
        <v>241.42670557887058</v>
      </c>
      <c r="V57" s="140">
        <f t="shared" si="46"/>
        <v>233.98935708867023</v>
      </c>
      <c r="W57" s="140">
        <f t="shared" si="46"/>
        <v>227.90023663248544</v>
      </c>
      <c r="X57" s="140">
        <f t="shared" si="46"/>
        <v>222.84778478859778</v>
      </c>
      <c r="Y57" s="140">
        <f t="shared" si="46"/>
        <v>232.27852728160454</v>
      </c>
      <c r="Z57" s="140">
        <f t="shared" si="46"/>
        <v>228.08342198770367</v>
      </c>
      <c r="AA57" s="140">
        <f t="shared" si="46"/>
        <v>221.82873843920868</v>
      </c>
      <c r="AB57" s="140">
        <f t="shared" si="46"/>
        <v>228.85116399782171</v>
      </c>
      <c r="AC57" s="140">
        <f t="shared" si="46"/>
        <v>225.69894217740585</v>
      </c>
      <c r="AD57" s="140">
        <f t="shared" si="46"/>
        <v>220.99709411769561</v>
      </c>
      <c r="AE57" s="140">
        <f t="shared" si="46"/>
        <v>216.11970880822864</v>
      </c>
      <c r="AF57" s="140">
        <f t="shared" si="46"/>
        <v>218.84618658236317</v>
      </c>
      <c r="AG57" s="140">
        <f t="shared" si="46"/>
        <v>214.82919841292696</v>
      </c>
      <c r="AH57" s="140">
        <f t="shared" si="46"/>
        <v>210.83914155372364</v>
      </c>
      <c r="AI57" s="140">
        <f t="shared" si="46"/>
        <v>206.89356147525359</v>
      </c>
      <c r="AJ57" s="140">
        <f t="shared" si="46"/>
        <v>205.72229036015716</v>
      </c>
      <c r="AK57" s="140">
        <f t="shared" si="46"/>
        <v>202.38840313665787</v>
      </c>
      <c r="AL57" s="140">
        <f t="shared" si="46"/>
        <v>285.72309239335192</v>
      </c>
      <c r="AM57" s="140">
        <f t="shared" si="46"/>
        <v>318.10038458940272</v>
      </c>
      <c r="AN57" s="140">
        <f t="shared" si="46"/>
        <v>372.84319977956392</v>
      </c>
      <c r="AO57" s="140">
        <f t="shared" si="46"/>
        <v>400.56850850844552</v>
      </c>
      <c r="AP57" s="140">
        <f t="shared" si="46"/>
        <v>417.68065081952693</v>
      </c>
      <c r="AQ57" s="140">
        <f t="shared" si="46"/>
        <v>418.7938268646455</v>
      </c>
      <c r="AR57" s="140">
        <f t="shared" si="46"/>
        <v>431.99593782077488</v>
      </c>
      <c r="AS57" s="140">
        <f t="shared" si="46"/>
        <v>464.10654721541033</v>
      </c>
      <c r="AT57" s="140">
        <f t="shared" si="46"/>
        <v>460.1527155185538</v>
      </c>
      <c r="AU57" s="140">
        <f t="shared" si="46"/>
        <v>471.90698094251661</v>
      </c>
      <c r="AV57" s="140">
        <f t="shared" si="46"/>
        <v>505.93261305532724</v>
      </c>
      <c r="AW57" s="140">
        <f t="shared" si="46"/>
        <v>506.35340423380853</v>
      </c>
      <c r="AX57" s="140">
        <f t="shared" si="46"/>
        <v>509.37759510702767</v>
      </c>
      <c r="AY57" s="140">
        <f t="shared" si="46"/>
        <v>504.74543374874798</v>
      </c>
      <c r="AZ57" s="153">
        <f t="shared" si="46"/>
        <v>765.71428571428578</v>
      </c>
      <c r="BA57" s="141">
        <f t="shared" si="46"/>
        <v>641.56416797749318</v>
      </c>
      <c r="BB57" s="141">
        <f t="shared" si="46"/>
        <v>687.90367246078426</v>
      </c>
      <c r="BC57" s="141">
        <f t="shared" si="46"/>
        <v>602.64135440642997</v>
      </c>
      <c r="BD57" s="141">
        <f t="shared" si="46"/>
        <v>761.83704669324504</v>
      </c>
      <c r="BE57" s="141">
        <f t="shared" si="46"/>
        <v>710.06800479149274</v>
      </c>
      <c r="BF57" s="142">
        <f t="shared" ref="BF57" si="47">SQRT(BF56)</f>
        <v>676.35366264102549</v>
      </c>
    </row>
    <row r="58" spans="2:58">
      <c r="J58" s="104"/>
      <c r="K58" s="8"/>
      <c r="L58" s="8"/>
      <c r="M58" s="8"/>
      <c r="N58" s="8"/>
      <c r="O58" s="8"/>
      <c r="P58" s="8"/>
      <c r="Q58" s="104"/>
      <c r="R58" s="8"/>
      <c r="S58" s="8"/>
      <c r="T58" s="8"/>
      <c r="U58" s="8"/>
      <c r="V58" s="8"/>
      <c r="W58" s="8"/>
      <c r="X58" s="104"/>
      <c r="Y58" s="8"/>
      <c r="Z58" s="8"/>
      <c r="AA58" s="8"/>
      <c r="AB58" s="8"/>
      <c r="AC58" s="8"/>
      <c r="AD58" s="8"/>
      <c r="AE58" s="104"/>
      <c r="AF58" s="8"/>
      <c r="AG58" s="8"/>
      <c r="AH58" s="8"/>
      <c r="AI58" s="8"/>
      <c r="AJ58" s="8"/>
      <c r="AK58" s="8"/>
      <c r="AL58" s="104"/>
      <c r="AM58" s="8"/>
      <c r="AN58" s="8"/>
      <c r="AO58" s="8"/>
      <c r="AP58" s="8"/>
      <c r="AQ58" s="8"/>
      <c r="AR58" s="8"/>
      <c r="AS58" s="104"/>
      <c r="AT58" s="8"/>
      <c r="AU58" s="8"/>
      <c r="AV58" s="8"/>
      <c r="AW58" s="8"/>
      <c r="AX58" s="8"/>
      <c r="AY58" s="8"/>
      <c r="AZ58" s="154"/>
      <c r="BA58" s="155"/>
      <c r="BB58" s="155"/>
      <c r="BC58" s="155"/>
      <c r="BD58" s="155"/>
      <c r="BE58" s="155"/>
      <c r="BF58" s="156"/>
    </row>
    <row r="59" spans="2:58" ht="17" thickBot="1">
      <c r="J59" s="104"/>
      <c r="K59" s="8"/>
      <c r="L59" s="8"/>
      <c r="M59" s="8"/>
      <c r="N59" s="8"/>
      <c r="O59" s="8"/>
      <c r="P59" s="8"/>
      <c r="Q59" s="104"/>
      <c r="R59" s="8"/>
      <c r="S59" s="8"/>
      <c r="T59" s="8"/>
      <c r="U59" s="8"/>
      <c r="V59" s="8"/>
      <c r="W59" s="8"/>
      <c r="X59" s="104"/>
      <c r="Y59" s="8"/>
      <c r="Z59" s="8"/>
      <c r="AA59" s="8"/>
      <c r="AB59" s="8"/>
      <c r="AC59" s="8"/>
      <c r="AD59" s="8"/>
      <c r="AE59" s="104"/>
      <c r="AF59" s="8"/>
      <c r="AG59" s="8"/>
      <c r="AH59" s="8"/>
      <c r="AI59" s="8"/>
      <c r="AJ59" s="8"/>
      <c r="AK59" s="8"/>
      <c r="AL59" s="104"/>
      <c r="AM59" s="8"/>
      <c r="AN59" s="8"/>
      <c r="AO59" s="8"/>
      <c r="AP59" s="8"/>
      <c r="AQ59" s="8"/>
      <c r="AR59" s="8"/>
      <c r="AS59" s="104"/>
      <c r="AT59" s="8"/>
      <c r="AU59" s="8"/>
      <c r="AV59" s="8"/>
      <c r="AW59" s="8"/>
      <c r="AX59" s="8"/>
      <c r="AY59" s="8"/>
      <c r="AZ59" s="154"/>
      <c r="BA59" s="155"/>
      <c r="BB59" s="155"/>
      <c r="BC59" s="155"/>
      <c r="BD59" s="155"/>
      <c r="BE59" s="155"/>
      <c r="BF59" s="156"/>
    </row>
    <row r="60" spans="2:58" ht="17" thickBot="1">
      <c r="B60" s="101" t="s">
        <v>52</v>
      </c>
      <c r="J60" s="104"/>
      <c r="K60" s="8"/>
      <c r="L60" s="8"/>
      <c r="M60" s="8"/>
      <c r="N60" s="8"/>
      <c r="O60" s="8"/>
      <c r="P60" s="8"/>
      <c r="Q60" s="104"/>
      <c r="R60" s="8"/>
      <c r="S60" s="8"/>
      <c r="T60" s="8"/>
      <c r="U60" s="8"/>
      <c r="V60" s="8"/>
      <c r="W60" s="8"/>
      <c r="X60" s="104"/>
      <c r="Y60" s="8"/>
      <c r="Z60" s="8"/>
      <c r="AA60" s="8"/>
      <c r="AB60" s="8"/>
      <c r="AC60" s="8"/>
      <c r="AD60" s="8"/>
      <c r="AE60" s="104"/>
      <c r="AF60" s="8"/>
      <c r="AG60" s="8"/>
      <c r="AH60" s="8"/>
      <c r="AI60" s="8"/>
      <c r="AJ60" s="8"/>
      <c r="AK60" s="8"/>
      <c r="AL60" s="104"/>
      <c r="AM60" s="8"/>
      <c r="AN60" s="8"/>
      <c r="AO60" s="8"/>
      <c r="AP60" s="8"/>
      <c r="AQ60" s="8"/>
      <c r="AR60" s="8"/>
      <c r="AS60" s="104"/>
      <c r="AT60" s="8"/>
      <c r="AU60" s="8"/>
      <c r="AV60" s="8"/>
      <c r="AW60" s="8"/>
      <c r="AX60" s="8"/>
      <c r="AY60" s="8"/>
      <c r="AZ60" s="154"/>
      <c r="BA60" s="155"/>
      <c r="BB60" s="155"/>
      <c r="BC60" s="155"/>
      <c r="BD60" s="155"/>
      <c r="BE60" s="155"/>
      <c r="BF60" s="156"/>
    </row>
    <row r="61" spans="2:58">
      <c r="B61" s="103" t="s">
        <v>26</v>
      </c>
      <c r="C61" s="85"/>
      <c r="D61" s="85"/>
      <c r="E61" s="85"/>
      <c r="F61" s="85"/>
      <c r="G61" s="85"/>
      <c r="H61" s="85"/>
      <c r="I61" s="85"/>
      <c r="J61" s="134">
        <f t="shared" ref="J61:BE61" si="48">J4-J44</f>
        <v>306</v>
      </c>
      <c r="K61" s="134">
        <f t="shared" si="48"/>
        <v>7</v>
      </c>
      <c r="L61" s="134">
        <f t="shared" si="48"/>
        <v>110</v>
      </c>
      <c r="M61" s="134">
        <f t="shared" si="48"/>
        <v>258.00000000000023</v>
      </c>
      <c r="N61" s="134">
        <f t="shared" si="48"/>
        <v>-190</v>
      </c>
      <c r="O61" s="134">
        <f t="shared" si="48"/>
        <v>-242</v>
      </c>
      <c r="P61" s="134">
        <f t="shared" si="48"/>
        <v>187.99999999999989</v>
      </c>
      <c r="Q61" s="134">
        <f t="shared" si="48"/>
        <v>23</v>
      </c>
      <c r="R61" s="134">
        <f t="shared" si="48"/>
        <v>-539</v>
      </c>
      <c r="S61" s="134">
        <f t="shared" si="48"/>
        <v>-77</v>
      </c>
      <c r="T61" s="134">
        <f t="shared" si="48"/>
        <v>149.99999999999977</v>
      </c>
      <c r="U61" s="134">
        <f t="shared" si="48"/>
        <v>63</v>
      </c>
      <c r="V61" s="134">
        <f t="shared" si="48"/>
        <v>10.000000000000114</v>
      </c>
      <c r="W61" s="134">
        <f t="shared" si="48"/>
        <v>30</v>
      </c>
      <c r="X61" s="134">
        <f t="shared" si="48"/>
        <v>16</v>
      </c>
      <c r="Y61" s="134">
        <f t="shared" si="48"/>
        <v>13</v>
      </c>
      <c r="Z61" s="134">
        <f t="shared" si="48"/>
        <v>160</v>
      </c>
      <c r="AA61" s="134">
        <f t="shared" si="48"/>
        <v>-223</v>
      </c>
      <c r="AB61" s="134">
        <f t="shared" si="48"/>
        <v>352</v>
      </c>
      <c r="AC61" s="134">
        <f t="shared" si="48"/>
        <v>228</v>
      </c>
      <c r="AD61" s="134">
        <f t="shared" si="48"/>
        <v>0</v>
      </c>
      <c r="AE61" s="134">
        <f t="shared" si="48"/>
        <v>-144</v>
      </c>
      <c r="AF61" s="134">
        <f t="shared" si="48"/>
        <v>-14</v>
      </c>
      <c r="AG61" s="134">
        <f t="shared" si="48"/>
        <v>-187</v>
      </c>
      <c r="AH61" s="134">
        <f t="shared" si="48"/>
        <v>-33.000000000000227</v>
      </c>
      <c r="AI61" s="134">
        <f t="shared" si="48"/>
        <v>-208</v>
      </c>
      <c r="AJ61" s="134">
        <f t="shared" si="48"/>
        <v>-288</v>
      </c>
      <c r="AK61" s="134">
        <f t="shared" si="48"/>
        <v>3</v>
      </c>
      <c r="AL61" s="134">
        <f t="shared" si="48"/>
        <v>1139.9999999999998</v>
      </c>
      <c r="AM61" s="134">
        <f t="shared" si="48"/>
        <v>1034.9999999999998</v>
      </c>
      <c r="AN61" s="134">
        <f t="shared" si="48"/>
        <v>1191</v>
      </c>
      <c r="AO61" s="134">
        <f t="shared" si="48"/>
        <v>957.00000000000023</v>
      </c>
      <c r="AP61" s="134">
        <f t="shared" si="48"/>
        <v>757</v>
      </c>
      <c r="AQ61" s="134">
        <f t="shared" si="48"/>
        <v>592</v>
      </c>
      <c r="AR61" s="134">
        <f t="shared" si="48"/>
        <v>702</v>
      </c>
      <c r="AS61" s="134">
        <f t="shared" si="48"/>
        <v>185</v>
      </c>
      <c r="AT61" s="134">
        <f t="shared" si="48"/>
        <v>-398</v>
      </c>
      <c r="AU61" s="134">
        <f t="shared" si="48"/>
        <v>-148</v>
      </c>
      <c r="AV61" s="134">
        <f t="shared" si="48"/>
        <v>476</v>
      </c>
      <c r="AW61" s="134">
        <f t="shared" si="48"/>
        <v>-135</v>
      </c>
      <c r="AX61" s="134">
        <f t="shared" si="48"/>
        <v>240.00000000000023</v>
      </c>
      <c r="AY61" s="134">
        <f t="shared" si="48"/>
        <v>-379.00000000000023</v>
      </c>
      <c r="AZ61" s="151">
        <f t="shared" si="48"/>
        <v>-181.99999999999955</v>
      </c>
      <c r="BA61" s="135">
        <f t="shared" si="48"/>
        <v>244</v>
      </c>
      <c r="BB61" s="135">
        <f t="shared" si="48"/>
        <v>93</v>
      </c>
      <c r="BC61" s="135">
        <f t="shared" si="48"/>
        <v>-875</v>
      </c>
      <c r="BD61" s="135">
        <f t="shared" si="48"/>
        <v>756</v>
      </c>
      <c r="BE61" s="135">
        <f t="shared" si="48"/>
        <v>-179</v>
      </c>
      <c r="BF61" s="136">
        <f t="shared" ref="BF61" si="49">BF4-BF44</f>
        <v>207</v>
      </c>
    </row>
    <row r="62" spans="2:58">
      <c r="B62" s="99" t="s">
        <v>27</v>
      </c>
      <c r="C62" s="42"/>
      <c r="D62" s="42"/>
      <c r="E62" s="42"/>
      <c r="F62" s="42"/>
      <c r="G62" s="42"/>
      <c r="H62" s="42"/>
      <c r="I62" s="42"/>
      <c r="J62" s="137">
        <f>ABS(J61)</f>
        <v>306</v>
      </c>
      <c r="K62" s="137">
        <f>ABS(K61)</f>
        <v>7</v>
      </c>
      <c r="L62" s="137">
        <f t="shared" ref="L62" si="50">ABS(L61)</f>
        <v>110</v>
      </c>
      <c r="M62" s="137">
        <f t="shared" ref="M62" si="51">ABS(M61)</f>
        <v>258.00000000000023</v>
      </c>
      <c r="N62" s="137">
        <f t="shared" ref="N62" si="52">ABS(N61)</f>
        <v>190</v>
      </c>
      <c r="O62" s="137">
        <f t="shared" ref="O62" si="53">ABS(O61)</f>
        <v>242</v>
      </c>
      <c r="P62" s="137">
        <f t="shared" ref="P62" si="54">ABS(P61)</f>
        <v>187.99999999999989</v>
      </c>
      <c r="Q62" s="137">
        <f t="shared" ref="Q62" si="55">ABS(Q61)</f>
        <v>23</v>
      </c>
      <c r="R62" s="137">
        <f t="shared" ref="R62" si="56">ABS(R61)</f>
        <v>539</v>
      </c>
      <c r="S62" s="137">
        <f t="shared" ref="S62" si="57">ABS(S61)</f>
        <v>77</v>
      </c>
      <c r="T62" s="137">
        <f t="shared" ref="T62" si="58">ABS(T61)</f>
        <v>149.99999999999977</v>
      </c>
      <c r="U62" s="137">
        <f t="shared" ref="U62" si="59">ABS(U61)</f>
        <v>63</v>
      </c>
      <c r="V62" s="137">
        <f t="shared" ref="V62" si="60">ABS(V61)</f>
        <v>10.000000000000114</v>
      </c>
      <c r="W62" s="137">
        <f t="shared" ref="W62" si="61">ABS(W61)</f>
        <v>30</v>
      </c>
      <c r="X62" s="137">
        <f t="shared" ref="X62" si="62">ABS(X61)</f>
        <v>16</v>
      </c>
      <c r="Y62" s="137">
        <f t="shared" ref="Y62" si="63">ABS(Y61)</f>
        <v>13</v>
      </c>
      <c r="Z62" s="137">
        <f t="shared" ref="Z62" si="64">ABS(Z61)</f>
        <v>160</v>
      </c>
      <c r="AA62" s="137">
        <f t="shared" ref="AA62" si="65">ABS(AA61)</f>
        <v>223</v>
      </c>
      <c r="AB62" s="137">
        <f t="shared" ref="AB62" si="66">ABS(AB61)</f>
        <v>352</v>
      </c>
      <c r="AC62" s="137">
        <f t="shared" ref="AC62" si="67">ABS(AC61)</f>
        <v>228</v>
      </c>
      <c r="AD62" s="137">
        <f t="shared" ref="AD62" si="68">ABS(AD61)</f>
        <v>0</v>
      </c>
      <c r="AE62" s="137">
        <f t="shared" ref="AE62" si="69">ABS(AE61)</f>
        <v>144</v>
      </c>
      <c r="AF62" s="137">
        <f t="shared" ref="AF62" si="70">ABS(AF61)</f>
        <v>14</v>
      </c>
      <c r="AG62" s="137">
        <f t="shared" ref="AG62" si="71">ABS(AG61)</f>
        <v>187</v>
      </c>
      <c r="AH62" s="137">
        <f t="shared" ref="AH62" si="72">ABS(AH61)</f>
        <v>33.000000000000227</v>
      </c>
      <c r="AI62" s="137">
        <f t="shared" ref="AI62" si="73">ABS(AI61)</f>
        <v>208</v>
      </c>
      <c r="AJ62" s="137">
        <f t="shared" ref="AJ62" si="74">ABS(AJ61)</f>
        <v>288</v>
      </c>
      <c r="AK62" s="137">
        <f t="shared" ref="AK62" si="75">ABS(AK61)</f>
        <v>3</v>
      </c>
      <c r="AL62" s="137">
        <f t="shared" ref="AL62" si="76">ABS(AL61)</f>
        <v>1139.9999999999998</v>
      </c>
      <c r="AM62" s="137">
        <f t="shared" ref="AM62" si="77">ABS(AM61)</f>
        <v>1034.9999999999998</v>
      </c>
      <c r="AN62" s="137">
        <f t="shared" ref="AN62" si="78">ABS(AN61)</f>
        <v>1191</v>
      </c>
      <c r="AO62" s="137">
        <f t="shared" ref="AO62" si="79">ABS(AO61)</f>
        <v>957.00000000000023</v>
      </c>
      <c r="AP62" s="137">
        <f t="shared" ref="AP62" si="80">ABS(AP61)</f>
        <v>757</v>
      </c>
      <c r="AQ62" s="137">
        <f t="shared" ref="AQ62" si="81">ABS(AQ61)</f>
        <v>592</v>
      </c>
      <c r="AR62" s="137">
        <f t="shared" ref="AR62" si="82">ABS(AR61)</f>
        <v>702</v>
      </c>
      <c r="AS62" s="137">
        <f t="shared" ref="AS62" si="83">ABS(AS61)</f>
        <v>185</v>
      </c>
      <c r="AT62" s="137">
        <f t="shared" ref="AT62" si="84">ABS(AT61)</f>
        <v>398</v>
      </c>
      <c r="AU62" s="137">
        <f t="shared" ref="AU62" si="85">ABS(AU61)</f>
        <v>148</v>
      </c>
      <c r="AV62" s="137">
        <f t="shared" ref="AV62" si="86">ABS(AV61)</f>
        <v>476</v>
      </c>
      <c r="AW62" s="137">
        <f t="shared" ref="AW62" si="87">ABS(AW61)</f>
        <v>135</v>
      </c>
      <c r="AX62" s="137">
        <f t="shared" ref="AX62" si="88">ABS(AX61)</f>
        <v>240.00000000000023</v>
      </c>
      <c r="AY62" s="137">
        <f t="shared" ref="AY62" si="89">ABS(AY61)</f>
        <v>379.00000000000023</v>
      </c>
      <c r="AZ62" s="152">
        <f t="shared" ref="AZ62" si="90">ABS(AZ61)</f>
        <v>181.99999999999955</v>
      </c>
      <c r="BA62" s="138">
        <f t="shared" ref="BA62" si="91">ABS(BA61)</f>
        <v>244</v>
      </c>
      <c r="BB62" s="138">
        <f t="shared" ref="BB62" si="92">ABS(BB61)</f>
        <v>93</v>
      </c>
      <c r="BC62" s="138">
        <f t="shared" ref="BC62" si="93">ABS(BC61)</f>
        <v>875</v>
      </c>
      <c r="BD62" s="138">
        <f t="shared" ref="BD62" si="94">ABS(BD61)</f>
        <v>756</v>
      </c>
      <c r="BE62" s="138">
        <f t="shared" ref="BE62:BF62" si="95">ABS(BE61)</f>
        <v>179</v>
      </c>
      <c r="BF62" s="139">
        <f t="shared" si="95"/>
        <v>207</v>
      </c>
    </row>
    <row r="63" spans="2:58" ht="17" thickBot="1">
      <c r="B63" s="100" t="s">
        <v>28</v>
      </c>
      <c r="C63" s="78"/>
      <c r="D63" s="78"/>
      <c r="E63" s="78"/>
      <c r="F63" s="78"/>
      <c r="G63" s="78"/>
      <c r="H63" s="78"/>
      <c r="I63" s="78"/>
      <c r="J63" s="140">
        <f>J61^2</f>
        <v>93636</v>
      </c>
      <c r="K63" s="140">
        <f t="shared" ref="K63:BB63" si="96">K61^2</f>
        <v>49</v>
      </c>
      <c r="L63" s="140">
        <f t="shared" si="96"/>
        <v>12100</v>
      </c>
      <c r="M63" s="140">
        <f t="shared" si="96"/>
        <v>66564.000000000116</v>
      </c>
      <c r="N63" s="140">
        <f t="shared" si="96"/>
        <v>36100</v>
      </c>
      <c r="O63" s="140">
        <f t="shared" si="96"/>
        <v>58564</v>
      </c>
      <c r="P63" s="140">
        <f t="shared" si="96"/>
        <v>35343.999999999956</v>
      </c>
      <c r="Q63" s="140">
        <f t="shared" si="96"/>
        <v>529</v>
      </c>
      <c r="R63" s="140">
        <f t="shared" si="96"/>
        <v>290521</v>
      </c>
      <c r="S63" s="140">
        <f t="shared" si="96"/>
        <v>5929</v>
      </c>
      <c r="T63" s="140">
        <f t="shared" si="96"/>
        <v>22499.999999999931</v>
      </c>
      <c r="U63" s="140">
        <f t="shared" si="96"/>
        <v>3969</v>
      </c>
      <c r="V63" s="140">
        <f t="shared" si="96"/>
        <v>100.00000000000227</v>
      </c>
      <c r="W63" s="140">
        <f t="shared" si="96"/>
        <v>900</v>
      </c>
      <c r="X63" s="140">
        <f t="shared" si="96"/>
        <v>256</v>
      </c>
      <c r="Y63" s="140">
        <f t="shared" si="96"/>
        <v>169</v>
      </c>
      <c r="Z63" s="140">
        <f t="shared" si="96"/>
        <v>25600</v>
      </c>
      <c r="AA63" s="140">
        <f t="shared" si="96"/>
        <v>49729</v>
      </c>
      <c r="AB63" s="140">
        <f t="shared" si="96"/>
        <v>123904</v>
      </c>
      <c r="AC63" s="140">
        <f t="shared" si="96"/>
        <v>51984</v>
      </c>
      <c r="AD63" s="140">
        <f t="shared" si="96"/>
        <v>0</v>
      </c>
      <c r="AE63" s="140">
        <f t="shared" si="96"/>
        <v>20736</v>
      </c>
      <c r="AF63" s="140">
        <f t="shared" si="96"/>
        <v>196</v>
      </c>
      <c r="AG63" s="140">
        <f t="shared" si="96"/>
        <v>34969</v>
      </c>
      <c r="AH63" s="140">
        <f t="shared" si="96"/>
        <v>1089.000000000015</v>
      </c>
      <c r="AI63" s="140">
        <f t="shared" si="96"/>
        <v>43264</v>
      </c>
      <c r="AJ63" s="140">
        <f t="shared" si="96"/>
        <v>82944</v>
      </c>
      <c r="AK63" s="140">
        <f t="shared" si="96"/>
        <v>9</v>
      </c>
      <c r="AL63" s="140">
        <f t="shared" si="96"/>
        <v>1299599.9999999995</v>
      </c>
      <c r="AM63" s="140">
        <f t="shared" si="96"/>
        <v>1071224.9999999995</v>
      </c>
      <c r="AN63" s="140">
        <f t="shared" si="96"/>
        <v>1418481</v>
      </c>
      <c r="AO63" s="140">
        <f t="shared" si="96"/>
        <v>915849.00000000047</v>
      </c>
      <c r="AP63" s="140">
        <f t="shared" si="96"/>
        <v>573049</v>
      </c>
      <c r="AQ63" s="140">
        <f t="shared" si="96"/>
        <v>350464</v>
      </c>
      <c r="AR63" s="140">
        <f t="shared" si="96"/>
        <v>492804</v>
      </c>
      <c r="AS63" s="140">
        <f t="shared" si="96"/>
        <v>34225</v>
      </c>
      <c r="AT63" s="140">
        <f t="shared" si="96"/>
        <v>158404</v>
      </c>
      <c r="AU63" s="140">
        <f t="shared" si="96"/>
        <v>21904</v>
      </c>
      <c r="AV63" s="140">
        <f t="shared" si="96"/>
        <v>226576</v>
      </c>
      <c r="AW63" s="140">
        <f t="shared" si="96"/>
        <v>18225</v>
      </c>
      <c r="AX63" s="140">
        <f t="shared" si="96"/>
        <v>57600.000000000109</v>
      </c>
      <c r="AY63" s="140">
        <f t="shared" si="96"/>
        <v>143641.00000000017</v>
      </c>
      <c r="AZ63" s="153">
        <f t="shared" si="96"/>
        <v>33123.999999999833</v>
      </c>
      <c r="BA63" s="141">
        <f t="shared" si="96"/>
        <v>59536</v>
      </c>
      <c r="BB63" s="141">
        <f t="shared" si="96"/>
        <v>8649</v>
      </c>
      <c r="BC63" s="141">
        <f>BC61^2</f>
        <v>765625</v>
      </c>
      <c r="BD63" s="141">
        <f t="shared" ref="BD63" si="97">BD61^2</f>
        <v>571536</v>
      </c>
      <c r="BE63" s="141">
        <f>BE61^2</f>
        <v>32041</v>
      </c>
      <c r="BF63" s="142">
        <f>BF61^2</f>
        <v>42849</v>
      </c>
    </row>
    <row r="64" spans="2:58" ht="17" thickBot="1">
      <c r="J64" s="104"/>
      <c r="K64" s="8"/>
      <c r="L64" s="8"/>
      <c r="M64" s="8"/>
      <c r="N64" s="8"/>
      <c r="O64" s="8"/>
      <c r="P64" s="8"/>
      <c r="Q64" s="104"/>
      <c r="R64" s="8"/>
      <c r="S64" s="8"/>
      <c r="T64" s="8"/>
      <c r="U64" s="8"/>
      <c r="V64" s="8"/>
      <c r="W64" s="8"/>
      <c r="X64" s="104"/>
      <c r="Y64" s="8"/>
      <c r="Z64" s="8"/>
      <c r="AA64" s="8"/>
      <c r="AB64" s="8"/>
      <c r="AC64" s="8"/>
      <c r="AD64" s="8"/>
      <c r="AE64" s="104"/>
      <c r="AF64" s="8"/>
      <c r="AG64" s="8"/>
      <c r="AH64" s="8"/>
      <c r="AI64" s="8"/>
      <c r="AJ64" s="8"/>
      <c r="AK64" s="8"/>
      <c r="AL64" s="104"/>
      <c r="AM64" s="8"/>
      <c r="AN64" s="8"/>
      <c r="AO64" s="8"/>
      <c r="AP64" s="8"/>
      <c r="AQ64" s="8"/>
      <c r="AR64" s="8"/>
      <c r="AS64" s="104"/>
      <c r="AT64" s="8"/>
      <c r="AU64" s="8"/>
      <c r="AV64" s="8"/>
      <c r="AW64" s="8"/>
      <c r="AX64" s="8"/>
      <c r="AY64" s="8"/>
      <c r="AZ64" s="154"/>
      <c r="BA64" s="155"/>
      <c r="BB64" s="155"/>
      <c r="BC64" s="155"/>
      <c r="BD64" s="155"/>
      <c r="BE64" s="155"/>
      <c r="BF64" s="156"/>
    </row>
    <row r="65" spans="2:58">
      <c r="B65" s="103" t="s">
        <v>29</v>
      </c>
      <c r="C65" s="85"/>
      <c r="D65" s="85"/>
      <c r="E65" s="85"/>
      <c r="F65" s="85"/>
      <c r="G65" s="85"/>
      <c r="H65" s="85"/>
      <c r="I65" s="85"/>
      <c r="J65" s="134">
        <f>SUM($J$61:J61)/COUNT($J$61:J61)</f>
        <v>306</v>
      </c>
      <c r="K65" s="134">
        <f>SUM($J$61:K61)/COUNT($J$61:K61)</f>
        <v>156.5</v>
      </c>
      <c r="L65" s="134">
        <f>SUM($J$61:L61)/COUNT($J$61:L61)</f>
        <v>141</v>
      </c>
      <c r="M65" s="134">
        <f>SUM($J$61:M61)/COUNT($J$61:M61)</f>
        <v>170.25000000000006</v>
      </c>
      <c r="N65" s="134">
        <f>SUM($J$61:N61)/COUNT($J$61:N61)</f>
        <v>98.200000000000045</v>
      </c>
      <c r="O65" s="134">
        <f>SUM($J$61:O61)/COUNT($J$61:O61)</f>
        <v>41.500000000000036</v>
      </c>
      <c r="P65" s="134">
        <f>SUM($J$61:P61)/COUNT($J$61:P61)</f>
        <v>62.428571428571445</v>
      </c>
      <c r="Q65" s="134">
        <f>SUM($J$61:Q61)/COUNT($J$61:Q61)</f>
        <v>57.500000000000014</v>
      </c>
      <c r="R65" s="134">
        <f>SUM($J$61:R61)/COUNT($J$61:R61)</f>
        <v>-8.7777777777777644</v>
      </c>
      <c r="S65" s="134">
        <f>SUM($J$61:S61)/COUNT($J$61:S61)</f>
        <v>-15.599999999999989</v>
      </c>
      <c r="T65" s="134">
        <f>SUM($J$61:T61)/COUNT($J$61:T61)</f>
        <v>-0.54545454545455574</v>
      </c>
      <c r="U65" s="134">
        <f>SUM($J$61:U61)/COUNT($J$61:U61)</f>
        <v>4.7499999999999902</v>
      </c>
      <c r="V65" s="134">
        <f>SUM($J$61:V61)/COUNT($J$61:V61)</f>
        <v>5.1538461538461542</v>
      </c>
      <c r="W65" s="134">
        <f>SUM($J$61:W61)/COUNT($J$61:W61)</f>
        <v>6.9285714285714288</v>
      </c>
      <c r="X65" s="134">
        <f>SUM($J$61:X61)/COUNT($J$61:X61)</f>
        <v>7.5333333333333332</v>
      </c>
      <c r="Y65" s="134">
        <f>SUM($J$61:Y61)/COUNT($J$61:Y61)</f>
        <v>7.875</v>
      </c>
      <c r="Z65" s="134">
        <f>SUM($J$61:Z61)/COUNT($J$61:Z61)</f>
        <v>16.823529411764707</v>
      </c>
      <c r="AA65" s="134">
        <f>SUM($J$61:AA61)/COUNT($J$61:AA61)</f>
        <v>3.5</v>
      </c>
      <c r="AB65" s="134">
        <f>SUM($J$61:AB61)/COUNT($J$61:AB61)</f>
        <v>21.842105263157894</v>
      </c>
      <c r="AC65" s="134">
        <f>SUM($J$61:AC61)/COUNT($J$61:AC61)</f>
        <v>32.15</v>
      </c>
      <c r="AD65" s="134">
        <f>SUM($J$61:AD61)/COUNT($J$61:AD61)</f>
        <v>30.61904761904762</v>
      </c>
      <c r="AE65" s="134">
        <f>SUM($J$61:AE61)/COUNT($J$61:AE61)</f>
        <v>22.681818181818183</v>
      </c>
      <c r="AF65" s="134">
        <f>SUM($J$61:AF61)/COUNT($J$61:AF61)</f>
        <v>21.086956521739129</v>
      </c>
      <c r="AG65" s="134">
        <f>SUM($J$61:AG61)/COUNT($J$61:AG61)</f>
        <v>12.416666666666666</v>
      </c>
      <c r="AH65" s="134">
        <f>SUM($J$61:AH61)/COUNT($J$61:AH61)</f>
        <v>10.599999999999991</v>
      </c>
      <c r="AI65" s="134">
        <f>SUM($J$61:AI61)/COUNT($J$61:AI61)</f>
        <v>2.1923076923076836</v>
      </c>
      <c r="AJ65" s="134">
        <f>SUM($J$61:AJ61)/COUNT($J$61:AJ61)</f>
        <v>-8.5555555555555642</v>
      </c>
      <c r="AK65" s="134">
        <f>SUM($J$61:AK61)/COUNT($J$61:AK61)</f>
        <v>-8.1428571428571512</v>
      </c>
      <c r="AL65" s="134">
        <f>SUM($J$61:AL61)/COUNT($J$61:AL61)</f>
        <v>31.44827586206895</v>
      </c>
      <c r="AM65" s="134">
        <f>SUM($J$61:AM61)/COUNT($J$61:AM61)</f>
        <v>64.899999999999977</v>
      </c>
      <c r="AN65" s="134">
        <f>SUM($J$61:AN61)/COUNT($J$61:AN61)</f>
        <v>101.22580645161287</v>
      </c>
      <c r="AO65" s="134">
        <f>SUM($J$61:AO61)/COUNT($J$61:AO61)</f>
        <v>127.96874999999997</v>
      </c>
      <c r="AP65" s="134">
        <f>SUM($J$61:AP61)/COUNT($J$61:AP61)</f>
        <v>147.030303030303</v>
      </c>
      <c r="AQ65" s="134">
        <f>SUM($J$61:AQ61)/COUNT($J$61:AQ61)</f>
        <v>160.11764705882351</v>
      </c>
      <c r="AR65" s="134">
        <f>SUM($J$61:AR61)/COUNT($J$61:AR61)</f>
        <v>175.59999999999997</v>
      </c>
      <c r="AS65" s="134">
        <f>SUM($J$61:AS61)/COUNT($J$61:AS61)</f>
        <v>175.86111111111109</v>
      </c>
      <c r="AT65" s="134">
        <f>SUM($J$61:AT61)/COUNT($J$61:AT61)</f>
        <v>160.35135135135133</v>
      </c>
      <c r="AU65" s="134">
        <f>SUM($J$61:AU61)/COUNT($J$61:AU61)</f>
        <v>152.23684210526312</v>
      </c>
      <c r="AV65" s="134">
        <f>SUM($J$61:AV61)/COUNT($J$61:AV61)</f>
        <v>160.53846153846152</v>
      </c>
      <c r="AW65" s="134">
        <f>SUM($J$61:AW61)/COUNT($J$61:AW61)</f>
        <v>153.14999999999998</v>
      </c>
      <c r="AX65" s="134">
        <f>SUM($J$61:AX61)/COUNT($J$61:AX61)</f>
        <v>155.26829268292681</v>
      </c>
      <c r="AY65" s="134">
        <f>SUM($J$61:AY61)/COUNT($J$61:AY61)</f>
        <v>142.54761904761904</v>
      </c>
      <c r="AZ65" s="151">
        <f>SUM($AZ$61:AZ61)/COUNT($AZ$61:AZ61)</f>
        <v>-181.99999999999955</v>
      </c>
      <c r="BA65" s="135">
        <f>SUM($AZ$61:BA61)/COUNT($AZ$61:BA61)</f>
        <v>31.000000000000227</v>
      </c>
      <c r="BB65" s="135">
        <f>SUM($AZ$61:BB61)/COUNT($AZ$61:BB61)</f>
        <v>51.666666666666821</v>
      </c>
      <c r="BC65" s="135">
        <f>SUM($AZ$61:BC61)/COUNT($AZ$61:BC61)</f>
        <v>-179.99999999999989</v>
      </c>
      <c r="BD65" s="135">
        <f>SUM($AZ$61:BD61)/COUNT($AZ$61:BD61)</f>
        <v>7.2000000000000908</v>
      </c>
      <c r="BE65" s="135">
        <f>SUM($AZ$61:BE61)/COUNT($AZ$61:BE61)</f>
        <v>-23.833333333333258</v>
      </c>
      <c r="BF65" s="136">
        <f>SUM($AZ$61:BF61)/COUNT($AZ$61:BF61)</f>
        <v>9.1428571428572081</v>
      </c>
    </row>
    <row r="66" spans="2:58">
      <c r="B66" s="99" t="s">
        <v>30</v>
      </c>
      <c r="C66" s="42"/>
      <c r="D66" s="42"/>
      <c r="E66" s="42"/>
      <c r="F66" s="42"/>
      <c r="G66" s="42"/>
      <c r="H66" s="42"/>
      <c r="I66" s="42"/>
      <c r="J66" s="137">
        <f>SUM($J$62:J62)/COUNT($J$62:J62)</f>
        <v>306</v>
      </c>
      <c r="K66" s="137">
        <f>SUM($J$62:K62)/COUNT($J$62:K62)</f>
        <v>156.5</v>
      </c>
      <c r="L66" s="137">
        <f>SUM($J$62:L62)/COUNT($J$62:L62)</f>
        <v>141</v>
      </c>
      <c r="M66" s="137">
        <f>SUM($J$62:M62)/COUNT($J$62:M62)</f>
        <v>170.25000000000006</v>
      </c>
      <c r="N66" s="137">
        <f>SUM($J$62:N62)/COUNT($J$62:N62)</f>
        <v>174.20000000000005</v>
      </c>
      <c r="O66" s="137">
        <f>SUM($J$62:O62)/COUNT($J$62:O62)</f>
        <v>185.50000000000003</v>
      </c>
      <c r="P66" s="137">
        <f>SUM($J$62:P62)/COUNT($J$62:P62)</f>
        <v>185.85714285714286</v>
      </c>
      <c r="Q66" s="137">
        <f>SUM($J$62:Q62)/COUNT($J$62:Q62)</f>
        <v>165.5</v>
      </c>
      <c r="R66" s="137">
        <f>SUM($J$62:R62)/COUNT($J$62:R62)</f>
        <v>207</v>
      </c>
      <c r="S66" s="137">
        <f>SUM($J$62:S62)/COUNT($J$62:S62)</f>
        <v>194</v>
      </c>
      <c r="T66" s="137">
        <f>SUM($J$62:T62)/COUNT($J$62:T62)</f>
        <v>190</v>
      </c>
      <c r="U66" s="137">
        <f>SUM($J$62:U62)/COUNT($J$62:U62)</f>
        <v>179.41666666666666</v>
      </c>
      <c r="V66" s="137">
        <f>SUM($J$62:V62)/COUNT($J$62:V62)</f>
        <v>166.38461538461539</v>
      </c>
      <c r="W66" s="137">
        <f>SUM($J$62:W62)/COUNT($J$62:W62)</f>
        <v>156.64285714285714</v>
      </c>
      <c r="X66" s="137">
        <f>SUM($J$62:X62)/COUNT($J$62:X62)</f>
        <v>147.26666666666668</v>
      </c>
      <c r="Y66" s="137">
        <f>SUM($J$62:Y62)/COUNT($J$62:Y62)</f>
        <v>138.875</v>
      </c>
      <c r="Z66" s="137">
        <f>SUM($J$62:Z62)/COUNT($J$62:Z62)</f>
        <v>140.11764705882354</v>
      </c>
      <c r="AA66" s="137">
        <f>SUM($J$62:AA62)/COUNT($J$62:AA62)</f>
        <v>144.72222222222223</v>
      </c>
      <c r="AB66" s="137">
        <f>SUM($J$62:AB62)/COUNT($J$62:AB62)</f>
        <v>155.63157894736841</v>
      </c>
      <c r="AC66" s="137">
        <f>SUM($J$62:AC62)/COUNT($J$62:AC62)</f>
        <v>159.25</v>
      </c>
      <c r="AD66" s="137">
        <f>SUM($J$62:AD62)/COUNT($J$62:AD62)</f>
        <v>151.66666666666666</v>
      </c>
      <c r="AE66" s="137">
        <f>SUM($J$62:AE62)/COUNT($J$62:AE62)</f>
        <v>151.31818181818181</v>
      </c>
      <c r="AF66" s="137">
        <f>SUM($J$62:AF62)/COUNT($J$62:AF62)</f>
        <v>145.34782608695653</v>
      </c>
      <c r="AG66" s="137">
        <f>SUM($J$62:AG62)/COUNT($J$62:AG62)</f>
        <v>147.08333333333334</v>
      </c>
      <c r="AH66" s="137">
        <f>SUM($J$62:AH62)/COUNT($J$62:AH62)</f>
        <v>142.52000000000001</v>
      </c>
      <c r="AI66" s="137">
        <f>SUM($J$62:AI62)/COUNT($J$62:AI62)</f>
        <v>145.03846153846155</v>
      </c>
      <c r="AJ66" s="137">
        <f>SUM($J$62:AJ62)/COUNT($J$62:AJ62)</f>
        <v>150.33333333333334</v>
      </c>
      <c r="AK66" s="137">
        <f>SUM($J$62:AK62)/COUNT($J$62:AK62)</f>
        <v>145.07142857142858</v>
      </c>
      <c r="AL66" s="137">
        <f>SUM($J$62:AL62)/COUNT($J$62:AL62)</f>
        <v>179.37931034482759</v>
      </c>
      <c r="AM66" s="137">
        <f>SUM($J$62:AM62)/COUNT($J$62:AM62)</f>
        <v>207.9</v>
      </c>
      <c r="AN66" s="137">
        <f>SUM($J$62:AN62)/COUNT($J$62:AN62)</f>
        <v>239.61290322580646</v>
      </c>
      <c r="AO66" s="137">
        <f>SUM($J$62:AO62)/COUNT($J$62:AO62)</f>
        <v>262.03125</v>
      </c>
      <c r="AP66" s="137">
        <f>SUM($J$62:AP62)/COUNT($J$62:AP62)</f>
        <v>277.030303030303</v>
      </c>
      <c r="AQ66" s="137">
        <f>SUM($J$62:AQ62)/COUNT($J$62:AQ62)</f>
        <v>286.29411764705884</v>
      </c>
      <c r="AR66" s="137">
        <f>SUM($J$62:AR62)/COUNT($J$62:AR62)</f>
        <v>298.17142857142858</v>
      </c>
      <c r="AS66" s="137">
        <f>SUM($J$62:AS62)/COUNT($J$62:AS62)</f>
        <v>295.02777777777777</v>
      </c>
      <c r="AT66" s="137">
        <f>SUM($J$62:AT62)/COUNT($J$62:AT62)</f>
        <v>297.81081081081084</v>
      </c>
      <c r="AU66" s="137">
        <f>SUM($J$62:AU62)/COUNT($J$62:AU62)</f>
        <v>293.86842105263156</v>
      </c>
      <c r="AV66" s="137">
        <f>SUM($J$62:AV62)/COUNT($J$62:AV62)</f>
        <v>298.53846153846155</v>
      </c>
      <c r="AW66" s="137">
        <f>SUM($J$62:AW62)/COUNT($J$62:AW62)</f>
        <v>294.45</v>
      </c>
      <c r="AX66" s="137">
        <f>SUM($J$62:AX62)/COUNT($J$62:AX62)</f>
        <v>293.1219512195122</v>
      </c>
      <c r="AY66" s="137">
        <f>SUM($J$62:AY62)/COUNT($J$62:AY62)</f>
        <v>295.16666666666669</v>
      </c>
      <c r="AZ66" s="152">
        <f>SUM($AZ$62:AZ62)/COUNT($AZ$62:AZ62)</f>
        <v>181.99999999999955</v>
      </c>
      <c r="BA66" s="138">
        <f>SUM($AZ$62:BA62)/COUNT($AZ$62:BA62)</f>
        <v>212.99999999999977</v>
      </c>
      <c r="BB66" s="138">
        <f>SUM($AZ$62:BB62)/COUNT($AZ$62:BB62)</f>
        <v>172.99999999999986</v>
      </c>
      <c r="BC66" s="138">
        <f>SUM($AZ$62:BC62)/COUNT($AZ$62:BC62)</f>
        <v>348.49999999999989</v>
      </c>
      <c r="BD66" s="138">
        <f>SUM($AZ$62:BD62)/COUNT($AZ$62:BD62)</f>
        <v>429.99999999999989</v>
      </c>
      <c r="BE66" s="138">
        <f>SUM($AZ$62:BE62)/COUNT($AZ$62:BE62)</f>
        <v>388.16666666666657</v>
      </c>
      <c r="BF66" s="139">
        <f>SUM($AZ$62:BF62)/COUNT($AZ$62:BF62)</f>
        <v>362.28571428571422</v>
      </c>
    </row>
    <row r="67" spans="2:58">
      <c r="B67" s="99" t="s">
        <v>31</v>
      </c>
      <c r="C67" s="42"/>
      <c r="D67" s="42"/>
      <c r="E67" s="42"/>
      <c r="F67" s="42"/>
      <c r="G67" s="42"/>
      <c r="H67" s="42"/>
      <c r="I67" s="42"/>
      <c r="J67" s="137">
        <f>SUM($J$63:J63)/COUNT($J$63:J63)</f>
        <v>93636</v>
      </c>
      <c r="K67" s="137">
        <f>SUM($J$63:K63)/COUNT($J$63:K63)</f>
        <v>46842.5</v>
      </c>
      <c r="L67" s="137">
        <f>SUM($J$63:L63)/COUNT($J$63:L63)</f>
        <v>35261.666666666664</v>
      </c>
      <c r="M67" s="137">
        <f>SUM($J$63:M63)/COUNT($J$63:M63)</f>
        <v>43087.250000000029</v>
      </c>
      <c r="N67" s="137">
        <f>SUM($J$63:N63)/COUNT($J$63:N63)</f>
        <v>41689.800000000025</v>
      </c>
      <c r="O67" s="137">
        <f>SUM($J$63:O63)/COUNT($J$63:O63)</f>
        <v>44502.166666666686</v>
      </c>
      <c r="P67" s="137">
        <f>SUM($J$63:P63)/COUNT($J$63:P63)</f>
        <v>43193.857142857152</v>
      </c>
      <c r="Q67" s="137">
        <f>SUM($J$63:Q63)/COUNT($J$63:Q63)</f>
        <v>37860.750000000007</v>
      </c>
      <c r="R67" s="137">
        <f>SUM($J$63:R63)/COUNT($J$63:R63)</f>
        <v>65934.111111111109</v>
      </c>
      <c r="S67" s="137">
        <f>SUM($J$63:S63)/COUNT($J$63:S63)</f>
        <v>59933.599999999999</v>
      </c>
      <c r="T67" s="137">
        <f>SUM($J$63:T63)/COUNT($J$63:T63)</f>
        <v>56530.545454545441</v>
      </c>
      <c r="U67" s="137">
        <f>SUM($J$63:U63)/COUNT($J$63:U63)</f>
        <v>52150.416666666657</v>
      </c>
      <c r="V67" s="137">
        <f>SUM($J$63:V63)/COUNT($J$63:V63)</f>
        <v>48146.538461538454</v>
      </c>
      <c r="W67" s="137">
        <f>SUM($J$63:W63)/COUNT($J$63:W63)</f>
        <v>44771.785714285703</v>
      </c>
      <c r="X67" s="137">
        <f>SUM($J$63:X63)/COUNT($J$63:X63)</f>
        <v>41804.066666666658</v>
      </c>
      <c r="Y67" s="137">
        <f>SUM($J$63:Y63)/COUNT($J$63:Y63)</f>
        <v>39201.874999999993</v>
      </c>
      <c r="Z67" s="137">
        <f>SUM($J$63:Z63)/COUNT($J$63:Z63)</f>
        <v>38401.76470588235</v>
      </c>
      <c r="AA67" s="137">
        <f>SUM($J$63:AA63)/COUNT($J$63:AA63)</f>
        <v>39031.055555555547</v>
      </c>
      <c r="AB67" s="137">
        <f>SUM($J$63:AB63)/COUNT($J$63:AB63)</f>
        <v>43498.052631578939</v>
      </c>
      <c r="AC67" s="137">
        <f>SUM($J$63:AC63)/COUNT($J$63:AC63)</f>
        <v>43922.349999999991</v>
      </c>
      <c r="AD67" s="137">
        <f>SUM($J$63:AD63)/COUNT($J$63:AD63)</f>
        <v>41830.809523809519</v>
      </c>
      <c r="AE67" s="137">
        <f>SUM($J$63:AE63)/COUNT($J$63:AE63)</f>
        <v>40871.954545454537</v>
      </c>
      <c r="AF67" s="137">
        <f>SUM($J$63:AF63)/COUNT($J$63:AF63)</f>
        <v>39103.434782608689</v>
      </c>
      <c r="AG67" s="137">
        <f>SUM($J$63:AG63)/COUNT($J$63:AG63)</f>
        <v>38931.166666666664</v>
      </c>
      <c r="AH67" s="137">
        <f>SUM($J$63:AH63)/COUNT($J$63:AH63)</f>
        <v>37417.479999999996</v>
      </c>
      <c r="AI67" s="137">
        <f>SUM($J$63:AI63)/COUNT($J$63:AI63)</f>
        <v>37642.346153846149</v>
      </c>
      <c r="AJ67" s="137">
        <f>SUM($J$63:AJ63)/COUNT($J$63:AJ63)</f>
        <v>39320.185185185182</v>
      </c>
      <c r="AK67" s="137">
        <f>SUM($J$63:AK63)/COUNT($J$63:AK63)</f>
        <v>37916.214285714283</v>
      </c>
      <c r="AL67" s="137">
        <f>SUM($J$63:AL63)/COUNT($J$63:AL63)</f>
        <v>81422.551724137913</v>
      </c>
      <c r="AM67" s="137">
        <f>SUM($J$63:AM63)/COUNT($J$63:AM63)</f>
        <v>114415.96666666663</v>
      </c>
      <c r="AN67" s="137">
        <f>SUM($J$63:AN63)/COUNT($J$63:AN63)</f>
        <v>156482.58064516127</v>
      </c>
      <c r="AO67" s="137">
        <f>SUM($J$63:AO63)/COUNT($J$63:AO63)</f>
        <v>180212.78125</v>
      </c>
      <c r="AP67" s="137">
        <f>SUM($J$63:AP63)/COUNT($J$63:AP63)</f>
        <v>192116.90909090909</v>
      </c>
      <c r="AQ67" s="137">
        <f>SUM($J$63:AQ63)/COUNT($J$63:AQ63)</f>
        <v>196774.17647058822</v>
      </c>
      <c r="AR67" s="137">
        <f>SUM($J$63:AR63)/COUNT($J$63:AR63)</f>
        <v>205232.17142857143</v>
      </c>
      <c r="AS67" s="137">
        <f>SUM($J$63:AS63)/COUNT($J$63:AS63)</f>
        <v>200481.97222222222</v>
      </c>
      <c r="AT67" s="137">
        <f>SUM($J$63:AT63)/COUNT($J$63:AT63)</f>
        <v>199344.72972972973</v>
      </c>
      <c r="AU67" s="137">
        <f>SUM($J$63:AU63)/COUNT($J$63:AU63)</f>
        <v>194675.23684210525</v>
      </c>
      <c r="AV67" s="137">
        <f>SUM($J$63:AV63)/COUNT($J$63:AV63)</f>
        <v>195493.20512820513</v>
      </c>
      <c r="AW67" s="137">
        <f>SUM($J$63:AW63)/COUNT($J$63:AW63)</f>
        <v>191061.5</v>
      </c>
      <c r="AX67" s="137">
        <f>SUM($J$63:AX63)/COUNT($J$63:AX63)</f>
        <v>187806.34146341463</v>
      </c>
      <c r="AY67" s="137">
        <f>SUM($J$63:AY63)/COUNT($J$63:AY63)</f>
        <v>186754.78571428571</v>
      </c>
      <c r="AZ67" s="152">
        <f>SUM($AZ$63:AZ63)/COUNT($AZ$63:AZ63)</f>
        <v>33123.999999999833</v>
      </c>
      <c r="BA67" s="138">
        <f>SUM($AZ$63:BA63)/COUNT($AZ$63:BA63)</f>
        <v>46329.999999999913</v>
      </c>
      <c r="BB67" s="138">
        <f>SUM($AZ$63:BB63)/COUNT($AZ$63:BB63)</f>
        <v>33769.666666666606</v>
      </c>
      <c r="BC67" s="138">
        <f>SUM($AZ$63:BC63)/COUNT($AZ$63:BC63)</f>
        <v>216733.49999999994</v>
      </c>
      <c r="BD67" s="138">
        <f>SUM($AZ$63:BD63)/COUNT($AZ$63:BD63)</f>
        <v>287693.99999999994</v>
      </c>
      <c r="BE67" s="138">
        <f>SUM($AZ$63:BE63)/COUNT($AZ$63:BE63)</f>
        <v>245085.16666666663</v>
      </c>
      <c r="BF67" s="139">
        <f>SUM($AZ$63:BF63)/COUNT($AZ$63:BF63)</f>
        <v>216194.28571428568</v>
      </c>
    </row>
    <row r="68" spans="2:58" ht="17" thickBot="1">
      <c r="B68" s="100" t="s">
        <v>36</v>
      </c>
      <c r="C68" s="78"/>
      <c r="D68" s="78"/>
      <c r="E68" s="78"/>
      <c r="F68" s="78"/>
      <c r="G68" s="78"/>
      <c r="H68" s="78"/>
      <c r="I68" s="78"/>
      <c r="J68" s="140">
        <f>SQRT(J67)</f>
        <v>306</v>
      </c>
      <c r="K68" s="140">
        <f t="shared" ref="K68:AZ68" si="98">SQRT(K67)</f>
        <v>216.431282396977</v>
      </c>
      <c r="L68" s="140">
        <f t="shared" si="98"/>
        <v>187.78090069723987</v>
      </c>
      <c r="M68" s="140">
        <f t="shared" si="98"/>
        <v>207.57468535445267</v>
      </c>
      <c r="N68" s="140">
        <f t="shared" si="98"/>
        <v>204.18080223174761</v>
      </c>
      <c r="O68" s="140">
        <f t="shared" si="98"/>
        <v>210.95536652729811</v>
      </c>
      <c r="P68" s="140">
        <f t="shared" si="98"/>
        <v>207.83131896530213</v>
      </c>
      <c r="Q68" s="140">
        <f t="shared" si="98"/>
        <v>194.57839037262079</v>
      </c>
      <c r="R68" s="140">
        <f t="shared" si="98"/>
        <v>256.77638347618949</v>
      </c>
      <c r="S68" s="140">
        <f t="shared" si="98"/>
        <v>244.8133983261537</v>
      </c>
      <c r="T68" s="140">
        <f t="shared" si="98"/>
        <v>237.76153064477325</v>
      </c>
      <c r="U68" s="140">
        <f t="shared" si="98"/>
        <v>228.36465721881453</v>
      </c>
      <c r="V68" s="140">
        <f t="shared" si="98"/>
        <v>219.42319490322453</v>
      </c>
      <c r="W68" s="140">
        <f t="shared" si="98"/>
        <v>211.59344440290607</v>
      </c>
      <c r="X68" s="140">
        <f t="shared" si="98"/>
        <v>204.46042811915135</v>
      </c>
      <c r="Y68" s="140">
        <f t="shared" si="98"/>
        <v>197.99463376566547</v>
      </c>
      <c r="Z68" s="140">
        <f t="shared" si="98"/>
        <v>195.96368210942137</v>
      </c>
      <c r="AA68" s="140">
        <f t="shared" si="98"/>
        <v>197.56278889395023</v>
      </c>
      <c r="AB68" s="140">
        <f t="shared" si="98"/>
        <v>208.56186763543076</v>
      </c>
      <c r="AC68" s="140">
        <f t="shared" si="98"/>
        <v>209.57659697590279</v>
      </c>
      <c r="AD68" s="140">
        <f t="shared" si="98"/>
        <v>204.52581627708889</v>
      </c>
      <c r="AE68" s="140">
        <f t="shared" si="98"/>
        <v>202.16813434726686</v>
      </c>
      <c r="AF68" s="140">
        <f t="shared" si="98"/>
        <v>197.74588436326226</v>
      </c>
      <c r="AG68" s="140">
        <f t="shared" si="98"/>
        <v>197.30982405006262</v>
      </c>
      <c r="AH68" s="140">
        <f t="shared" si="98"/>
        <v>193.43598424284968</v>
      </c>
      <c r="AI68" s="140">
        <f t="shared" si="98"/>
        <v>194.01635537718502</v>
      </c>
      <c r="AJ68" s="140">
        <f t="shared" si="98"/>
        <v>198.2931798756205</v>
      </c>
      <c r="AK68" s="140">
        <f t="shared" si="98"/>
        <v>194.7208624819495</v>
      </c>
      <c r="AL68" s="140">
        <f t="shared" si="98"/>
        <v>285.34637149285413</v>
      </c>
      <c r="AM68" s="140">
        <f t="shared" si="98"/>
        <v>338.25429290205119</v>
      </c>
      <c r="AN68" s="140">
        <f t="shared" si="98"/>
        <v>395.57879195573827</v>
      </c>
      <c r="AO68" s="140">
        <f t="shared" si="98"/>
        <v>424.51475975518213</v>
      </c>
      <c r="AP68" s="140">
        <f t="shared" si="98"/>
        <v>438.31142934095283</v>
      </c>
      <c r="AQ68" s="140">
        <f t="shared" si="98"/>
        <v>443.59235393612028</v>
      </c>
      <c r="AR68" s="140">
        <f t="shared" si="98"/>
        <v>453.02557480629218</v>
      </c>
      <c r="AS68" s="140">
        <f t="shared" si="98"/>
        <v>447.75213257138398</v>
      </c>
      <c r="AT68" s="140">
        <f t="shared" si="98"/>
        <v>446.48038000535894</v>
      </c>
      <c r="AU68" s="140">
        <f t="shared" si="98"/>
        <v>441.2201682177564</v>
      </c>
      <c r="AV68" s="140">
        <f t="shared" si="98"/>
        <v>442.14613548939349</v>
      </c>
      <c r="AW68" s="140">
        <f t="shared" si="98"/>
        <v>437.1058224274758</v>
      </c>
      <c r="AX68" s="140">
        <f t="shared" si="98"/>
        <v>433.36629017889084</v>
      </c>
      <c r="AY68" s="140">
        <f t="shared" si="98"/>
        <v>432.15134584342752</v>
      </c>
      <c r="AZ68" s="153">
        <f t="shared" si="98"/>
        <v>181.99999999999955</v>
      </c>
      <c r="BA68" s="141">
        <f t="shared" ref="BA68" si="99">SQRT(BA67)</f>
        <v>215.24404753674355</v>
      </c>
      <c r="BB68" s="141">
        <f t="shared" ref="BB68" si="100">SQRT(BB67)</f>
        <v>183.76524880038284</v>
      </c>
      <c r="BC68" s="141">
        <f t="shared" ref="BC68" si="101">SQRT(BC67)</f>
        <v>465.54645310645418</v>
      </c>
      <c r="BD68" s="141">
        <f t="shared" ref="BD68" si="102">SQRT(BD67)</f>
        <v>536.37114016322687</v>
      </c>
      <c r="BE68" s="141">
        <f t="shared" ref="BE68:BF68" si="103">SQRT(BE67)</f>
        <v>495.06077068039497</v>
      </c>
      <c r="BF68" s="142">
        <f t="shared" si="103"/>
        <v>464.96697271342367</v>
      </c>
    </row>
    <row r="69" spans="2:58">
      <c r="J69" s="104"/>
      <c r="K69" s="8"/>
      <c r="L69" s="8"/>
      <c r="M69" s="8"/>
      <c r="N69" s="8"/>
      <c r="O69" s="8"/>
      <c r="P69" s="8"/>
      <c r="Q69" s="104"/>
      <c r="R69" s="8"/>
      <c r="S69" s="8"/>
      <c r="T69" s="8"/>
      <c r="U69" s="8"/>
      <c r="V69" s="8"/>
      <c r="W69" s="8"/>
      <c r="X69" s="104"/>
      <c r="Y69" s="8"/>
      <c r="Z69" s="8"/>
      <c r="AA69" s="8"/>
      <c r="AB69" s="8"/>
      <c r="AC69" s="8"/>
      <c r="AD69" s="8"/>
      <c r="AE69" s="104"/>
      <c r="AF69" s="8"/>
      <c r="AG69" s="8"/>
      <c r="AH69" s="8"/>
      <c r="AI69" s="8"/>
      <c r="AJ69" s="8"/>
      <c r="AK69" s="8"/>
      <c r="AL69" s="104"/>
      <c r="AM69" s="8"/>
      <c r="AN69" s="8"/>
      <c r="AO69" s="8"/>
      <c r="AP69" s="8"/>
      <c r="AQ69" s="8"/>
      <c r="AR69" s="8"/>
      <c r="AS69" s="104"/>
      <c r="AT69" s="8"/>
      <c r="AU69" s="8"/>
      <c r="AV69" s="8"/>
      <c r="AW69" s="8"/>
      <c r="AX69" s="8"/>
      <c r="AY69" s="8"/>
      <c r="AZ69" s="154"/>
      <c r="BA69" s="155"/>
      <c r="BB69" s="155"/>
      <c r="BC69" s="155"/>
      <c r="BD69" s="155"/>
      <c r="BE69" s="155"/>
      <c r="BF69" s="156"/>
    </row>
    <row r="70" spans="2:58" ht="17" thickBot="1">
      <c r="J70" s="104"/>
      <c r="K70" s="8"/>
      <c r="L70" s="8"/>
      <c r="M70" s="8"/>
      <c r="N70" s="8"/>
      <c r="O70" s="8"/>
      <c r="P70" s="8"/>
      <c r="Q70" s="104"/>
      <c r="R70" s="8"/>
      <c r="S70" s="8"/>
      <c r="T70" s="8"/>
      <c r="U70" s="8"/>
      <c r="V70" s="8"/>
      <c r="W70" s="8"/>
      <c r="X70" s="104"/>
      <c r="Y70" s="8"/>
      <c r="Z70" s="8"/>
      <c r="AA70" s="8"/>
      <c r="AB70" s="8"/>
      <c r="AC70" s="8"/>
      <c r="AD70" s="8"/>
      <c r="AE70" s="104"/>
      <c r="AF70" s="8"/>
      <c r="AG70" s="8"/>
      <c r="AH70" s="8"/>
      <c r="AI70" s="8"/>
      <c r="AJ70" s="8"/>
      <c r="AK70" s="8"/>
      <c r="AL70" s="104"/>
      <c r="AM70" s="8"/>
      <c r="AN70" s="8"/>
      <c r="AO70" s="8"/>
      <c r="AP70" s="8"/>
      <c r="AQ70" s="8"/>
      <c r="AR70" s="8"/>
      <c r="AS70" s="104"/>
      <c r="AT70" s="8"/>
      <c r="AU70" s="8"/>
      <c r="AV70" s="8"/>
      <c r="AW70" s="8"/>
      <c r="AX70" s="8"/>
      <c r="AY70" s="8"/>
      <c r="AZ70" s="154"/>
      <c r="BA70" s="155"/>
      <c r="BB70" s="155"/>
      <c r="BC70" s="155"/>
      <c r="BD70" s="155"/>
      <c r="BE70" s="155"/>
      <c r="BF70" s="156"/>
    </row>
    <row r="71" spans="2:58" ht="17" thickBot="1">
      <c r="B71" s="101" t="s">
        <v>53</v>
      </c>
      <c r="J71" s="104"/>
      <c r="K71" s="8"/>
      <c r="L71" s="8"/>
      <c r="M71" s="8"/>
      <c r="N71" s="8"/>
      <c r="O71" s="8"/>
      <c r="P71" s="8"/>
      <c r="Q71" s="104"/>
      <c r="R71" s="8"/>
      <c r="S71" s="8"/>
      <c r="T71" s="8"/>
      <c r="U71" s="8"/>
      <c r="V71" s="8"/>
      <c r="W71" s="8"/>
      <c r="X71" s="104"/>
      <c r="Y71" s="8"/>
      <c r="Z71" s="8"/>
      <c r="AA71" s="8"/>
      <c r="AB71" s="8"/>
      <c r="AC71" s="8"/>
      <c r="AD71" s="8"/>
      <c r="AE71" s="104"/>
      <c r="AF71" s="8"/>
      <c r="AG71" s="8"/>
      <c r="AH71" s="8"/>
      <c r="AI71" s="8"/>
      <c r="AJ71" s="8"/>
      <c r="AK71" s="8"/>
      <c r="AL71" s="104"/>
      <c r="AM71" s="8"/>
      <c r="AN71" s="8"/>
      <c r="AO71" s="8"/>
      <c r="AP71" s="8"/>
      <c r="AQ71" s="8"/>
      <c r="AR71" s="8"/>
      <c r="AS71" s="104"/>
      <c r="AT71" s="8"/>
      <c r="AU71" s="8"/>
      <c r="AV71" s="8"/>
      <c r="AW71" s="8"/>
      <c r="AX71" s="8"/>
      <c r="AY71" s="8"/>
      <c r="AZ71" s="154"/>
      <c r="BA71" s="155"/>
      <c r="BB71" s="155"/>
      <c r="BC71" s="155"/>
      <c r="BD71" s="155"/>
      <c r="BE71" s="155"/>
      <c r="BF71" s="156"/>
    </row>
    <row r="72" spans="2:58">
      <c r="B72" s="103" t="s">
        <v>26</v>
      </c>
      <c r="C72" s="85"/>
      <c r="D72" s="85"/>
      <c r="E72" s="85"/>
      <c r="F72" s="85"/>
      <c r="G72" s="85"/>
      <c r="H72" s="85"/>
      <c r="I72" s="85"/>
      <c r="J72" s="134">
        <f t="shared" ref="J72:BE72" si="104">J4-J45</f>
        <v>306</v>
      </c>
      <c r="K72" s="134">
        <f t="shared" si="104"/>
        <v>7</v>
      </c>
      <c r="L72" s="134">
        <f t="shared" si="104"/>
        <v>110</v>
      </c>
      <c r="M72" s="134">
        <f t="shared" si="104"/>
        <v>258.00000000000023</v>
      </c>
      <c r="N72" s="134">
        <f t="shared" si="104"/>
        <v>-190</v>
      </c>
      <c r="O72" s="134">
        <f t="shared" si="104"/>
        <v>-242</v>
      </c>
      <c r="P72" s="134">
        <f t="shared" si="104"/>
        <v>187.99999999999989</v>
      </c>
      <c r="Q72" s="134">
        <f t="shared" si="104"/>
        <v>144.80833333333339</v>
      </c>
      <c r="R72" s="134">
        <f t="shared" si="104"/>
        <v>-581.00104166666642</v>
      </c>
      <c r="S72" s="134">
        <f t="shared" si="104"/>
        <v>-59.168750000000273</v>
      </c>
      <c r="T72" s="134">
        <f t="shared" si="104"/>
        <v>246.77916666666647</v>
      </c>
      <c r="U72" s="134">
        <f t="shared" si="104"/>
        <v>-62.776041666666742</v>
      </c>
      <c r="V72" s="134">
        <f t="shared" si="104"/>
        <v>-135.54166666666674</v>
      </c>
      <c r="W72" s="134">
        <f t="shared" si="104"/>
        <v>106.89999999999998</v>
      </c>
      <c r="X72" s="134">
        <f t="shared" si="104"/>
        <v>147.3020480574678</v>
      </c>
      <c r="Y72" s="134">
        <f t="shared" si="104"/>
        <v>-327.96184258613857</v>
      </c>
      <c r="Z72" s="134">
        <f t="shared" si="104"/>
        <v>159.46429852458527</v>
      </c>
      <c r="AA72" s="134">
        <f t="shared" si="104"/>
        <v>-23.144080673423787</v>
      </c>
      <c r="AB72" s="134">
        <f t="shared" si="104"/>
        <v>339.59160198416157</v>
      </c>
      <c r="AC72" s="134">
        <f t="shared" si="104"/>
        <v>160.22342995169083</v>
      </c>
      <c r="AD72" s="134">
        <f t="shared" si="104"/>
        <v>90.524544741657337</v>
      </c>
      <c r="AE72" s="134">
        <f t="shared" si="104"/>
        <v>-98.741144779424758</v>
      </c>
      <c r="AF72" s="134">
        <f t="shared" si="104"/>
        <v>-337.47972121759813</v>
      </c>
      <c r="AG72" s="134">
        <f t="shared" si="104"/>
        <v>-137.68765827897573</v>
      </c>
      <c r="AH72" s="134">
        <f t="shared" si="104"/>
        <v>-117.87184348394635</v>
      </c>
      <c r="AI72" s="134">
        <f t="shared" si="104"/>
        <v>-6.2691465847428844</v>
      </c>
      <c r="AJ72" s="134">
        <f t="shared" si="104"/>
        <v>-207.38800852166628</v>
      </c>
      <c r="AK72" s="134">
        <f t="shared" si="104"/>
        <v>34.437522866354129</v>
      </c>
      <c r="AL72" s="134">
        <f t="shared" si="104"/>
        <v>1172.8804411637325</v>
      </c>
      <c r="AM72" s="134">
        <f t="shared" si="104"/>
        <v>890.47241319492082</v>
      </c>
      <c r="AN72" s="134">
        <f t="shared" si="104"/>
        <v>1201.4278037276531</v>
      </c>
      <c r="AO72" s="134">
        <f t="shared" si="104"/>
        <v>975.89580609443283</v>
      </c>
      <c r="AP72" s="134">
        <f t="shared" si="104"/>
        <v>846.11615079180069</v>
      </c>
      <c r="AQ72" s="134">
        <f t="shared" si="104"/>
        <v>494.99949340845637</v>
      </c>
      <c r="AR72" s="134">
        <f t="shared" si="104"/>
        <v>792.20789161900348</v>
      </c>
      <c r="AS72" s="134">
        <f t="shared" si="104"/>
        <v>305.55781090762594</v>
      </c>
      <c r="AT72" s="134">
        <f t="shared" si="104"/>
        <v>-594.53433737452906</v>
      </c>
      <c r="AU72" s="134">
        <f t="shared" si="104"/>
        <v>-67.24958110868738</v>
      </c>
      <c r="AV72" s="134">
        <f t="shared" si="104"/>
        <v>424.05981960930148</v>
      </c>
      <c r="AW72" s="134">
        <f t="shared" si="104"/>
        <v>-158.40715813387214</v>
      </c>
      <c r="AX72" s="134">
        <f t="shared" si="104"/>
        <v>139.11682187366887</v>
      </c>
      <c r="AY72" s="134">
        <f t="shared" si="104"/>
        <v>-207.54337577350839</v>
      </c>
      <c r="AZ72" s="151">
        <f t="shared" si="104"/>
        <v>102.08260110343053</v>
      </c>
      <c r="BA72" s="135">
        <f t="shared" si="104"/>
        <v>-241.8302852392867</v>
      </c>
      <c r="BB72" s="135">
        <f t="shared" si="104"/>
        <v>59.102029016760753</v>
      </c>
      <c r="BC72" s="135">
        <f t="shared" si="104"/>
        <v>-489.40373983038126</v>
      </c>
      <c r="BD72" s="135">
        <f t="shared" si="104"/>
        <v>638.87712515774774</v>
      </c>
      <c r="BE72" s="135">
        <f t="shared" si="104"/>
        <v>-46.744736111970269</v>
      </c>
      <c r="BF72" s="136">
        <f t="shared" ref="BF72" si="105">BF4-BF45</f>
        <v>41.917005903699192</v>
      </c>
    </row>
    <row r="73" spans="2:58">
      <c r="B73" s="99" t="s">
        <v>27</v>
      </c>
      <c r="C73" s="42"/>
      <c r="D73" s="42"/>
      <c r="E73" s="42"/>
      <c r="F73" s="42"/>
      <c r="G73" s="42"/>
      <c r="H73" s="42"/>
      <c r="I73" s="42"/>
      <c r="J73" s="137">
        <f>ABS(J72)</f>
        <v>306</v>
      </c>
      <c r="K73" s="137">
        <f>ABS(K72)</f>
        <v>7</v>
      </c>
      <c r="L73" s="137">
        <f t="shared" ref="L73" si="106">ABS(L72)</f>
        <v>110</v>
      </c>
      <c r="M73" s="137">
        <f t="shared" ref="M73" si="107">ABS(M72)</f>
        <v>258.00000000000023</v>
      </c>
      <c r="N73" s="137">
        <f t="shared" ref="N73" si="108">ABS(N72)</f>
        <v>190</v>
      </c>
      <c r="O73" s="137">
        <f t="shared" ref="O73" si="109">ABS(O72)</f>
        <v>242</v>
      </c>
      <c r="P73" s="137">
        <f t="shared" ref="P73" si="110">ABS(P72)</f>
        <v>187.99999999999989</v>
      </c>
      <c r="Q73" s="137">
        <f t="shared" ref="Q73" si="111">ABS(Q72)</f>
        <v>144.80833333333339</v>
      </c>
      <c r="R73" s="137">
        <f t="shared" ref="R73" si="112">ABS(R72)</f>
        <v>581.00104166666642</v>
      </c>
      <c r="S73" s="137">
        <f t="shared" ref="S73" si="113">ABS(S72)</f>
        <v>59.168750000000273</v>
      </c>
      <c r="T73" s="137">
        <f t="shared" ref="T73" si="114">ABS(T72)</f>
        <v>246.77916666666647</v>
      </c>
      <c r="U73" s="137">
        <f t="shared" ref="U73" si="115">ABS(U72)</f>
        <v>62.776041666666742</v>
      </c>
      <c r="V73" s="137">
        <f t="shared" ref="V73" si="116">ABS(V72)</f>
        <v>135.54166666666674</v>
      </c>
      <c r="W73" s="137">
        <f t="shared" ref="W73" si="117">ABS(W72)</f>
        <v>106.89999999999998</v>
      </c>
      <c r="X73" s="137">
        <f t="shared" ref="X73" si="118">ABS(X72)</f>
        <v>147.3020480574678</v>
      </c>
      <c r="Y73" s="137">
        <f t="shared" ref="Y73" si="119">ABS(Y72)</f>
        <v>327.96184258613857</v>
      </c>
      <c r="Z73" s="137">
        <f t="shared" ref="Z73" si="120">ABS(Z72)</f>
        <v>159.46429852458527</v>
      </c>
      <c r="AA73" s="137">
        <f t="shared" ref="AA73" si="121">ABS(AA72)</f>
        <v>23.144080673423787</v>
      </c>
      <c r="AB73" s="137">
        <f t="shared" ref="AB73" si="122">ABS(AB72)</f>
        <v>339.59160198416157</v>
      </c>
      <c r="AC73" s="137">
        <f t="shared" ref="AC73" si="123">ABS(AC72)</f>
        <v>160.22342995169083</v>
      </c>
      <c r="AD73" s="137">
        <f t="shared" ref="AD73" si="124">ABS(AD72)</f>
        <v>90.524544741657337</v>
      </c>
      <c r="AE73" s="137">
        <f t="shared" ref="AE73" si="125">ABS(AE72)</f>
        <v>98.741144779424758</v>
      </c>
      <c r="AF73" s="137">
        <f t="shared" ref="AF73" si="126">ABS(AF72)</f>
        <v>337.47972121759813</v>
      </c>
      <c r="AG73" s="137">
        <f t="shared" ref="AG73" si="127">ABS(AG72)</f>
        <v>137.68765827897573</v>
      </c>
      <c r="AH73" s="137">
        <f t="shared" ref="AH73" si="128">ABS(AH72)</f>
        <v>117.87184348394635</v>
      </c>
      <c r="AI73" s="137">
        <f t="shared" ref="AI73" si="129">ABS(AI72)</f>
        <v>6.2691465847428844</v>
      </c>
      <c r="AJ73" s="137">
        <f t="shared" ref="AJ73" si="130">ABS(AJ72)</f>
        <v>207.38800852166628</v>
      </c>
      <c r="AK73" s="137">
        <f t="shared" ref="AK73" si="131">ABS(AK72)</f>
        <v>34.437522866354129</v>
      </c>
      <c r="AL73" s="137">
        <f t="shared" ref="AL73" si="132">ABS(AL72)</f>
        <v>1172.8804411637325</v>
      </c>
      <c r="AM73" s="137">
        <f t="shared" ref="AM73" si="133">ABS(AM72)</f>
        <v>890.47241319492082</v>
      </c>
      <c r="AN73" s="137">
        <f t="shared" ref="AN73" si="134">ABS(AN72)</f>
        <v>1201.4278037276531</v>
      </c>
      <c r="AO73" s="137">
        <f t="shared" ref="AO73" si="135">ABS(AO72)</f>
        <v>975.89580609443283</v>
      </c>
      <c r="AP73" s="137">
        <f t="shared" ref="AP73" si="136">ABS(AP72)</f>
        <v>846.11615079180069</v>
      </c>
      <c r="AQ73" s="137">
        <f t="shared" ref="AQ73" si="137">ABS(AQ72)</f>
        <v>494.99949340845637</v>
      </c>
      <c r="AR73" s="137">
        <f t="shared" ref="AR73" si="138">ABS(AR72)</f>
        <v>792.20789161900348</v>
      </c>
      <c r="AS73" s="137">
        <f t="shared" ref="AS73" si="139">ABS(AS72)</f>
        <v>305.55781090762594</v>
      </c>
      <c r="AT73" s="137">
        <f t="shared" ref="AT73" si="140">ABS(AT72)</f>
        <v>594.53433737452906</v>
      </c>
      <c r="AU73" s="137">
        <f t="shared" ref="AU73" si="141">ABS(AU72)</f>
        <v>67.24958110868738</v>
      </c>
      <c r="AV73" s="137">
        <f t="shared" ref="AV73" si="142">ABS(AV72)</f>
        <v>424.05981960930148</v>
      </c>
      <c r="AW73" s="137">
        <f t="shared" ref="AW73" si="143">ABS(AW72)</f>
        <v>158.40715813387214</v>
      </c>
      <c r="AX73" s="137">
        <f t="shared" ref="AX73" si="144">ABS(AX72)</f>
        <v>139.11682187366887</v>
      </c>
      <c r="AY73" s="137">
        <f t="shared" ref="AY73" si="145">ABS(AY72)</f>
        <v>207.54337577350839</v>
      </c>
      <c r="AZ73" s="152">
        <f t="shared" ref="AZ73" si="146">ABS(AZ72)</f>
        <v>102.08260110343053</v>
      </c>
      <c r="BA73" s="138">
        <f t="shared" ref="BA73" si="147">ABS(BA72)</f>
        <v>241.8302852392867</v>
      </c>
      <c r="BB73" s="138">
        <f t="shared" ref="BB73" si="148">ABS(BB72)</f>
        <v>59.102029016760753</v>
      </c>
      <c r="BC73" s="138">
        <f t="shared" ref="BC73" si="149">ABS(BC72)</f>
        <v>489.40373983038126</v>
      </c>
      <c r="BD73" s="138">
        <f t="shared" ref="BD73" si="150">ABS(BD72)</f>
        <v>638.87712515774774</v>
      </c>
      <c r="BE73" s="138">
        <f t="shared" ref="BE73:BF73" si="151">ABS(BE72)</f>
        <v>46.744736111970269</v>
      </c>
      <c r="BF73" s="139">
        <f t="shared" si="151"/>
        <v>41.917005903699192</v>
      </c>
    </row>
    <row r="74" spans="2:58" ht="17" thickBot="1">
      <c r="B74" s="100" t="s">
        <v>28</v>
      </c>
      <c r="C74" s="78"/>
      <c r="D74" s="78"/>
      <c r="E74" s="78"/>
      <c r="F74" s="78"/>
      <c r="G74" s="78"/>
      <c r="H74" s="78"/>
      <c r="I74" s="78"/>
      <c r="J74" s="140">
        <f>J72^2</f>
        <v>93636</v>
      </c>
      <c r="K74" s="140">
        <f t="shared" ref="K74:BB74" si="152">K72^2</f>
        <v>49</v>
      </c>
      <c r="L74" s="140">
        <f t="shared" si="152"/>
        <v>12100</v>
      </c>
      <c r="M74" s="140">
        <f t="shared" si="152"/>
        <v>66564.000000000116</v>
      </c>
      <c r="N74" s="140">
        <f t="shared" si="152"/>
        <v>36100</v>
      </c>
      <c r="O74" s="140">
        <f t="shared" si="152"/>
        <v>58564</v>
      </c>
      <c r="P74" s="140">
        <f t="shared" si="152"/>
        <v>35343.999999999956</v>
      </c>
      <c r="Q74" s="140">
        <f t="shared" si="152"/>
        <v>20969.453402777795</v>
      </c>
      <c r="R74" s="140">
        <f t="shared" si="152"/>
        <v>337562.21041775146</v>
      </c>
      <c r="S74" s="140">
        <f t="shared" si="152"/>
        <v>3500.9409765625323</v>
      </c>
      <c r="T74" s="140">
        <f t="shared" si="152"/>
        <v>60899.957100694344</v>
      </c>
      <c r="U74" s="140">
        <f t="shared" si="152"/>
        <v>3940.8314073350789</v>
      </c>
      <c r="V74" s="140">
        <f t="shared" si="152"/>
        <v>18371.543402777799</v>
      </c>
      <c r="W74" s="140">
        <f t="shared" si="152"/>
        <v>11427.609999999995</v>
      </c>
      <c r="X74" s="140">
        <f t="shared" si="152"/>
        <v>21697.893361924554</v>
      </c>
      <c r="Y74" s="140">
        <f t="shared" si="152"/>
        <v>107558.97019249514</v>
      </c>
      <c r="Z74" s="140">
        <f>Z72^2</f>
        <v>25428.862503938049</v>
      </c>
      <c r="AA74" s="140">
        <f t="shared" si="152"/>
        <v>535.64847021794844</v>
      </c>
      <c r="AB74" s="140">
        <f t="shared" si="152"/>
        <v>115322.4561381692</v>
      </c>
      <c r="AC74" s="140">
        <f t="shared" si="152"/>
        <v>25671.547505484377</v>
      </c>
      <c r="AD74" s="140">
        <f t="shared" si="152"/>
        <v>8194.6932006843217</v>
      </c>
      <c r="AE74" s="140">
        <f t="shared" si="152"/>
        <v>9749.8136723513217</v>
      </c>
      <c r="AF74" s="140">
        <f t="shared" si="152"/>
        <v>113892.56223310775</v>
      </c>
      <c r="AG74" s="140">
        <f t="shared" si="152"/>
        <v>18957.891242347996</v>
      </c>
      <c r="AH74" s="140">
        <f t="shared" si="152"/>
        <v>13893.771486303945</v>
      </c>
      <c r="AI74" s="140">
        <f t="shared" si="152"/>
        <v>39.302198900993375</v>
      </c>
      <c r="AJ74" s="140">
        <f t="shared" si="152"/>
        <v>43009.786078582729</v>
      </c>
      <c r="AK74" s="140">
        <f t="shared" si="152"/>
        <v>1185.9429811706634</v>
      </c>
      <c r="AL74" s="140">
        <f t="shared" si="152"/>
        <v>1375648.5292644317</v>
      </c>
      <c r="AM74" s="140">
        <f t="shared" si="152"/>
        <v>792941.11866118584</v>
      </c>
      <c r="AN74" s="140">
        <f t="shared" si="152"/>
        <v>1443428.7675698521</v>
      </c>
      <c r="AO74" s="140">
        <f t="shared" si="152"/>
        <v>952372.62435270287</v>
      </c>
      <c r="AP74" s="140">
        <f t="shared" si="152"/>
        <v>715912.54063073325</v>
      </c>
      <c r="AQ74" s="140">
        <f t="shared" si="152"/>
        <v>245024.49847462843</v>
      </c>
      <c r="AR74" s="140">
        <f t="shared" si="152"/>
        <v>627593.34354342672</v>
      </c>
      <c r="AS74" s="140">
        <f t="shared" si="152"/>
        <v>93365.57580666049</v>
      </c>
      <c r="AT74" s="140">
        <f t="shared" si="152"/>
        <v>353471.07831737032</v>
      </c>
      <c r="AU74" s="140">
        <f t="shared" si="152"/>
        <v>4522.5061592939228</v>
      </c>
      <c r="AV74" s="140">
        <f t="shared" si="152"/>
        <v>179826.73060707332</v>
      </c>
      <c r="AW74" s="140">
        <f t="shared" si="152"/>
        <v>25092.827748049574</v>
      </c>
      <c r="AX74" s="140">
        <f t="shared" si="152"/>
        <v>19353.490128230114</v>
      </c>
      <c r="AY74" s="140">
        <f t="shared" si="152"/>
        <v>43074.252827463708</v>
      </c>
      <c r="AZ74" s="153">
        <f t="shared" si="152"/>
        <v>10420.857448042118</v>
      </c>
      <c r="BA74" s="141">
        <f t="shared" si="152"/>
        <v>58481.886858914768</v>
      </c>
      <c r="BB74" s="141">
        <f t="shared" si="152"/>
        <v>3493.0498338980301</v>
      </c>
      <c r="BC74" s="141">
        <f>BC72^2</f>
        <v>239516.02055996351</v>
      </c>
      <c r="BD74" s="141">
        <f t="shared" ref="BD74" si="153">BD72^2</f>
        <v>408163.98104982846</v>
      </c>
      <c r="BE74" s="141">
        <f>BE72^2</f>
        <v>2185.0703541777375</v>
      </c>
      <c r="BF74" s="142">
        <f>BF72^2</f>
        <v>1757.0353839307529</v>
      </c>
    </row>
    <row r="75" spans="2:58" ht="17" thickBot="1">
      <c r="J75" s="104"/>
      <c r="K75" s="8"/>
      <c r="L75" s="8"/>
      <c r="M75" s="8"/>
      <c r="N75" s="8"/>
      <c r="O75" s="8"/>
      <c r="P75" s="8"/>
      <c r="Q75" s="104"/>
      <c r="R75" s="8"/>
      <c r="S75" s="8"/>
      <c r="T75" s="8"/>
      <c r="U75" s="8"/>
      <c r="V75" s="8"/>
      <c r="W75" s="8"/>
      <c r="X75" s="104"/>
      <c r="Y75" s="8"/>
      <c r="Z75" s="8"/>
      <c r="AA75" s="8"/>
      <c r="AB75" s="8"/>
      <c r="AC75" s="8"/>
      <c r="AD75" s="8"/>
      <c r="AE75" s="104"/>
      <c r="AF75" s="8"/>
      <c r="AG75" s="8"/>
      <c r="AH75" s="8"/>
      <c r="AI75" s="8"/>
      <c r="AJ75" s="8"/>
      <c r="AK75" s="8"/>
      <c r="AL75" s="104"/>
      <c r="AM75" s="8"/>
      <c r="AN75" s="8"/>
      <c r="AO75" s="8"/>
      <c r="AP75" s="8"/>
      <c r="AQ75" s="8"/>
      <c r="AR75" s="8"/>
      <c r="AS75" s="104"/>
      <c r="AT75" s="8"/>
      <c r="AU75" s="8"/>
      <c r="AV75" s="8"/>
      <c r="AW75" s="8"/>
      <c r="AX75" s="8"/>
      <c r="AY75" s="8"/>
      <c r="AZ75" s="154"/>
      <c r="BA75" s="155"/>
      <c r="BB75" s="155"/>
      <c r="BC75" s="155"/>
      <c r="BD75" s="155"/>
      <c r="BE75" s="155"/>
      <c r="BF75" s="156"/>
    </row>
    <row r="76" spans="2:58">
      <c r="B76" s="103" t="s">
        <v>29</v>
      </c>
      <c r="C76" s="85"/>
      <c r="D76" s="85"/>
      <c r="E76" s="85"/>
      <c r="F76" s="85"/>
      <c r="G76" s="85"/>
      <c r="H76" s="85"/>
      <c r="I76" s="85"/>
      <c r="J76" s="134">
        <f>SUM($J$72:J72)/COUNT($J$72:J72)</f>
        <v>306</v>
      </c>
      <c r="K76" s="134">
        <f>SUM($J$72:K72)/COUNT($J$72:K72)</f>
        <v>156.5</v>
      </c>
      <c r="L76" s="134">
        <f>SUM($J$72:L72)/COUNT($J$72:L72)</f>
        <v>141</v>
      </c>
      <c r="M76" s="134">
        <f>SUM($J$72:M72)/COUNT($J$72:M72)</f>
        <v>170.25000000000006</v>
      </c>
      <c r="N76" s="134">
        <f>SUM($J$72:N72)/COUNT($J$72:N72)</f>
        <v>98.200000000000045</v>
      </c>
      <c r="O76" s="134">
        <f>SUM($J$72:O72)/COUNT($J$72:O72)</f>
        <v>41.500000000000036</v>
      </c>
      <c r="P76" s="134">
        <f>SUM($J$72:P72)/COUNT($J$72:P72)</f>
        <v>62.428571428571445</v>
      </c>
      <c r="Q76" s="134">
        <f>SUM($J$72:Q72)/COUNT($J$72:Q72)</f>
        <v>72.726041666666688</v>
      </c>
      <c r="R76" s="134">
        <f>SUM($J$72:R72)/COUNT($J$72:R72)</f>
        <v>8.9699074074120394E-2</v>
      </c>
      <c r="S76" s="134">
        <f>SUM($J$72:S72)/COUNT($J$72:S72)</f>
        <v>-5.8361458333333189</v>
      </c>
      <c r="T76" s="134">
        <f>SUM($J$72:T72)/COUNT($J$72:T72)</f>
        <v>17.128882575757572</v>
      </c>
      <c r="U76" s="134">
        <f>SUM($J$72:U72)/COUNT($J$72:U72)</f>
        <v>10.470138888888878</v>
      </c>
      <c r="V76" s="134">
        <f>SUM($J$72:V72)/COUNT($J$72:V72)</f>
        <v>-0.76153846153847726</v>
      </c>
      <c r="W76" s="134">
        <f>SUM($J$72:W72)/COUNT($J$72:W72)</f>
        <v>6.9285714285714119</v>
      </c>
      <c r="X76" s="134">
        <f>SUM($J$72:X72)/COUNT($J$72:X72)</f>
        <v>16.286803203831173</v>
      </c>
      <c r="Y76" s="134">
        <f>SUM($J$72:Y72)/COUNT($J$72:Y72)</f>
        <v>-5.2287371580419375</v>
      </c>
      <c r="Z76" s="134">
        <f>SUM($J$72:Z72)/COUNT($J$72:Z72)</f>
        <v>4.4590884703478988</v>
      </c>
      <c r="AA76" s="134">
        <f>SUM($J$72:AA72)/COUNT($J$72:AA72)</f>
        <v>2.9255790734716935</v>
      </c>
      <c r="AB76" s="134">
        <f>SUM($J$72:AB72)/COUNT($J$72:AB72)</f>
        <v>20.644843437192215</v>
      </c>
      <c r="AC76" s="134">
        <f>SUM($J$72:AC72)/COUNT($J$72:AC72)</f>
        <v>27.623772762917145</v>
      </c>
      <c r="AD76" s="134">
        <f>SUM($J$72:AD72)/COUNT($J$72:AD72)</f>
        <v>30.619047619047631</v>
      </c>
      <c r="AE76" s="134">
        <f>SUM($J$72:AE72)/COUNT($J$72:AE72)</f>
        <v>24.739038873662523</v>
      </c>
      <c r="AF76" s="134">
        <f>SUM($J$72:AF72)/COUNT($J$72:AF72)</f>
        <v>8.990397130564233</v>
      </c>
      <c r="AG76" s="134">
        <f>SUM($J$72:AG72)/COUNT($J$72:AG72)</f>
        <v>2.8788114885000673</v>
      </c>
      <c r="AH76" s="134">
        <f>SUM($J$72:AH72)/COUNT($J$72:AH72)</f>
        <v>-1.9512147103977895</v>
      </c>
      <c r="AI76" s="134">
        <f>SUM($J$72:AI72)/COUNT($J$72:AI72)</f>
        <v>-2.1172890132572162</v>
      </c>
      <c r="AJ76" s="134">
        <f>SUM($J$72:AJ72)/COUNT($J$72:AJ72)</f>
        <v>-9.719908254309404</v>
      </c>
      <c r="AK76" s="134">
        <f>SUM($J$72:AK72)/COUNT($J$72:AK72)</f>
        <v>-8.1428571428571352</v>
      </c>
      <c r="AL76" s="134">
        <f>SUM($J$72:AL72)/COUNT($J$72:AL72)</f>
        <v>32.582084178059752</v>
      </c>
      <c r="AM76" s="134">
        <f>SUM($J$72:AM72)/COUNT($J$72:AM72)</f>
        <v>61.178428478621782</v>
      </c>
      <c r="AN76" s="134">
        <f>SUM($J$72:AN72)/COUNT($J$72:AN72)</f>
        <v>97.960666389880856</v>
      </c>
      <c r="AO76" s="134">
        <f>SUM($J$72:AO72)/COUNT($J$72:AO72)</f>
        <v>125.39613950564811</v>
      </c>
      <c r="AP76" s="134">
        <f>SUM($J$72:AP72)/COUNT($J$72:AP72)</f>
        <v>147.23613984765274</v>
      </c>
      <c r="AQ76" s="134">
        <f>SUM($J$72:AQ72)/COUNT($J$72:AQ72)</f>
        <v>157.46447377591164</v>
      </c>
      <c r="AR76" s="134">
        <f>SUM($J$72:AR72)/COUNT($J$72:AR72)</f>
        <v>175.6</v>
      </c>
      <c r="AS76" s="134">
        <f>SUM($J$72:AS72)/COUNT($J$72:AS72)</f>
        <v>179.2099391918785</v>
      </c>
      <c r="AT76" s="134">
        <f>SUM($J$72:AT72)/COUNT($J$72:AT72)</f>
        <v>158.29793171711071</v>
      </c>
      <c r="AU76" s="134">
        <f>SUM($J$72:AU72)/COUNT($J$72:AU72)</f>
        <v>152.36247085327395</v>
      </c>
      <c r="AV76" s="134">
        <f>SUM($J$72:AV72)/COUNT($J$72:AV72)</f>
        <v>159.32906953932593</v>
      </c>
      <c r="AW76" s="134">
        <f>SUM($J$72:AW72)/COUNT($J$72:AW72)</f>
        <v>151.38566384749598</v>
      </c>
      <c r="AX76" s="134">
        <f>SUM($J$72:AX72)/COUNT($J$72:AX72)</f>
        <v>151.08642379935387</v>
      </c>
      <c r="AY76" s="134">
        <f>SUM($J$72:AY72)/COUNT($J$72:AY72)</f>
        <v>142.54761904761904</v>
      </c>
      <c r="AZ76" s="151">
        <f>SUM($AZ$72:AZ72)/COUNT($AZ$72:AZ72)</f>
        <v>102.08260110343053</v>
      </c>
      <c r="BA76" s="135">
        <f>SUM($AZ$72:BA72)/COUNT($AZ$72:BA72)</f>
        <v>-69.873842067928081</v>
      </c>
      <c r="BB76" s="135">
        <f>SUM($AZ$72:BB72)/COUNT($AZ$72:BB72)</f>
        <v>-26.881885039698471</v>
      </c>
      <c r="BC76" s="135">
        <f>SUM($AZ$72:BC72)/COUNT($AZ$72:BC72)</f>
        <v>-142.51234873736917</v>
      </c>
      <c r="BD76" s="135">
        <f>SUM($AZ$72:BD72)/COUNT($AZ$72:BD72)</f>
        <v>13.765546041654215</v>
      </c>
      <c r="BE76" s="135">
        <f>SUM($AZ$72:BE72)/COUNT($AZ$72:BE72)</f>
        <v>3.6804990160501347</v>
      </c>
      <c r="BF76" s="136">
        <f>SUM($AZ$72:BF72)/COUNT($AZ$72:BF72)</f>
        <v>9.1428571428571423</v>
      </c>
    </row>
    <row r="77" spans="2:58">
      <c r="B77" s="99" t="s">
        <v>30</v>
      </c>
      <c r="C77" s="42"/>
      <c r="D77" s="42"/>
      <c r="E77" s="42"/>
      <c r="F77" s="42"/>
      <c r="G77" s="42"/>
      <c r="H77" s="42"/>
      <c r="I77" s="42"/>
      <c r="J77" s="137">
        <f>SUM($J$73:J73)/COUNT($J$73:J73)</f>
        <v>306</v>
      </c>
      <c r="K77" s="137">
        <f>SUM($J$73:K73)/COUNT($J$73:K73)</f>
        <v>156.5</v>
      </c>
      <c r="L77" s="137">
        <f>SUM($J$73:L73)/COUNT($J$73:L73)</f>
        <v>141</v>
      </c>
      <c r="M77" s="137">
        <f>SUM($J$73:M73)/COUNT($J$73:M73)</f>
        <v>170.25000000000006</v>
      </c>
      <c r="N77" s="137">
        <f>SUM($J$73:N73)/COUNT($J$73:N73)</f>
        <v>174.20000000000005</v>
      </c>
      <c r="O77" s="137">
        <f>SUM($J$73:O73)/COUNT($J$73:O73)</f>
        <v>185.50000000000003</v>
      </c>
      <c r="P77" s="137">
        <f>SUM($J$73:P73)/COUNT($J$73:P73)</f>
        <v>185.85714285714286</v>
      </c>
      <c r="Q77" s="137">
        <f>SUM($J$73:Q73)/COUNT($J$73:Q73)</f>
        <v>180.72604166666667</v>
      </c>
      <c r="R77" s="137">
        <f>SUM($J$73:R73)/COUNT($J$73:R73)</f>
        <v>225.20104166666664</v>
      </c>
      <c r="S77" s="137">
        <f>SUM($J$73:S73)/COUNT($J$73:S73)</f>
        <v>208.5978125</v>
      </c>
      <c r="T77" s="137">
        <f>SUM($J$73:T73)/COUNT($J$73:T73)</f>
        <v>212.06884469696971</v>
      </c>
      <c r="U77" s="137">
        <f>SUM($J$73:U73)/COUNT($J$73:U73)</f>
        <v>199.62777777777782</v>
      </c>
      <c r="V77" s="137">
        <f>SUM($J$73:V73)/COUNT($J$73:V73)</f>
        <v>194.69807692307697</v>
      </c>
      <c r="W77" s="137">
        <f>SUM($J$73:W73)/COUNT($J$73:W73)</f>
        <v>188.42678571428578</v>
      </c>
      <c r="X77" s="137">
        <f>SUM($J$73:X73)/COUNT($J$73:X73)</f>
        <v>185.68513653716457</v>
      </c>
      <c r="Y77" s="137">
        <f>SUM($J$73:Y73)/COUNT($J$73:Y73)</f>
        <v>194.57743066522545</v>
      </c>
      <c r="Z77" s="137">
        <f>SUM($J$73:Z73)/COUNT($J$73:Z73)</f>
        <v>192.51195230401134</v>
      </c>
      <c r="AA77" s="137">
        <f>SUM($J$73:AA73)/COUNT($J$73:AA73)</f>
        <v>183.102626102312</v>
      </c>
      <c r="AB77" s="137">
        <f>SUM($J$73:AB73)/COUNT($J$73:AB73)</f>
        <v>191.33888799083041</v>
      </c>
      <c r="AC77" s="137">
        <f>SUM($J$73:AC73)/COUNT($J$73:AC73)</f>
        <v>189.78311508887344</v>
      </c>
      <c r="AD77" s="137">
        <f>SUM($J$73:AD73)/COUNT($J$73:AD73)</f>
        <v>185.05651650091076</v>
      </c>
      <c r="AE77" s="137">
        <f>SUM($J$73:AE73)/COUNT($J$73:AE73)</f>
        <v>181.13309051357049</v>
      </c>
      <c r="AF77" s="137">
        <f>SUM($J$73:AF73)/COUNT($J$73:AF73)</f>
        <v>187.9307701093978</v>
      </c>
      <c r="AG77" s="137">
        <f>SUM($J$73:AG73)/COUNT($J$73:AG73)</f>
        <v>185.83730711646353</v>
      </c>
      <c r="AH77" s="137">
        <f>SUM($J$73:AH73)/COUNT($J$73:AH73)</f>
        <v>183.11868857116286</v>
      </c>
      <c r="AI77" s="137">
        <f>SUM($J$73:AI73)/COUNT($J$73:AI73)</f>
        <v>176.3167831101467</v>
      </c>
      <c r="AJ77" s="137">
        <f>SUM($J$73:AJ73)/COUNT($J$73:AJ73)</f>
        <v>177.46756923649926</v>
      </c>
      <c r="AK77" s="137">
        <f>SUM($J$73:AK73)/COUNT($J$73:AK73)</f>
        <v>172.35935329470837</v>
      </c>
      <c r="AL77" s="137">
        <f>SUM($J$73:AL73)/COUNT($J$73:AL73)</f>
        <v>206.86008046260577</v>
      </c>
      <c r="AM77" s="137">
        <f>SUM($J$73:AM73)/COUNT($J$73:AM73)</f>
        <v>229.64715822034958</v>
      </c>
      <c r="AN77" s="137">
        <f>SUM($J$73:AN73)/COUNT($J$73:AN73)</f>
        <v>260.9949209786497</v>
      </c>
      <c r="AO77" s="137">
        <f>SUM($J$73:AO73)/COUNT($J$73:AO73)</f>
        <v>283.33557363851793</v>
      </c>
      <c r="AP77" s="137">
        <f>SUM($J$73:AP73)/COUNT($J$73:AP73)</f>
        <v>300.38953052195075</v>
      </c>
      <c r="AQ77" s="137">
        <f>SUM($J$73:AQ73)/COUNT($J$73:AQ73)</f>
        <v>306.11335295978915</v>
      </c>
      <c r="AR77" s="137">
        <f>SUM($J$73:AR73)/COUNT($J$73:AR73)</f>
        <v>320.00176835005243</v>
      </c>
      <c r="AS77" s="137">
        <f>SUM($J$73:AS73)/COUNT($J$73:AS73)</f>
        <v>319.60054730998502</v>
      </c>
      <c r="AT77" s="137">
        <f>SUM($J$73:AT73)/COUNT($J$73:AT73)</f>
        <v>327.0311902847024</v>
      </c>
      <c r="AU77" s="137">
        <f>SUM($J$73:AU73)/COUNT($J$73:AU73)</f>
        <v>320.19483214849146</v>
      </c>
      <c r="AV77" s="137">
        <f>SUM($J$73:AV73)/COUNT($J$73:AV73)</f>
        <v>322.85803695517887</v>
      </c>
      <c r="AW77" s="137">
        <f>SUM($J$73:AW73)/COUNT($J$73:AW73)</f>
        <v>318.74676498464623</v>
      </c>
      <c r="AX77" s="137">
        <f>SUM($J$73:AX73)/COUNT($J$73:AX73)</f>
        <v>314.36554685998829</v>
      </c>
      <c r="AY77" s="137">
        <f>SUM($J$73:AY73)/COUNT($J$73:AY73)</f>
        <v>311.8221618341197</v>
      </c>
      <c r="AZ77" s="152">
        <f>SUM($AZ$73:AZ73)/COUNT($AZ$73:AZ73)</f>
        <v>102.08260110343053</v>
      </c>
      <c r="BA77" s="138">
        <f>SUM($AZ$73:BA73)/COUNT($AZ$73:BA73)</f>
        <v>171.95644317135861</v>
      </c>
      <c r="BB77" s="138">
        <f>SUM($AZ$73:BB73)/COUNT($AZ$73:BB73)</f>
        <v>134.338305119826</v>
      </c>
      <c r="BC77" s="138">
        <f>SUM($AZ$73:BC73)/COUNT($AZ$73:BC73)</f>
        <v>223.10466379746481</v>
      </c>
      <c r="BD77" s="138">
        <f>SUM($AZ$73:BD73)/COUNT($AZ$73:BD73)</f>
        <v>306.2591560695214</v>
      </c>
      <c r="BE77" s="138">
        <f>SUM($AZ$73:BE73)/COUNT($AZ$73:BE73)</f>
        <v>263.00675274326289</v>
      </c>
      <c r="BF77" s="139">
        <f>SUM($AZ$73:BF73)/COUNT($AZ$73:BF73)</f>
        <v>231.42250319475377</v>
      </c>
    </row>
    <row r="78" spans="2:58">
      <c r="B78" s="99" t="s">
        <v>31</v>
      </c>
      <c r="C78" s="42"/>
      <c r="D78" s="42"/>
      <c r="E78" s="42"/>
      <c r="F78" s="42"/>
      <c r="G78" s="42"/>
      <c r="H78" s="42"/>
      <c r="I78" s="42"/>
      <c r="J78" s="137">
        <f>SUM($J$74:J74)/COUNT($J$74:J74)</f>
        <v>93636</v>
      </c>
      <c r="K78" s="137">
        <f>SUM($J$74:K74)/COUNT($J$74:K74)</f>
        <v>46842.5</v>
      </c>
      <c r="L78" s="137">
        <f>SUM($J$74:L74)/COUNT($J$74:L74)</f>
        <v>35261.666666666664</v>
      </c>
      <c r="M78" s="137">
        <f>SUM($J$74:M74)/COUNT($J$74:M74)</f>
        <v>43087.250000000029</v>
      </c>
      <c r="N78" s="137">
        <f>SUM($J$74:N74)/COUNT($J$74:N74)</f>
        <v>41689.800000000025</v>
      </c>
      <c r="O78" s="137">
        <f>SUM($J$74:O74)/COUNT($J$74:O74)</f>
        <v>44502.166666666686</v>
      </c>
      <c r="P78" s="137">
        <f>SUM($J$74:P74)/COUNT($J$74:P74)</f>
        <v>43193.857142857152</v>
      </c>
      <c r="Q78" s="137">
        <f>SUM($J$74:Q74)/COUNT($J$74:Q74)</f>
        <v>40415.80667534723</v>
      </c>
      <c r="R78" s="137">
        <f>SUM($J$74:R74)/COUNT($J$74:R74)</f>
        <v>73432.073757836595</v>
      </c>
      <c r="S78" s="137">
        <f>SUM($J$74:S74)/COUNT($J$74:S74)</f>
        <v>66438.960479709189</v>
      </c>
      <c r="T78" s="137">
        <f>SUM($J$74:T74)/COUNT($J$74:T74)</f>
        <v>65935.414717980559</v>
      </c>
      <c r="U78" s="137">
        <f>SUM($J$74:U74)/COUNT($J$74:U74)</f>
        <v>60769.199442093442</v>
      </c>
      <c r="V78" s="137">
        <f>SUM($J$74:V74)/COUNT($J$74:V74)</f>
        <v>57507.84128522301</v>
      </c>
      <c r="W78" s="137">
        <f>SUM($J$74:W74)/COUNT($J$74:W74)</f>
        <v>54216.396193421366</v>
      </c>
      <c r="X78" s="137">
        <f>SUM($J$74:X74)/COUNT($J$74:X74)</f>
        <v>52048.496004654909</v>
      </c>
      <c r="Y78" s="137">
        <f>SUM($J$74:Y74)/COUNT($J$74:Y74)</f>
        <v>55517.900641394925</v>
      </c>
      <c r="Z78" s="137">
        <f>SUM($J$74:Z74)/COUNT($J$74:Z74)</f>
        <v>53747.957221544522</v>
      </c>
      <c r="AA78" s="137">
        <f>SUM($J$74:AA74)/COUNT($J$74:AA74)</f>
        <v>50791.717846470819</v>
      </c>
      <c r="AB78" s="137">
        <f>SUM($J$74:AB74)/COUNT($J$74:AB74)</f>
        <v>54188.072493402309</v>
      </c>
      <c r="AC78" s="137">
        <f>SUM($J$74:AC74)/COUNT($J$74:AC74)</f>
        <v>52762.246244006419</v>
      </c>
      <c r="AD78" s="137">
        <f>SUM($J$74:AD74)/COUNT($J$74:AD74)</f>
        <v>50639.981813372033</v>
      </c>
      <c r="AE78" s="137">
        <f>SUM($J$74:AE74)/COUNT($J$74:AE74)</f>
        <v>48781.337806962008</v>
      </c>
      <c r="AF78" s="137">
        <f>SUM($J$74:AF74)/COUNT($J$74:AF74)</f>
        <v>51612.260608098775</v>
      </c>
      <c r="AG78" s="137">
        <f>SUM($J$74:AG74)/COUNT($J$74:AG74)</f>
        <v>50251.66188452582</v>
      </c>
      <c r="AH78" s="137">
        <f>SUM($J$74:AH74)/COUNT($J$74:AH74)</f>
        <v>48797.34626859695</v>
      </c>
      <c r="AI78" s="137">
        <f>SUM($J$74:AI74)/COUNT($J$74:AI74)</f>
        <v>46922.036881300955</v>
      </c>
      <c r="AJ78" s="137">
        <f>SUM($J$74:AJ74)/COUNT($J$74:AJ74)</f>
        <v>46777.138703422497</v>
      </c>
      <c r="AK78" s="137">
        <f>SUM($J$74:AK74)/COUNT($J$74:AK74)</f>
        <v>45148.881713342082</v>
      </c>
      <c r="AL78" s="137">
        <f>SUM($J$74:AL74)/COUNT($J$74:AL74)</f>
        <v>91028.179904758959</v>
      </c>
      <c r="AM78" s="137">
        <f>SUM($J$74:AM74)/COUNT($J$74:AM74)</f>
        <v>114425.27786330652</v>
      </c>
      <c r="AN78" s="137">
        <f>SUM($J$74:AN74)/COUNT($J$74:AN74)</f>
        <v>157296.35817642088</v>
      </c>
      <c r="AO78" s="137">
        <f>SUM($J$74:AO74)/COUNT($J$74:AO74)</f>
        <v>182142.49149442971</v>
      </c>
      <c r="AP78" s="137">
        <f>SUM($J$74:AP74)/COUNT($J$74:AP74)</f>
        <v>198317.3414682571</v>
      </c>
      <c r="AQ78" s="137">
        <f>SUM($J$74:AQ74)/COUNT($J$74:AQ74)</f>
        <v>199691.08138020919</v>
      </c>
      <c r="AR78" s="137">
        <f>SUM($J$74:AR74)/COUNT($J$74:AR74)</f>
        <v>211916.86029915829</v>
      </c>
      <c r="AS78" s="137">
        <f>SUM($J$74:AS74)/COUNT($J$74:AS74)</f>
        <v>208623.76906325558</v>
      </c>
      <c r="AT78" s="137">
        <f>SUM($J$74:AT74)/COUNT($J$74:AT74)</f>
        <v>212538.56120525868</v>
      </c>
      <c r="AU78" s="137">
        <f>SUM($J$74:AU74)/COUNT($J$74:AU74)</f>
        <v>207064.45449352273</v>
      </c>
      <c r="AV78" s="137">
        <f>SUM($J$74:AV74)/COUNT($J$74:AV74)</f>
        <v>206366.05131694712</v>
      </c>
      <c r="AW78" s="137">
        <f>SUM($J$74:AW74)/COUNT($J$74:AW74)</f>
        <v>201834.22072772469</v>
      </c>
      <c r="AX78" s="137">
        <f>SUM($J$74:AX74)/COUNT($J$74:AX74)</f>
        <v>197383.47120090775</v>
      </c>
      <c r="AY78" s="137">
        <f>SUM($J$74:AY74)/COUNT($J$74:AY74)</f>
        <v>193709.44219201623</v>
      </c>
      <c r="AZ78" s="152">
        <f>SUM($AZ$74:AZ74)/COUNT($AZ$74:AZ74)</f>
        <v>10420.857448042118</v>
      </c>
      <c r="BA78" s="138">
        <f>SUM($AZ$74:BA74)/COUNT($AZ$74:BA74)</f>
        <v>34451.372153478442</v>
      </c>
      <c r="BB78" s="138">
        <f>SUM($AZ$74:BB74)/COUNT($AZ$74:BB74)</f>
        <v>24131.931380284968</v>
      </c>
      <c r="BC78" s="138">
        <f>SUM($AZ$74:BC74)/COUNT($AZ$74:BC74)</f>
        <v>77977.953675204597</v>
      </c>
      <c r="BD78" s="138">
        <f>SUM($AZ$74:BD74)/COUNT($AZ$74:BD74)</f>
        <v>144015.15915012936</v>
      </c>
      <c r="BE78" s="138">
        <f>SUM($AZ$74:BE74)/COUNT($AZ$74:BE74)</f>
        <v>120376.81101747077</v>
      </c>
      <c r="BF78" s="139">
        <f>SUM($AZ$74:BF74)/COUNT($AZ$74:BF74)</f>
        <v>103431.1287841079</v>
      </c>
    </row>
    <row r="79" spans="2:58" ht="17" thickBot="1">
      <c r="B79" s="100" t="s">
        <v>36</v>
      </c>
      <c r="C79" s="78"/>
      <c r="D79" s="78"/>
      <c r="E79" s="78"/>
      <c r="F79" s="78"/>
      <c r="G79" s="78"/>
      <c r="H79" s="78"/>
      <c r="I79" s="78"/>
      <c r="J79" s="140">
        <f>SQRT(J78)</f>
        <v>306</v>
      </c>
      <c r="K79" s="140">
        <f t="shared" ref="K79:AY79" si="154">SQRT(K78)</f>
        <v>216.431282396977</v>
      </c>
      <c r="L79" s="140">
        <f t="shared" si="154"/>
        <v>187.78090069723987</v>
      </c>
      <c r="M79" s="140">
        <f t="shared" si="154"/>
        <v>207.57468535445267</v>
      </c>
      <c r="N79" s="140">
        <f t="shared" si="154"/>
        <v>204.18080223174761</v>
      </c>
      <c r="O79" s="140">
        <f t="shared" si="154"/>
        <v>210.95536652729811</v>
      </c>
      <c r="P79" s="140">
        <f t="shared" si="154"/>
        <v>207.83131896530213</v>
      </c>
      <c r="Q79" s="140">
        <f t="shared" si="154"/>
        <v>201.03682915164384</v>
      </c>
      <c r="R79" s="140">
        <f t="shared" si="154"/>
        <v>270.98353041806172</v>
      </c>
      <c r="S79" s="140">
        <f t="shared" si="154"/>
        <v>257.75756144041475</v>
      </c>
      <c r="T79" s="140">
        <f t="shared" si="154"/>
        <v>256.77892187245538</v>
      </c>
      <c r="U79" s="140">
        <f t="shared" si="154"/>
        <v>246.51409582839972</v>
      </c>
      <c r="V79" s="140">
        <f t="shared" si="154"/>
        <v>239.80792581819102</v>
      </c>
      <c r="W79" s="140">
        <f t="shared" si="154"/>
        <v>232.84414571429826</v>
      </c>
      <c r="X79" s="140">
        <f t="shared" si="154"/>
        <v>228.1413947635433</v>
      </c>
      <c r="Y79" s="140">
        <f t="shared" si="154"/>
        <v>235.62236872036348</v>
      </c>
      <c r="Z79" s="140">
        <f t="shared" si="154"/>
        <v>231.83605677621529</v>
      </c>
      <c r="AA79" s="140">
        <f t="shared" si="154"/>
        <v>225.37017958565596</v>
      </c>
      <c r="AB79" s="140">
        <f t="shared" si="154"/>
        <v>232.78331661311623</v>
      </c>
      <c r="AC79" s="140">
        <f t="shared" si="154"/>
        <v>229.70034010424629</v>
      </c>
      <c r="AD79" s="140">
        <f t="shared" si="154"/>
        <v>225.03329045581685</v>
      </c>
      <c r="AE79" s="140">
        <f t="shared" si="154"/>
        <v>220.86497641537014</v>
      </c>
      <c r="AF79" s="140">
        <f t="shared" si="154"/>
        <v>227.18331938788722</v>
      </c>
      <c r="AG79" s="140">
        <f t="shared" si="154"/>
        <v>224.16882451519842</v>
      </c>
      <c r="AH79" s="140">
        <f t="shared" si="154"/>
        <v>220.90121382327655</v>
      </c>
      <c r="AI79" s="140">
        <f t="shared" si="154"/>
        <v>216.61495073355616</v>
      </c>
      <c r="AJ79" s="140">
        <f t="shared" si="154"/>
        <v>216.28023188313466</v>
      </c>
      <c r="AK79" s="140">
        <f t="shared" si="154"/>
        <v>212.48266214762577</v>
      </c>
      <c r="AL79" s="140">
        <f t="shared" si="154"/>
        <v>301.7087667018626</v>
      </c>
      <c r="AM79" s="140">
        <f t="shared" si="154"/>
        <v>338.26805622657679</v>
      </c>
      <c r="AN79" s="140">
        <f t="shared" si="154"/>
        <v>396.60604909206927</v>
      </c>
      <c r="AO79" s="140">
        <f t="shared" si="154"/>
        <v>426.78155008672729</v>
      </c>
      <c r="AP79" s="140">
        <f t="shared" si="154"/>
        <v>445.32835241904047</v>
      </c>
      <c r="AQ79" s="140">
        <f t="shared" si="154"/>
        <v>446.86808051169777</v>
      </c>
      <c r="AR79" s="140">
        <f t="shared" si="154"/>
        <v>460.34428452969661</v>
      </c>
      <c r="AS79" s="140">
        <f t="shared" si="154"/>
        <v>456.75351018164662</v>
      </c>
      <c r="AT79" s="140">
        <f t="shared" si="154"/>
        <v>461.01904646690974</v>
      </c>
      <c r="AU79" s="140">
        <f t="shared" si="154"/>
        <v>455.04335452077828</v>
      </c>
      <c r="AV79" s="140">
        <f t="shared" si="154"/>
        <v>454.27530344158828</v>
      </c>
      <c r="AW79" s="140">
        <f t="shared" si="154"/>
        <v>449.25963621020384</v>
      </c>
      <c r="AX79" s="140">
        <f t="shared" si="154"/>
        <v>444.27859637946523</v>
      </c>
      <c r="AY79" s="140">
        <f t="shared" si="154"/>
        <v>440.12434855619637</v>
      </c>
      <c r="AZ79" s="153">
        <f>SQRT(AZ78)</f>
        <v>102.08260110343053</v>
      </c>
      <c r="BA79" s="141">
        <f t="shared" ref="BA79:BE79" si="155">SQRT(BA78)</f>
        <v>185.61080828841418</v>
      </c>
      <c r="BB79" s="141">
        <f t="shared" si="155"/>
        <v>155.34455697025552</v>
      </c>
      <c r="BC79" s="141">
        <f t="shared" si="155"/>
        <v>279.24532883327629</v>
      </c>
      <c r="BD79" s="141">
        <f t="shared" si="155"/>
        <v>379.49329262864364</v>
      </c>
      <c r="BE79" s="141">
        <f t="shared" si="155"/>
        <v>346.95361508056197</v>
      </c>
      <c r="BF79" s="142">
        <f t="shared" ref="BF79" si="156">SQRT(BF78)</f>
        <v>321.60710313068012</v>
      </c>
    </row>
    <row r="80" spans="2:58">
      <c r="J80" s="104"/>
      <c r="K80" s="8"/>
      <c r="L80" s="8"/>
      <c r="M80" s="8"/>
      <c r="N80" s="8"/>
      <c r="O80" s="8"/>
      <c r="P80" s="8"/>
      <c r="Q80" s="104"/>
      <c r="R80" s="8"/>
      <c r="S80" s="8"/>
      <c r="T80" s="8"/>
      <c r="U80" s="8"/>
      <c r="V80" s="8"/>
      <c r="W80" s="8"/>
      <c r="X80" s="104"/>
      <c r="Y80" s="8"/>
      <c r="Z80" s="8"/>
      <c r="AA80" s="8"/>
      <c r="AB80" s="8"/>
      <c r="AC80" s="8"/>
      <c r="AD80" s="8"/>
      <c r="AE80" s="104"/>
      <c r="AF80" s="8"/>
      <c r="AG80" s="8"/>
      <c r="AH80" s="8"/>
      <c r="AI80" s="8"/>
      <c r="AJ80" s="8"/>
      <c r="AK80" s="8"/>
      <c r="AL80" s="104"/>
      <c r="AM80" s="8"/>
      <c r="AN80" s="8"/>
      <c r="AO80" s="8"/>
      <c r="AP80" s="8"/>
      <c r="AQ80" s="8"/>
      <c r="AR80" s="8"/>
      <c r="AS80" s="104"/>
      <c r="AT80" s="8"/>
      <c r="AU80" s="8"/>
      <c r="AV80" s="8"/>
      <c r="AW80" s="8"/>
      <c r="AX80" s="8"/>
      <c r="AY80" s="8"/>
      <c r="AZ80" s="154"/>
      <c r="BA80" s="155"/>
      <c r="BB80" s="155"/>
      <c r="BC80" s="155"/>
      <c r="BD80" s="155"/>
      <c r="BE80" s="155"/>
      <c r="BF80" s="156"/>
    </row>
    <row r="81" spans="2:58" ht="17" thickBot="1">
      <c r="J81" s="104"/>
      <c r="K81" s="8"/>
      <c r="L81" s="8"/>
      <c r="M81" s="8"/>
      <c r="N81" s="8"/>
      <c r="O81" s="8"/>
      <c r="P81" s="8"/>
      <c r="Q81" s="104"/>
      <c r="R81" s="8"/>
      <c r="S81" s="8"/>
      <c r="T81" s="8"/>
      <c r="U81" s="8"/>
      <c r="V81" s="8"/>
      <c r="W81" s="8"/>
      <c r="X81" s="104"/>
      <c r="Y81" s="8"/>
      <c r="Z81" s="8"/>
      <c r="AA81" s="8"/>
      <c r="AB81" s="8"/>
      <c r="AC81" s="8"/>
      <c r="AD81" s="8"/>
      <c r="AE81" s="104"/>
      <c r="AF81" s="8"/>
      <c r="AG81" s="8"/>
      <c r="AH81" s="8"/>
      <c r="AI81" s="8"/>
      <c r="AJ81" s="8"/>
      <c r="AK81" s="8"/>
      <c r="AL81" s="104"/>
      <c r="AM81" s="8"/>
      <c r="AN81" s="8"/>
      <c r="AO81" s="8"/>
      <c r="AP81" s="8"/>
      <c r="AQ81" s="8"/>
      <c r="AR81" s="8"/>
      <c r="AS81" s="104"/>
      <c r="AT81" s="8"/>
      <c r="AU81" s="8"/>
      <c r="AV81" s="8"/>
      <c r="AW81" s="8"/>
      <c r="AX81" s="8"/>
      <c r="AY81" s="8"/>
      <c r="AZ81" s="154"/>
      <c r="BA81" s="155"/>
      <c r="BB81" s="155"/>
      <c r="BC81" s="155"/>
      <c r="BD81" s="155"/>
      <c r="BE81" s="155"/>
      <c r="BF81" s="156"/>
    </row>
    <row r="82" spans="2:58" ht="17" thickBot="1">
      <c r="B82" s="101" t="s">
        <v>54</v>
      </c>
      <c r="J82" s="104"/>
      <c r="K82" s="8"/>
      <c r="L82" s="8"/>
      <c r="M82" s="8"/>
      <c r="N82" s="8"/>
      <c r="O82" s="8"/>
      <c r="P82" s="8"/>
      <c r="Q82" s="104"/>
      <c r="R82" s="8"/>
      <c r="S82" s="8"/>
      <c r="T82" s="8"/>
      <c r="U82" s="8"/>
      <c r="V82" s="8"/>
      <c r="W82" s="8"/>
      <c r="X82" s="104"/>
      <c r="Y82" s="8"/>
      <c r="Z82" s="8"/>
      <c r="AA82" s="8"/>
      <c r="AB82" s="8"/>
      <c r="AC82" s="8"/>
      <c r="AD82" s="8"/>
      <c r="AE82" s="104"/>
      <c r="AF82" s="8"/>
      <c r="AG82" s="8"/>
      <c r="AH82" s="8"/>
      <c r="AI82" s="8"/>
      <c r="AJ82" s="8"/>
      <c r="AK82" s="8"/>
      <c r="AL82" s="104"/>
      <c r="AM82" s="8"/>
      <c r="AN82" s="8"/>
      <c r="AO82" s="8"/>
      <c r="AP82" s="8"/>
      <c r="AQ82" s="8"/>
      <c r="AR82" s="8"/>
      <c r="AS82" s="104"/>
      <c r="AT82" s="8"/>
      <c r="AU82" s="8"/>
      <c r="AV82" s="8"/>
      <c r="AW82" s="8"/>
      <c r="AX82" s="8"/>
      <c r="AY82" s="8"/>
      <c r="AZ82" s="154"/>
      <c r="BA82" s="155"/>
      <c r="BB82" s="155"/>
      <c r="BC82" s="155"/>
      <c r="BD82" s="155"/>
      <c r="BE82" s="155"/>
      <c r="BF82" s="156"/>
    </row>
    <row r="83" spans="2:58">
      <c r="B83" s="103" t="s">
        <v>26</v>
      </c>
      <c r="C83" s="85"/>
      <c r="D83" s="85"/>
      <c r="E83" s="85"/>
      <c r="F83" s="85"/>
      <c r="G83" s="85"/>
      <c r="H83" s="85"/>
      <c r="I83" s="85"/>
      <c r="J83" s="134">
        <f t="shared" ref="J83:BE83" si="157">J4-J46</f>
        <v>306</v>
      </c>
      <c r="K83" s="134">
        <f t="shared" si="157"/>
        <v>7</v>
      </c>
      <c r="L83" s="134">
        <f t="shared" si="157"/>
        <v>110</v>
      </c>
      <c r="M83" s="134">
        <f t="shared" si="157"/>
        <v>258.00000000000023</v>
      </c>
      <c r="N83" s="134">
        <f t="shared" si="157"/>
        <v>-190</v>
      </c>
      <c r="O83" s="134">
        <f t="shared" si="157"/>
        <v>-242</v>
      </c>
      <c r="P83" s="134">
        <f t="shared" si="157"/>
        <v>187.99999999999989</v>
      </c>
      <c r="Q83" s="134">
        <f t="shared" si="157"/>
        <v>154.15869565217372</v>
      </c>
      <c r="R83" s="134">
        <f t="shared" si="157"/>
        <v>-568.08999094202863</v>
      </c>
      <c r="S83" s="134">
        <f t="shared" si="157"/>
        <v>-57.977989130434935</v>
      </c>
      <c r="T83" s="134">
        <f t="shared" si="157"/>
        <v>228.78858695652184</v>
      </c>
      <c r="U83" s="134">
        <f t="shared" si="157"/>
        <v>-66.579030797101268</v>
      </c>
      <c r="V83" s="134">
        <f t="shared" si="157"/>
        <v>-124.98369565217376</v>
      </c>
      <c r="W83" s="134">
        <f t="shared" si="157"/>
        <v>106.89999999999998</v>
      </c>
      <c r="X83" s="134">
        <f t="shared" si="157"/>
        <v>147.24258182031849</v>
      </c>
      <c r="Y83" s="134">
        <f t="shared" si="157"/>
        <v>-321.33736081936422</v>
      </c>
      <c r="Z83" s="134">
        <f t="shared" si="157"/>
        <v>193.67090345497218</v>
      </c>
      <c r="AA83" s="134">
        <f t="shared" si="157"/>
        <v>24.866331241213402</v>
      </c>
      <c r="AB83" s="134">
        <f t="shared" si="157"/>
        <v>303.54830415788456</v>
      </c>
      <c r="AC83" s="134">
        <f t="shared" si="157"/>
        <v>112.58559297173974</v>
      </c>
      <c r="AD83" s="134">
        <f t="shared" si="157"/>
        <v>115.39850425488646</v>
      </c>
      <c r="AE83" s="134">
        <f t="shared" si="157"/>
        <v>38.3934578297401</v>
      </c>
      <c r="AF83" s="134">
        <f t="shared" si="157"/>
        <v>-369.62608073250794</v>
      </c>
      <c r="AG83" s="134">
        <f t="shared" si="157"/>
        <v>-90.166101384508011</v>
      </c>
      <c r="AH83" s="134">
        <f t="shared" si="157"/>
        <v>39.617398565451367</v>
      </c>
      <c r="AI83" s="134">
        <f t="shared" si="157"/>
        <v>-28.566295023108296</v>
      </c>
      <c r="AJ83" s="134">
        <f t="shared" si="157"/>
        <v>-277.60525050068986</v>
      </c>
      <c r="AK83" s="134">
        <f t="shared" si="157"/>
        <v>84.271592458457349</v>
      </c>
      <c r="AL83" s="134">
        <f t="shared" si="157"/>
        <v>1160.3180946738428</v>
      </c>
      <c r="AM83" s="134">
        <f t="shared" si="157"/>
        <v>610.95685290684651</v>
      </c>
      <c r="AN83" s="134">
        <f t="shared" si="157"/>
        <v>1136.5811003445563</v>
      </c>
      <c r="AO83" s="134">
        <f t="shared" si="157"/>
        <v>978.15101240947752</v>
      </c>
      <c r="AP83" s="134">
        <f t="shared" si="157"/>
        <v>808.92979695578924</v>
      </c>
      <c r="AQ83" s="134">
        <f t="shared" si="157"/>
        <v>445.18880829735872</v>
      </c>
      <c r="AR83" s="134">
        <f t="shared" si="157"/>
        <v>844.14544703080026</v>
      </c>
      <c r="AS83" s="134">
        <f t="shared" si="157"/>
        <v>1103.043825363992</v>
      </c>
      <c r="AT83" s="134">
        <f t="shared" si="157"/>
        <v>-200.02277813149249</v>
      </c>
      <c r="AU83" s="134">
        <f t="shared" si="157"/>
        <v>383.18837896323157</v>
      </c>
      <c r="AV83" s="134">
        <f t="shared" si="157"/>
        <v>799.28097356486251</v>
      </c>
      <c r="AW83" s="134">
        <f t="shared" si="157"/>
        <v>4.1525487268095276</v>
      </c>
      <c r="AX83" s="134">
        <f t="shared" si="157"/>
        <v>94.672431859900371</v>
      </c>
      <c r="AY83" s="134">
        <f t="shared" si="157"/>
        <v>-101.08903816703651</v>
      </c>
      <c r="AZ83" s="151">
        <f t="shared" si="157"/>
        <v>177.23165319355212</v>
      </c>
      <c r="BA83" s="135">
        <f t="shared" si="157"/>
        <v>-575.27862249701229</v>
      </c>
      <c r="BB83" s="135">
        <f t="shared" si="157"/>
        <v>104.42108832995382</v>
      </c>
      <c r="BC83" s="135">
        <f t="shared" si="157"/>
        <v>-433.19437570890659</v>
      </c>
      <c r="BD83" s="135">
        <f t="shared" si="157"/>
        <v>630.5591003569707</v>
      </c>
      <c r="BE83" s="135">
        <f t="shared" si="157"/>
        <v>-200.5734873411966</v>
      </c>
      <c r="BF83" s="136">
        <f t="shared" ref="BF83" si="158">BF4-BF46</f>
        <v>171.65365189198087</v>
      </c>
    </row>
    <row r="84" spans="2:58">
      <c r="B84" s="99" t="s">
        <v>27</v>
      </c>
      <c r="C84" s="42"/>
      <c r="D84" s="42"/>
      <c r="E84" s="42"/>
      <c r="F84" s="42"/>
      <c r="G84" s="42"/>
      <c r="H84" s="42"/>
      <c r="I84" s="42"/>
      <c r="J84" s="137">
        <f>ABS(J83)</f>
        <v>306</v>
      </c>
      <c r="K84" s="137">
        <f>ABS(K83)</f>
        <v>7</v>
      </c>
      <c r="L84" s="137">
        <f t="shared" ref="L84" si="159">ABS(L83)</f>
        <v>110</v>
      </c>
      <c r="M84" s="137">
        <f t="shared" ref="M84" si="160">ABS(M83)</f>
        <v>258.00000000000023</v>
      </c>
      <c r="N84" s="137">
        <f t="shared" ref="N84" si="161">ABS(N83)</f>
        <v>190</v>
      </c>
      <c r="O84" s="137">
        <f t="shared" ref="O84" si="162">ABS(O83)</f>
        <v>242</v>
      </c>
      <c r="P84" s="137">
        <f t="shared" ref="P84" si="163">ABS(P83)</f>
        <v>187.99999999999989</v>
      </c>
      <c r="Q84" s="137">
        <f t="shared" ref="Q84" si="164">ABS(Q83)</f>
        <v>154.15869565217372</v>
      </c>
      <c r="R84" s="137">
        <f t="shared" ref="R84" si="165">ABS(R83)</f>
        <v>568.08999094202863</v>
      </c>
      <c r="S84" s="137">
        <f t="shared" ref="S84" si="166">ABS(S83)</f>
        <v>57.977989130434935</v>
      </c>
      <c r="T84" s="137">
        <f t="shared" ref="T84" si="167">ABS(T83)</f>
        <v>228.78858695652184</v>
      </c>
      <c r="U84" s="137">
        <f t="shared" ref="U84" si="168">ABS(U83)</f>
        <v>66.579030797101268</v>
      </c>
      <c r="V84" s="137">
        <f t="shared" ref="V84" si="169">ABS(V83)</f>
        <v>124.98369565217376</v>
      </c>
      <c r="W84" s="137">
        <f t="shared" ref="W84" si="170">ABS(W83)</f>
        <v>106.89999999999998</v>
      </c>
      <c r="X84" s="137">
        <f t="shared" ref="X84" si="171">ABS(X83)</f>
        <v>147.24258182031849</v>
      </c>
      <c r="Y84" s="137">
        <f t="shared" ref="Y84" si="172">ABS(Y83)</f>
        <v>321.33736081936422</v>
      </c>
      <c r="Z84" s="137">
        <f t="shared" ref="Z84" si="173">ABS(Z83)</f>
        <v>193.67090345497218</v>
      </c>
      <c r="AA84" s="137">
        <f t="shared" ref="AA84" si="174">ABS(AA83)</f>
        <v>24.866331241213402</v>
      </c>
      <c r="AB84" s="137">
        <f t="shared" ref="AB84" si="175">ABS(AB83)</f>
        <v>303.54830415788456</v>
      </c>
      <c r="AC84" s="137">
        <f t="shared" ref="AC84" si="176">ABS(AC83)</f>
        <v>112.58559297173974</v>
      </c>
      <c r="AD84" s="137">
        <f t="shared" ref="AD84" si="177">ABS(AD83)</f>
        <v>115.39850425488646</v>
      </c>
      <c r="AE84" s="137">
        <f t="shared" ref="AE84" si="178">ABS(AE83)</f>
        <v>38.3934578297401</v>
      </c>
      <c r="AF84" s="137">
        <f t="shared" ref="AF84" si="179">ABS(AF83)</f>
        <v>369.62608073250794</v>
      </c>
      <c r="AG84" s="137">
        <f t="shared" ref="AG84" si="180">ABS(AG83)</f>
        <v>90.166101384508011</v>
      </c>
      <c r="AH84" s="137">
        <f t="shared" ref="AH84" si="181">ABS(AH83)</f>
        <v>39.617398565451367</v>
      </c>
      <c r="AI84" s="137">
        <f t="shared" ref="AI84" si="182">ABS(AI83)</f>
        <v>28.566295023108296</v>
      </c>
      <c r="AJ84" s="137">
        <f t="shared" ref="AJ84" si="183">ABS(AJ83)</f>
        <v>277.60525050068986</v>
      </c>
      <c r="AK84" s="137">
        <f t="shared" ref="AK84" si="184">ABS(AK83)</f>
        <v>84.271592458457349</v>
      </c>
      <c r="AL84" s="137">
        <f t="shared" ref="AL84" si="185">ABS(AL83)</f>
        <v>1160.3180946738428</v>
      </c>
      <c r="AM84" s="137">
        <f t="shared" ref="AM84" si="186">ABS(AM83)</f>
        <v>610.95685290684651</v>
      </c>
      <c r="AN84" s="137">
        <f t="shared" ref="AN84" si="187">ABS(AN83)</f>
        <v>1136.5811003445563</v>
      </c>
      <c r="AO84" s="137">
        <f t="shared" ref="AO84" si="188">ABS(AO83)</f>
        <v>978.15101240947752</v>
      </c>
      <c r="AP84" s="137">
        <f t="shared" ref="AP84" si="189">ABS(AP83)</f>
        <v>808.92979695578924</v>
      </c>
      <c r="AQ84" s="137">
        <f t="shared" ref="AQ84" si="190">ABS(AQ83)</f>
        <v>445.18880829735872</v>
      </c>
      <c r="AR84" s="137">
        <f t="shared" ref="AR84" si="191">ABS(AR83)</f>
        <v>844.14544703080026</v>
      </c>
      <c r="AS84" s="137">
        <f t="shared" ref="AS84" si="192">ABS(AS83)</f>
        <v>1103.043825363992</v>
      </c>
      <c r="AT84" s="137">
        <f t="shared" ref="AT84" si="193">ABS(AT83)</f>
        <v>200.02277813149249</v>
      </c>
      <c r="AU84" s="137">
        <f t="shared" ref="AU84" si="194">ABS(AU83)</f>
        <v>383.18837896323157</v>
      </c>
      <c r="AV84" s="137">
        <f t="shared" ref="AV84" si="195">ABS(AV83)</f>
        <v>799.28097356486251</v>
      </c>
      <c r="AW84" s="137">
        <f t="shared" ref="AW84" si="196">ABS(AW83)</f>
        <v>4.1525487268095276</v>
      </c>
      <c r="AX84" s="137">
        <f t="shared" ref="AX84" si="197">ABS(AX83)</f>
        <v>94.672431859900371</v>
      </c>
      <c r="AY84" s="137">
        <f t="shared" ref="AY84" si="198">ABS(AY83)</f>
        <v>101.08903816703651</v>
      </c>
      <c r="AZ84" s="152">
        <f t="shared" ref="AZ84" si="199">ABS(AZ83)</f>
        <v>177.23165319355212</v>
      </c>
      <c r="BA84" s="138">
        <f t="shared" ref="BA84" si="200">ABS(BA83)</f>
        <v>575.27862249701229</v>
      </c>
      <c r="BB84" s="138">
        <f t="shared" ref="BB84" si="201">ABS(BB83)</f>
        <v>104.42108832995382</v>
      </c>
      <c r="BC84" s="138">
        <f t="shared" ref="BC84" si="202">ABS(BC83)</f>
        <v>433.19437570890659</v>
      </c>
      <c r="BD84" s="138">
        <f t="shared" ref="BD84" si="203">ABS(BD83)</f>
        <v>630.5591003569707</v>
      </c>
      <c r="BE84" s="138">
        <f t="shared" ref="BE84:BF84" si="204">ABS(BE83)</f>
        <v>200.5734873411966</v>
      </c>
      <c r="BF84" s="139">
        <f t="shared" si="204"/>
        <v>171.65365189198087</v>
      </c>
    </row>
    <row r="85" spans="2:58" ht="17" thickBot="1">
      <c r="B85" s="100" t="s">
        <v>28</v>
      </c>
      <c r="C85" s="78"/>
      <c r="D85" s="78"/>
      <c r="E85" s="78"/>
      <c r="F85" s="78"/>
      <c r="G85" s="78"/>
      <c r="H85" s="78"/>
      <c r="I85" s="78"/>
      <c r="J85" s="140">
        <f>J83^2</f>
        <v>93636</v>
      </c>
      <c r="K85" s="140">
        <f t="shared" ref="K85:BB85" si="205">K83^2</f>
        <v>49</v>
      </c>
      <c r="L85" s="140">
        <f t="shared" si="205"/>
        <v>12100</v>
      </c>
      <c r="M85" s="140">
        <f t="shared" si="205"/>
        <v>66564.000000000116</v>
      </c>
      <c r="N85" s="140">
        <f t="shared" si="205"/>
        <v>36100</v>
      </c>
      <c r="O85" s="140">
        <f t="shared" si="205"/>
        <v>58564</v>
      </c>
      <c r="P85" s="140">
        <f t="shared" si="205"/>
        <v>35343.999999999956</v>
      </c>
      <c r="Q85" s="140">
        <f t="shared" si="205"/>
        <v>23764.903445179523</v>
      </c>
      <c r="R85" s="140">
        <f t="shared" si="205"/>
        <v>322726.23780851415</v>
      </c>
      <c r="S85" s="140">
        <f t="shared" si="205"/>
        <v>3361.4472236088313</v>
      </c>
      <c r="T85" s="140">
        <f t="shared" si="205"/>
        <v>52344.217521561957</v>
      </c>
      <c r="U85" s="140">
        <f t="shared" si="205"/>
        <v>4432.7673418813592</v>
      </c>
      <c r="V85" s="140">
        <f t="shared" si="205"/>
        <v>15620.924178875199</v>
      </c>
      <c r="W85" s="140">
        <f t="shared" si="205"/>
        <v>11427.609999999995</v>
      </c>
      <c r="X85" s="140">
        <f t="shared" si="205"/>
        <v>21680.377901113185</v>
      </c>
      <c r="Y85" s="140">
        <f t="shared" si="205"/>
        <v>103257.69945835427</v>
      </c>
      <c r="Z85" s="140">
        <f t="shared" si="205"/>
        <v>37508.418845065156</v>
      </c>
      <c r="AA85" s="140">
        <f t="shared" si="205"/>
        <v>618.33442939774568</v>
      </c>
      <c r="AB85" s="140">
        <f t="shared" si="205"/>
        <v>92141.572957127602</v>
      </c>
      <c r="AC85" s="140">
        <f t="shared" si="205"/>
        <v>12675.515744798253</v>
      </c>
      <c r="AD85" s="140">
        <f t="shared" si="205"/>
        <v>13316.814784265049</v>
      </c>
      <c r="AE85" s="140">
        <f t="shared" si="205"/>
        <v>1474.0576041240315</v>
      </c>
      <c r="AF85" s="140">
        <f t="shared" si="205"/>
        <v>136623.43955767449</v>
      </c>
      <c r="AG85" s="140">
        <f t="shared" si="205"/>
        <v>8129.9258388813778</v>
      </c>
      <c r="AH85" s="140">
        <f t="shared" si="205"/>
        <v>1569.5382690938281</v>
      </c>
      <c r="AI85" s="140">
        <f t="shared" si="205"/>
        <v>816.03321134726184</v>
      </c>
      <c r="AJ85" s="140">
        <f t="shared" si="205"/>
        <v>77064.675105550763</v>
      </c>
      <c r="AK85" s="140">
        <f t="shared" si="205"/>
        <v>7101.7012954843258</v>
      </c>
      <c r="AL85" s="140">
        <f t="shared" si="205"/>
        <v>1346338.0808275368</v>
      </c>
      <c r="AM85" s="140">
        <f t="shared" si="205"/>
        <v>373268.27611383807</v>
      </c>
      <c r="AN85" s="140">
        <f t="shared" si="205"/>
        <v>1291816.5976604423</v>
      </c>
      <c r="AO85" s="140">
        <f t="shared" si="205"/>
        <v>956779.40307768586</v>
      </c>
      <c r="AP85" s="140">
        <f t="shared" si="205"/>
        <v>654367.41640293447</v>
      </c>
      <c r="AQ85" s="140">
        <f t="shared" si="205"/>
        <v>198193.07503322241</v>
      </c>
      <c r="AR85" s="140">
        <f t="shared" si="205"/>
        <v>712581.53574282955</v>
      </c>
      <c r="AS85" s="140">
        <f t="shared" si="205"/>
        <v>1216705.680673629</v>
      </c>
      <c r="AT85" s="140">
        <f t="shared" si="205"/>
        <v>40009.111771440272</v>
      </c>
      <c r="AU85" s="140">
        <f t="shared" si="205"/>
        <v>146833.33377246917</v>
      </c>
      <c r="AV85" s="140">
        <f t="shared" si="205"/>
        <v>638850.07470279443</v>
      </c>
      <c r="AW85" s="140">
        <f t="shared" si="205"/>
        <v>17.243660928527429</v>
      </c>
      <c r="AX85" s="140">
        <f t="shared" si="205"/>
        <v>8962.8693542674791</v>
      </c>
      <c r="AY85" s="140">
        <f t="shared" si="205"/>
        <v>10218.993637536563</v>
      </c>
      <c r="AZ85" s="153">
        <f t="shared" si="205"/>
        <v>31411.058893719532</v>
      </c>
      <c r="BA85" s="141">
        <f t="shared" si="205"/>
        <v>330945.49350205995</v>
      </c>
      <c r="BB85" s="141">
        <f t="shared" si="205"/>
        <v>10903.763688012017</v>
      </c>
      <c r="BC85" s="141">
        <f>BC83^2</f>
        <v>187657.36714582931</v>
      </c>
      <c r="BD85" s="141">
        <f t="shared" ref="BD85" si="206">BD83^2</f>
        <v>397604.77904299228</v>
      </c>
      <c r="BE85" s="141">
        <f>BE83^2</f>
        <v>40229.723824209148</v>
      </c>
      <c r="BF85" s="142">
        <f>BF83^2</f>
        <v>29464.976207853349</v>
      </c>
    </row>
    <row r="86" spans="2:58" ht="17" thickBot="1">
      <c r="J86" s="104"/>
      <c r="K86" s="8"/>
      <c r="L86" s="8"/>
      <c r="M86" s="8"/>
      <c r="N86" s="8"/>
      <c r="O86" s="8"/>
      <c r="P86" s="8"/>
      <c r="Q86" s="104"/>
      <c r="R86" s="8"/>
      <c r="S86" s="8"/>
      <c r="T86" s="8"/>
      <c r="U86" s="8"/>
      <c r="V86" s="8"/>
      <c r="W86" s="8"/>
      <c r="X86" s="104"/>
      <c r="Y86" s="8"/>
      <c r="Z86" s="8"/>
      <c r="AA86" s="8"/>
      <c r="AB86" s="8"/>
      <c r="AC86" s="8"/>
      <c r="AD86" s="8"/>
      <c r="AE86" s="104"/>
      <c r="AF86" s="8"/>
      <c r="AG86" s="8"/>
      <c r="AH86" s="8"/>
      <c r="AI86" s="8"/>
      <c r="AJ86" s="8"/>
      <c r="AK86" s="8"/>
      <c r="AL86" s="104"/>
      <c r="AM86" s="8"/>
      <c r="AN86" s="8"/>
      <c r="AO86" s="8"/>
      <c r="AP86" s="8"/>
      <c r="AQ86" s="8"/>
      <c r="AR86" s="8"/>
      <c r="AS86" s="104"/>
      <c r="AT86" s="8"/>
      <c r="AU86" s="8"/>
      <c r="AV86" s="8"/>
      <c r="AW86" s="8"/>
      <c r="AX86" s="8"/>
      <c r="AY86" s="8"/>
      <c r="AZ86" s="154"/>
      <c r="BA86" s="155"/>
      <c r="BB86" s="155"/>
      <c r="BC86" s="155"/>
      <c r="BD86" s="155"/>
      <c r="BE86" s="155"/>
      <c r="BF86" s="156"/>
    </row>
    <row r="87" spans="2:58">
      <c r="B87" s="103" t="s">
        <v>29</v>
      </c>
      <c r="C87" s="85"/>
      <c r="D87" s="85"/>
      <c r="E87" s="85"/>
      <c r="F87" s="85"/>
      <c r="G87" s="85"/>
      <c r="H87" s="85"/>
      <c r="I87" s="85"/>
      <c r="J87" s="134">
        <f>SUM($J$83:J83)/COUNT($J$83:J83)</f>
        <v>306</v>
      </c>
      <c r="K87" s="134">
        <f>SUM($J$83:K83)/COUNT($J$83:K83)</f>
        <v>156.5</v>
      </c>
      <c r="L87" s="134">
        <f>SUM($J$83:L83)/COUNT($J$83:L83)</f>
        <v>141</v>
      </c>
      <c r="M87" s="134">
        <f>SUM($J$83:M83)/COUNT($J$83:M83)</f>
        <v>170.25000000000006</v>
      </c>
      <c r="N87" s="134">
        <f>SUM($J$83:N83)/COUNT($J$83:N83)</f>
        <v>98.200000000000045</v>
      </c>
      <c r="O87" s="134">
        <f>SUM($J$83:O83)/COUNT($J$83:O83)</f>
        <v>41.500000000000036</v>
      </c>
      <c r="P87" s="134">
        <f>SUM($J$83:P83)/COUNT($J$83:P83)</f>
        <v>62.428571428571445</v>
      </c>
      <c r="Q87" s="134">
        <f>SUM($J$83:Q83)/COUNT($J$83:Q83)</f>
        <v>73.894836956521729</v>
      </c>
      <c r="R87" s="134">
        <f>SUM($J$83:R83)/COUNT($J$83:R83)</f>
        <v>2.5631894122383554</v>
      </c>
      <c r="S87" s="134">
        <f>SUM($J$83:S83)/COUNT($J$83:S83)</f>
        <v>-3.4909284420289737</v>
      </c>
      <c r="T87" s="134">
        <f>SUM($J$83:T83)/COUNT($J$83:T83)</f>
        <v>17.625391139657463</v>
      </c>
      <c r="U87" s="134">
        <f>SUM($J$83:U83)/COUNT($J$83:U83)</f>
        <v>10.608355978260903</v>
      </c>
      <c r="V87" s="134">
        <f>SUM($J$83:V83)/COUNT($J$83:V83)</f>
        <v>0.17819816053515927</v>
      </c>
      <c r="W87" s="134">
        <f>SUM($J$83:W83)/COUNT($J$83:W83)</f>
        <v>7.8011840062112174</v>
      </c>
      <c r="X87" s="134">
        <f>SUM($J$83:X83)/COUNT($J$83:X83)</f>
        <v>17.097277193818368</v>
      </c>
      <c r="Y87" s="134">
        <f>SUM($J$83:Y83)/COUNT($J$83:Y83)</f>
        <v>-4.0548876820055426</v>
      </c>
      <c r="Z87" s="134">
        <f>SUM($J$83:Z83)/COUNT($J$83:Z83)</f>
        <v>7.5760412084049111</v>
      </c>
      <c r="AA87" s="134">
        <f>SUM($J$83:AA83)/COUNT($J$83:AA83)</f>
        <v>8.5366128768942726</v>
      </c>
      <c r="AB87" s="134">
        <f>SUM($J$83:AB83)/COUNT($J$83:AB83)</f>
        <v>24.063543996946393</v>
      </c>
      <c r="AC87" s="134">
        <f>SUM($J$83:AC83)/COUNT($J$83:AC83)</f>
        <v>28.489646445686059</v>
      </c>
      <c r="AD87" s="134">
        <f>SUM($J$83:AD83)/COUNT($J$83:AD83)</f>
        <v>32.628163484219414</v>
      </c>
      <c r="AE87" s="134">
        <f>SUM($J$83:AE83)/COUNT($J$83:AE83)</f>
        <v>32.890222318106716</v>
      </c>
      <c r="AF87" s="134">
        <f>SUM($J$83:AF83)/COUNT($J$83:AF83)</f>
        <v>15.389513489819123</v>
      </c>
      <c r="AG87" s="134">
        <f>SUM($J$83:AG83)/COUNT($J$83:AG83)</f>
        <v>10.991362870055491</v>
      </c>
      <c r="AH87" s="134">
        <f>SUM($J$83:AH83)/COUNT($J$83:AH83)</f>
        <v>12.136404297871326</v>
      </c>
      <c r="AI87" s="134">
        <f>SUM($J$83:AI83)/COUNT($J$83:AI83)</f>
        <v>10.570915862449034</v>
      </c>
      <c r="AJ87" s="134">
        <f>SUM($J$83:AJ83)/COUNT($J$83:AJ83)</f>
        <v>-0.10227548433388839</v>
      </c>
      <c r="AK87" s="134">
        <f>SUM($J$83:AK83)/COUNT($J$83:AK83)</f>
        <v>2.9110769421943701</v>
      </c>
      <c r="AL87" s="134">
        <f>SUM($J$83:AL83)/COUNT($J$83:AL83)</f>
        <v>42.821663760527073</v>
      </c>
      <c r="AM87" s="134">
        <f>SUM($J$83:AM83)/COUNT($J$83:AM83)</f>
        <v>61.759503398737721</v>
      </c>
      <c r="AN87" s="134">
        <f>SUM($J$83:AN83)/COUNT($J$83:AN83)</f>
        <v>96.431167816344782</v>
      </c>
      <c r="AO87" s="134">
        <f>SUM($J$83:AO83)/COUNT($J$83:AO83)</f>
        <v>123.98491295988018</v>
      </c>
      <c r="AP87" s="134">
        <f>SUM($J$83:AP83)/COUNT($J$83:AP83)</f>
        <v>144.7408185355138</v>
      </c>
      <c r="AQ87" s="134">
        <f>SUM($J$83:AQ83)/COUNT($J$83:AQ83)</f>
        <v>153.57752411674451</v>
      </c>
      <c r="AR87" s="134">
        <f>SUM($J$83:AR83)/COUNT($J$83:AR83)</f>
        <v>173.30803620000324</v>
      </c>
      <c r="AS87" s="134">
        <f>SUM($J$83:AS83)/COUNT($J$83:AS83)</f>
        <v>199.13403034344736</v>
      </c>
      <c r="AT87" s="134">
        <f>SUM($J$83:AT83)/COUNT($J$83:AT83)</f>
        <v>188.34600849277331</v>
      </c>
      <c r="AU87" s="134">
        <f>SUM($J$83:AU83)/COUNT($J$83:AU83)</f>
        <v>193.4734392946275</v>
      </c>
      <c r="AV87" s="134">
        <f>SUM($J$83:AV83)/COUNT($J$83:AV83)</f>
        <v>209.00696581437711</v>
      </c>
      <c r="AW87" s="134">
        <f>SUM($J$83:AW83)/COUNT($J$83:AW83)</f>
        <v>203.88560538718792</v>
      </c>
      <c r="AX87" s="134">
        <f>SUM($J$83:AX83)/COUNT($J$83:AX83)</f>
        <v>201.22186944749799</v>
      </c>
      <c r="AY87" s="134">
        <f>SUM($J$83:AY83)/COUNT($J$83:AY83)</f>
        <v>194.02399069477102</v>
      </c>
      <c r="AZ87" s="151">
        <f>SUM($AZ$83:AZ83)/COUNT($AZ$83:AZ83)</f>
        <v>177.23165319355212</v>
      </c>
      <c r="BA87" s="135">
        <f>SUM($AZ$83:BA83)/COUNT($AZ$83:BA83)</f>
        <v>-199.02348465173009</v>
      </c>
      <c r="BB87" s="135">
        <f>SUM($AZ$83:BB83)/COUNT($AZ$83:BB83)</f>
        <v>-97.875293657835456</v>
      </c>
      <c r="BC87" s="135">
        <f>SUM($AZ$83:BC83)/COUNT($AZ$83:BC83)</f>
        <v>-181.70506417060324</v>
      </c>
      <c r="BD87" s="135">
        <f>SUM($AZ$83:BD83)/COUNT($AZ$83:BD83)</f>
        <v>-19.252231265088447</v>
      </c>
      <c r="BE87" s="135">
        <f>SUM($AZ$83:BE83)/COUNT($AZ$83:BE83)</f>
        <v>-49.472440611106471</v>
      </c>
      <c r="BF87" s="136">
        <f>SUM($AZ$83:BF83)/COUNT($AZ$83:BF83)</f>
        <v>-17.882998824951137</v>
      </c>
    </row>
    <row r="88" spans="2:58">
      <c r="B88" s="99" t="s">
        <v>30</v>
      </c>
      <c r="C88" s="42"/>
      <c r="D88" s="42"/>
      <c r="E88" s="42"/>
      <c r="F88" s="42"/>
      <c r="G88" s="42"/>
      <c r="H88" s="42"/>
      <c r="I88" s="42"/>
      <c r="J88" s="137">
        <f>SUM($J$84:J84)/COUNT($J$84:J84)</f>
        <v>306</v>
      </c>
      <c r="K88" s="137">
        <f>SUM($J$84:K84)/COUNT($J$84:K84)</f>
        <v>156.5</v>
      </c>
      <c r="L88" s="137">
        <f>SUM($J$84:L84)/COUNT($J$84:L84)</f>
        <v>141</v>
      </c>
      <c r="M88" s="137">
        <f>SUM($J$84:M84)/COUNT($J$84:M84)</f>
        <v>170.25000000000006</v>
      </c>
      <c r="N88" s="137">
        <f>SUM($J$84:N84)/COUNT($J$84:N84)</f>
        <v>174.20000000000005</v>
      </c>
      <c r="O88" s="137">
        <f>SUM($J$84:O84)/COUNT($J$84:O84)</f>
        <v>185.50000000000003</v>
      </c>
      <c r="P88" s="137">
        <f>SUM($J$84:P84)/COUNT($J$84:P84)</f>
        <v>185.85714285714286</v>
      </c>
      <c r="Q88" s="137">
        <f>SUM($J$84:Q84)/COUNT($J$84:Q84)</f>
        <v>181.89483695652171</v>
      </c>
      <c r="R88" s="137">
        <f>SUM($J$84:R84)/COUNT($J$84:R84)</f>
        <v>224.80540962157804</v>
      </c>
      <c r="S88" s="137">
        <f>SUM($J$84:S84)/COUNT($J$84:S84)</f>
        <v>208.12266757246371</v>
      </c>
      <c r="T88" s="137">
        <f>SUM($J$84:T84)/COUNT($J$84:T84)</f>
        <v>210.00138751646898</v>
      </c>
      <c r="U88" s="137">
        <f>SUM($J$84:U84)/COUNT($J$84:U84)</f>
        <v>198.04952445652165</v>
      </c>
      <c r="V88" s="137">
        <f>SUM($J$84:V84)/COUNT($J$84:V84)</f>
        <v>192.42907608695643</v>
      </c>
      <c r="W88" s="137">
        <f>SUM($J$84:W84)/COUNT($J$84:W84)</f>
        <v>186.31985636645956</v>
      </c>
      <c r="X88" s="137">
        <f>SUM($J$84:X84)/COUNT($J$84:X84)</f>
        <v>183.71470473005016</v>
      </c>
      <c r="Y88" s="137">
        <f>SUM($J$84:Y84)/COUNT($J$84:Y84)</f>
        <v>192.3161207356323</v>
      </c>
      <c r="Z88" s="137">
        <f>SUM($J$84:Z84)/COUNT($J$84:Z84)</f>
        <v>192.39581383676995</v>
      </c>
      <c r="AA88" s="137">
        <f>SUM($J$84:AA84)/COUNT($J$84:AA84)</f>
        <v>183.08862035923903</v>
      </c>
      <c r="AB88" s="137">
        <f>SUM($J$84:AB84)/COUNT($J$84:AB84)</f>
        <v>189.42860371706249</v>
      </c>
      <c r="AC88" s="137">
        <f>SUM($J$84:AC84)/COUNT($J$84:AC84)</f>
        <v>185.58645317979637</v>
      </c>
      <c r="AD88" s="137">
        <f>SUM($J$84:AD84)/COUNT($J$84:AD84)</f>
        <v>182.2441698976578</v>
      </c>
      <c r="AE88" s="137">
        <f>SUM($J$84:AE84)/COUNT($J$84:AE84)</f>
        <v>175.70550116729791</v>
      </c>
      <c r="AF88" s="137">
        <f>SUM($J$84:AF84)/COUNT($J$84:AF84)</f>
        <v>184.13683071361137</v>
      </c>
      <c r="AG88" s="137">
        <f>SUM($J$84:AG84)/COUNT($J$84:AG84)</f>
        <v>180.22138365823207</v>
      </c>
      <c r="AH88" s="137">
        <f>SUM($J$84:AH84)/COUNT($J$84:AH84)</f>
        <v>174.59722425452085</v>
      </c>
      <c r="AI88" s="137">
        <f>SUM($J$84:AI84)/COUNT($J$84:AI84)</f>
        <v>168.98065005331267</v>
      </c>
      <c r="AJ88" s="137">
        <f>SUM($J$84:AJ84)/COUNT($J$84:AJ84)</f>
        <v>173.00378340321552</v>
      </c>
      <c r="AK88" s="137">
        <f>SUM($J$84:AK84)/COUNT($J$84:AK84)</f>
        <v>169.83477658375986</v>
      </c>
      <c r="AL88" s="137">
        <f>SUM($J$84:AL84)/COUNT($J$84:AL84)</f>
        <v>203.98937375927997</v>
      </c>
      <c r="AM88" s="137">
        <f>SUM($J$84:AM84)/COUNT($J$84:AM84)</f>
        <v>217.55495639753221</v>
      </c>
      <c r="AN88" s="137">
        <f>SUM($J$84:AN84)/COUNT($J$84:AN84)</f>
        <v>247.20096104098459</v>
      </c>
      <c r="AO88" s="137">
        <f>SUM($J$84:AO84)/COUNT($J$84:AO84)</f>
        <v>270.04315014625001</v>
      </c>
      <c r="AP88" s="137">
        <f>SUM($J$84:AP84)/COUNT($J$84:AP84)</f>
        <v>286.37304853441782</v>
      </c>
      <c r="AQ88" s="137">
        <f>SUM($J$84:AQ84)/COUNT($J$84:AQ84)</f>
        <v>291.04410029215137</v>
      </c>
      <c r="AR88" s="137">
        <f>SUM($J$84:AR84)/COUNT($J$84:AR84)</f>
        <v>306.84699591325563</v>
      </c>
      <c r="AS88" s="137">
        <f>SUM($J$84:AS84)/COUNT($J$84:AS84)</f>
        <v>328.96357450910938</v>
      </c>
      <c r="AT88" s="137">
        <f>SUM($J$84:AT84)/COUNT($J$84:AT84)</f>
        <v>325.47868812052519</v>
      </c>
      <c r="AU88" s="137">
        <f>SUM($J$84:AU84)/COUNT($J$84:AU84)</f>
        <v>326.99736419533326</v>
      </c>
      <c r="AV88" s="137">
        <f>SUM($J$84:AV84)/COUNT($J$84:AV84)</f>
        <v>339.10720033301351</v>
      </c>
      <c r="AW88" s="137">
        <f>SUM($J$84:AW84)/COUNT($J$84:AW84)</f>
        <v>330.73333404285842</v>
      </c>
      <c r="AX88" s="137">
        <f>SUM($J$84:AX84)/COUNT($J$84:AX84)</f>
        <v>324.97575106278629</v>
      </c>
      <c r="AY88" s="137">
        <f>SUM($J$84:AY84)/COUNT($J$84:AY84)</f>
        <v>319.64511504145889</v>
      </c>
      <c r="AZ88" s="152">
        <f>SUM($AZ$84:AZ84)/COUNT($AZ$84:AZ84)</f>
        <v>177.23165319355212</v>
      </c>
      <c r="BA88" s="138">
        <f>SUM($AZ$84:BA84)/COUNT($AZ$84:BA84)</f>
        <v>376.25513784528221</v>
      </c>
      <c r="BB88" s="138">
        <f>SUM($AZ$84:BB84)/COUNT($AZ$84:BB84)</f>
        <v>285.64378800683943</v>
      </c>
      <c r="BC88" s="138">
        <f>SUM($AZ$84:BC84)/COUNT($AZ$84:BC84)</f>
        <v>322.53143493235621</v>
      </c>
      <c r="BD88" s="138">
        <f>SUM($AZ$84:BD84)/COUNT($AZ$84:BD84)</f>
        <v>384.13696801727912</v>
      </c>
      <c r="BE88" s="138">
        <f>SUM($AZ$84:BE84)/COUNT($AZ$84:BE84)</f>
        <v>353.54305457126537</v>
      </c>
      <c r="BF88" s="139">
        <f>SUM($AZ$84:BF84)/COUNT($AZ$84:BF84)</f>
        <v>327.55885418851045</v>
      </c>
    </row>
    <row r="89" spans="2:58">
      <c r="B89" s="99" t="s">
        <v>31</v>
      </c>
      <c r="C89" s="42"/>
      <c r="D89" s="42"/>
      <c r="E89" s="42"/>
      <c r="F89" s="42"/>
      <c r="G89" s="42"/>
      <c r="H89" s="42"/>
      <c r="I89" s="42"/>
      <c r="J89" s="137">
        <f>SUM($J$85:J85)/COUNT($J$85:J85)</f>
        <v>93636</v>
      </c>
      <c r="K89" s="137">
        <f>SUM($J$85:K85)/COUNT($J$85:K85)</f>
        <v>46842.5</v>
      </c>
      <c r="L89" s="137">
        <f>SUM($J$85:L85)/COUNT($J$85:L85)</f>
        <v>35261.666666666664</v>
      </c>
      <c r="M89" s="137">
        <f>SUM($J$85:M85)/COUNT($J$85:M85)</f>
        <v>43087.250000000029</v>
      </c>
      <c r="N89" s="137">
        <f>SUM($J$85:N85)/COUNT($J$85:N85)</f>
        <v>41689.800000000025</v>
      </c>
      <c r="O89" s="137">
        <f>SUM($J$85:O85)/COUNT($J$85:O85)</f>
        <v>44502.166666666686</v>
      </c>
      <c r="P89" s="137">
        <f>SUM($J$85:P85)/COUNT($J$85:P85)</f>
        <v>43193.857142857152</v>
      </c>
      <c r="Q89" s="137">
        <f>SUM($J$85:Q85)/COUNT($J$85:Q85)</f>
        <v>40765.237930647447</v>
      </c>
      <c r="R89" s="137">
        <f>SUM($J$85:R85)/COUNT($J$85:R85)</f>
        <v>72094.237917077087</v>
      </c>
      <c r="S89" s="137">
        <f>SUM($J$85:S85)/COUNT($J$85:S85)</f>
        <v>65220.95884773026</v>
      </c>
      <c r="T89" s="137">
        <f>SUM($J$85:T85)/COUNT($J$85:T85)</f>
        <v>64050.345999896781</v>
      </c>
      <c r="U89" s="137">
        <f>SUM($J$85:U85)/COUNT($J$85:U85)</f>
        <v>59082.214445062164</v>
      </c>
      <c r="V89" s="137">
        <f>SUM($J$85:V85)/COUNT($J$85:V85)</f>
        <v>55739.038270740086</v>
      </c>
      <c r="W89" s="137">
        <f>SUM($J$85:W85)/COUNT($J$85:W85)</f>
        <v>52573.936251401508</v>
      </c>
      <c r="X89" s="137">
        <f>SUM($J$85:X85)/COUNT($J$85:X85)</f>
        <v>50514.365694715627</v>
      </c>
      <c r="Y89" s="137">
        <f>SUM($J$85:Y85)/COUNT($J$85:Y85)</f>
        <v>53810.824054943041</v>
      </c>
      <c r="Z89" s="137">
        <f>SUM($J$85:Z85)/COUNT($J$85:Z85)</f>
        <v>52851.859042597287</v>
      </c>
      <c r="AA89" s="137">
        <f>SUM($J$85:AA85)/COUNT($J$85:AA85)</f>
        <v>49949.996564086199</v>
      </c>
      <c r="AB89" s="137">
        <f>SUM($J$85:AB85)/COUNT($J$85:AB85)</f>
        <v>52170.605847930477</v>
      </c>
      <c r="AC89" s="137">
        <f>SUM($J$85:AC85)/COUNT($J$85:AC85)</f>
        <v>50195.851342773865</v>
      </c>
      <c r="AD89" s="137">
        <f>SUM($J$85:AD85)/COUNT($J$85:AD85)</f>
        <v>48439.706744749637</v>
      </c>
      <c r="AE89" s="137">
        <f>SUM($J$85:AE85)/COUNT($J$85:AE85)</f>
        <v>46304.904511084838</v>
      </c>
      <c r="AF89" s="137">
        <f>SUM($J$85:AF85)/COUNT($J$85:AF85)</f>
        <v>50231.79733919743</v>
      </c>
      <c r="AG89" s="137">
        <f>SUM($J$85:AG85)/COUNT($J$85:AG85)</f>
        <v>48477.552693350932</v>
      </c>
      <c r="AH89" s="137">
        <f>SUM($J$85:AH85)/COUNT($J$85:AH85)</f>
        <v>46601.232116380641</v>
      </c>
      <c r="AI89" s="137">
        <f>SUM($J$85:AI85)/COUNT($J$85:AI85)</f>
        <v>44840.262927725511</v>
      </c>
      <c r="AJ89" s="137">
        <f>SUM($J$85:AJ85)/COUNT($J$85:AJ85)</f>
        <v>46033.759675052373</v>
      </c>
      <c r="AK89" s="137">
        <f>SUM($J$85:AK85)/COUNT($J$85:AK85)</f>
        <v>44643.329018639226</v>
      </c>
      <c r="AL89" s="137">
        <f>SUM($J$85:AL85)/COUNT($J$85:AL85)</f>
        <v>89529.354943083963</v>
      </c>
      <c r="AM89" s="137">
        <f>SUM($J$85:AM85)/COUNT($J$85:AM85)</f>
        <v>98987.318982109107</v>
      </c>
      <c r="AN89" s="137">
        <f>SUM($J$85:AN85)/COUNT($J$85:AN85)</f>
        <v>137465.68281044243</v>
      </c>
      <c r="AO89" s="137">
        <f>SUM($J$85:AO85)/COUNT($J$85:AO85)</f>
        <v>163069.2365687938</v>
      </c>
      <c r="AP89" s="137">
        <f>SUM($J$85:AP85)/COUNT($J$85:AP85)</f>
        <v>177957.06020013138</v>
      </c>
      <c r="AQ89" s="137">
        <f>SUM($J$85:AQ85)/COUNT($J$85:AQ85)</f>
        <v>178552.23710698701</v>
      </c>
      <c r="AR89" s="137">
        <f>SUM($J$85:AR85)/COUNT($J$85:AR85)</f>
        <v>193810.21706801109</v>
      </c>
      <c r="AS89" s="137">
        <f>SUM($J$85:AS85)/COUNT($J$85:AS85)</f>
        <v>222223.97994594491</v>
      </c>
      <c r="AT89" s="137">
        <f>SUM($J$85:AT85)/COUNT($J$85:AT85)</f>
        <v>217299.25377906641</v>
      </c>
      <c r="AU89" s="137">
        <f>SUM($J$85:AU85)/COUNT($J$85:AU85)</f>
        <v>215444.88746310331</v>
      </c>
      <c r="AV89" s="137">
        <f>SUM($J$85:AV85)/COUNT($J$85:AV85)</f>
        <v>226301.43072565951</v>
      </c>
      <c r="AW89" s="137">
        <f>SUM($J$85:AW85)/COUNT($J$85:AW85)</f>
        <v>220644.32604904124</v>
      </c>
      <c r="AX89" s="137">
        <f>SUM($J$85:AX85)/COUNT($J$85:AX85)</f>
        <v>215481.3636906321</v>
      </c>
      <c r="AY89" s="137">
        <f>SUM($J$85:AY85)/COUNT($J$85:AY85)</f>
        <v>210594.16440365362</v>
      </c>
      <c r="AZ89" s="152">
        <f>SUM($AZ$85:AZ85)/COUNT($AZ$85:AZ85)</f>
        <v>31411.058893719532</v>
      </c>
      <c r="BA89" s="138">
        <f>SUM($AZ$85:BA85)/COUNT($AZ$85:BA85)</f>
        <v>181178.27619788973</v>
      </c>
      <c r="BB89" s="138">
        <f>SUM($AZ$85:BB85)/COUNT($AZ$85:BB85)</f>
        <v>124420.10536126384</v>
      </c>
      <c r="BC89" s="138">
        <f>SUM($AZ$85:BC85)/COUNT($AZ$85:BC85)</f>
        <v>140229.4208074052</v>
      </c>
      <c r="BD89" s="138">
        <f>SUM($AZ$85:BD85)/COUNT($AZ$85:BD85)</f>
        <v>191704.49245452261</v>
      </c>
      <c r="BE89" s="138">
        <f>SUM($AZ$85:BE85)/COUNT($AZ$85:BE85)</f>
        <v>166458.6976828037</v>
      </c>
      <c r="BF89" s="139">
        <f>SUM($AZ$85:BF85)/COUNT($AZ$85:BF85)</f>
        <v>146888.16604352507</v>
      </c>
    </row>
    <row r="90" spans="2:58" ht="17" thickBot="1">
      <c r="B90" s="100" t="s">
        <v>36</v>
      </c>
      <c r="C90" s="78"/>
      <c r="D90" s="78"/>
      <c r="E90" s="78"/>
      <c r="F90" s="78"/>
      <c r="G90" s="78"/>
      <c r="H90" s="78"/>
      <c r="I90" s="78"/>
      <c r="J90" s="140">
        <f>SQRT(J89)</f>
        <v>306</v>
      </c>
      <c r="K90" s="140">
        <f t="shared" ref="K90:AZ90" si="207">SQRT(K89)</f>
        <v>216.431282396977</v>
      </c>
      <c r="L90" s="140">
        <f t="shared" si="207"/>
        <v>187.78090069723987</v>
      </c>
      <c r="M90" s="140">
        <f t="shared" si="207"/>
        <v>207.57468535445267</v>
      </c>
      <c r="N90" s="140">
        <f t="shared" si="207"/>
        <v>204.18080223174761</v>
      </c>
      <c r="O90" s="140">
        <f t="shared" si="207"/>
        <v>210.95536652729811</v>
      </c>
      <c r="P90" s="140">
        <f t="shared" si="207"/>
        <v>207.83131896530213</v>
      </c>
      <c r="Q90" s="140">
        <f t="shared" si="207"/>
        <v>201.90403148686121</v>
      </c>
      <c r="R90" s="140">
        <f t="shared" si="207"/>
        <v>268.50370186847908</v>
      </c>
      <c r="S90" s="140">
        <f t="shared" si="207"/>
        <v>255.38394398969223</v>
      </c>
      <c r="T90" s="140">
        <f t="shared" si="207"/>
        <v>253.08169827132261</v>
      </c>
      <c r="U90" s="140">
        <f t="shared" si="207"/>
        <v>243.06833287177119</v>
      </c>
      <c r="V90" s="140">
        <f t="shared" si="207"/>
        <v>236.09116516875443</v>
      </c>
      <c r="W90" s="140">
        <f t="shared" si="207"/>
        <v>229.29007011076931</v>
      </c>
      <c r="X90" s="140">
        <f t="shared" si="207"/>
        <v>224.7540115208528</v>
      </c>
      <c r="Y90" s="140">
        <f t="shared" si="207"/>
        <v>231.97160182863556</v>
      </c>
      <c r="Z90" s="140">
        <f t="shared" si="207"/>
        <v>229.89532192412548</v>
      </c>
      <c r="AA90" s="140">
        <f t="shared" si="207"/>
        <v>223.49495869948879</v>
      </c>
      <c r="AB90" s="140">
        <f t="shared" si="207"/>
        <v>228.40885676332798</v>
      </c>
      <c r="AC90" s="140">
        <f t="shared" si="207"/>
        <v>224.04430665110388</v>
      </c>
      <c r="AD90" s="140">
        <f t="shared" si="207"/>
        <v>220.09022410082108</v>
      </c>
      <c r="AE90" s="140">
        <f t="shared" si="207"/>
        <v>215.18574420970558</v>
      </c>
      <c r="AF90" s="140">
        <f t="shared" si="207"/>
        <v>224.12451302612445</v>
      </c>
      <c r="AG90" s="140">
        <f t="shared" si="207"/>
        <v>220.17618557271567</v>
      </c>
      <c r="AH90" s="140">
        <f t="shared" si="207"/>
        <v>215.87318526482312</v>
      </c>
      <c r="AI90" s="140">
        <f t="shared" si="207"/>
        <v>211.75519575142781</v>
      </c>
      <c r="AJ90" s="140">
        <f t="shared" si="207"/>
        <v>214.55479410875995</v>
      </c>
      <c r="AK90" s="140">
        <f t="shared" si="207"/>
        <v>211.28968034108817</v>
      </c>
      <c r="AL90" s="140">
        <f t="shared" si="207"/>
        <v>299.21456338735248</v>
      </c>
      <c r="AM90" s="140">
        <f t="shared" si="207"/>
        <v>314.62250234544433</v>
      </c>
      <c r="AN90" s="140">
        <f t="shared" si="207"/>
        <v>370.76364817824634</v>
      </c>
      <c r="AO90" s="140">
        <f t="shared" si="207"/>
        <v>403.81832123963096</v>
      </c>
      <c r="AP90" s="140">
        <f t="shared" si="207"/>
        <v>421.84957058189758</v>
      </c>
      <c r="AQ90" s="140">
        <f t="shared" si="207"/>
        <v>422.55441910715717</v>
      </c>
      <c r="AR90" s="140">
        <f t="shared" si="207"/>
        <v>440.2388182203054</v>
      </c>
      <c r="AS90" s="140">
        <f t="shared" si="207"/>
        <v>471.40638513489074</v>
      </c>
      <c r="AT90" s="140">
        <f t="shared" si="207"/>
        <v>466.1536804306777</v>
      </c>
      <c r="AU90" s="140">
        <f t="shared" si="207"/>
        <v>464.16041134838645</v>
      </c>
      <c r="AV90" s="140">
        <f t="shared" si="207"/>
        <v>475.7114994675444</v>
      </c>
      <c r="AW90" s="140">
        <f t="shared" si="207"/>
        <v>469.72792768691244</v>
      </c>
      <c r="AX90" s="140">
        <f t="shared" si="207"/>
        <v>464.19970238102491</v>
      </c>
      <c r="AY90" s="140">
        <f t="shared" si="207"/>
        <v>458.90539809818495</v>
      </c>
      <c r="AZ90" s="153">
        <f t="shared" si="207"/>
        <v>177.23165319355212</v>
      </c>
      <c r="BA90" s="141">
        <f t="shared" ref="BA90" si="208">SQRT(BA89)</f>
        <v>425.65041547952205</v>
      </c>
      <c r="BB90" s="141">
        <f t="shared" ref="BB90" si="209">SQRT(BB89)</f>
        <v>352.73234238054192</v>
      </c>
      <c r="BC90" s="141">
        <f t="shared" ref="BC90" si="210">SQRT(BC89)</f>
        <v>374.47218963149345</v>
      </c>
      <c r="BD90" s="141">
        <f t="shared" ref="BD90" si="211">SQRT(BD89)</f>
        <v>437.84071584826671</v>
      </c>
      <c r="BE90" s="141">
        <f>SQRT(BE89)</f>
        <v>407.99350201051448</v>
      </c>
      <c r="BF90" s="142">
        <f>SQRT(BF89)</f>
        <v>383.25991969357437</v>
      </c>
    </row>
  </sheetData>
  <hyperlinks>
    <hyperlink ref="A1" location="Hyperlinks!A1" display="Return" xr:uid="{A387216E-F907-D443-86A1-DC5B7269F0E3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396A-B157-0F47-ABFD-80AC237EE88E}">
  <sheetPr>
    <tabColor theme="8" tint="0.59999389629810485"/>
  </sheetPr>
  <dimension ref="A1:BF63"/>
  <sheetViews>
    <sheetView zoomScaleNormal="75" workbookViewId="0"/>
  </sheetViews>
  <sheetFormatPr baseColWidth="10" defaultRowHeight="16"/>
  <cols>
    <col min="2" max="2" width="34.83203125" style="25" customWidth="1"/>
  </cols>
  <sheetData>
    <row r="1" spans="1:58">
      <c r="A1" s="233" t="s">
        <v>307</v>
      </c>
    </row>
    <row r="2" spans="1:58" ht="17" thickBot="1"/>
    <row r="3" spans="1:58">
      <c r="B3" s="101" t="s">
        <v>0</v>
      </c>
      <c r="C3" s="72" cm="1">
        <f t="array" ref="C3:BF3">TRANSPOSE('Data New Subscription Calls'!B5:B60)</f>
        <v>45047</v>
      </c>
      <c r="D3" s="72">
        <v>45048</v>
      </c>
      <c r="E3" s="72">
        <v>45049</v>
      </c>
      <c r="F3" s="72">
        <v>45050</v>
      </c>
      <c r="G3" s="72">
        <v>45051</v>
      </c>
      <c r="H3" s="72">
        <v>45052</v>
      </c>
      <c r="I3" s="72">
        <v>45053</v>
      </c>
      <c r="J3" s="72">
        <v>45054</v>
      </c>
      <c r="K3" s="72">
        <v>45055</v>
      </c>
      <c r="L3" s="72">
        <v>45056</v>
      </c>
      <c r="M3" s="72">
        <v>45057</v>
      </c>
      <c r="N3" s="72">
        <v>45058</v>
      </c>
      <c r="O3" s="72">
        <v>45059</v>
      </c>
      <c r="P3" s="72">
        <v>45060</v>
      </c>
      <c r="Q3" s="72">
        <v>45061</v>
      </c>
      <c r="R3" s="72">
        <v>45062</v>
      </c>
      <c r="S3" s="72">
        <v>45063</v>
      </c>
      <c r="T3" s="72">
        <v>45064</v>
      </c>
      <c r="U3" s="72">
        <v>45065</v>
      </c>
      <c r="V3" s="72">
        <v>45066</v>
      </c>
      <c r="W3" s="72">
        <v>45067</v>
      </c>
      <c r="X3" s="72">
        <v>45068</v>
      </c>
      <c r="Y3" s="72">
        <v>45069</v>
      </c>
      <c r="Z3" s="72">
        <v>45070</v>
      </c>
      <c r="AA3" s="72">
        <v>45071</v>
      </c>
      <c r="AB3" s="72">
        <v>45072</v>
      </c>
      <c r="AC3" s="72">
        <v>45073</v>
      </c>
      <c r="AD3" s="72">
        <v>45074</v>
      </c>
      <c r="AE3" s="72">
        <v>45075</v>
      </c>
      <c r="AF3" s="72">
        <v>45076</v>
      </c>
      <c r="AG3" s="72">
        <v>45077</v>
      </c>
      <c r="AH3" s="72">
        <v>45078</v>
      </c>
      <c r="AI3" s="72">
        <v>45079</v>
      </c>
      <c r="AJ3" s="72">
        <v>45080</v>
      </c>
      <c r="AK3" s="72">
        <v>45081</v>
      </c>
      <c r="AL3" s="72">
        <v>45082</v>
      </c>
      <c r="AM3" s="72">
        <v>45083</v>
      </c>
      <c r="AN3" s="72">
        <v>45084</v>
      </c>
      <c r="AO3" s="72">
        <v>45085</v>
      </c>
      <c r="AP3" s="72">
        <v>45086</v>
      </c>
      <c r="AQ3" s="72">
        <v>45087</v>
      </c>
      <c r="AR3" s="72">
        <v>45088</v>
      </c>
      <c r="AS3" s="72">
        <v>45089</v>
      </c>
      <c r="AT3" s="72">
        <v>45090</v>
      </c>
      <c r="AU3" s="72">
        <v>45091</v>
      </c>
      <c r="AV3" s="72">
        <v>45092</v>
      </c>
      <c r="AW3" s="72">
        <v>45093</v>
      </c>
      <c r="AX3" s="72">
        <v>45094</v>
      </c>
      <c r="AY3" s="72">
        <v>45095</v>
      </c>
      <c r="AZ3" s="72">
        <v>45096</v>
      </c>
      <c r="BA3" s="72">
        <v>45097</v>
      </c>
      <c r="BB3" s="72">
        <v>45098</v>
      </c>
      <c r="BC3" s="72">
        <v>45099</v>
      </c>
      <c r="BD3" s="72">
        <v>45100</v>
      </c>
      <c r="BE3" s="72">
        <v>45101</v>
      </c>
      <c r="BF3" s="73">
        <v>45102</v>
      </c>
    </row>
    <row r="4" spans="1:58" ht="17" thickBot="1">
      <c r="B4" s="102" t="s">
        <v>32</v>
      </c>
      <c r="C4" s="75" cm="1">
        <f t="array" ref="C4:BF4">TRANSPOSE('Data New Subscription Calls'!C5:C60)</f>
        <v>1576</v>
      </c>
      <c r="D4" s="75">
        <v>2299</v>
      </c>
      <c r="E4" s="75">
        <v>1878</v>
      </c>
      <c r="F4" s="75">
        <v>1628</v>
      </c>
      <c r="G4" s="75">
        <v>1555</v>
      </c>
      <c r="H4" s="75">
        <v>1240</v>
      </c>
      <c r="I4" s="75">
        <v>864</v>
      </c>
      <c r="J4" s="75">
        <v>1882</v>
      </c>
      <c r="K4" s="75">
        <v>2306</v>
      </c>
      <c r="L4" s="75">
        <v>1988</v>
      </c>
      <c r="M4" s="75">
        <v>1886</v>
      </c>
      <c r="N4" s="75">
        <v>1365</v>
      </c>
      <c r="O4" s="75">
        <v>998</v>
      </c>
      <c r="P4" s="75">
        <v>1052</v>
      </c>
      <c r="Q4" s="75">
        <v>1905</v>
      </c>
      <c r="R4" s="75">
        <v>1767</v>
      </c>
      <c r="S4" s="75">
        <v>1911</v>
      </c>
      <c r="T4" s="75">
        <v>2036</v>
      </c>
      <c r="U4" s="75">
        <v>1428</v>
      </c>
      <c r="V4" s="75">
        <v>1008</v>
      </c>
      <c r="W4" s="75">
        <v>1082</v>
      </c>
      <c r="X4" s="75">
        <v>1921</v>
      </c>
      <c r="Y4" s="75">
        <v>1780</v>
      </c>
      <c r="Z4" s="75">
        <v>2071</v>
      </c>
      <c r="AA4" s="75">
        <v>1813</v>
      </c>
      <c r="AB4" s="75">
        <v>1780</v>
      </c>
      <c r="AC4" s="75">
        <v>1236</v>
      </c>
      <c r="AD4" s="75">
        <v>1082</v>
      </c>
      <c r="AE4" s="75">
        <v>1777</v>
      </c>
      <c r="AF4" s="75">
        <v>1766</v>
      </c>
      <c r="AG4" s="75">
        <v>1884</v>
      </c>
      <c r="AH4" s="75">
        <v>1780</v>
      </c>
      <c r="AI4" s="75">
        <v>1572</v>
      </c>
      <c r="AJ4" s="75">
        <v>948</v>
      </c>
      <c r="AK4" s="75">
        <v>1085</v>
      </c>
      <c r="AL4" s="75">
        <v>2917</v>
      </c>
      <c r="AM4" s="75">
        <v>2801</v>
      </c>
      <c r="AN4" s="75">
        <v>3075</v>
      </c>
      <c r="AO4" s="75">
        <v>2737</v>
      </c>
      <c r="AP4" s="75">
        <v>2329</v>
      </c>
      <c r="AQ4" s="75">
        <v>1540</v>
      </c>
      <c r="AR4" s="75">
        <v>1787</v>
      </c>
      <c r="AS4" s="75">
        <v>3102</v>
      </c>
      <c r="AT4" s="75">
        <v>2403</v>
      </c>
      <c r="AU4" s="75">
        <v>2927</v>
      </c>
      <c r="AV4" s="75">
        <v>3213</v>
      </c>
      <c r="AW4" s="75">
        <v>2194</v>
      </c>
      <c r="AX4" s="75">
        <v>1780</v>
      </c>
      <c r="AY4" s="75">
        <v>1408</v>
      </c>
      <c r="AZ4" s="75">
        <v>2920</v>
      </c>
      <c r="BA4" s="75">
        <v>2647</v>
      </c>
      <c r="BB4" s="75">
        <v>3020</v>
      </c>
      <c r="BC4" s="75">
        <v>2338</v>
      </c>
      <c r="BD4" s="75">
        <v>2950</v>
      </c>
      <c r="BE4" s="75">
        <v>1601</v>
      </c>
      <c r="BF4" s="76">
        <v>1615</v>
      </c>
    </row>
    <row r="7" spans="1:58" ht="17" thickBot="1"/>
    <row r="8" spans="1:58" ht="17" thickBot="1">
      <c r="S8" s="95" t="s">
        <v>33</v>
      </c>
      <c r="T8" s="174" t="s">
        <v>55</v>
      </c>
      <c r="U8" s="198" t="s">
        <v>66</v>
      </c>
      <c r="V8" s="200" t="s">
        <v>68</v>
      </c>
      <c r="W8" s="200" t="s">
        <v>67</v>
      </c>
      <c r="X8" s="200" t="s">
        <v>69</v>
      </c>
      <c r="Y8" s="200" t="s">
        <v>70</v>
      </c>
      <c r="Z8" s="201" t="s">
        <v>71</v>
      </c>
    </row>
    <row r="9" spans="1:58" ht="17" thickBot="1">
      <c r="S9" s="232">
        <v>0.3</v>
      </c>
      <c r="T9" s="213">
        <v>0.35</v>
      </c>
      <c r="U9" s="232">
        <f>AY49</f>
        <v>49.579890907774612</v>
      </c>
      <c r="V9" s="181">
        <f>BF49</f>
        <v>21.276286035381709</v>
      </c>
      <c r="W9" s="181">
        <f>AY50</f>
        <v>249.75251966435891</v>
      </c>
      <c r="X9" s="181">
        <f>BF50</f>
        <v>211.70191833203057</v>
      </c>
      <c r="Y9" s="181">
        <f>AY52</f>
        <v>340.53064871291082</v>
      </c>
      <c r="Z9" s="213">
        <f>BF52</f>
        <v>329.39595211028785</v>
      </c>
      <c r="AB9" s="5"/>
      <c r="AC9" s="5"/>
      <c r="AD9" s="5"/>
    </row>
    <row r="11" spans="1:58" ht="17" thickBot="1"/>
    <row r="12" spans="1:58" ht="17" thickBot="1">
      <c r="S12" s="95" t="s">
        <v>33</v>
      </c>
      <c r="T12" s="173" t="s">
        <v>60</v>
      </c>
      <c r="U12" s="174" t="s">
        <v>55</v>
      </c>
      <c r="V12" s="198" t="s">
        <v>66</v>
      </c>
      <c r="W12" s="200" t="s">
        <v>68</v>
      </c>
      <c r="X12" s="200" t="s">
        <v>67</v>
      </c>
      <c r="Y12" s="200" t="s">
        <v>69</v>
      </c>
      <c r="Z12" s="200" t="s">
        <v>70</v>
      </c>
      <c r="AA12" s="201" t="s">
        <v>71</v>
      </c>
    </row>
    <row r="13" spans="1:58" ht="17" thickBot="1">
      <c r="S13" s="232">
        <v>0.5</v>
      </c>
      <c r="T13" s="181">
        <v>0.2</v>
      </c>
      <c r="U13" s="213">
        <v>0.6</v>
      </c>
      <c r="V13" s="232">
        <f>AY60</f>
        <v>-24.943683792848944</v>
      </c>
      <c r="W13" s="181">
        <f>BF60</f>
        <v>135.05106146576856</v>
      </c>
      <c r="X13" s="181">
        <f>AY61</f>
        <v>256.28407123300178</v>
      </c>
      <c r="Y13" s="181">
        <f>BF61</f>
        <v>254.56757312362524</v>
      </c>
      <c r="Z13" s="181">
        <f>AY63</f>
        <v>338.25351384813428</v>
      </c>
      <c r="AA13" s="247">
        <f>BF63</f>
        <v>371.35202265744829</v>
      </c>
      <c r="AB13" s="5"/>
      <c r="AC13" s="5"/>
      <c r="AD13" s="5"/>
    </row>
    <row r="24" spans="1:58" ht="17" thickBot="1"/>
    <row r="25" spans="1:58" ht="17" thickBot="1">
      <c r="B25" s="98" t="s">
        <v>0</v>
      </c>
      <c r="C25" s="158">
        <f>C3</f>
        <v>45047</v>
      </c>
      <c r="D25" s="158">
        <f t="shared" ref="D25:BF26" si="0">D3</f>
        <v>45048</v>
      </c>
      <c r="E25" s="158">
        <f t="shared" si="0"/>
        <v>45049</v>
      </c>
      <c r="F25" s="158">
        <f t="shared" si="0"/>
        <v>45050</v>
      </c>
      <c r="G25" s="158">
        <f t="shared" si="0"/>
        <v>45051</v>
      </c>
      <c r="H25" s="158">
        <f t="shared" si="0"/>
        <v>45052</v>
      </c>
      <c r="I25" s="158">
        <f t="shared" si="0"/>
        <v>45053</v>
      </c>
      <c r="J25" s="158">
        <f t="shared" si="0"/>
        <v>45054</v>
      </c>
      <c r="K25" s="158">
        <f t="shared" si="0"/>
        <v>45055</v>
      </c>
      <c r="L25" s="158">
        <f t="shared" si="0"/>
        <v>45056</v>
      </c>
      <c r="M25" s="158">
        <f t="shared" si="0"/>
        <v>45057</v>
      </c>
      <c r="N25" s="158">
        <f t="shared" si="0"/>
        <v>45058</v>
      </c>
      <c r="O25" s="158">
        <f t="shared" si="0"/>
        <v>45059</v>
      </c>
      <c r="P25" s="158">
        <f t="shared" si="0"/>
        <v>45060</v>
      </c>
      <c r="Q25" s="158">
        <f t="shared" si="0"/>
        <v>45061</v>
      </c>
      <c r="R25" s="158">
        <f t="shared" si="0"/>
        <v>45062</v>
      </c>
      <c r="S25" s="158">
        <f t="shared" si="0"/>
        <v>45063</v>
      </c>
      <c r="T25" s="158">
        <f t="shared" si="0"/>
        <v>45064</v>
      </c>
      <c r="U25" s="158">
        <f t="shared" si="0"/>
        <v>45065</v>
      </c>
      <c r="V25" s="158">
        <f t="shared" si="0"/>
        <v>45066</v>
      </c>
      <c r="W25" s="158">
        <f t="shared" si="0"/>
        <v>45067</v>
      </c>
      <c r="X25" s="158">
        <f t="shared" si="0"/>
        <v>45068</v>
      </c>
      <c r="Y25" s="158">
        <f t="shared" si="0"/>
        <v>45069</v>
      </c>
      <c r="Z25" s="158">
        <f t="shared" si="0"/>
        <v>45070</v>
      </c>
      <c r="AA25" s="158">
        <f t="shared" si="0"/>
        <v>45071</v>
      </c>
      <c r="AB25" s="158">
        <f t="shared" si="0"/>
        <v>45072</v>
      </c>
      <c r="AC25" s="158">
        <f t="shared" si="0"/>
        <v>45073</v>
      </c>
      <c r="AD25" s="158">
        <f t="shared" si="0"/>
        <v>45074</v>
      </c>
      <c r="AE25" s="158">
        <f t="shared" si="0"/>
        <v>45075</v>
      </c>
      <c r="AF25" s="158">
        <f t="shared" si="0"/>
        <v>45076</v>
      </c>
      <c r="AG25" s="158">
        <f t="shared" si="0"/>
        <v>45077</v>
      </c>
      <c r="AH25" s="158">
        <f t="shared" si="0"/>
        <v>45078</v>
      </c>
      <c r="AI25" s="158">
        <f t="shared" si="0"/>
        <v>45079</v>
      </c>
      <c r="AJ25" s="158">
        <f t="shared" si="0"/>
        <v>45080</v>
      </c>
      <c r="AK25" s="158">
        <f t="shared" si="0"/>
        <v>45081</v>
      </c>
      <c r="AL25" s="158">
        <f t="shared" si="0"/>
        <v>45082</v>
      </c>
      <c r="AM25" s="158">
        <f t="shared" si="0"/>
        <v>45083</v>
      </c>
      <c r="AN25" s="158">
        <f t="shared" si="0"/>
        <v>45084</v>
      </c>
      <c r="AO25" s="158">
        <f t="shared" si="0"/>
        <v>45085</v>
      </c>
      <c r="AP25" s="158">
        <f t="shared" si="0"/>
        <v>45086</v>
      </c>
      <c r="AQ25" s="158">
        <f t="shared" si="0"/>
        <v>45087</v>
      </c>
      <c r="AR25" s="158">
        <f t="shared" si="0"/>
        <v>45088</v>
      </c>
      <c r="AS25" s="158">
        <f t="shared" si="0"/>
        <v>45089</v>
      </c>
      <c r="AT25" s="158">
        <f t="shared" si="0"/>
        <v>45090</v>
      </c>
      <c r="AU25" s="158">
        <f t="shared" si="0"/>
        <v>45091</v>
      </c>
      <c r="AV25" s="158">
        <f t="shared" si="0"/>
        <v>45092</v>
      </c>
      <c r="AW25" s="158">
        <f t="shared" si="0"/>
        <v>45093</v>
      </c>
      <c r="AX25" s="158">
        <f t="shared" si="0"/>
        <v>45094</v>
      </c>
      <c r="AY25" s="158">
        <f t="shared" si="0"/>
        <v>45095</v>
      </c>
      <c r="AZ25" s="107">
        <f t="shared" si="0"/>
        <v>45096</v>
      </c>
      <c r="BA25" s="97">
        <f t="shared" si="0"/>
        <v>45097</v>
      </c>
      <c r="BB25" s="97">
        <f>BB3</f>
        <v>45098</v>
      </c>
      <c r="BC25" s="97">
        <f t="shared" si="0"/>
        <v>45099</v>
      </c>
      <c r="BD25" s="97">
        <f t="shared" si="0"/>
        <v>45100</v>
      </c>
      <c r="BE25" s="97">
        <f t="shared" si="0"/>
        <v>45101</v>
      </c>
      <c r="BF25" s="105">
        <f t="shared" si="0"/>
        <v>45102</v>
      </c>
    </row>
    <row r="26" spans="1:58" ht="17" thickBot="1">
      <c r="B26" s="106" t="s">
        <v>24</v>
      </c>
      <c r="C26" s="159">
        <f>C4</f>
        <v>1576</v>
      </c>
      <c r="D26" s="159">
        <f t="shared" si="0"/>
        <v>2299</v>
      </c>
      <c r="E26" s="159">
        <f t="shared" si="0"/>
        <v>1878</v>
      </c>
      <c r="F26" s="159">
        <f t="shared" si="0"/>
        <v>1628</v>
      </c>
      <c r="G26" s="159">
        <f t="shared" si="0"/>
        <v>1555</v>
      </c>
      <c r="H26" s="159">
        <f t="shared" si="0"/>
        <v>1240</v>
      </c>
      <c r="I26" s="159">
        <f t="shared" si="0"/>
        <v>864</v>
      </c>
      <c r="J26" s="159">
        <f t="shared" si="0"/>
        <v>1882</v>
      </c>
      <c r="K26" s="159">
        <f t="shared" si="0"/>
        <v>2306</v>
      </c>
      <c r="L26" s="159">
        <f t="shared" si="0"/>
        <v>1988</v>
      </c>
      <c r="M26" s="159">
        <f t="shared" si="0"/>
        <v>1886</v>
      </c>
      <c r="N26" s="159">
        <f t="shared" si="0"/>
        <v>1365</v>
      </c>
      <c r="O26" s="159">
        <f t="shared" si="0"/>
        <v>998</v>
      </c>
      <c r="P26" s="159">
        <f t="shared" si="0"/>
        <v>1052</v>
      </c>
      <c r="Q26" s="159">
        <f t="shared" si="0"/>
        <v>1905</v>
      </c>
      <c r="R26" s="159">
        <f t="shared" si="0"/>
        <v>1767</v>
      </c>
      <c r="S26" s="159">
        <f t="shared" si="0"/>
        <v>1911</v>
      </c>
      <c r="T26" s="159">
        <f t="shared" si="0"/>
        <v>2036</v>
      </c>
      <c r="U26" s="159">
        <f t="shared" si="0"/>
        <v>1428</v>
      </c>
      <c r="V26" s="159">
        <f t="shared" si="0"/>
        <v>1008</v>
      </c>
      <c r="W26" s="159">
        <f t="shared" si="0"/>
        <v>1082</v>
      </c>
      <c r="X26" s="159">
        <f t="shared" si="0"/>
        <v>1921</v>
      </c>
      <c r="Y26" s="159">
        <f t="shared" si="0"/>
        <v>1780</v>
      </c>
      <c r="Z26" s="159">
        <f t="shared" si="0"/>
        <v>2071</v>
      </c>
      <c r="AA26" s="159">
        <f t="shared" si="0"/>
        <v>1813</v>
      </c>
      <c r="AB26" s="159">
        <f t="shared" si="0"/>
        <v>1780</v>
      </c>
      <c r="AC26" s="159">
        <f>AC4</f>
        <v>1236</v>
      </c>
      <c r="AD26" s="159">
        <f t="shared" si="0"/>
        <v>1082</v>
      </c>
      <c r="AE26" s="159">
        <f t="shared" si="0"/>
        <v>1777</v>
      </c>
      <c r="AF26" s="159">
        <f t="shared" si="0"/>
        <v>1766</v>
      </c>
      <c r="AG26" s="159">
        <f t="shared" si="0"/>
        <v>1884</v>
      </c>
      <c r="AH26" s="159">
        <f t="shared" si="0"/>
        <v>1780</v>
      </c>
      <c r="AI26" s="159">
        <f t="shared" si="0"/>
        <v>1572</v>
      </c>
      <c r="AJ26" s="159">
        <f t="shared" si="0"/>
        <v>948</v>
      </c>
      <c r="AK26" s="159">
        <f t="shared" si="0"/>
        <v>1085</v>
      </c>
      <c r="AL26" s="159">
        <f t="shared" si="0"/>
        <v>2917</v>
      </c>
      <c r="AM26" s="159">
        <f t="shared" si="0"/>
        <v>2801</v>
      </c>
      <c r="AN26" s="159">
        <f t="shared" si="0"/>
        <v>3075</v>
      </c>
      <c r="AO26" s="159">
        <f t="shared" si="0"/>
        <v>2737</v>
      </c>
      <c r="AP26" s="159">
        <f t="shared" si="0"/>
        <v>2329</v>
      </c>
      <c r="AQ26" s="159">
        <f t="shared" si="0"/>
        <v>1540</v>
      </c>
      <c r="AR26" s="159">
        <f t="shared" si="0"/>
        <v>1787</v>
      </c>
      <c r="AS26" s="159">
        <f t="shared" si="0"/>
        <v>3102</v>
      </c>
      <c r="AT26" s="159">
        <f t="shared" si="0"/>
        <v>2403</v>
      </c>
      <c r="AU26" s="159">
        <f t="shared" si="0"/>
        <v>2927</v>
      </c>
      <c r="AV26" s="159">
        <f t="shared" si="0"/>
        <v>3213</v>
      </c>
      <c r="AW26" s="159">
        <f t="shared" si="0"/>
        <v>2194</v>
      </c>
      <c r="AX26" s="159">
        <f t="shared" si="0"/>
        <v>1780</v>
      </c>
      <c r="AY26" s="159">
        <f t="shared" si="0"/>
        <v>1408</v>
      </c>
      <c r="AZ26" s="164"/>
      <c r="BA26" s="160"/>
      <c r="BB26" s="160"/>
      <c r="BC26" s="160"/>
      <c r="BD26" s="160"/>
      <c r="BE26" s="160"/>
      <c r="BF26" s="161"/>
    </row>
    <row r="27" spans="1:58" ht="17" thickBot="1">
      <c r="B27" s="101" t="s">
        <v>57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143"/>
      <c r="BA27" s="3"/>
      <c r="BB27" s="3"/>
      <c r="BC27" s="3"/>
      <c r="BD27" s="3"/>
      <c r="BE27" s="3"/>
      <c r="BF27" s="77"/>
    </row>
    <row r="28" spans="1:58">
      <c r="A28" s="5">
        <f>S9</f>
        <v>0.3</v>
      </c>
      <c r="B28" s="103" t="s">
        <v>33</v>
      </c>
      <c r="C28" s="115">
        <f>AVERAGE($C$26:$I$26)</f>
        <v>1577.1428571428571</v>
      </c>
      <c r="D28" s="115">
        <f t="shared" ref="D28:I28" si="1">AVERAGE($C$26:$I$26)</f>
        <v>1577.1428571428571</v>
      </c>
      <c r="E28" s="115">
        <f t="shared" si="1"/>
        <v>1577.1428571428571</v>
      </c>
      <c r="F28" s="115">
        <f t="shared" si="1"/>
        <v>1577.1428571428571</v>
      </c>
      <c r="G28" s="115">
        <f t="shared" si="1"/>
        <v>1577.1428571428571</v>
      </c>
      <c r="H28" s="115">
        <f t="shared" si="1"/>
        <v>1577.1428571428571</v>
      </c>
      <c r="I28" s="115">
        <f t="shared" si="1"/>
        <v>1577.1428571428571</v>
      </c>
      <c r="J28" s="115">
        <f>$A$28*(J26/C29)+(1-$A$28)*I28</f>
        <v>1669.0094271211024</v>
      </c>
      <c r="K28" s="115">
        <f t="shared" ref="K28:AY28" si="2">$A$28*(K26/D29)+(1-$A$28)*J28</f>
        <v>1642.8900824869154</v>
      </c>
      <c r="L28" s="115">
        <f t="shared" si="2"/>
        <v>1650.8792877727894</v>
      </c>
      <c r="M28" s="115">
        <f t="shared" si="2"/>
        <v>1703.7404575659089</v>
      </c>
      <c r="N28" s="115">
        <f t="shared" si="2"/>
        <v>1607.949510006747</v>
      </c>
      <c r="O28" s="115">
        <f t="shared" si="2"/>
        <v>1506.3683436406675</v>
      </c>
      <c r="P28" s="115">
        <f t="shared" si="2"/>
        <v>1630.5530786437052</v>
      </c>
      <c r="Q28" s="115">
        <f t="shared" si="2"/>
        <v>1688.6991282884333</v>
      </c>
      <c r="R28" s="115">
        <f t="shared" si="2"/>
        <v>1550.5283458932768</v>
      </c>
      <c r="S28" s="115">
        <f t="shared" si="2"/>
        <v>1564.9314133025989</v>
      </c>
      <c r="T28" s="115">
        <f t="shared" si="2"/>
        <v>1672.5485207866641</v>
      </c>
      <c r="U28" s="115">
        <f t="shared" si="2"/>
        <v>1627.5044567069392</v>
      </c>
      <c r="V28" s="115">
        <f t="shared" si="2"/>
        <v>1546.2885215014885</v>
      </c>
      <c r="W28" s="115">
        <f t="shared" si="2"/>
        <v>1640.2298606093018</v>
      </c>
      <c r="X28" s="115">
        <f t="shared" si="2"/>
        <v>1684.9746088807715</v>
      </c>
      <c r="Y28" s="115">
        <f t="shared" si="2"/>
        <v>1579.7621370802267</v>
      </c>
      <c r="Z28" s="115">
        <f t="shared" si="2"/>
        <v>1621.6695601182432</v>
      </c>
      <c r="AA28" s="115">
        <f t="shared" si="2"/>
        <v>1623.4015703951327</v>
      </c>
      <c r="AB28" s="115">
        <f t="shared" si="2"/>
        <v>1718.8478714615039</v>
      </c>
      <c r="AC28" s="115">
        <f t="shared" si="2"/>
        <v>1724.6643624175522</v>
      </c>
      <c r="AD28" s="115">
        <f t="shared" si="2"/>
        <v>1740.1674132900869</v>
      </c>
      <c r="AE28" s="115">
        <f t="shared" si="2"/>
        <v>1704.1503687823833</v>
      </c>
      <c r="AF28" s="115">
        <f t="shared" si="2"/>
        <v>1612.8793594778892</v>
      </c>
      <c r="AG28" s="115">
        <f t="shared" si="2"/>
        <v>1588.5756837217264</v>
      </c>
      <c r="AH28" s="115">
        <f t="shared" si="2"/>
        <v>1590.931810680863</v>
      </c>
      <c r="AI28" s="115">
        <f t="shared" si="2"/>
        <v>1605.7398880897806</v>
      </c>
      <c r="AJ28" s="115">
        <f t="shared" si="2"/>
        <v>1522.8824352517745</v>
      </c>
      <c r="AK28" s="115">
        <f t="shared" si="2"/>
        <v>1596.5377416648766</v>
      </c>
      <c r="AL28" s="115">
        <f t="shared" si="2"/>
        <v>1929.4274744177817</v>
      </c>
      <c r="AM28" s="115">
        <f t="shared" si="2"/>
        <v>2048.9829152571133</v>
      </c>
      <c r="AN28" s="115">
        <f t="shared" si="2"/>
        <v>2193.8564912332727</v>
      </c>
      <c r="AO28" s="115">
        <f t="shared" si="2"/>
        <v>2271.2302925385357</v>
      </c>
      <c r="AP28" s="115">
        <f t="shared" si="2"/>
        <v>2313.465026495408</v>
      </c>
      <c r="AQ28" s="115">
        <f t="shared" si="2"/>
        <v>2297.4991311908548</v>
      </c>
      <c r="AR28" s="115">
        <f t="shared" si="2"/>
        <v>2450.2931399070976</v>
      </c>
      <c r="AS28" s="115">
        <f t="shared" si="2"/>
        <v>2471.9220923131497</v>
      </c>
      <c r="AT28" s="115">
        <f t="shared" si="2"/>
        <v>2302.2426254631719</v>
      </c>
      <c r="AU28" s="115">
        <f t="shared" si="2"/>
        <v>2297.583855200849</v>
      </c>
      <c r="AV28" s="115">
        <f t="shared" si="2"/>
        <v>2448.3857922749798</v>
      </c>
      <c r="AW28" s="115">
        <f t="shared" si="2"/>
        <v>2385.5166795572923</v>
      </c>
      <c r="AX28" s="115">
        <f t="shared" si="2"/>
        <v>2458.0824247639944</v>
      </c>
      <c r="AY28" s="115">
        <f t="shared" si="2"/>
        <v>2351.9651759874323</v>
      </c>
      <c r="AZ28" s="144">
        <f>AY28</f>
        <v>2351.9651759874323</v>
      </c>
      <c r="BA28" s="116">
        <f t="shared" ref="BA28:BE28" si="3">AZ28</f>
        <v>2351.9651759874323</v>
      </c>
      <c r="BB28" s="116">
        <f t="shared" si="3"/>
        <v>2351.9651759874323</v>
      </c>
      <c r="BC28" s="116">
        <f t="shared" si="3"/>
        <v>2351.9651759874323</v>
      </c>
      <c r="BD28" s="116">
        <f t="shared" si="3"/>
        <v>2351.9651759874323</v>
      </c>
      <c r="BE28" s="116">
        <f t="shared" si="3"/>
        <v>2351.9651759874323</v>
      </c>
      <c r="BF28" s="117"/>
    </row>
    <row r="29" spans="1:58">
      <c r="A29" s="5">
        <f>T9</f>
        <v>0.35</v>
      </c>
      <c r="B29" s="99" t="s">
        <v>55</v>
      </c>
      <c r="C29" s="162">
        <f>C26/C28</f>
        <v>0.99927536231884062</v>
      </c>
      <c r="D29" s="162">
        <f t="shared" ref="D29:I29" si="4">D26/D28</f>
        <v>1.4576992753623188</v>
      </c>
      <c r="E29" s="162">
        <f t="shared" si="4"/>
        <v>1.1907608695652174</v>
      </c>
      <c r="F29" s="162">
        <f t="shared" si="4"/>
        <v>1.0322463768115941</v>
      </c>
      <c r="G29" s="162">
        <f t="shared" si="4"/>
        <v>0.98596014492753625</v>
      </c>
      <c r="H29" s="162">
        <f t="shared" si="4"/>
        <v>0.78623188405797106</v>
      </c>
      <c r="I29" s="162">
        <f t="shared" si="4"/>
        <v>0.5478260869565218</v>
      </c>
      <c r="J29" s="162">
        <f>$A$29*(J26/J28)+(1-$A$29)*C29</f>
        <v>1.0441942218421909</v>
      </c>
      <c r="K29" s="162">
        <f t="shared" ref="K29:AY29" si="5">$A$29*(K26/K28)+(1-$A$29)*D29</f>
        <v>1.4387729398205504</v>
      </c>
      <c r="L29" s="162">
        <f t="shared" si="5"/>
        <v>1.1954669315820501</v>
      </c>
      <c r="M29" s="162">
        <f t="shared" si="5"/>
        <v>1.0584017866803348</v>
      </c>
      <c r="N29" s="162">
        <f t="shared" si="5"/>
        <v>0.93799163242584638</v>
      </c>
      <c r="O29" s="162">
        <f t="shared" si="5"/>
        <v>0.74293292096410823</v>
      </c>
      <c r="P29" s="162">
        <f t="shared" si="5"/>
        <v>0.58189990601877051</v>
      </c>
      <c r="Q29" s="162">
        <f t="shared" si="5"/>
        <v>1.0735567908773285</v>
      </c>
      <c r="R29" s="162">
        <f t="shared" si="5"/>
        <v>1.3340664507688744</v>
      </c>
      <c r="S29" s="162">
        <f t="shared" si="5"/>
        <v>1.2044524281357285</v>
      </c>
      <c r="T29" s="162">
        <f t="shared" si="5"/>
        <v>1.1140175603905613</v>
      </c>
      <c r="U29" s="162">
        <f t="shared" si="5"/>
        <v>0.9167904943262154</v>
      </c>
      <c r="V29" s="162">
        <f t="shared" si="5"/>
        <v>0.71106562964613207</v>
      </c>
      <c r="W29" s="162">
        <f t="shared" si="5"/>
        <v>0.60911721285112486</v>
      </c>
      <c r="X29" s="162">
        <f t="shared" si="5"/>
        <v>1.0968386984837106</v>
      </c>
      <c r="Y29" s="162">
        <f t="shared" si="5"/>
        <v>1.2615063603253578</v>
      </c>
      <c r="Z29" s="162">
        <f t="shared" si="5"/>
        <v>1.2298716980365698</v>
      </c>
      <c r="AA29" s="162">
        <f t="shared" si="5"/>
        <v>1.1149882075081377</v>
      </c>
      <c r="AB29" s="162">
        <f t="shared" si="5"/>
        <v>0.95836590933206645</v>
      </c>
      <c r="AC29" s="162">
        <f t="shared" si="5"/>
        <v>0.71302407286376013</v>
      </c>
      <c r="AD29" s="162">
        <f t="shared" si="5"/>
        <v>0.61354892804354766</v>
      </c>
      <c r="AE29" s="162">
        <f t="shared" si="5"/>
        <v>1.077907079554107</v>
      </c>
      <c r="AF29" s="162">
        <f t="shared" si="5"/>
        <v>1.2032068048787341</v>
      </c>
      <c r="AG29" s="162">
        <f t="shared" si="5"/>
        <v>1.2145054199236716</v>
      </c>
      <c r="AH29" s="162">
        <f t="shared" si="5"/>
        <v>1.1163367425207891</v>
      </c>
      <c r="AI29" s="162">
        <f t="shared" si="5"/>
        <v>0.96558362328809877</v>
      </c>
      <c r="AJ29" s="162">
        <f t="shared" si="5"/>
        <v>0.68134195371279049</v>
      </c>
      <c r="AK29" s="162">
        <f t="shared" si="5"/>
        <v>0.63666525786401973</v>
      </c>
      <c r="AL29" s="162">
        <f t="shared" si="5"/>
        <v>1.2297862079116175</v>
      </c>
      <c r="AM29" s="162">
        <f t="shared" si="5"/>
        <v>1.260541316442531</v>
      </c>
      <c r="AN29" s="162">
        <f t="shared" si="5"/>
        <v>1.2800029995858149</v>
      </c>
      <c r="AO29" s="162">
        <f t="shared" si="5"/>
        <v>1.1473946942535065</v>
      </c>
      <c r="AP29" s="162">
        <f t="shared" si="5"/>
        <v>0.97997961358696462</v>
      </c>
      <c r="AQ29" s="162">
        <f t="shared" si="5"/>
        <v>0.67747518779151217</v>
      </c>
      <c r="AR29" s="162">
        <f t="shared" si="5"/>
        <v>0.66908759088598835</v>
      </c>
      <c r="AS29" s="162">
        <f t="shared" si="5"/>
        <v>1.238573906525579</v>
      </c>
      <c r="AT29" s="162">
        <f t="shared" si="5"/>
        <v>1.1846695640376914</v>
      </c>
      <c r="AU29" s="162">
        <f t="shared" si="5"/>
        <v>1.2778833906544864</v>
      </c>
      <c r="AV29" s="162">
        <f t="shared" si="5"/>
        <v>1.2051091675224466</v>
      </c>
      <c r="AW29" s="162">
        <f t="shared" si="5"/>
        <v>0.95888766303620487</v>
      </c>
      <c r="AX29" s="162">
        <f t="shared" si="5"/>
        <v>0.69380846908514249</v>
      </c>
      <c r="AY29" s="162">
        <f t="shared" si="5"/>
        <v>0.64443384588193409</v>
      </c>
      <c r="AZ29" s="108"/>
      <c r="BA29" s="80"/>
      <c r="BB29" s="80"/>
      <c r="BC29" s="80"/>
      <c r="BD29" s="80"/>
      <c r="BE29" s="80"/>
      <c r="BF29" s="81"/>
    </row>
    <row r="30" spans="1:58" ht="17" thickBot="1">
      <c r="A30" s="6"/>
      <c r="B30" s="100" t="s">
        <v>56</v>
      </c>
      <c r="C30" s="79"/>
      <c r="D30" s="79"/>
      <c r="E30" s="79"/>
      <c r="F30" s="79"/>
      <c r="G30" s="79"/>
      <c r="H30" s="79"/>
      <c r="I30" s="79">
        <f>I28*C29</f>
        <v>1576</v>
      </c>
      <c r="J30" s="79">
        <f>J28*D29</f>
        <v>2432.9138324873097</v>
      </c>
      <c r="K30" s="79">
        <f>K28*E29</f>
        <v>1956.2892232221911</v>
      </c>
      <c r="L30" s="79">
        <f t="shared" ref="L30:AX30" si="6">L28*F29</f>
        <v>1704.114163356767</v>
      </c>
      <c r="M30" s="79">
        <f t="shared" si="6"/>
        <v>1679.8201884605903</v>
      </c>
      <c r="N30" s="79">
        <f>N28*H29</f>
        <v>1264.2211727226961</v>
      </c>
      <c r="O30" s="79">
        <f t="shared" si="6"/>
        <v>825.22787521184398</v>
      </c>
      <c r="P30" s="79">
        <f t="shared" si="6"/>
        <v>1702.6141031267525</v>
      </c>
      <c r="Q30" s="79">
        <f>Q28*K29</f>
        <v>2429.6546092799499</v>
      </c>
      <c r="R30" s="79">
        <f t="shared" si="6"/>
        <v>1853.6053639960271</v>
      </c>
      <c r="S30" s="79">
        <f t="shared" si="6"/>
        <v>1656.3262038716521</v>
      </c>
      <c r="T30" s="79">
        <f t="shared" si="6"/>
        <v>1568.8365173241177</v>
      </c>
      <c r="U30" s="79">
        <f t="shared" si="6"/>
        <v>1209.1266399033905</v>
      </c>
      <c r="V30" s="79">
        <f t="shared" si="6"/>
        <v>899.7851453396197</v>
      </c>
      <c r="W30" s="79">
        <f t="shared" si="6"/>
        <v>1760.8799054568899</v>
      </c>
      <c r="X30" s="79">
        <f t="shared" si="6"/>
        <v>2247.8680961052432</v>
      </c>
      <c r="Y30" s="79">
        <f t="shared" si="6"/>
        <v>1902.7483418831666</v>
      </c>
      <c r="Z30" s="79">
        <f t="shared" si="6"/>
        <v>1806.5683671225599</v>
      </c>
      <c r="AA30" s="79">
        <f t="shared" si="6"/>
        <v>1488.3191282125081</v>
      </c>
      <c r="AB30" s="79">
        <f t="shared" si="6"/>
        <v>1222.2136439866881</v>
      </c>
      <c r="AC30" s="79">
        <f t="shared" si="6"/>
        <v>1050.5227495394417</v>
      </c>
      <c r="AD30" s="79">
        <f t="shared" si="6"/>
        <v>1908.6829607368643</v>
      </c>
      <c r="AE30" s="79">
        <f t="shared" si="6"/>
        <v>2149.7965291697806</v>
      </c>
      <c r="AF30" s="79">
        <f t="shared" si="6"/>
        <v>1983.6346765692067</v>
      </c>
      <c r="AG30" s="79">
        <f t="shared" si="6"/>
        <v>1771.2431540839018</v>
      </c>
      <c r="AH30" s="79">
        <f t="shared" si="6"/>
        <v>1524.6948114284762</v>
      </c>
      <c r="AI30" s="79">
        <f t="shared" si="6"/>
        <v>1144.9311949655737</v>
      </c>
      <c r="AJ30" s="79">
        <f t="shared" si="6"/>
        <v>934.36288568507359</v>
      </c>
      <c r="AK30" s="79">
        <f t="shared" si="6"/>
        <v>1720.9193345158965</v>
      </c>
      <c r="AL30" s="79">
        <f t="shared" si="6"/>
        <v>2321.5002667394647</v>
      </c>
      <c r="AM30" s="79">
        <f t="shared" si="6"/>
        <v>2488.5008559107691</v>
      </c>
      <c r="AN30" s="79">
        <f t="shared" si="6"/>
        <v>2449.0826089814395</v>
      </c>
      <c r="AO30" s="79">
        <f t="shared" si="6"/>
        <v>2193.0627751910479</v>
      </c>
      <c r="AP30" s="79">
        <f t="shared" si="6"/>
        <v>1576.2607809985939</v>
      </c>
      <c r="AQ30" s="79">
        <f t="shared" si="6"/>
        <v>1462.7378768019869</v>
      </c>
      <c r="AR30" s="79">
        <f t="shared" si="6"/>
        <v>3013.3367087982001</v>
      </c>
      <c r="AS30" s="79">
        <f t="shared" si="6"/>
        <v>3115.9599283877933</v>
      </c>
      <c r="AT30" s="79">
        <f t="shared" si="6"/>
        <v>2946.8774663671816</v>
      </c>
      <c r="AU30" s="79">
        <f t="shared" si="6"/>
        <v>2636.2355250599708</v>
      </c>
      <c r="AV30" s="79">
        <f t="shared" si="6"/>
        <v>2399.3681626254488</v>
      </c>
      <c r="AW30" s="79">
        <f t="shared" si="6"/>
        <v>1616.1283604628611</v>
      </c>
      <c r="AX30" s="79">
        <f t="shared" si="6"/>
        <v>1644.6724477845296</v>
      </c>
      <c r="AY30" s="79">
        <f>AY28*AS29</f>
        <v>2913.082696034875</v>
      </c>
      <c r="AZ30" s="109">
        <f>AZ28*AT29</f>
        <v>2786.3015596688638</v>
      </c>
      <c r="BA30" s="82">
        <f t="shared" ref="BA30:BE30" si="7">BA28*AU29</f>
        <v>3005.5372337920958</v>
      </c>
      <c r="BB30" s="82">
        <f t="shared" si="7"/>
        <v>2834.3747952759991</v>
      </c>
      <c r="BC30" s="82">
        <f t="shared" si="7"/>
        <v>2255.2703911451254</v>
      </c>
      <c r="BD30" s="82">
        <f t="shared" si="7"/>
        <v>1631.8133580934082</v>
      </c>
      <c r="BE30" s="82">
        <f t="shared" si="7"/>
        <v>1515.6859637419609</v>
      </c>
      <c r="BF30" s="83"/>
    </row>
    <row r="31" spans="1:58" ht="17" thickBot="1">
      <c r="A31" s="6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143"/>
      <c r="BA31" s="3"/>
      <c r="BB31" s="3"/>
      <c r="BC31" s="3"/>
      <c r="BD31" s="3"/>
      <c r="BE31" s="3"/>
      <c r="BF31" s="77"/>
    </row>
    <row r="32" spans="1:58" ht="17" thickBot="1">
      <c r="A32" s="6"/>
      <c r="B32" s="101" t="s">
        <v>58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143"/>
      <c r="BA32" s="3"/>
      <c r="BB32" s="3"/>
      <c r="BC32" s="3"/>
      <c r="BD32" s="3"/>
      <c r="BE32" s="3"/>
      <c r="BF32" s="77"/>
    </row>
    <row r="33" spans="1:58">
      <c r="A33" s="5">
        <f>S13</f>
        <v>0.5</v>
      </c>
      <c r="B33" s="103" t="s">
        <v>33</v>
      </c>
      <c r="C33" s="115">
        <f>AVERAGE($C$26:$I$26)</f>
        <v>1577.1428571428571</v>
      </c>
      <c r="D33" s="115">
        <f t="shared" ref="D33:I33" si="8">AVERAGE($C$26:$I$26)</f>
        <v>1577.1428571428571</v>
      </c>
      <c r="E33" s="115">
        <f t="shared" si="8"/>
        <v>1577.1428571428571</v>
      </c>
      <c r="F33" s="115">
        <f t="shared" si="8"/>
        <v>1577.1428571428571</v>
      </c>
      <c r="G33" s="115">
        <f t="shared" si="8"/>
        <v>1577.1428571428571</v>
      </c>
      <c r="H33" s="115">
        <f t="shared" si="8"/>
        <v>1577.1428571428571</v>
      </c>
      <c r="I33" s="115">
        <f t="shared" si="8"/>
        <v>1577.1428571428571</v>
      </c>
      <c r="J33" s="115">
        <f>$A$33*(J26/C36)+(1-$A$33)*(I33+I35)</f>
        <v>1752.1109499637419</v>
      </c>
      <c r="K33" s="115">
        <f t="shared" ref="K33:AY33" si="9">$A$33*(K26/D36)+(1-$A$33)*(J33+J35)</f>
        <v>1702.0104710532469</v>
      </c>
      <c r="L33" s="115">
        <f t="shared" si="9"/>
        <v>1708.7415898763975</v>
      </c>
      <c r="M33" s="115">
        <f t="shared" si="9"/>
        <v>1786.9662771326616</v>
      </c>
      <c r="N33" s="115">
        <f t="shared" si="9"/>
        <v>1608.7673677319376</v>
      </c>
      <c r="O33" s="115">
        <f t="shared" si="9"/>
        <v>1439.6890677041415</v>
      </c>
      <c r="P33" s="115">
        <f t="shared" si="9"/>
        <v>1663.6014922306331</v>
      </c>
      <c r="Q33" s="115">
        <f t="shared" si="9"/>
        <v>1753.2609865907154</v>
      </c>
      <c r="R33" s="115">
        <f t="shared" si="9"/>
        <v>1525.8916513896615</v>
      </c>
      <c r="S33" s="115">
        <f t="shared" si="9"/>
        <v>1566.9476723986536</v>
      </c>
      <c r="T33" s="115">
        <f t="shared" si="9"/>
        <v>1752.9655339365549</v>
      </c>
      <c r="U33" s="115">
        <f t="shared" si="9"/>
        <v>1682.49168689371</v>
      </c>
      <c r="V33" s="115">
        <f t="shared" si="9"/>
        <v>1536.7939944755249</v>
      </c>
      <c r="W33" s="115">
        <f t="shared" si="9"/>
        <v>1662.105130364765</v>
      </c>
      <c r="X33" s="115">
        <f t="shared" si="9"/>
        <v>1733.4631609960907</v>
      </c>
      <c r="Y33" s="115">
        <f t="shared" si="9"/>
        <v>1587.5770283543075</v>
      </c>
      <c r="Z33" s="115">
        <f t="shared" si="9"/>
        <v>1649.583460286723</v>
      </c>
      <c r="AA33" s="115">
        <f t="shared" si="9"/>
        <v>1638.9079560136729</v>
      </c>
      <c r="AB33" s="115">
        <f t="shared" si="9"/>
        <v>1841.7173375390648</v>
      </c>
      <c r="AC33" s="115">
        <f t="shared" si="9"/>
        <v>1842.4058295876816</v>
      </c>
      <c r="AD33" s="115">
        <f t="shared" si="9"/>
        <v>1796.2269054885537</v>
      </c>
      <c r="AE33" s="115">
        <f t="shared" si="9"/>
        <v>1719.6234478486708</v>
      </c>
      <c r="AF33" s="115">
        <f t="shared" si="9"/>
        <v>1611.0179094307605</v>
      </c>
      <c r="AG33" s="115">
        <f t="shared" si="9"/>
        <v>1557.3611357845334</v>
      </c>
      <c r="AH33" s="115">
        <f t="shared" si="9"/>
        <v>1565.9343265607135</v>
      </c>
      <c r="AI33" s="115">
        <f t="shared" si="9"/>
        <v>1618.9594958472562</v>
      </c>
      <c r="AJ33" s="115">
        <f t="shared" si="9"/>
        <v>1506.4490885178502</v>
      </c>
      <c r="AK33" s="115">
        <f t="shared" si="9"/>
        <v>1623.6421910532802</v>
      </c>
      <c r="AL33" s="115">
        <f t="shared" si="9"/>
        <v>2192.0655165900203</v>
      </c>
      <c r="AM33" s="115">
        <f t="shared" si="9"/>
        <v>2395.6412077728273</v>
      </c>
      <c r="AN33" s="115">
        <f t="shared" si="9"/>
        <v>2524.8791067991601</v>
      </c>
      <c r="AO33" s="115">
        <f t="shared" si="9"/>
        <v>2543.7098437177165</v>
      </c>
      <c r="AP33" s="115">
        <f t="shared" si="9"/>
        <v>2547.2712503994562</v>
      </c>
      <c r="AQ33" s="115">
        <f t="shared" si="9"/>
        <v>2505.382652573282</v>
      </c>
      <c r="AR33" s="115">
        <f t="shared" si="9"/>
        <v>2666.1582118144315</v>
      </c>
      <c r="AS33" s="115">
        <f t="shared" si="9"/>
        <v>2643.9648814553448</v>
      </c>
      <c r="AT33" s="115">
        <f t="shared" si="9"/>
        <v>2395.0414095661181</v>
      </c>
      <c r="AU33" s="115">
        <f t="shared" si="9"/>
        <v>2398.1100547543679</v>
      </c>
      <c r="AV33" s="115">
        <f t="shared" si="9"/>
        <v>2664.7798359832191</v>
      </c>
      <c r="AW33" s="115">
        <f t="shared" si="9"/>
        <v>2538.3937838143811</v>
      </c>
      <c r="AX33" s="115">
        <f t="shared" si="9"/>
        <v>2694.7518791163775</v>
      </c>
      <c r="AY33" s="115">
        <f t="shared" si="9"/>
        <v>2435.4917482467945</v>
      </c>
      <c r="AZ33" s="144">
        <f>AY33</f>
        <v>2435.4917482467945</v>
      </c>
      <c r="BA33" s="116">
        <f t="shared" ref="BA33:BE33" si="10">AZ33</f>
        <v>2435.4917482467945</v>
      </c>
      <c r="BB33" s="116">
        <f t="shared" si="10"/>
        <v>2435.4917482467945</v>
      </c>
      <c r="BC33" s="116">
        <f t="shared" si="10"/>
        <v>2435.4917482467945</v>
      </c>
      <c r="BD33" s="116">
        <f t="shared" si="10"/>
        <v>2435.4917482467945</v>
      </c>
      <c r="BE33" s="116">
        <f t="shared" si="10"/>
        <v>2435.4917482467945</v>
      </c>
      <c r="BF33" s="117"/>
    </row>
    <row r="34" spans="1:58">
      <c r="A34" s="5"/>
      <c r="B34" s="99" t="s">
        <v>59</v>
      </c>
      <c r="C34" s="62">
        <v>1</v>
      </c>
      <c r="D34" s="62">
        <v>1</v>
      </c>
      <c r="E34" s="62">
        <v>1</v>
      </c>
      <c r="F34" s="62">
        <v>1</v>
      </c>
      <c r="G34" s="62">
        <v>1</v>
      </c>
      <c r="H34" s="62">
        <v>1</v>
      </c>
      <c r="I34" s="62">
        <v>1</v>
      </c>
      <c r="J34" s="62">
        <v>1</v>
      </c>
      <c r="K34" s="62">
        <v>1</v>
      </c>
      <c r="L34" s="62">
        <v>1</v>
      </c>
      <c r="M34" s="62">
        <v>1</v>
      </c>
      <c r="N34" s="62">
        <v>1</v>
      </c>
      <c r="O34" s="62">
        <v>1</v>
      </c>
      <c r="P34" s="62">
        <v>1</v>
      </c>
      <c r="Q34" s="62">
        <v>1</v>
      </c>
      <c r="R34" s="62">
        <v>1</v>
      </c>
      <c r="S34" s="62">
        <v>1</v>
      </c>
      <c r="T34" s="62">
        <v>1</v>
      </c>
      <c r="U34" s="62">
        <v>1</v>
      </c>
      <c r="V34" s="62">
        <v>1</v>
      </c>
      <c r="W34" s="62">
        <v>1</v>
      </c>
      <c r="X34" s="62">
        <v>1</v>
      </c>
      <c r="Y34" s="62">
        <v>1</v>
      </c>
      <c r="Z34" s="62">
        <v>1</v>
      </c>
      <c r="AA34" s="62">
        <v>1</v>
      </c>
      <c r="AB34" s="62">
        <v>1</v>
      </c>
      <c r="AC34" s="62">
        <v>1</v>
      </c>
      <c r="AD34" s="62">
        <v>1</v>
      </c>
      <c r="AE34" s="62">
        <v>1</v>
      </c>
      <c r="AF34" s="62">
        <v>1</v>
      </c>
      <c r="AG34" s="62">
        <v>1</v>
      </c>
      <c r="AH34" s="62">
        <v>1</v>
      </c>
      <c r="AI34" s="62">
        <v>1</v>
      </c>
      <c r="AJ34" s="62">
        <v>1</v>
      </c>
      <c r="AK34" s="62">
        <v>1</v>
      </c>
      <c r="AL34" s="62">
        <v>1</v>
      </c>
      <c r="AM34" s="62">
        <v>1</v>
      </c>
      <c r="AN34" s="62">
        <v>1</v>
      </c>
      <c r="AO34" s="62">
        <v>1</v>
      </c>
      <c r="AP34" s="62">
        <v>1</v>
      </c>
      <c r="AQ34" s="62">
        <v>1</v>
      </c>
      <c r="AR34" s="62">
        <v>1</v>
      </c>
      <c r="AS34" s="62">
        <v>1</v>
      </c>
      <c r="AT34" s="62">
        <v>1</v>
      </c>
      <c r="AU34" s="62">
        <v>1</v>
      </c>
      <c r="AV34" s="62">
        <v>1</v>
      </c>
      <c r="AW34" s="62">
        <v>1</v>
      </c>
      <c r="AX34" s="62">
        <v>1</v>
      </c>
      <c r="AY34" s="62">
        <v>1</v>
      </c>
      <c r="AZ34" s="108">
        <v>2</v>
      </c>
      <c r="BA34" s="80">
        <v>3</v>
      </c>
      <c r="BB34" s="80">
        <v>4</v>
      </c>
      <c r="BC34" s="80">
        <v>5</v>
      </c>
      <c r="BD34" s="80">
        <v>6</v>
      </c>
      <c r="BE34" s="80">
        <v>7</v>
      </c>
      <c r="BF34" s="81"/>
    </row>
    <row r="35" spans="1:58">
      <c r="A35" s="5">
        <f>T13</f>
        <v>0.2</v>
      </c>
      <c r="B35" s="99" t="s">
        <v>60</v>
      </c>
      <c r="C35" s="62"/>
      <c r="D35" s="62"/>
      <c r="E35" s="62"/>
      <c r="F35" s="62"/>
      <c r="G35" s="62"/>
      <c r="H35" s="62"/>
      <c r="I35" s="84">
        <f>AVERAGE(D26:J26)-AVERAGE(C26:I26)</f>
        <v>43.714285714285779</v>
      </c>
      <c r="J35" s="84">
        <f>$A$35*(J33-I33)+(1-$A$35)*I35</f>
        <v>69.965047135605573</v>
      </c>
      <c r="K35" s="84">
        <f t="shared" ref="K35:AY35" si="11">$A$35*(K33-J33)+(1-$A$35)*J35</f>
        <v>45.951941926385466</v>
      </c>
      <c r="L35" s="84">
        <f t="shared" si="11"/>
        <v>38.107777305738502</v>
      </c>
      <c r="M35" s="84">
        <f t="shared" si="11"/>
        <v>46.131159295843631</v>
      </c>
      <c r="N35" s="84">
        <f t="shared" si="11"/>
        <v>1.2651455565301006</v>
      </c>
      <c r="O35" s="84">
        <f t="shared" si="11"/>
        <v>-32.803543560335143</v>
      </c>
      <c r="P35" s="84">
        <f t="shared" si="11"/>
        <v>18.539650057030201</v>
      </c>
      <c r="Q35" s="84">
        <f t="shared" si="11"/>
        <v>32.763618917640635</v>
      </c>
      <c r="R35" s="84">
        <f t="shared" si="11"/>
        <v>-19.262971906098276</v>
      </c>
      <c r="S35" s="84">
        <f t="shared" si="11"/>
        <v>-7.1991733230802115</v>
      </c>
      <c r="T35" s="84">
        <f t="shared" si="11"/>
        <v>31.444233649116104</v>
      </c>
      <c r="U35" s="84">
        <f t="shared" si="11"/>
        <v>11.060617510723901</v>
      </c>
      <c r="V35" s="84">
        <f t="shared" si="11"/>
        <v>-20.291044475057916</v>
      </c>
      <c r="W35" s="84">
        <f t="shared" si="11"/>
        <v>8.8293915978017026</v>
      </c>
      <c r="X35" s="84">
        <f t="shared" si="11"/>
        <v>21.335119404506486</v>
      </c>
      <c r="Y35" s="84">
        <f t="shared" si="11"/>
        <v>-12.10913100475145</v>
      </c>
      <c r="Z35" s="84">
        <f t="shared" si="11"/>
        <v>2.7139815826819547</v>
      </c>
      <c r="AA35" s="84">
        <f t="shared" si="11"/>
        <v>3.6084411535536098E-2</v>
      </c>
      <c r="AB35" s="84">
        <f t="shared" si="11"/>
        <v>40.590743834306814</v>
      </c>
      <c r="AC35" s="84">
        <f t="shared" si="11"/>
        <v>32.610293477168817</v>
      </c>
      <c r="AD35" s="84">
        <f t="shared" si="11"/>
        <v>16.852449961909468</v>
      </c>
      <c r="AE35" s="84">
        <f t="shared" si="11"/>
        <v>-1.8387315584490036</v>
      </c>
      <c r="AF35" s="84">
        <f t="shared" si="11"/>
        <v>-23.192092930341271</v>
      </c>
      <c r="AG35" s="84">
        <f t="shared" si="11"/>
        <v>-29.28502907351843</v>
      </c>
      <c r="AH35" s="84">
        <f t="shared" si="11"/>
        <v>-21.713385103578723</v>
      </c>
      <c r="AI35" s="84">
        <f t="shared" si="11"/>
        <v>-6.7656742255544433</v>
      </c>
      <c r="AJ35" s="84">
        <f t="shared" si="11"/>
        <v>-27.914620846324759</v>
      </c>
      <c r="AK35" s="84">
        <f t="shared" si="11"/>
        <v>1.1069238300261794</v>
      </c>
      <c r="AL35" s="84">
        <f t="shared" si="11"/>
        <v>114.57020417136897</v>
      </c>
      <c r="AM35" s="84">
        <f t="shared" si="11"/>
        <v>132.37130157365658</v>
      </c>
      <c r="AN35" s="84">
        <f t="shared" si="11"/>
        <v>131.74462106419185</v>
      </c>
      <c r="AO35" s="84">
        <f t="shared" si="11"/>
        <v>109.16184423506475</v>
      </c>
      <c r="AP35" s="84">
        <f t="shared" si="11"/>
        <v>88.041756724399761</v>
      </c>
      <c r="AQ35" s="84">
        <f t="shared" si="11"/>
        <v>62.055685814284971</v>
      </c>
      <c r="AR35" s="84">
        <f t="shared" si="11"/>
        <v>81.799660499657875</v>
      </c>
      <c r="AS35" s="84">
        <f t="shared" si="11"/>
        <v>61.001062327908954</v>
      </c>
      <c r="AT35" s="84">
        <f t="shared" si="11"/>
        <v>-0.98384451551817165</v>
      </c>
      <c r="AU35" s="84">
        <f t="shared" si="11"/>
        <v>-0.17334657476458237</v>
      </c>
      <c r="AV35" s="84">
        <f t="shared" si="11"/>
        <v>53.195278985958581</v>
      </c>
      <c r="AW35" s="84">
        <f t="shared" si="11"/>
        <v>17.279012754999268</v>
      </c>
      <c r="AX35" s="84">
        <f t="shared" si="11"/>
        <v>45.094829264398697</v>
      </c>
      <c r="AY35" s="84">
        <f t="shared" si="11"/>
        <v>-15.776162762397647</v>
      </c>
      <c r="AZ35" s="113">
        <f>AY35</f>
        <v>-15.776162762397647</v>
      </c>
      <c r="BA35" s="89">
        <f t="shared" ref="BA35:BE35" si="12">AZ35</f>
        <v>-15.776162762397647</v>
      </c>
      <c r="BB35" s="89">
        <f t="shared" si="12"/>
        <v>-15.776162762397647</v>
      </c>
      <c r="BC35" s="89">
        <f t="shared" si="12"/>
        <v>-15.776162762397647</v>
      </c>
      <c r="BD35" s="89">
        <f t="shared" si="12"/>
        <v>-15.776162762397647</v>
      </c>
      <c r="BE35" s="89">
        <f t="shared" si="12"/>
        <v>-15.776162762397647</v>
      </c>
      <c r="BF35" s="81"/>
    </row>
    <row r="36" spans="1:58">
      <c r="A36" s="5">
        <f>U13</f>
        <v>0.6</v>
      </c>
      <c r="B36" s="99" t="s">
        <v>55</v>
      </c>
      <c r="C36" s="162">
        <f>C26/C33</f>
        <v>0.99927536231884062</v>
      </c>
      <c r="D36" s="162">
        <f t="shared" ref="D36:I36" si="13">D26/D33</f>
        <v>1.4576992753623188</v>
      </c>
      <c r="E36" s="162">
        <f t="shared" si="13"/>
        <v>1.1907608695652174</v>
      </c>
      <c r="F36" s="162">
        <f t="shared" si="13"/>
        <v>1.0322463768115941</v>
      </c>
      <c r="G36" s="162">
        <f t="shared" si="13"/>
        <v>0.98596014492753625</v>
      </c>
      <c r="H36" s="162">
        <f t="shared" si="13"/>
        <v>0.78623188405797106</v>
      </c>
      <c r="I36" s="162">
        <f t="shared" si="13"/>
        <v>0.5478260869565218</v>
      </c>
      <c r="J36" s="162">
        <f>$A$36*(J26/J33)+(1-$A$36)*C36</f>
        <v>1.0441898795147595</v>
      </c>
      <c r="K36" s="162">
        <f t="shared" ref="K36:AY36" si="14">$A$36*(K26/K33)+(1-$A$36)*D36</f>
        <v>1.3960006783360301</v>
      </c>
      <c r="L36" s="162">
        <f t="shared" si="14"/>
        <v>1.1743619166632109</v>
      </c>
      <c r="M36" s="162">
        <f t="shared" si="14"/>
        <v>1.0461505681134313</v>
      </c>
      <c r="N36" s="162">
        <f t="shared" si="14"/>
        <v>0.90346947108120057</v>
      </c>
      <c r="O36" s="162">
        <f t="shared" si="14"/>
        <v>0.7304158952463311</v>
      </c>
      <c r="P36" s="162">
        <f t="shared" si="14"/>
        <v>0.59854822380710537</v>
      </c>
      <c r="Q36" s="162">
        <f t="shared" si="14"/>
        <v>1.0696039926063829</v>
      </c>
      <c r="R36" s="162">
        <f t="shared" si="14"/>
        <v>1.2532071398525364</v>
      </c>
      <c r="S36" s="162">
        <f t="shared" si="14"/>
        <v>1.20148585808591</v>
      </c>
      <c r="T36" s="162">
        <f t="shared" si="14"/>
        <v>1.1153364500520517</v>
      </c>
      <c r="U36" s="162">
        <f t="shared" si="14"/>
        <v>0.87063250368088774</v>
      </c>
      <c r="V36" s="162">
        <f t="shared" si="14"/>
        <v>0.6857129246351914</v>
      </c>
      <c r="W36" s="162">
        <f t="shared" si="14"/>
        <v>0.63000830109609129</v>
      </c>
      <c r="X36" s="162">
        <f t="shared" si="14"/>
        <v>1.0927533332329475</v>
      </c>
      <c r="Y36" s="162">
        <f t="shared" si="14"/>
        <v>1.1740061197105187</v>
      </c>
      <c r="Z36" s="162">
        <f t="shared" si="14"/>
        <v>1.2338754168600761</v>
      </c>
      <c r="AA36" s="162">
        <f t="shared" si="14"/>
        <v>1.1098692308952136</v>
      </c>
      <c r="AB36" s="162">
        <f t="shared" si="14"/>
        <v>0.92814654877808889</v>
      </c>
      <c r="AC36" s="162">
        <f t="shared" si="14"/>
        <v>0.67680235042876313</v>
      </c>
      <c r="AD36" s="162">
        <f t="shared" si="14"/>
        <v>0.61342759151259951</v>
      </c>
      <c r="AE36" s="162">
        <f t="shared" si="14"/>
        <v>1.0571207923985231</v>
      </c>
      <c r="AF36" s="162">
        <f t="shared" si="14"/>
        <v>1.1273232552055865</v>
      </c>
      <c r="AG36" s="162">
        <f t="shared" si="14"/>
        <v>1.219393372938175</v>
      </c>
      <c r="AH36" s="162">
        <f t="shared" si="14"/>
        <v>1.1259686314773303</v>
      </c>
      <c r="AI36" s="162">
        <f t="shared" si="14"/>
        <v>0.95385503555461004</v>
      </c>
      <c r="AJ36" s="162">
        <f t="shared" si="14"/>
        <v>0.64829759001343601</v>
      </c>
      <c r="AK36" s="162">
        <f t="shared" si="14"/>
        <v>0.64632144525245672</v>
      </c>
      <c r="AL36" s="162">
        <f t="shared" si="14"/>
        <v>1.2212733579785358</v>
      </c>
      <c r="AM36" s="162">
        <f t="shared" si="14"/>
        <v>1.1524533844645106</v>
      </c>
      <c r="AN36" s="162">
        <f t="shared" si="14"/>
        <v>1.2184854046420299</v>
      </c>
      <c r="AO36" s="162">
        <f t="shared" si="14"/>
        <v>1.0959799536601067</v>
      </c>
      <c r="AP36" s="162">
        <f t="shared" si="14"/>
        <v>0.93012905605371166</v>
      </c>
      <c r="AQ36" s="162">
        <f t="shared" si="14"/>
        <v>0.6281249743122268</v>
      </c>
      <c r="AR36" s="162">
        <f t="shared" si="14"/>
        <v>0.66068025659058116</v>
      </c>
      <c r="AS36" s="162">
        <f t="shared" si="14"/>
        <v>1.192452127399471</v>
      </c>
      <c r="AT36" s="162">
        <f t="shared" si="14"/>
        <v>1.0629751206748679</v>
      </c>
      <c r="AU36" s="162">
        <f t="shared" si="14"/>
        <v>1.2197208524180936</v>
      </c>
      <c r="AV36" s="162">
        <f t="shared" si="14"/>
        <v>1.1618288575497937</v>
      </c>
      <c r="AW36" s="162">
        <f t="shared" si="14"/>
        <v>0.89064728255656367</v>
      </c>
      <c r="AX36" s="162">
        <f t="shared" si="14"/>
        <v>0.64757590317047387</v>
      </c>
      <c r="AY36" s="162">
        <f t="shared" si="14"/>
        <v>0.61114250390453284</v>
      </c>
      <c r="AZ36" s="108"/>
      <c r="BA36" s="80"/>
      <c r="BB36" s="80"/>
      <c r="BC36" s="80"/>
      <c r="BD36" s="80"/>
      <c r="BE36" s="80"/>
      <c r="BF36" s="81"/>
    </row>
    <row r="37" spans="1:58" ht="17" thickBot="1">
      <c r="A37" s="6"/>
      <c r="B37" s="100" t="s">
        <v>56</v>
      </c>
      <c r="C37" s="163"/>
      <c r="D37" s="163"/>
      <c r="E37" s="163"/>
      <c r="F37" s="163"/>
      <c r="G37" s="163"/>
      <c r="H37" s="163"/>
      <c r="I37" s="79">
        <f>(I33+I34*I35)*C36</f>
        <v>1619.6826086956523</v>
      </c>
      <c r="J37" s="79">
        <f t="shared" ref="J37:BD37" si="15">(J33+J34*J35)*D36</f>
        <v>2656.0388606267934</v>
      </c>
      <c r="K37" s="79">
        <f t="shared" si="15"/>
        <v>2081.4052428469427</v>
      </c>
      <c r="L37" s="79">
        <f t="shared" si="15"/>
        <v>1803.1789301093859</v>
      </c>
      <c r="M37" s="79">
        <f t="shared" si="15"/>
        <v>1807.3610140873443</v>
      </c>
      <c r="N37" s="79">
        <f t="shared" si="15"/>
        <v>1265.8588963173822</v>
      </c>
      <c r="O37" s="79">
        <f t="shared" si="15"/>
        <v>770.72859148747659</v>
      </c>
      <c r="P37" s="79">
        <f t="shared" si="15"/>
        <v>1756.4747566921751</v>
      </c>
      <c r="Q37" s="79">
        <f t="shared" si="15"/>
        <v>2493.2915608145054</v>
      </c>
      <c r="R37" s="79">
        <f>(R33+R34*R35)*L36</f>
        <v>1769.3273437380797</v>
      </c>
      <c r="S37" s="79">
        <f t="shared" si="15"/>
        <v>1631.7317784219829</v>
      </c>
      <c r="T37" s="79">
        <f t="shared" si="15"/>
        <v>1612.1597489127541</v>
      </c>
      <c r="U37" s="79">
        <f t="shared" si="15"/>
        <v>1236.9975225680516</v>
      </c>
      <c r="V37" s="79">
        <f t="shared" si="15"/>
        <v>907.70014712101499</v>
      </c>
      <c r="W37" s="79">
        <f t="shared" si="15"/>
        <v>1787.2382360749993</v>
      </c>
      <c r="X37" s="79">
        <f t="shared" si="15"/>
        <v>2199.1257339989816</v>
      </c>
      <c r="Y37" s="79">
        <f t="shared" si="15"/>
        <v>1892.9023985338358</v>
      </c>
      <c r="Z37" s="79">
        <f t="shared" si="15"/>
        <v>1842.8675632447084</v>
      </c>
      <c r="AA37" s="79">
        <f t="shared" si="15"/>
        <v>1426.9179533082693</v>
      </c>
      <c r="AB37" s="79">
        <f t="shared" si="15"/>
        <v>1290.7229795429905</v>
      </c>
      <c r="AC37" s="79">
        <f t="shared" si="15"/>
        <v>1181.2757222198661</v>
      </c>
      <c r="AD37" s="79">
        <f t="shared" si="15"/>
        <v>1981.2485090843379</v>
      </c>
      <c r="AE37" s="79">
        <f t="shared" si="15"/>
        <v>2016.6897692699176</v>
      </c>
      <c r="AF37" s="79">
        <f t="shared" si="15"/>
        <v>1959.1792412356453</v>
      </c>
      <c r="AG37" s="79">
        <f t="shared" si="15"/>
        <v>1695.9646533047066</v>
      </c>
      <c r="AH37" s="79">
        <f t="shared" si="15"/>
        <v>1433.2633373642909</v>
      </c>
      <c r="AI37" s="79">
        <f t="shared" si="15"/>
        <v>1091.1365678202978</v>
      </c>
      <c r="AJ37" s="79">
        <f t="shared" si="15"/>
        <v>906.97383747210722</v>
      </c>
      <c r="AK37" s="79">
        <f t="shared" si="15"/>
        <v>1717.5560717742399</v>
      </c>
      <c r="AL37" s="79">
        <f t="shared" si="15"/>
        <v>2600.3240893022135</v>
      </c>
      <c r="AM37" s="79">
        <f t="shared" si="15"/>
        <v>3082.6417006019087</v>
      </c>
      <c r="AN37" s="79">
        <f t="shared" si="15"/>
        <v>2991.2749832125019</v>
      </c>
      <c r="AO37" s="79">
        <f t="shared" si="15"/>
        <v>2530.4550182340181</v>
      </c>
      <c r="AP37" s="79">
        <f t="shared" si="15"/>
        <v>1708.4670714494569</v>
      </c>
      <c r="AQ37" s="79">
        <f>(AQ33+AQ34*AQ35)*AK36</f>
        <v>1659.3904574632184</v>
      </c>
      <c r="AR37" s="79">
        <f t="shared" si="15"/>
        <v>3356.0077383045805</v>
      </c>
      <c r="AS37" s="79">
        <f t="shared" si="15"/>
        <v>3117.3471567742499</v>
      </c>
      <c r="AT37" s="79">
        <f t="shared" si="15"/>
        <v>2917.1242008869931</v>
      </c>
      <c r="AU37" s="79">
        <f t="shared" si="15"/>
        <v>2628.09056231055</v>
      </c>
      <c r="AV37" s="79">
        <f t="shared" si="15"/>
        <v>2528.0676280637599</v>
      </c>
      <c r="AW37" s="79">
        <f t="shared" si="15"/>
        <v>1605.2819096955989</v>
      </c>
      <c r="AX37" s="79">
        <f t="shared" si="15"/>
        <v>1810.1626263118706</v>
      </c>
      <c r="AY37" s="79">
        <f t="shared" si="15"/>
        <v>2885.3949976125255</v>
      </c>
      <c r="AZ37" s="109">
        <f>(AZ33+AZ34*AZ35)*AT36</f>
        <v>2555.3277979629893</v>
      </c>
      <c r="BA37" s="82">
        <f t="shared" si="15"/>
        <v>2912.8925271514981</v>
      </c>
      <c r="BB37" s="82">
        <f t="shared" si="15"/>
        <v>2756.3077908024984</v>
      </c>
      <c r="BC37" s="82">
        <f t="shared" si="15"/>
        <v>2098.9091247974443</v>
      </c>
      <c r="BD37" s="82">
        <f t="shared" si="15"/>
        <v>1515.8681914386102</v>
      </c>
      <c r="BE37" s="82">
        <f>(BE33+BE34*BE35)*AY36</f>
        <v>1420.9421399740543</v>
      </c>
      <c r="BF37" s="83"/>
    </row>
    <row r="38" spans="1:58" ht="17" thickBot="1">
      <c r="A38" s="6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143"/>
      <c r="BA38" s="3"/>
      <c r="BB38" s="3"/>
      <c r="BC38" s="3"/>
      <c r="BD38" s="3"/>
      <c r="BE38" s="3"/>
      <c r="BF38" s="77"/>
    </row>
    <row r="39" spans="1:58">
      <c r="B39" s="103" t="s">
        <v>61</v>
      </c>
      <c r="C39" s="115"/>
      <c r="D39" s="115"/>
      <c r="E39" s="115"/>
      <c r="F39" s="115"/>
      <c r="G39" s="115"/>
      <c r="H39" s="115"/>
      <c r="I39" s="115"/>
      <c r="J39" s="115">
        <f>I30</f>
        <v>1576</v>
      </c>
      <c r="K39" s="115">
        <f t="shared" ref="K39:BF39" si="16">J30</f>
        <v>2432.9138324873097</v>
      </c>
      <c r="L39" s="115">
        <f t="shared" si="16"/>
        <v>1956.2892232221911</v>
      </c>
      <c r="M39" s="115">
        <f t="shared" si="16"/>
        <v>1704.114163356767</v>
      </c>
      <c r="N39" s="115">
        <f t="shared" si="16"/>
        <v>1679.8201884605903</v>
      </c>
      <c r="O39" s="115">
        <f t="shared" si="16"/>
        <v>1264.2211727226961</v>
      </c>
      <c r="P39" s="115">
        <f t="shared" si="16"/>
        <v>825.22787521184398</v>
      </c>
      <c r="Q39" s="115">
        <f t="shared" si="16"/>
        <v>1702.6141031267525</v>
      </c>
      <c r="R39" s="115">
        <f t="shared" si="16"/>
        <v>2429.6546092799499</v>
      </c>
      <c r="S39" s="115">
        <f t="shared" si="16"/>
        <v>1853.6053639960271</v>
      </c>
      <c r="T39" s="115">
        <f t="shared" si="16"/>
        <v>1656.3262038716521</v>
      </c>
      <c r="U39" s="115">
        <f t="shared" si="16"/>
        <v>1568.8365173241177</v>
      </c>
      <c r="V39" s="115">
        <f t="shared" si="16"/>
        <v>1209.1266399033905</v>
      </c>
      <c r="W39" s="115">
        <f t="shared" si="16"/>
        <v>899.7851453396197</v>
      </c>
      <c r="X39" s="115">
        <f t="shared" si="16"/>
        <v>1760.8799054568899</v>
      </c>
      <c r="Y39" s="115">
        <f t="shared" si="16"/>
        <v>2247.8680961052432</v>
      </c>
      <c r="Z39" s="115">
        <f t="shared" si="16"/>
        <v>1902.7483418831666</v>
      </c>
      <c r="AA39" s="115">
        <f t="shared" si="16"/>
        <v>1806.5683671225599</v>
      </c>
      <c r="AB39" s="115">
        <f t="shared" si="16"/>
        <v>1488.3191282125081</v>
      </c>
      <c r="AC39" s="115">
        <f t="shared" si="16"/>
        <v>1222.2136439866881</v>
      </c>
      <c r="AD39" s="115">
        <f t="shared" si="16"/>
        <v>1050.5227495394417</v>
      </c>
      <c r="AE39" s="115">
        <f t="shared" si="16"/>
        <v>1908.6829607368643</v>
      </c>
      <c r="AF39" s="115">
        <f t="shared" si="16"/>
        <v>2149.7965291697806</v>
      </c>
      <c r="AG39" s="115">
        <f t="shared" si="16"/>
        <v>1983.6346765692067</v>
      </c>
      <c r="AH39" s="115">
        <f t="shared" si="16"/>
        <v>1771.2431540839018</v>
      </c>
      <c r="AI39" s="115">
        <f t="shared" si="16"/>
        <v>1524.6948114284762</v>
      </c>
      <c r="AJ39" s="115">
        <f t="shared" si="16"/>
        <v>1144.9311949655737</v>
      </c>
      <c r="AK39" s="115">
        <f t="shared" si="16"/>
        <v>934.36288568507359</v>
      </c>
      <c r="AL39" s="115">
        <f t="shared" si="16"/>
        <v>1720.9193345158965</v>
      </c>
      <c r="AM39" s="115">
        <f t="shared" si="16"/>
        <v>2321.5002667394647</v>
      </c>
      <c r="AN39" s="115">
        <f t="shared" si="16"/>
        <v>2488.5008559107691</v>
      </c>
      <c r="AO39" s="115">
        <f t="shared" si="16"/>
        <v>2449.0826089814395</v>
      </c>
      <c r="AP39" s="115">
        <f t="shared" si="16"/>
        <v>2193.0627751910479</v>
      </c>
      <c r="AQ39" s="115">
        <f t="shared" si="16"/>
        <v>1576.2607809985939</v>
      </c>
      <c r="AR39" s="115">
        <f t="shared" si="16"/>
        <v>1462.7378768019869</v>
      </c>
      <c r="AS39" s="115">
        <f t="shared" si="16"/>
        <v>3013.3367087982001</v>
      </c>
      <c r="AT39" s="115">
        <f t="shared" si="16"/>
        <v>3115.9599283877933</v>
      </c>
      <c r="AU39" s="115">
        <f t="shared" si="16"/>
        <v>2946.8774663671816</v>
      </c>
      <c r="AV39" s="115">
        <f t="shared" si="16"/>
        <v>2636.2355250599708</v>
      </c>
      <c r="AW39" s="115">
        <f t="shared" si="16"/>
        <v>2399.3681626254488</v>
      </c>
      <c r="AX39" s="115">
        <f t="shared" si="16"/>
        <v>1616.1283604628611</v>
      </c>
      <c r="AY39" s="115">
        <f t="shared" si="16"/>
        <v>1644.6724477845296</v>
      </c>
      <c r="AZ39" s="144">
        <f t="shared" si="16"/>
        <v>2913.082696034875</v>
      </c>
      <c r="BA39" s="116">
        <f t="shared" si="16"/>
        <v>2786.3015596688638</v>
      </c>
      <c r="BB39" s="116">
        <f t="shared" si="16"/>
        <v>3005.5372337920958</v>
      </c>
      <c r="BC39" s="116">
        <f t="shared" si="16"/>
        <v>2834.3747952759991</v>
      </c>
      <c r="BD39" s="116">
        <f t="shared" si="16"/>
        <v>2255.2703911451254</v>
      </c>
      <c r="BE39" s="116">
        <f t="shared" si="16"/>
        <v>1631.8133580934082</v>
      </c>
      <c r="BF39" s="117">
        <f t="shared" si="16"/>
        <v>1515.6859637419609</v>
      </c>
    </row>
    <row r="40" spans="1:58" ht="17" thickBot="1">
      <c r="B40" s="100" t="s">
        <v>62</v>
      </c>
      <c r="C40" s="79"/>
      <c r="D40" s="79"/>
      <c r="E40" s="79"/>
      <c r="F40" s="79"/>
      <c r="G40" s="79"/>
      <c r="H40" s="79"/>
      <c r="I40" s="79"/>
      <c r="J40" s="79">
        <f>I37</f>
        <v>1619.6826086956523</v>
      </c>
      <c r="K40" s="79">
        <f t="shared" ref="K40:BF40" si="17">J37</f>
        <v>2656.0388606267934</v>
      </c>
      <c r="L40" s="79">
        <f t="shared" si="17"/>
        <v>2081.4052428469427</v>
      </c>
      <c r="M40" s="79">
        <f t="shared" si="17"/>
        <v>1803.1789301093859</v>
      </c>
      <c r="N40" s="79">
        <f t="shared" si="17"/>
        <v>1807.3610140873443</v>
      </c>
      <c r="O40" s="79">
        <f t="shared" si="17"/>
        <v>1265.8588963173822</v>
      </c>
      <c r="P40" s="79">
        <f t="shared" si="17"/>
        <v>770.72859148747659</v>
      </c>
      <c r="Q40" s="79">
        <f t="shared" si="17"/>
        <v>1756.4747566921751</v>
      </c>
      <c r="R40" s="79">
        <f t="shared" si="17"/>
        <v>2493.2915608145054</v>
      </c>
      <c r="S40" s="79">
        <f t="shared" si="17"/>
        <v>1769.3273437380797</v>
      </c>
      <c r="T40" s="79">
        <f t="shared" si="17"/>
        <v>1631.7317784219829</v>
      </c>
      <c r="U40" s="79">
        <f t="shared" si="17"/>
        <v>1612.1597489127541</v>
      </c>
      <c r="V40" s="79">
        <f t="shared" si="17"/>
        <v>1236.9975225680516</v>
      </c>
      <c r="W40" s="79">
        <f t="shared" si="17"/>
        <v>907.70014712101499</v>
      </c>
      <c r="X40" s="79">
        <f t="shared" si="17"/>
        <v>1787.2382360749993</v>
      </c>
      <c r="Y40" s="79">
        <f t="shared" si="17"/>
        <v>2199.1257339989816</v>
      </c>
      <c r="Z40" s="79">
        <f t="shared" si="17"/>
        <v>1892.9023985338358</v>
      </c>
      <c r="AA40" s="79">
        <f t="shared" si="17"/>
        <v>1842.8675632447084</v>
      </c>
      <c r="AB40" s="79">
        <f t="shared" si="17"/>
        <v>1426.9179533082693</v>
      </c>
      <c r="AC40" s="79">
        <f t="shared" si="17"/>
        <v>1290.7229795429905</v>
      </c>
      <c r="AD40" s="79">
        <f t="shared" si="17"/>
        <v>1181.2757222198661</v>
      </c>
      <c r="AE40" s="79">
        <f t="shared" si="17"/>
        <v>1981.2485090843379</v>
      </c>
      <c r="AF40" s="79">
        <f t="shared" si="17"/>
        <v>2016.6897692699176</v>
      </c>
      <c r="AG40" s="79">
        <f t="shared" si="17"/>
        <v>1959.1792412356453</v>
      </c>
      <c r="AH40" s="79">
        <f t="shared" si="17"/>
        <v>1695.9646533047066</v>
      </c>
      <c r="AI40" s="79">
        <f t="shared" si="17"/>
        <v>1433.2633373642909</v>
      </c>
      <c r="AJ40" s="79">
        <f t="shared" si="17"/>
        <v>1091.1365678202978</v>
      </c>
      <c r="AK40" s="79">
        <f t="shared" si="17"/>
        <v>906.97383747210722</v>
      </c>
      <c r="AL40" s="79">
        <f t="shared" si="17"/>
        <v>1717.5560717742399</v>
      </c>
      <c r="AM40" s="79">
        <f t="shared" si="17"/>
        <v>2600.3240893022135</v>
      </c>
      <c r="AN40" s="79">
        <f t="shared" si="17"/>
        <v>3082.6417006019087</v>
      </c>
      <c r="AO40" s="79">
        <f t="shared" si="17"/>
        <v>2991.2749832125019</v>
      </c>
      <c r="AP40" s="79">
        <f t="shared" si="17"/>
        <v>2530.4550182340181</v>
      </c>
      <c r="AQ40" s="79">
        <f t="shared" si="17"/>
        <v>1708.4670714494569</v>
      </c>
      <c r="AR40" s="79">
        <f t="shared" si="17"/>
        <v>1659.3904574632184</v>
      </c>
      <c r="AS40" s="79">
        <f t="shared" si="17"/>
        <v>3356.0077383045805</v>
      </c>
      <c r="AT40" s="79">
        <f t="shared" si="17"/>
        <v>3117.3471567742499</v>
      </c>
      <c r="AU40" s="79">
        <f t="shared" si="17"/>
        <v>2917.1242008869931</v>
      </c>
      <c r="AV40" s="79">
        <f t="shared" si="17"/>
        <v>2628.09056231055</v>
      </c>
      <c r="AW40" s="79">
        <f t="shared" si="17"/>
        <v>2528.0676280637599</v>
      </c>
      <c r="AX40" s="79">
        <f t="shared" si="17"/>
        <v>1605.2819096955989</v>
      </c>
      <c r="AY40" s="79">
        <f t="shared" si="17"/>
        <v>1810.1626263118706</v>
      </c>
      <c r="AZ40" s="109">
        <f t="shared" si="17"/>
        <v>2885.3949976125255</v>
      </c>
      <c r="BA40" s="82">
        <f t="shared" si="17"/>
        <v>2555.3277979629893</v>
      </c>
      <c r="BB40" s="82">
        <f t="shared" si="17"/>
        <v>2912.8925271514981</v>
      </c>
      <c r="BC40" s="82">
        <f t="shared" si="17"/>
        <v>2756.3077908024984</v>
      </c>
      <c r="BD40" s="82">
        <f t="shared" si="17"/>
        <v>2098.9091247974443</v>
      </c>
      <c r="BE40" s="82">
        <f t="shared" si="17"/>
        <v>1515.8681914386102</v>
      </c>
      <c r="BF40" s="83">
        <f t="shared" si="17"/>
        <v>1420.9421399740543</v>
      </c>
    </row>
    <row r="41" spans="1:58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143"/>
      <c r="BA41" s="3"/>
      <c r="BB41" s="3"/>
      <c r="BC41" s="3"/>
      <c r="BD41" s="3"/>
      <c r="BE41" s="3"/>
      <c r="BF41" s="77"/>
    </row>
    <row r="42" spans="1:58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143"/>
      <c r="BA42" s="3"/>
      <c r="BB42" s="3"/>
      <c r="BC42" s="3"/>
      <c r="BD42" s="3"/>
      <c r="BE42" s="3"/>
      <c r="BF42" s="77"/>
    </row>
    <row r="43" spans="1:58" ht="17" thickBot="1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143"/>
      <c r="BA43" s="3"/>
      <c r="BB43" s="3"/>
      <c r="BC43" s="3"/>
      <c r="BD43" s="3"/>
      <c r="BE43" s="3"/>
      <c r="BF43" s="77"/>
    </row>
    <row r="44" spans="1:58" ht="17" thickBot="1">
      <c r="B44" s="101" t="s">
        <v>63</v>
      </c>
      <c r="AZ44" s="110"/>
      <c r="BF44" s="111"/>
    </row>
    <row r="45" spans="1:58">
      <c r="B45" s="103" t="s">
        <v>26</v>
      </c>
      <c r="C45" s="85"/>
      <c r="D45" s="85"/>
      <c r="E45" s="85"/>
      <c r="F45" s="85"/>
      <c r="G45" s="85"/>
      <c r="H45" s="85"/>
      <c r="I45" s="85"/>
      <c r="J45" s="86">
        <f>J4-J39</f>
        <v>306</v>
      </c>
      <c r="K45" s="86">
        <f t="shared" ref="K45:BE45" si="18">K4-K39</f>
        <v>-126.91383248730972</v>
      </c>
      <c r="L45" s="86">
        <f t="shared" si="18"/>
        <v>31.71077677780886</v>
      </c>
      <c r="M45" s="86">
        <f t="shared" si="18"/>
        <v>181.88583664323301</v>
      </c>
      <c r="N45" s="86">
        <f t="shared" si="18"/>
        <v>-314.82018846059032</v>
      </c>
      <c r="O45" s="86">
        <f t="shared" si="18"/>
        <v>-266.22117272269611</v>
      </c>
      <c r="P45" s="86">
        <f t="shared" si="18"/>
        <v>226.77212478815602</v>
      </c>
      <c r="Q45" s="86">
        <f t="shared" si="18"/>
        <v>202.38589687324748</v>
      </c>
      <c r="R45" s="86">
        <f t="shared" si="18"/>
        <v>-662.65460927994991</v>
      </c>
      <c r="S45" s="86">
        <f t="shared" si="18"/>
        <v>57.394636003972892</v>
      </c>
      <c r="T45" s="86">
        <f t="shared" si="18"/>
        <v>379.67379612834793</v>
      </c>
      <c r="U45" s="86">
        <f t="shared" si="18"/>
        <v>-140.83651732411772</v>
      </c>
      <c r="V45" s="86">
        <f t="shared" si="18"/>
        <v>-201.12663990339047</v>
      </c>
      <c r="W45" s="86">
        <f t="shared" si="18"/>
        <v>182.2148546603803</v>
      </c>
      <c r="X45" s="86">
        <f t="shared" si="18"/>
        <v>160.1200945431101</v>
      </c>
      <c r="Y45" s="86">
        <f t="shared" si="18"/>
        <v>-467.86809610524324</v>
      </c>
      <c r="Z45" s="86">
        <f t="shared" si="18"/>
        <v>168.25165811683337</v>
      </c>
      <c r="AA45" s="86">
        <f t="shared" si="18"/>
        <v>6.4316328774400517</v>
      </c>
      <c r="AB45" s="86">
        <f t="shared" si="18"/>
        <v>291.68087178749192</v>
      </c>
      <c r="AC45" s="86">
        <f t="shared" si="18"/>
        <v>13.786356013311888</v>
      </c>
      <c r="AD45" s="86">
        <f t="shared" si="18"/>
        <v>31.477250460558253</v>
      </c>
      <c r="AE45" s="86">
        <f t="shared" si="18"/>
        <v>-131.68296073686429</v>
      </c>
      <c r="AF45" s="86">
        <f t="shared" si="18"/>
        <v>-383.79652916978057</v>
      </c>
      <c r="AG45" s="86">
        <f t="shared" si="18"/>
        <v>-99.634676569206704</v>
      </c>
      <c r="AH45" s="86">
        <f t="shared" si="18"/>
        <v>8.7568459160982002</v>
      </c>
      <c r="AI45" s="86">
        <f t="shared" si="18"/>
        <v>47.305188571523786</v>
      </c>
      <c r="AJ45" s="86">
        <f t="shared" si="18"/>
        <v>-196.9311949655737</v>
      </c>
      <c r="AK45" s="86">
        <f t="shared" si="18"/>
        <v>150.63711431492641</v>
      </c>
      <c r="AL45" s="86">
        <f t="shared" si="18"/>
        <v>1196.0806654841035</v>
      </c>
      <c r="AM45" s="86">
        <f t="shared" si="18"/>
        <v>479.49973326053532</v>
      </c>
      <c r="AN45" s="86">
        <f t="shared" si="18"/>
        <v>586.49914408923087</v>
      </c>
      <c r="AO45" s="86">
        <f t="shared" si="18"/>
        <v>287.91739101856047</v>
      </c>
      <c r="AP45" s="86">
        <f t="shared" si="18"/>
        <v>135.93722480895212</v>
      </c>
      <c r="AQ45" s="86">
        <f t="shared" si="18"/>
        <v>-36.260780998593873</v>
      </c>
      <c r="AR45" s="86">
        <f t="shared" si="18"/>
        <v>324.26212319801311</v>
      </c>
      <c r="AS45" s="86">
        <f t="shared" si="18"/>
        <v>88.663291201799893</v>
      </c>
      <c r="AT45" s="86">
        <f t="shared" si="18"/>
        <v>-712.9599283877933</v>
      </c>
      <c r="AU45" s="86">
        <f t="shared" si="18"/>
        <v>-19.877466367181569</v>
      </c>
      <c r="AV45" s="86">
        <f t="shared" si="18"/>
        <v>576.76447494002923</v>
      </c>
      <c r="AW45" s="86">
        <f t="shared" si="18"/>
        <v>-205.3681626254488</v>
      </c>
      <c r="AX45" s="86">
        <f t="shared" si="18"/>
        <v>163.87163953713889</v>
      </c>
      <c r="AY45" s="86">
        <f t="shared" si="18"/>
        <v>-236.6724477845296</v>
      </c>
      <c r="AZ45" s="112">
        <f t="shared" si="18"/>
        <v>6.9173039651250292</v>
      </c>
      <c r="BA45" s="87">
        <f t="shared" si="18"/>
        <v>-139.30155966886377</v>
      </c>
      <c r="BB45" s="87">
        <f t="shared" si="18"/>
        <v>14.462766207904224</v>
      </c>
      <c r="BC45" s="87">
        <f t="shared" si="18"/>
        <v>-496.37479527599908</v>
      </c>
      <c r="BD45" s="87">
        <f t="shared" si="18"/>
        <v>694.72960885487464</v>
      </c>
      <c r="BE45" s="87">
        <f t="shared" si="18"/>
        <v>-30.813358093408169</v>
      </c>
      <c r="BF45" s="88">
        <f>BF4-BF39</f>
        <v>99.314036258039096</v>
      </c>
    </row>
    <row r="46" spans="1:58">
      <c r="B46" s="99" t="s">
        <v>27</v>
      </c>
      <c r="C46" s="42"/>
      <c r="D46" s="42"/>
      <c r="E46" s="42"/>
      <c r="F46" s="42"/>
      <c r="G46" s="42"/>
      <c r="H46" s="42"/>
      <c r="I46" s="42"/>
      <c r="J46" s="84">
        <f>ABS(J45)</f>
        <v>306</v>
      </c>
      <c r="K46" s="84">
        <f>ABS(K45)</f>
        <v>126.91383248730972</v>
      </c>
      <c r="L46" s="84">
        <f t="shared" ref="L46:BE46" si="19">ABS(L45)</f>
        <v>31.71077677780886</v>
      </c>
      <c r="M46" s="84">
        <f t="shared" si="19"/>
        <v>181.88583664323301</v>
      </c>
      <c r="N46" s="84">
        <f t="shared" si="19"/>
        <v>314.82018846059032</v>
      </c>
      <c r="O46" s="84">
        <f t="shared" si="19"/>
        <v>266.22117272269611</v>
      </c>
      <c r="P46" s="84">
        <f t="shared" si="19"/>
        <v>226.77212478815602</v>
      </c>
      <c r="Q46" s="84">
        <f t="shared" si="19"/>
        <v>202.38589687324748</v>
      </c>
      <c r="R46" s="84">
        <f t="shared" si="19"/>
        <v>662.65460927994991</v>
      </c>
      <c r="S46" s="84">
        <f t="shared" si="19"/>
        <v>57.394636003972892</v>
      </c>
      <c r="T46" s="84">
        <f t="shared" si="19"/>
        <v>379.67379612834793</v>
      </c>
      <c r="U46" s="84">
        <f t="shared" si="19"/>
        <v>140.83651732411772</v>
      </c>
      <c r="V46" s="84">
        <f t="shared" si="19"/>
        <v>201.12663990339047</v>
      </c>
      <c r="W46" s="84">
        <f t="shared" si="19"/>
        <v>182.2148546603803</v>
      </c>
      <c r="X46" s="84">
        <f t="shared" si="19"/>
        <v>160.1200945431101</v>
      </c>
      <c r="Y46" s="84">
        <f t="shared" si="19"/>
        <v>467.86809610524324</v>
      </c>
      <c r="Z46" s="84">
        <f t="shared" si="19"/>
        <v>168.25165811683337</v>
      </c>
      <c r="AA46" s="84">
        <f t="shared" si="19"/>
        <v>6.4316328774400517</v>
      </c>
      <c r="AB46" s="84">
        <f t="shared" si="19"/>
        <v>291.68087178749192</v>
      </c>
      <c r="AC46" s="84">
        <f t="shared" si="19"/>
        <v>13.786356013311888</v>
      </c>
      <c r="AD46" s="84">
        <f t="shared" si="19"/>
        <v>31.477250460558253</v>
      </c>
      <c r="AE46" s="84">
        <f t="shared" si="19"/>
        <v>131.68296073686429</v>
      </c>
      <c r="AF46" s="84">
        <f t="shared" si="19"/>
        <v>383.79652916978057</v>
      </c>
      <c r="AG46" s="84">
        <f t="shared" si="19"/>
        <v>99.634676569206704</v>
      </c>
      <c r="AH46" s="84">
        <f t="shared" si="19"/>
        <v>8.7568459160982002</v>
      </c>
      <c r="AI46" s="84">
        <f t="shared" si="19"/>
        <v>47.305188571523786</v>
      </c>
      <c r="AJ46" s="84">
        <f t="shared" si="19"/>
        <v>196.9311949655737</v>
      </c>
      <c r="AK46" s="84">
        <f t="shared" si="19"/>
        <v>150.63711431492641</v>
      </c>
      <c r="AL46" s="84">
        <f t="shared" si="19"/>
        <v>1196.0806654841035</v>
      </c>
      <c r="AM46" s="84">
        <f t="shared" si="19"/>
        <v>479.49973326053532</v>
      </c>
      <c r="AN46" s="84">
        <f t="shared" si="19"/>
        <v>586.49914408923087</v>
      </c>
      <c r="AO46" s="84">
        <f t="shared" si="19"/>
        <v>287.91739101856047</v>
      </c>
      <c r="AP46" s="84">
        <f t="shared" si="19"/>
        <v>135.93722480895212</v>
      </c>
      <c r="AQ46" s="84">
        <f t="shared" si="19"/>
        <v>36.260780998593873</v>
      </c>
      <c r="AR46" s="84">
        <f t="shared" si="19"/>
        <v>324.26212319801311</v>
      </c>
      <c r="AS46" s="84">
        <f t="shared" si="19"/>
        <v>88.663291201799893</v>
      </c>
      <c r="AT46" s="84">
        <f t="shared" si="19"/>
        <v>712.9599283877933</v>
      </c>
      <c r="AU46" s="84">
        <f t="shared" si="19"/>
        <v>19.877466367181569</v>
      </c>
      <c r="AV46" s="84">
        <f t="shared" si="19"/>
        <v>576.76447494002923</v>
      </c>
      <c r="AW46" s="84">
        <f t="shared" si="19"/>
        <v>205.3681626254488</v>
      </c>
      <c r="AX46" s="84">
        <f t="shared" si="19"/>
        <v>163.87163953713889</v>
      </c>
      <c r="AY46" s="84">
        <f>ABS(AY45)</f>
        <v>236.6724477845296</v>
      </c>
      <c r="AZ46" s="113">
        <f t="shared" si="19"/>
        <v>6.9173039651250292</v>
      </c>
      <c r="BA46" s="89">
        <f t="shared" si="19"/>
        <v>139.30155966886377</v>
      </c>
      <c r="BB46" s="89">
        <f t="shared" si="19"/>
        <v>14.462766207904224</v>
      </c>
      <c r="BC46" s="89">
        <f t="shared" si="19"/>
        <v>496.37479527599908</v>
      </c>
      <c r="BD46" s="89">
        <f t="shared" si="19"/>
        <v>694.72960885487464</v>
      </c>
      <c r="BE46" s="89">
        <f t="shared" si="19"/>
        <v>30.813358093408169</v>
      </c>
      <c r="BF46" s="90">
        <f>ABS(BF45)</f>
        <v>99.314036258039096</v>
      </c>
    </row>
    <row r="47" spans="1:58" ht="17" thickBot="1">
      <c r="B47" s="100" t="s">
        <v>28</v>
      </c>
      <c r="C47" s="78"/>
      <c r="D47" s="78"/>
      <c r="E47" s="78"/>
      <c r="F47" s="78"/>
      <c r="G47" s="78"/>
      <c r="H47" s="78"/>
      <c r="I47" s="78"/>
      <c r="J47" s="91">
        <f>J45^2</f>
        <v>93636</v>
      </c>
      <c r="K47" s="91">
        <f t="shared" ref="K47:BE47" si="20">K45^2</f>
        <v>16107.120876616911</v>
      </c>
      <c r="L47" s="91">
        <f t="shared" si="20"/>
        <v>1005.5733638520217</v>
      </c>
      <c r="M47" s="91">
        <f t="shared" si="20"/>
        <v>33082.457571408842</v>
      </c>
      <c r="N47" s="91">
        <f t="shared" si="20"/>
        <v>99111.751062361611</v>
      </c>
      <c r="O47" s="91">
        <f t="shared" si="20"/>
        <v>70873.712805847594</v>
      </c>
      <c r="P47" s="91">
        <f t="shared" si="20"/>
        <v>51425.596580935009</v>
      </c>
      <c r="Q47" s="91">
        <f t="shared" si="20"/>
        <v>40960.051253188765</v>
      </c>
      <c r="R47" s="91">
        <f t="shared" si="20"/>
        <v>439111.1311999631</v>
      </c>
      <c r="S47" s="91">
        <f t="shared" si="20"/>
        <v>3294.1442420285412</v>
      </c>
      <c r="T47" s="91">
        <f t="shared" si="20"/>
        <v>144152.1914665103</v>
      </c>
      <c r="U47" s="91">
        <f t="shared" si="20"/>
        <v>19834.924611986513</v>
      </c>
      <c r="V47" s="91">
        <f t="shared" si="20"/>
        <v>40451.925278828101</v>
      </c>
      <c r="W47" s="91">
        <f t="shared" si="20"/>
        <v>33202.253258903518</v>
      </c>
      <c r="X47" s="91">
        <f t="shared" si="20"/>
        <v>25638.444676494517</v>
      </c>
      <c r="Y47" s="91">
        <f t="shared" si="20"/>
        <v>218900.55535314512</v>
      </c>
      <c r="Z47" s="91">
        <f t="shared" si="20"/>
        <v>28308.620459063779</v>
      </c>
      <c r="AA47" s="91">
        <f t="shared" si="20"/>
        <v>41.365901470167799</v>
      </c>
      <c r="AB47" s="91">
        <f t="shared" si="20"/>
        <v>85077.7309667113</v>
      </c>
      <c r="AC47" s="91">
        <f t="shared" si="20"/>
        <v>190.06361212578085</v>
      </c>
      <c r="AD47" s="91">
        <f t="shared" si="20"/>
        <v>990.81729655671472</v>
      </c>
      <c r="AE47" s="91">
        <f t="shared" si="20"/>
        <v>17340.402148426543</v>
      </c>
      <c r="AF47" s="91">
        <f t="shared" si="20"/>
        <v>147299.77580277022</v>
      </c>
      <c r="AG47" s="91">
        <f t="shared" si="20"/>
        <v>9927.0687750504276</v>
      </c>
      <c r="AH47" s="91">
        <f t="shared" si="20"/>
        <v>76.68235039828572</v>
      </c>
      <c r="AI47" s="91">
        <f t="shared" si="20"/>
        <v>2237.7808657874248</v>
      </c>
      <c r="AJ47" s="91">
        <f t="shared" si="20"/>
        <v>38781.895550568799</v>
      </c>
      <c r="AK47" s="91">
        <f t="shared" si="20"/>
        <v>22691.540209128205</v>
      </c>
      <c r="AL47" s="91">
        <f t="shared" si="20"/>
        <v>1430608.9583448959</v>
      </c>
      <c r="AM47" s="91">
        <f t="shared" si="20"/>
        <v>229919.99419692453</v>
      </c>
      <c r="AN47" s="91">
        <f t="shared" si="20"/>
        <v>343981.24601740041</v>
      </c>
      <c r="AO47" s="91">
        <f t="shared" si="20"/>
        <v>82896.424050934642</v>
      </c>
      <c r="AP47" s="91">
        <f t="shared" si="20"/>
        <v>18478.929088759589</v>
      </c>
      <c r="AQ47" s="91">
        <f t="shared" si="20"/>
        <v>1314.8442386279864</v>
      </c>
      <c r="AR47" s="91">
        <f t="shared" si="20"/>
        <v>105145.92454088344</v>
      </c>
      <c r="AS47" s="91">
        <f t="shared" si="20"/>
        <v>7861.1792067351662</v>
      </c>
      <c r="AT47" s="91">
        <f t="shared" si="20"/>
        <v>508311.85948672734</v>
      </c>
      <c r="AU47" s="91">
        <f t="shared" si="20"/>
        <v>395.11366917843441</v>
      </c>
      <c r="AV47" s="91">
        <f t="shared" si="20"/>
        <v>332657.25955284759</v>
      </c>
      <c r="AW47" s="91">
        <f t="shared" si="20"/>
        <v>42176.082220152784</v>
      </c>
      <c r="AX47" s="91">
        <f t="shared" si="20"/>
        <v>26853.914244589982</v>
      </c>
      <c r="AY47" s="91">
        <f t="shared" si="20"/>
        <v>56013.847540320887</v>
      </c>
      <c r="AZ47" s="114">
        <f t="shared" si="20"/>
        <v>47.849094145934451</v>
      </c>
      <c r="BA47" s="92">
        <f t="shared" si="20"/>
        <v>19404.924526178016</v>
      </c>
      <c r="BB47" s="92">
        <f t="shared" si="20"/>
        <v>209.17160638449633</v>
      </c>
      <c r="BC47" s="92">
        <f>BC45^2</f>
        <v>246387.93738528999</v>
      </c>
      <c r="BD47" s="92">
        <f t="shared" si="20"/>
        <v>482649.22941964713</v>
      </c>
      <c r="BE47" s="92">
        <f t="shared" si="20"/>
        <v>949.46303699260272</v>
      </c>
      <c r="BF47" s="93">
        <f t="shared" ref="BF47" si="21">BF45^2</f>
        <v>9863.2777978631038</v>
      </c>
    </row>
    <row r="48" spans="1:58" ht="17" thickBot="1">
      <c r="AZ48" s="110"/>
      <c r="BF48" s="111"/>
    </row>
    <row r="49" spans="2:58">
      <c r="B49" s="103" t="s">
        <v>29</v>
      </c>
      <c r="C49" s="85"/>
      <c r="D49" s="85"/>
      <c r="E49" s="85"/>
      <c r="F49" s="85"/>
      <c r="G49" s="85"/>
      <c r="H49" s="85"/>
      <c r="I49" s="85"/>
      <c r="J49" s="86">
        <f>SUM($J$45:J45)/COUNT($J$45:J45)</f>
        <v>306</v>
      </c>
      <c r="K49" s="86">
        <f>SUM($J$45:K45)/COUNT($J$45:K45)</f>
        <v>89.543083756345141</v>
      </c>
      <c r="L49" s="86">
        <f>SUM($J$45:L45)/COUNT($J$45:L45)</f>
        <v>70.265648096833047</v>
      </c>
      <c r="M49" s="86">
        <f>SUM($J$45:M45)/COUNT($J$45:M45)</f>
        <v>98.170695233433037</v>
      </c>
      <c r="N49" s="86">
        <f>SUM($J$45:N45)/COUNT($J$45:N45)</f>
        <v>15.572518494628365</v>
      </c>
      <c r="O49" s="86">
        <f>SUM($J$45:O45)/COUNT($J$45:O45)</f>
        <v>-31.393096708259048</v>
      </c>
      <c r="P49" s="86">
        <f>SUM($J$45:P45)/COUNT($J$45:P45)</f>
        <v>5.4876492198002484</v>
      </c>
      <c r="Q49" s="86">
        <f>SUM($J$45:Q45)/COUNT($J$45:Q45)</f>
        <v>30.099930176481152</v>
      </c>
      <c r="R49" s="86">
        <f>SUM($J$45:R45)/COUNT($J$45:R45)</f>
        <v>-46.872796429788963</v>
      </c>
      <c r="S49" s="86">
        <f>SUM($J$45:S45)/COUNT($J$45:S45)</f>
        <v>-36.446053186412783</v>
      </c>
      <c r="T49" s="86">
        <f>SUM($J$45:T45)/COUNT($J$45:T45)</f>
        <v>1.3830240240200118</v>
      </c>
      <c r="U49" s="86">
        <f>SUM($J$45:U45)/COUNT($J$45:U45)</f>
        <v>-10.468604421658133</v>
      </c>
      <c r="V49" s="86">
        <f>SUM($J$45:V45)/COUNT($J$45:V45)</f>
        <v>-25.134607151022159</v>
      </c>
      <c r="W49" s="86">
        <f>SUM($J$45:W45)/COUNT($J$45:W45)</f>
        <v>-10.323931307350554</v>
      </c>
      <c r="X49" s="86">
        <f>SUM($J$45:X45)/COUNT($J$45:X45)</f>
        <v>1.0390037493468223</v>
      </c>
      <c r="Y49" s="86">
        <f>SUM($J$45:Y45)/COUNT($J$45:Y45)</f>
        <v>-28.267689991565057</v>
      </c>
      <c r="Z49" s="86">
        <f>SUM($J$45:Z45)/COUNT($J$45:Z45)</f>
        <v>-16.707728338129854</v>
      </c>
      <c r="AA49" s="86">
        <f>SUM($J$45:AA45)/COUNT($J$45:AA45)</f>
        <v>-15.422208270598194</v>
      </c>
      <c r="AB49" s="86">
        <f>SUM($J$45:AB45)/COUNT($J$45:AB45)</f>
        <v>0.74111173245918105</v>
      </c>
      <c r="AC49" s="86">
        <f>SUM($J$45:AC45)/COUNT($J$45:AC45)</f>
        <v>1.3933739465018165</v>
      </c>
      <c r="AD49" s="86">
        <f>SUM($J$45:AD45)/COUNT($J$45:AD45)</f>
        <v>2.8259394947902181</v>
      </c>
      <c r="AE49" s="86">
        <f>SUM($J$45:AE45)/COUNT($J$45:AE45)</f>
        <v>-3.2881014248304412</v>
      </c>
      <c r="AF49" s="86">
        <f>SUM($J$45:AF45)/COUNT($J$45:AF45)</f>
        <v>-19.831946109393492</v>
      </c>
      <c r="AG49" s="86">
        <f>SUM($J$45:AG45)/COUNT($J$45:AG45)</f>
        <v>-23.157059878552374</v>
      </c>
      <c r="AH49" s="86">
        <f>SUM($J$45:AH45)/COUNT($J$45:AH45)</f>
        <v>-21.88050364676635</v>
      </c>
      <c r="AI49" s="86">
        <f>SUM($J$45:AI45)/COUNT($J$45:AI45)</f>
        <v>-19.219515484524422</v>
      </c>
      <c r="AJ49" s="86">
        <f>SUM($J$45:AJ45)/COUNT($J$45:AJ45)</f>
        <v>-25.801429539378098</v>
      </c>
      <c r="AK49" s="86">
        <f>SUM($J$45:AK45)/COUNT($J$45:AK45)</f>
        <v>-19.50005297315294</v>
      </c>
      <c r="AL49" s="86">
        <f>SUM($J$45:AL45)/COUNT($J$45:AL45)</f>
        <v>22.416523525373147</v>
      </c>
      <c r="AM49" s="86">
        <f>SUM($J$45:AM45)/COUNT($J$45:AM45)</f>
        <v>37.652630516545216</v>
      </c>
      <c r="AN49" s="86">
        <f>SUM($J$45:AN45)/COUNT($J$45:AN45)</f>
        <v>55.357356760825404</v>
      </c>
      <c r="AO49" s="86">
        <f>SUM($J$45:AO45)/COUNT($J$45:AO45)</f>
        <v>62.624857831379622</v>
      </c>
      <c r="AP49" s="86">
        <f>SUM($J$45:AP45)/COUNT($J$45:AP45)</f>
        <v>64.846444709487869</v>
      </c>
      <c r="AQ49" s="86">
        <f>SUM($J$45:AQ45)/COUNT($J$45:AQ45)</f>
        <v>61.872702776897235</v>
      </c>
      <c r="AR49" s="86">
        <f>SUM($J$45:AR45)/COUNT($J$45:AR45)</f>
        <v>69.369543360357682</v>
      </c>
      <c r="AS49" s="86">
        <f>SUM($J$45:AS45)/COUNT($J$45:AS45)</f>
        <v>69.90548080039774</v>
      </c>
      <c r="AT49" s="86">
        <f>SUM($J$45:AT45)/COUNT($J$45:AT45)</f>
        <v>48.746956227743929</v>
      </c>
      <c r="AU49" s="86">
        <f>SUM($J$45:AU45)/COUNT($J$45:AU45)</f>
        <v>46.941050369982733</v>
      </c>
      <c r="AV49" s="86">
        <f>SUM($J$45:AV45)/COUNT($J$45:AV45)</f>
        <v>60.52626638459931</v>
      </c>
      <c r="AW49" s="86">
        <f>SUM($J$45:AW45)/COUNT($J$45:AW45)</f>
        <v>53.878905659348106</v>
      </c>
      <c r="AX49" s="86">
        <f>SUM($J$45:AX45)/COUNT($J$45:AX45)</f>
        <v>56.561655266123495</v>
      </c>
      <c r="AY49" s="86">
        <f>SUM($J$45:AY45)/COUNT($J$45:AY45)</f>
        <v>49.579890907774612</v>
      </c>
      <c r="AZ49" s="112">
        <f>SUM($AZ$45:AZ45)/COUNT($AZ$45:AZ45)</f>
        <v>6.9173039651250292</v>
      </c>
      <c r="BA49" s="87">
        <f>SUM($AZ$45:BA45)/COUNT($AZ$45:BA45)</f>
        <v>-66.192127851869373</v>
      </c>
      <c r="BB49" s="87">
        <f>SUM($AZ$45:BB45)/COUNT($AZ$45:BB45)</f>
        <v>-39.307163165278176</v>
      </c>
      <c r="BC49" s="87">
        <f>SUM($AZ$45:BC45)/COUNT($AZ$45:BC45)</f>
        <v>-153.5740711929584</v>
      </c>
      <c r="BD49" s="87">
        <f>SUM($AZ$45:BD45)/COUNT($AZ$45:BD45)</f>
        <v>16.086664816608209</v>
      </c>
      <c r="BE49" s="87">
        <f>SUM($AZ$45:BE45)/COUNT($AZ$45:BE45)</f>
        <v>8.2699943316054796</v>
      </c>
      <c r="BF49" s="88">
        <f>SUM($AZ$45:BF45)/COUNT($AZ$45:BF45)</f>
        <v>21.276286035381709</v>
      </c>
    </row>
    <row r="50" spans="2:58">
      <c r="B50" s="99" t="s">
        <v>30</v>
      </c>
      <c r="C50" s="42"/>
      <c r="D50" s="42"/>
      <c r="E50" s="42"/>
      <c r="F50" s="42"/>
      <c r="G50" s="42"/>
      <c r="H50" s="42"/>
      <c r="I50" s="42"/>
      <c r="J50" s="84">
        <f>SUM($J$46:J46)/COUNT($J$46:J46)</f>
        <v>306</v>
      </c>
      <c r="K50" s="84">
        <f>SUM($J$46:K46)/COUNT($J$46:K46)</f>
        <v>216.45691624365486</v>
      </c>
      <c r="L50" s="84">
        <f>SUM($J$46:L46)/COUNT($J$46:L46)</f>
        <v>154.87486975503953</v>
      </c>
      <c r="M50" s="84">
        <f>SUM($J$46:M46)/COUNT($J$46:M46)</f>
        <v>161.6276114770879</v>
      </c>
      <c r="N50" s="84">
        <f>SUM($J$46:N46)/COUNT($J$46:N46)</f>
        <v>192.26612687378838</v>
      </c>
      <c r="O50" s="84">
        <f>SUM($J$46:O46)/COUNT($J$46:O46)</f>
        <v>204.59196784860634</v>
      </c>
      <c r="P50" s="84">
        <f>SUM($J$46:P46)/COUNT($J$46:P46)</f>
        <v>207.76056169711345</v>
      </c>
      <c r="Q50" s="84">
        <f>SUM($J$46:Q46)/COUNT($J$46:Q46)</f>
        <v>207.0887285941302</v>
      </c>
      <c r="R50" s="84">
        <f>SUM($J$46:R46)/COUNT($J$46:R46)</f>
        <v>257.70715978144352</v>
      </c>
      <c r="S50" s="84">
        <f>SUM($J$46:S46)/COUNT($J$46:S46)</f>
        <v>237.67590740369641</v>
      </c>
      <c r="T50" s="84">
        <f>SUM($J$46:T46)/COUNT($J$46:T46)</f>
        <v>250.58480637866475</v>
      </c>
      <c r="U50" s="84">
        <f>SUM($J$46:U46)/COUNT($J$46:U46)</f>
        <v>241.43911562411915</v>
      </c>
      <c r="V50" s="84">
        <f>SUM($J$46:V46)/COUNT($J$46:V46)</f>
        <v>238.33815595329389</v>
      </c>
      <c r="W50" s="84">
        <f>SUM($J$46:W46)/COUNT($J$46:W46)</f>
        <v>234.32934871808578</v>
      </c>
      <c r="X50" s="84">
        <f>SUM($J$46:X46)/COUNT($J$46:X46)</f>
        <v>229.38206510642073</v>
      </c>
      <c r="Y50" s="84">
        <f>SUM($J$46:Y46)/COUNT($J$46:Y46)</f>
        <v>244.28744204384714</v>
      </c>
      <c r="Z50" s="84">
        <f>SUM($J$46:Z46)/COUNT($J$46:Z46)</f>
        <v>239.81474887166985</v>
      </c>
      <c r="AA50" s="84">
        <f>SUM($J$46:AA46)/COUNT($J$46:AA46)</f>
        <v>226.84902020532374</v>
      </c>
      <c r="AB50" s="84">
        <f>SUM($J$46:AB46)/COUNT($J$46:AB46)</f>
        <v>230.2612229201747</v>
      </c>
      <c r="AC50" s="84">
        <f>SUM($J$46:AC46)/COUNT($J$46:AC46)</f>
        <v>219.43747957483157</v>
      </c>
      <c r="AD50" s="84">
        <f>SUM($J$46:AD46)/COUNT($J$46:AD46)</f>
        <v>210.48699247415186</v>
      </c>
      <c r="AE50" s="84">
        <f>SUM($J$46:AE46)/COUNT($J$46:AE46)</f>
        <v>206.90499103154789</v>
      </c>
      <c r="AF50" s="84">
        <f>SUM($J$46:AF46)/COUNT($J$46:AF46)</f>
        <v>214.59592747234061</v>
      </c>
      <c r="AG50" s="84">
        <f>SUM($J$46:AG46)/COUNT($J$46:AG46)</f>
        <v>209.8058753513767</v>
      </c>
      <c r="AH50" s="84">
        <f>SUM($J$46:AH46)/COUNT($J$46:AH46)</f>
        <v>201.76391417396556</v>
      </c>
      <c r="AI50" s="84">
        <f>SUM($J$46:AI46)/COUNT($J$46:AI46)</f>
        <v>195.82319395848705</v>
      </c>
      <c r="AJ50" s="84">
        <f>SUM($J$46:AJ46)/COUNT($J$46:AJ46)</f>
        <v>195.8642310328236</v>
      </c>
      <c r="AK50" s="84">
        <f>SUM($J$46:AK46)/COUNT($J$46:AK46)</f>
        <v>194.24897686432726</v>
      </c>
      <c r="AL50" s="84">
        <f>SUM($J$46:AL46)/COUNT($J$46:AL46)</f>
        <v>228.79489716156093</v>
      </c>
      <c r="AM50" s="84">
        <f>SUM($J$46:AM46)/COUNT($J$46:AM46)</f>
        <v>237.15172503152675</v>
      </c>
      <c r="AN50" s="84">
        <f>SUM($J$46:AN46)/COUNT($J$46:AN46)</f>
        <v>248.42099661403333</v>
      </c>
      <c r="AO50" s="84">
        <f>SUM($J$46:AO46)/COUNT($J$46:AO46)</f>
        <v>249.65525893917481</v>
      </c>
      <c r="AP50" s="84">
        <f>SUM($J$46:AP46)/COUNT($J$46:AP46)</f>
        <v>246.20925790492564</v>
      </c>
      <c r="AQ50" s="84">
        <f>SUM($J$46:AQ46)/COUNT($J$46:AQ46)</f>
        <v>240.03430270179823</v>
      </c>
      <c r="AR50" s="84">
        <f>SUM($J$46:AR46)/COUNT($J$46:AR46)</f>
        <v>242.44081185883297</v>
      </c>
      <c r="AS50" s="84">
        <f>SUM($J$46:AS46)/COUNT($J$46:AS46)</f>
        <v>238.16921406280426</v>
      </c>
      <c r="AT50" s="84">
        <f>SUM($J$46:AT46)/COUNT($J$46:AT46)</f>
        <v>251.00139553104719</v>
      </c>
      <c r="AU50" s="84">
        <f>SUM($J$46:AU46)/COUNT($J$46:AU46)</f>
        <v>244.91918686884017</v>
      </c>
      <c r="AV50" s="84">
        <f>SUM($J$46:AV46)/COUNT($J$46:AV46)</f>
        <v>253.42804040912708</v>
      </c>
      <c r="AW50" s="84">
        <f>SUM($J$46:AW46)/COUNT($J$46:AW46)</f>
        <v>252.22654346453515</v>
      </c>
      <c r="AX50" s="84">
        <f>SUM($J$46:AX46)/COUNT($J$46:AX46)</f>
        <v>250.07154580776938</v>
      </c>
      <c r="AY50" s="84">
        <f>SUM($J$46:AY46)/COUNT($J$46:AY46)</f>
        <v>249.75251966435891</v>
      </c>
      <c r="AZ50" s="113">
        <f>SUM($AZ$46:AZ46)/COUNT($AZ$46:AZ46)</f>
        <v>6.9173039651250292</v>
      </c>
      <c r="BA50" s="89">
        <f>SUM($AZ$46:BA46)/COUNT($AZ$46:BA46)</f>
        <v>73.109431816994402</v>
      </c>
      <c r="BB50" s="89">
        <f>SUM($AZ$46:BB46)/COUNT($AZ$46:BB46)</f>
        <v>53.560543280631009</v>
      </c>
      <c r="BC50" s="89">
        <f>SUM($AZ$46:BC46)/COUNT($AZ$46:BC46)</f>
        <v>164.26410627947303</v>
      </c>
      <c r="BD50" s="89">
        <f>SUM($AZ$46:BD46)/COUNT($AZ$46:BD46)</f>
        <v>270.35720679455335</v>
      </c>
      <c r="BE50" s="89">
        <f>SUM($AZ$46:BE46)/COUNT($AZ$46:BE46)</f>
        <v>230.43323201102916</v>
      </c>
      <c r="BF50" s="90">
        <f>SUM($AZ$46:BF46)/COUNT($AZ$46:BF46)</f>
        <v>211.70191833203057</v>
      </c>
    </row>
    <row r="51" spans="2:58">
      <c r="B51" s="99" t="s">
        <v>31</v>
      </c>
      <c r="C51" s="42"/>
      <c r="D51" s="42"/>
      <c r="E51" s="42"/>
      <c r="F51" s="42"/>
      <c r="G51" s="42"/>
      <c r="H51" s="42"/>
      <c r="I51" s="42"/>
      <c r="J51" s="84">
        <f>SUM($J$47:J47)/COUNT($J$47:J47)</f>
        <v>93636</v>
      </c>
      <c r="K51" s="84">
        <f>SUM($J$47:K47)/COUNT($J$47:K47)</f>
        <v>54871.560438308457</v>
      </c>
      <c r="L51" s="84">
        <f>SUM($J$47:L47)/COUNT($J$47:L47)</f>
        <v>36916.231413489644</v>
      </c>
      <c r="M51" s="84">
        <f>SUM($J$47:M47)/COUNT($J$47:M47)</f>
        <v>35957.787952969447</v>
      </c>
      <c r="N51" s="84">
        <f>SUM($J$47:N47)/COUNT($J$47:N47)</f>
        <v>48588.580574847882</v>
      </c>
      <c r="O51" s="84">
        <f>SUM($J$47:O47)/COUNT($J$47:O47)</f>
        <v>52302.769280014501</v>
      </c>
      <c r="P51" s="84">
        <f>SUM($J$47:P47)/COUNT($J$47:P47)</f>
        <v>52177.458894431715</v>
      </c>
      <c r="Q51" s="84">
        <f>SUM($J$47:Q47)/COUNT($J$47:Q47)</f>
        <v>50775.282939276345</v>
      </c>
      <c r="R51" s="84">
        <f>SUM($J$47:R47)/COUNT($J$47:R47)</f>
        <v>93923.710523797097</v>
      </c>
      <c r="S51" s="84">
        <f>SUM($J$47:S47)/COUNT($J$47:S47)</f>
        <v>84860.753895620248</v>
      </c>
      <c r="T51" s="84">
        <f>SUM($J$47:T47)/COUNT($J$47:T47)</f>
        <v>90250.884583882973</v>
      </c>
      <c r="U51" s="84">
        <f>SUM($J$47:U47)/COUNT($J$47:U47)</f>
        <v>84382.88791955827</v>
      </c>
      <c r="V51" s="84">
        <f>SUM($J$47:V47)/COUNT($J$47:V47)</f>
        <v>81003.583101040553</v>
      </c>
      <c r="W51" s="84">
        <f>SUM($J$47:W47)/COUNT($J$47:W47)</f>
        <v>77589.202398030771</v>
      </c>
      <c r="X51" s="84">
        <f>SUM($J$47:X47)/COUNT($J$47:X47)</f>
        <v>74125.818549928343</v>
      </c>
      <c r="Y51" s="84">
        <f>SUM($J$47:Y47)/COUNT($J$47:Y47)</f>
        <v>83174.239600129396</v>
      </c>
      <c r="Z51" s="84">
        <f>SUM($J$47:Z47)/COUNT($J$47:Z47)</f>
        <v>79946.850238890242</v>
      </c>
      <c r="AA51" s="84">
        <f>SUM($J$47:AA47)/COUNT($J$47:AA47)</f>
        <v>75507.656664589129</v>
      </c>
      <c r="AB51" s="84">
        <f>SUM($J$47:AB47)/COUNT($J$47:AB47)</f>
        <v>76011.344785753448</v>
      </c>
      <c r="AC51" s="84">
        <f>SUM($J$47:AC47)/COUNT($J$47:AC47)</f>
        <v>72220.280727072066</v>
      </c>
      <c r="AD51" s="84">
        <f>SUM($J$47:AD47)/COUNT($J$47:AD47)</f>
        <v>68828.401516095139</v>
      </c>
      <c r="AE51" s="84">
        <f>SUM($J$47:AE47)/COUNT($J$47:AE47)</f>
        <v>66488.037908473838</v>
      </c>
      <c r="AF51" s="84">
        <f>SUM($J$47:AF47)/COUNT($J$47:AF47)</f>
        <v>70001.591729964974</v>
      </c>
      <c r="AG51" s="84">
        <f>SUM($J$47:AG47)/COUNT($J$47:AG47)</f>
        <v>67498.486606843537</v>
      </c>
      <c r="AH51" s="84">
        <f>SUM($J$47:AH47)/COUNT($J$47:AH47)</f>
        <v>64801.614436585725</v>
      </c>
      <c r="AI51" s="84">
        <f>SUM($J$47:AI47)/COUNT($J$47:AI47)</f>
        <v>62395.313145401182</v>
      </c>
      <c r="AJ51" s="84">
        <f>SUM($J$47:AJ47)/COUNT($J$47:AJ47)</f>
        <v>61520.74212337035</v>
      </c>
      <c r="AK51" s="84">
        <f>SUM($J$47:AK47)/COUNT($J$47:AK47)</f>
        <v>60133.984912147418</v>
      </c>
      <c r="AL51" s="84">
        <f>SUM($J$47:AL47)/COUNT($J$47:AL47)</f>
        <v>107391.74261672497</v>
      </c>
      <c r="AM51" s="84">
        <f>SUM($J$47:AM47)/COUNT($J$47:AM47)</f>
        <v>111476.01766939828</v>
      </c>
      <c r="AN51" s="84">
        <f>SUM($J$47:AN47)/COUNT($J$47:AN47)</f>
        <v>118976.18632578543</v>
      </c>
      <c r="AO51" s="84">
        <f>SUM($J$47:AO47)/COUNT($J$47:AO47)</f>
        <v>117848.69375469635</v>
      </c>
      <c r="AP51" s="84">
        <f>SUM($J$47:AP47)/COUNT($J$47:AP47)</f>
        <v>114837.48876481947</v>
      </c>
      <c r="AQ51" s="84">
        <f>SUM($J$47:AQ47)/COUNT($J$47:AQ47)</f>
        <v>111498.58745522561</v>
      </c>
      <c r="AR51" s="84">
        <f>SUM($J$47:AR47)/COUNT($J$47:AR47)</f>
        <v>111317.08280053013</v>
      </c>
      <c r="AS51" s="84">
        <f>SUM($J$47:AS47)/COUNT($J$47:AS47)</f>
        <v>108443.30770070248</v>
      </c>
      <c r="AT51" s="84">
        <f>SUM($J$47:AT47)/COUNT($J$47:AT47)</f>
        <v>119250.56585708153</v>
      </c>
      <c r="AU51" s="84">
        <f>SUM($J$47:AU47)/COUNT($J$47:AU47)</f>
        <v>116122.79079950512</v>
      </c>
      <c r="AV51" s="84">
        <f>SUM($J$47:AV47)/COUNT($J$47:AV47)</f>
        <v>121674.95666497544</v>
      </c>
      <c r="AW51" s="84">
        <f>SUM($J$47:AW47)/COUNT($J$47:AW47)</f>
        <v>119687.48480385488</v>
      </c>
      <c r="AX51" s="84">
        <f>SUM($J$47:AX47)/COUNT($J$47:AX47)</f>
        <v>117423.25137558013</v>
      </c>
      <c r="AY51" s="84">
        <f>SUM($J$47:AY47)/COUNT($J$47:AY47)</f>
        <v>115961.12271283587</v>
      </c>
      <c r="AZ51" s="113">
        <f>SUM($AZ$47:AZ47)/COUNT($AZ$47:AZ47)</f>
        <v>47.849094145934451</v>
      </c>
      <c r="BA51" s="89">
        <f>SUM($AZ$47:BA47)/COUNT($AZ$47:BA47)</f>
        <v>9726.3868101619755</v>
      </c>
      <c r="BB51" s="89">
        <f>SUM($AZ$47:BB47)/COUNT($AZ$47:BB47)</f>
        <v>6553.9817422361493</v>
      </c>
      <c r="BC51" s="89">
        <f>SUM($AZ$47:BC47)/COUNT($AZ$47:BC47)</f>
        <v>66512.470652999604</v>
      </c>
      <c r="BD51" s="89">
        <f>SUM($AZ$47:BD47)/COUNT($AZ$47:BD47)</f>
        <v>149739.82240632913</v>
      </c>
      <c r="BE51" s="89">
        <f>SUM($AZ$47:BE47)/COUNT($AZ$47:BE47)</f>
        <v>124941.42917810637</v>
      </c>
      <c r="BF51" s="90">
        <f>SUM($AZ$47:BF47)/COUNT($AZ$47:BF47)</f>
        <v>108501.69326664305</v>
      </c>
    </row>
    <row r="52" spans="2:58" ht="17" thickBot="1">
      <c r="B52" s="100" t="s">
        <v>36</v>
      </c>
      <c r="C52" s="78"/>
      <c r="D52" s="78"/>
      <c r="E52" s="78"/>
      <c r="F52" s="78"/>
      <c r="G52" s="78"/>
      <c r="H52" s="78"/>
      <c r="I52" s="78"/>
      <c r="J52" s="91">
        <f>SQRT(J51)</f>
        <v>306</v>
      </c>
      <c r="K52" s="91">
        <f t="shared" ref="K52:BD52" si="22">SQRT(K51)</f>
        <v>234.24679386985952</v>
      </c>
      <c r="L52" s="91">
        <f t="shared" si="22"/>
        <v>192.13597115972232</v>
      </c>
      <c r="M52" s="91">
        <f t="shared" si="22"/>
        <v>189.62538847150572</v>
      </c>
      <c r="N52" s="91">
        <f t="shared" si="22"/>
        <v>220.42817554670248</v>
      </c>
      <c r="O52" s="91">
        <f t="shared" si="22"/>
        <v>228.69798704845329</v>
      </c>
      <c r="P52" s="91">
        <f t="shared" si="22"/>
        <v>228.4238579799223</v>
      </c>
      <c r="Q52" s="91">
        <f t="shared" si="22"/>
        <v>225.33371460852533</v>
      </c>
      <c r="R52" s="91">
        <f t="shared" si="22"/>
        <v>306.4697546639751</v>
      </c>
      <c r="S52" s="91">
        <f t="shared" si="22"/>
        <v>291.30869176119728</v>
      </c>
      <c r="T52" s="91">
        <f t="shared" si="22"/>
        <v>300.4178499754683</v>
      </c>
      <c r="U52" s="91">
        <f t="shared" si="22"/>
        <v>290.48732832872122</v>
      </c>
      <c r="V52" s="91">
        <f t="shared" si="22"/>
        <v>284.61128421241585</v>
      </c>
      <c r="W52" s="91">
        <f t="shared" si="22"/>
        <v>278.54838430339311</v>
      </c>
      <c r="X52" s="91">
        <f t="shared" si="22"/>
        <v>272.26057105267438</v>
      </c>
      <c r="Y52" s="91">
        <f t="shared" si="22"/>
        <v>288.39944452118732</v>
      </c>
      <c r="Z52" s="91">
        <f t="shared" si="22"/>
        <v>282.74874047268582</v>
      </c>
      <c r="AA52" s="91">
        <f t="shared" si="22"/>
        <v>274.78656565521743</v>
      </c>
      <c r="AB52" s="91">
        <f t="shared" si="22"/>
        <v>275.7015502055682</v>
      </c>
      <c r="AC52" s="91">
        <f t="shared" si="22"/>
        <v>268.73831272647385</v>
      </c>
      <c r="AD52" s="91">
        <f t="shared" si="22"/>
        <v>262.35167526832214</v>
      </c>
      <c r="AE52" s="91">
        <f t="shared" si="22"/>
        <v>257.852744620789</v>
      </c>
      <c r="AF52" s="91">
        <f t="shared" si="22"/>
        <v>264.57813917624594</v>
      </c>
      <c r="AG52" s="91">
        <f t="shared" si="22"/>
        <v>259.80470859251864</v>
      </c>
      <c r="AH52" s="91">
        <f t="shared" si="22"/>
        <v>254.56161226034402</v>
      </c>
      <c r="AI52" s="91">
        <f t="shared" si="22"/>
        <v>249.79053854259809</v>
      </c>
      <c r="AJ52" s="91">
        <f t="shared" si="22"/>
        <v>248.0337519842216</v>
      </c>
      <c r="AK52" s="91">
        <f t="shared" si="22"/>
        <v>245.2223173207272</v>
      </c>
      <c r="AL52" s="91">
        <f t="shared" si="22"/>
        <v>327.70679366886026</v>
      </c>
      <c r="AM52" s="91">
        <f t="shared" si="22"/>
        <v>333.88024450302277</v>
      </c>
      <c r="AN52" s="91">
        <f t="shared" si="22"/>
        <v>344.92924828982746</v>
      </c>
      <c r="AO52" s="91">
        <f t="shared" si="22"/>
        <v>343.29097534700259</v>
      </c>
      <c r="AP52" s="91">
        <f t="shared" si="22"/>
        <v>338.8768047016784</v>
      </c>
      <c r="AQ52" s="91">
        <f t="shared" si="22"/>
        <v>333.9140420156445</v>
      </c>
      <c r="AR52" s="91">
        <f t="shared" si="22"/>
        <v>333.64214781788309</v>
      </c>
      <c r="AS52" s="91">
        <f t="shared" si="22"/>
        <v>329.30731498207336</v>
      </c>
      <c r="AT52" s="91">
        <f t="shared" si="22"/>
        <v>345.32675230436683</v>
      </c>
      <c r="AU52" s="91">
        <f t="shared" si="22"/>
        <v>340.7679427403715</v>
      </c>
      <c r="AV52" s="91">
        <f t="shared" si="22"/>
        <v>348.81937541509279</v>
      </c>
      <c r="AW52" s="91">
        <f t="shared" si="22"/>
        <v>345.95879061508884</v>
      </c>
      <c r="AX52" s="91">
        <f t="shared" si="22"/>
        <v>342.67076235882763</v>
      </c>
      <c r="AY52" s="91">
        <f t="shared" si="22"/>
        <v>340.53064871291082</v>
      </c>
      <c r="AZ52" s="114">
        <f>SQRT(AZ51)</f>
        <v>6.9173039651250292</v>
      </c>
      <c r="BA52" s="92">
        <f t="shared" si="22"/>
        <v>98.622445772562216</v>
      </c>
      <c r="BB52" s="92">
        <f t="shared" si="22"/>
        <v>80.956665829542104</v>
      </c>
      <c r="BC52" s="92">
        <f t="shared" si="22"/>
        <v>257.90011759012367</v>
      </c>
      <c r="BD52" s="92">
        <f t="shared" si="22"/>
        <v>386.96230101436123</v>
      </c>
      <c r="BE52" s="92">
        <f>SQRT(BE51)</f>
        <v>353.4705492372828</v>
      </c>
      <c r="BF52" s="93">
        <f>SQRT(BF51)</f>
        <v>329.39595211028785</v>
      </c>
    </row>
    <row r="53" spans="2:58">
      <c r="AZ53" s="110"/>
      <c r="BF53" s="111"/>
    </row>
    <row r="54" spans="2:58" ht="17" thickBot="1">
      <c r="AZ54" s="110"/>
      <c r="BF54" s="111"/>
    </row>
    <row r="55" spans="2:58" ht="17" thickBot="1">
      <c r="B55" s="101" t="s">
        <v>64</v>
      </c>
      <c r="AZ55" s="110"/>
      <c r="BF55" s="111"/>
    </row>
    <row r="56" spans="2:58">
      <c r="B56" s="103" t="s">
        <v>26</v>
      </c>
      <c r="C56" s="85"/>
      <c r="D56" s="85"/>
      <c r="E56" s="85"/>
      <c r="F56" s="85"/>
      <c r="G56" s="85"/>
      <c r="H56" s="85"/>
      <c r="I56" s="85"/>
      <c r="J56" s="86">
        <f>J4-J40</f>
        <v>262.31739130434767</v>
      </c>
      <c r="K56" s="86">
        <f>K4-K40</f>
        <v>-350.03886062679339</v>
      </c>
      <c r="L56" s="86">
        <f t="shared" ref="L56:BE56" si="23">L4-L40</f>
        <v>-93.405242846942656</v>
      </c>
      <c r="M56" s="86">
        <f t="shared" si="23"/>
        <v>82.821069890614126</v>
      </c>
      <c r="N56" s="86">
        <f t="shared" si="23"/>
        <v>-442.3610140873443</v>
      </c>
      <c r="O56" s="86">
        <f t="shared" si="23"/>
        <v>-267.85889631738223</v>
      </c>
      <c r="P56" s="86">
        <f t="shared" si="23"/>
        <v>281.27140851252341</v>
      </c>
      <c r="Q56" s="86">
        <f t="shared" si="23"/>
        <v>148.52524330782489</v>
      </c>
      <c r="R56" s="86">
        <f t="shared" si="23"/>
        <v>-726.29156081450537</v>
      </c>
      <c r="S56" s="86">
        <f t="shared" si="23"/>
        <v>141.67265626192034</v>
      </c>
      <c r="T56" s="86">
        <f t="shared" si="23"/>
        <v>404.26822157801712</v>
      </c>
      <c r="U56" s="86">
        <f t="shared" si="23"/>
        <v>-184.15974891275414</v>
      </c>
      <c r="V56" s="86">
        <f t="shared" si="23"/>
        <v>-228.99752256805164</v>
      </c>
      <c r="W56" s="86">
        <f t="shared" si="23"/>
        <v>174.29985287898501</v>
      </c>
      <c r="X56" s="86">
        <f t="shared" si="23"/>
        <v>133.76176392500065</v>
      </c>
      <c r="Y56" s="86">
        <f t="shared" si="23"/>
        <v>-419.12573399898156</v>
      </c>
      <c r="Z56" s="86">
        <f t="shared" si="23"/>
        <v>178.09760146616418</v>
      </c>
      <c r="AA56" s="86">
        <f t="shared" si="23"/>
        <v>-29.867563244708435</v>
      </c>
      <c r="AB56" s="86">
        <f t="shared" si="23"/>
        <v>353.08204669173074</v>
      </c>
      <c r="AC56" s="86">
        <f t="shared" si="23"/>
        <v>-54.722979542990515</v>
      </c>
      <c r="AD56" s="86">
        <f t="shared" si="23"/>
        <v>-99.275722219866111</v>
      </c>
      <c r="AE56" s="86">
        <f t="shared" si="23"/>
        <v>-204.24850908433791</v>
      </c>
      <c r="AF56" s="86">
        <f t="shared" si="23"/>
        <v>-250.68976926991763</v>
      </c>
      <c r="AG56" s="86">
        <f t="shared" si="23"/>
        <v>-75.17924123564535</v>
      </c>
      <c r="AH56" s="86">
        <f t="shared" si="23"/>
        <v>84.035346695293356</v>
      </c>
      <c r="AI56" s="86">
        <f t="shared" si="23"/>
        <v>138.73666263570908</v>
      </c>
      <c r="AJ56" s="86">
        <f t="shared" si="23"/>
        <v>-143.13656782029784</v>
      </c>
      <c r="AK56" s="86">
        <f t="shared" si="23"/>
        <v>178.02616252789278</v>
      </c>
      <c r="AL56" s="86">
        <f t="shared" si="23"/>
        <v>1199.4439282257601</v>
      </c>
      <c r="AM56" s="86">
        <f t="shared" si="23"/>
        <v>200.67591069778655</v>
      </c>
      <c r="AN56" s="86">
        <f t="shared" si="23"/>
        <v>-7.6417006019087239</v>
      </c>
      <c r="AO56" s="86">
        <f t="shared" si="23"/>
        <v>-254.27498321250187</v>
      </c>
      <c r="AP56" s="86">
        <f t="shared" si="23"/>
        <v>-201.4550182340181</v>
      </c>
      <c r="AQ56" s="86">
        <f t="shared" si="23"/>
        <v>-168.46707144945685</v>
      </c>
      <c r="AR56" s="86">
        <f t="shared" si="23"/>
        <v>127.60954253678165</v>
      </c>
      <c r="AS56" s="86">
        <f t="shared" si="23"/>
        <v>-254.00773830458047</v>
      </c>
      <c r="AT56" s="86">
        <f t="shared" si="23"/>
        <v>-714.34715677424992</v>
      </c>
      <c r="AU56" s="86">
        <f t="shared" si="23"/>
        <v>9.8757991130069058</v>
      </c>
      <c r="AV56" s="86">
        <f t="shared" si="23"/>
        <v>584.90943768944999</v>
      </c>
      <c r="AW56" s="86">
        <f t="shared" si="23"/>
        <v>-334.06762806375991</v>
      </c>
      <c r="AX56" s="86">
        <f t="shared" si="23"/>
        <v>174.71809030440113</v>
      </c>
      <c r="AY56" s="86">
        <f t="shared" si="23"/>
        <v>-402.16262631187055</v>
      </c>
      <c r="AZ56" s="112">
        <f t="shared" si="23"/>
        <v>34.605002387474542</v>
      </c>
      <c r="BA56" s="87">
        <f t="shared" si="23"/>
        <v>91.67220203701072</v>
      </c>
      <c r="BB56" s="87">
        <f t="shared" si="23"/>
        <v>107.10747284850186</v>
      </c>
      <c r="BC56" s="87">
        <f t="shared" si="23"/>
        <v>-418.3077908024984</v>
      </c>
      <c r="BD56" s="87">
        <f t="shared" si="23"/>
        <v>851.09087520255571</v>
      </c>
      <c r="BE56" s="87">
        <f t="shared" si="23"/>
        <v>85.131808561389789</v>
      </c>
      <c r="BF56" s="88">
        <f t="shared" ref="BF56" si="24">BF4-BF40</f>
        <v>194.05786002594573</v>
      </c>
    </row>
    <row r="57" spans="2:58">
      <c r="B57" s="99" t="s">
        <v>27</v>
      </c>
      <c r="C57" s="42"/>
      <c r="D57" s="42"/>
      <c r="E57" s="42"/>
      <c r="F57" s="42"/>
      <c r="G57" s="42"/>
      <c r="H57" s="42"/>
      <c r="I57" s="42"/>
      <c r="J57" s="84">
        <f>ABS(J56)</f>
        <v>262.31739130434767</v>
      </c>
      <c r="K57" s="84">
        <f>ABS(K56)</f>
        <v>350.03886062679339</v>
      </c>
      <c r="L57" s="84">
        <f t="shared" ref="L57:BE57" si="25">ABS(L56)</f>
        <v>93.405242846942656</v>
      </c>
      <c r="M57" s="84">
        <f t="shared" si="25"/>
        <v>82.821069890614126</v>
      </c>
      <c r="N57" s="84">
        <f t="shared" si="25"/>
        <v>442.3610140873443</v>
      </c>
      <c r="O57" s="84">
        <f t="shared" si="25"/>
        <v>267.85889631738223</v>
      </c>
      <c r="P57" s="84">
        <f t="shared" si="25"/>
        <v>281.27140851252341</v>
      </c>
      <c r="Q57" s="84">
        <f t="shared" si="25"/>
        <v>148.52524330782489</v>
      </c>
      <c r="R57" s="84">
        <f t="shared" si="25"/>
        <v>726.29156081450537</v>
      </c>
      <c r="S57" s="84">
        <f t="shared" si="25"/>
        <v>141.67265626192034</v>
      </c>
      <c r="T57" s="84">
        <f t="shared" si="25"/>
        <v>404.26822157801712</v>
      </c>
      <c r="U57" s="84">
        <f t="shared" si="25"/>
        <v>184.15974891275414</v>
      </c>
      <c r="V57" s="84">
        <f t="shared" si="25"/>
        <v>228.99752256805164</v>
      </c>
      <c r="W57" s="84">
        <f t="shared" si="25"/>
        <v>174.29985287898501</v>
      </c>
      <c r="X57" s="84">
        <f t="shared" si="25"/>
        <v>133.76176392500065</v>
      </c>
      <c r="Y57" s="84">
        <f t="shared" si="25"/>
        <v>419.12573399898156</v>
      </c>
      <c r="Z57" s="84">
        <f t="shared" si="25"/>
        <v>178.09760146616418</v>
      </c>
      <c r="AA57" s="84">
        <f t="shared" si="25"/>
        <v>29.867563244708435</v>
      </c>
      <c r="AB57" s="84">
        <f t="shared" si="25"/>
        <v>353.08204669173074</v>
      </c>
      <c r="AC57" s="84">
        <f t="shared" si="25"/>
        <v>54.722979542990515</v>
      </c>
      <c r="AD57" s="84">
        <f t="shared" si="25"/>
        <v>99.275722219866111</v>
      </c>
      <c r="AE57" s="84">
        <f t="shared" si="25"/>
        <v>204.24850908433791</v>
      </c>
      <c r="AF57" s="84">
        <f t="shared" si="25"/>
        <v>250.68976926991763</v>
      </c>
      <c r="AG57" s="84">
        <f t="shared" si="25"/>
        <v>75.17924123564535</v>
      </c>
      <c r="AH57" s="84">
        <f t="shared" si="25"/>
        <v>84.035346695293356</v>
      </c>
      <c r="AI57" s="84">
        <f t="shared" si="25"/>
        <v>138.73666263570908</v>
      </c>
      <c r="AJ57" s="84">
        <f t="shared" si="25"/>
        <v>143.13656782029784</v>
      </c>
      <c r="AK57" s="84">
        <f t="shared" si="25"/>
        <v>178.02616252789278</v>
      </c>
      <c r="AL57" s="84">
        <f t="shared" si="25"/>
        <v>1199.4439282257601</v>
      </c>
      <c r="AM57" s="84">
        <f t="shared" si="25"/>
        <v>200.67591069778655</v>
      </c>
      <c r="AN57" s="84">
        <f t="shared" si="25"/>
        <v>7.6417006019087239</v>
      </c>
      <c r="AO57" s="84">
        <f t="shared" si="25"/>
        <v>254.27498321250187</v>
      </c>
      <c r="AP57" s="84">
        <f t="shared" si="25"/>
        <v>201.4550182340181</v>
      </c>
      <c r="AQ57" s="84">
        <f t="shared" si="25"/>
        <v>168.46707144945685</v>
      </c>
      <c r="AR57" s="84">
        <f t="shared" si="25"/>
        <v>127.60954253678165</v>
      </c>
      <c r="AS57" s="84">
        <f t="shared" si="25"/>
        <v>254.00773830458047</v>
      </c>
      <c r="AT57" s="84">
        <f t="shared" si="25"/>
        <v>714.34715677424992</v>
      </c>
      <c r="AU57" s="84">
        <f t="shared" si="25"/>
        <v>9.8757991130069058</v>
      </c>
      <c r="AV57" s="84">
        <f t="shared" si="25"/>
        <v>584.90943768944999</v>
      </c>
      <c r="AW57" s="84">
        <f t="shared" si="25"/>
        <v>334.06762806375991</v>
      </c>
      <c r="AX57" s="84">
        <f t="shared" si="25"/>
        <v>174.71809030440113</v>
      </c>
      <c r="AY57" s="84">
        <f t="shared" si="25"/>
        <v>402.16262631187055</v>
      </c>
      <c r="AZ57" s="113">
        <f t="shared" si="25"/>
        <v>34.605002387474542</v>
      </c>
      <c r="BA57" s="89">
        <f t="shared" si="25"/>
        <v>91.67220203701072</v>
      </c>
      <c r="BB57" s="89">
        <f t="shared" si="25"/>
        <v>107.10747284850186</v>
      </c>
      <c r="BC57" s="89">
        <f t="shared" si="25"/>
        <v>418.3077908024984</v>
      </c>
      <c r="BD57" s="89">
        <f t="shared" si="25"/>
        <v>851.09087520255571</v>
      </c>
      <c r="BE57" s="89">
        <f t="shared" si="25"/>
        <v>85.131808561389789</v>
      </c>
      <c r="BF57" s="90">
        <f t="shared" ref="BF57" si="26">ABS(BF56)</f>
        <v>194.05786002594573</v>
      </c>
    </row>
    <row r="58" spans="2:58" ht="17" thickBot="1">
      <c r="B58" s="100" t="s">
        <v>28</v>
      </c>
      <c r="C58" s="78"/>
      <c r="D58" s="78"/>
      <c r="E58" s="78"/>
      <c r="F58" s="78"/>
      <c r="G58" s="78"/>
      <c r="H58" s="78"/>
      <c r="I58" s="78"/>
      <c r="J58" s="91">
        <f>J56^2</f>
        <v>68810.413780718256</v>
      </c>
      <c r="K58" s="91">
        <f t="shared" ref="K58:BB58" si="27">K56^2</f>
        <v>122527.20394890368</v>
      </c>
      <c r="L58" s="91">
        <f t="shared" si="27"/>
        <v>8724.5393912963318</v>
      </c>
      <c r="M58" s="91">
        <f t="shared" si="27"/>
        <v>6859.3296178259898</v>
      </c>
      <c r="N58" s="91">
        <f t="shared" si="27"/>
        <v>195683.26678438362</v>
      </c>
      <c r="O58" s="91">
        <f t="shared" si="27"/>
        <v>71748.38833636613</v>
      </c>
      <c r="P58" s="91">
        <f>P56^2</f>
        <v>79113.605246618827</v>
      </c>
      <c r="Q58" s="91">
        <f t="shared" si="27"/>
        <v>22059.747899648584</v>
      </c>
      <c r="R58" s="91">
        <f t="shared" si="27"/>
        <v>527499.43131037033</v>
      </c>
      <c r="S58" s="91">
        <f t="shared" si="27"/>
        <v>20071.141532308236</v>
      </c>
      <c r="T58" s="91">
        <f t="shared" si="27"/>
        <v>163432.79497785275</v>
      </c>
      <c r="U58" s="91">
        <f t="shared" si="27"/>
        <v>33914.813119608647</v>
      </c>
      <c r="V58" s="91">
        <f t="shared" si="27"/>
        <v>52439.865342305318</v>
      </c>
      <c r="W58" s="91">
        <f t="shared" si="27"/>
        <v>30380.438713635816</v>
      </c>
      <c r="X58" s="91">
        <f t="shared" si="27"/>
        <v>17892.209488327604</v>
      </c>
      <c r="Y58" s="91">
        <f t="shared" si="27"/>
        <v>175666.38090018506</v>
      </c>
      <c r="Z58" s="91">
        <f t="shared" si="27"/>
        <v>31718.755648000646</v>
      </c>
      <c r="AA58" s="91">
        <f t="shared" si="27"/>
        <v>892.0713341766583</v>
      </c>
      <c r="AB58" s="91">
        <f t="shared" si="27"/>
        <v>124666.93169602152</v>
      </c>
      <c r="AC58" s="91">
        <f t="shared" si="27"/>
        <v>2994.6044900625584</v>
      </c>
      <c r="AD58" s="91">
        <f t="shared" si="27"/>
        <v>9855.6690222760171</v>
      </c>
      <c r="AE58" s="91">
        <f t="shared" si="27"/>
        <v>41717.453463174868</v>
      </c>
      <c r="AF58" s="91">
        <f t="shared" si="27"/>
        <v>62845.360416604541</v>
      </c>
      <c r="AG58" s="91">
        <f t="shared" si="27"/>
        <v>5651.9183127673577</v>
      </c>
      <c r="AH58" s="91">
        <f t="shared" si="27"/>
        <v>7061.9394941981518</v>
      </c>
      <c r="AI58" s="91">
        <f t="shared" si="27"/>
        <v>19247.861559294557</v>
      </c>
      <c r="AJ58" s="91">
        <f t="shared" si="27"/>
        <v>20488.077047374725</v>
      </c>
      <c r="AK58" s="91">
        <f t="shared" si="27"/>
        <v>31693.314544407694</v>
      </c>
      <c r="AL58" s="91">
        <f t="shared" si="27"/>
        <v>1438665.7369576425</v>
      </c>
      <c r="AM58" s="91">
        <f t="shared" si="27"/>
        <v>40270.821134386002</v>
      </c>
      <c r="AN58" s="91">
        <f t="shared" si="27"/>
        <v>58.395588089212154</v>
      </c>
      <c r="AO58" s="91">
        <f t="shared" si="27"/>
        <v>64655.767087718108</v>
      </c>
      <c r="AP58" s="91">
        <f t="shared" si="27"/>
        <v>40584.124371668564</v>
      </c>
      <c r="AQ58" s="91">
        <f t="shared" si="27"/>
        <v>28381.1541627564</v>
      </c>
      <c r="AR58" s="91">
        <f t="shared" si="27"/>
        <v>16284.195346446684</v>
      </c>
      <c r="AS58" s="91">
        <f t="shared" si="27"/>
        <v>64519.931118608234</v>
      </c>
      <c r="AT58" s="91">
        <f t="shared" si="27"/>
        <v>510291.86039145477</v>
      </c>
      <c r="AU58" s="91">
        <f t="shared" si="27"/>
        <v>97.531408120467987</v>
      </c>
      <c r="AV58" s="91">
        <f t="shared" si="27"/>
        <v>342119.05029818858</v>
      </c>
      <c r="AW58" s="91">
        <f t="shared" si="27"/>
        <v>111601.18012014663</v>
      </c>
      <c r="AX58" s="91">
        <f t="shared" si="27"/>
        <v>30526.411079616868</v>
      </c>
      <c r="AY58" s="91">
        <f t="shared" si="27"/>
        <v>161734.77800206124</v>
      </c>
      <c r="AZ58" s="114">
        <f t="shared" si="27"/>
        <v>1197.5061902371187</v>
      </c>
      <c r="BA58" s="92">
        <f t="shared" si="27"/>
        <v>8403.7926263145127</v>
      </c>
      <c r="BB58" s="92">
        <f t="shared" si="27"/>
        <v>11472.010739992562</v>
      </c>
      <c r="BC58" s="92">
        <f>BC56^2</f>
        <v>174981.40784606678</v>
      </c>
      <c r="BD58" s="92">
        <f t="shared" ref="BD58:BE58" si="28">BD56^2</f>
        <v>724355.67785305227</v>
      </c>
      <c r="BE58" s="92">
        <f t="shared" si="28"/>
        <v>7247.4248289331199</v>
      </c>
      <c r="BF58" s="93">
        <f t="shared" ref="BF58" si="29">BF56^2</f>
        <v>37658.453037849547</v>
      </c>
    </row>
    <row r="59" spans="2:58" ht="17" thickBot="1">
      <c r="AZ59" s="110"/>
      <c r="BF59" s="111"/>
    </row>
    <row r="60" spans="2:58">
      <c r="B60" s="103" t="s">
        <v>29</v>
      </c>
      <c r="C60" s="85"/>
      <c r="D60" s="85"/>
      <c r="E60" s="85"/>
      <c r="F60" s="85"/>
      <c r="G60" s="85"/>
      <c r="H60" s="85"/>
      <c r="I60" s="85"/>
      <c r="J60" s="86">
        <f>SUM($J$56:J56)/COUNT($J$56:J56)</f>
        <v>262.31739130434767</v>
      </c>
      <c r="K60" s="86">
        <f>SUM($J$56:K56)/COUNT($J$56:K56)</f>
        <v>-43.860734661222864</v>
      </c>
      <c r="L60" s="86">
        <f>SUM($J$56:L56)/COUNT($J$56:L56)</f>
        <v>-60.375570723129464</v>
      </c>
      <c r="M60" s="86">
        <f>SUM($J$56:M56)/COUNT($J$56:M56)</f>
        <v>-24.576410569693564</v>
      </c>
      <c r="N60" s="86">
        <f>SUM($J$56:N56)/COUNT($J$56:N56)</f>
        <v>-108.13333127322372</v>
      </c>
      <c r="O60" s="86">
        <f>SUM($J$56:O56)/COUNT($J$56:O56)</f>
        <v>-134.75425878058346</v>
      </c>
      <c r="P60" s="86">
        <f>SUM($J$56:P56)/COUNT($J$56:P56)</f>
        <v>-75.322020595853914</v>
      </c>
      <c r="Q60" s="86">
        <f>SUM($J$56:Q56)/COUNT($J$56:Q56)</f>
        <v>-47.341112607894061</v>
      </c>
      <c r="R60" s="86">
        <f>SUM($J$56:R56)/COUNT($J$56:R56)</f>
        <v>-122.78005129751753</v>
      </c>
      <c r="S60" s="86">
        <f>SUM($J$56:S56)/COUNT($J$56:S56)</f>
        <v>-96.334780541573735</v>
      </c>
      <c r="T60" s="86">
        <f>SUM($J$56:T56)/COUNT($J$56:T56)</f>
        <v>-50.825416712520024</v>
      </c>
      <c r="U60" s="86">
        <f>SUM($J$56:U56)/COUNT($J$56:U56)</f>
        <v>-61.936611062539534</v>
      </c>
      <c r="V60" s="86">
        <f>SUM($J$56:V56)/COUNT($J$56:V56)</f>
        <v>-74.787450409117383</v>
      </c>
      <c r="W60" s="86">
        <f>SUM($J$56:W56)/COUNT($J$56:W56)</f>
        <v>-56.995500174252932</v>
      </c>
      <c r="X60" s="86">
        <f>SUM($J$56:X56)/COUNT($J$56:X56)</f>
        <v>-44.278349234302695</v>
      </c>
      <c r="Y60" s="86">
        <f>SUM($J$56:Y56)/COUNT($J$56:Y56)</f>
        <v>-67.70631078209513</v>
      </c>
      <c r="Z60" s="86">
        <f>SUM($J$56:Z56)/COUNT($J$56:Z56)</f>
        <v>-53.24725712043282</v>
      </c>
      <c r="AA60" s="86">
        <f>SUM($J$56:AA56)/COUNT($J$56:AA56)</f>
        <v>-51.948385238448132</v>
      </c>
      <c r="AB60" s="86">
        <f>SUM($J$56:AB56)/COUNT($J$56:AB56)</f>
        <v>-30.630994084228188</v>
      </c>
      <c r="AC60" s="86">
        <f>SUM($J$56:AC56)/COUNT($J$56:AC56)</f>
        <v>-31.835593357166307</v>
      </c>
      <c r="AD60" s="86">
        <f>SUM($J$56:AD56)/COUNT($J$56:AD56)</f>
        <v>-35.047028064913917</v>
      </c>
      <c r="AE60" s="86">
        <f>SUM($J$56:AE56)/COUNT($J$56:AE56)</f>
        <v>-42.738004474887731</v>
      </c>
      <c r="AF60" s="86">
        <f>SUM($J$56:AF56)/COUNT($J$56:AF56)</f>
        <v>-51.77938555293251</v>
      </c>
      <c r="AG60" s="86">
        <f>SUM($J$56:AG56)/COUNT($J$56:AG56)</f>
        <v>-52.754379539712211</v>
      </c>
      <c r="AH60" s="86">
        <f>SUM($J$56:AH56)/COUNT($J$56:AH56)</f>
        <v>-47.282790490311989</v>
      </c>
      <c r="AI60" s="86">
        <f>SUM($J$56:AI56)/COUNT($J$56:AI56)</f>
        <v>-40.128196139311179</v>
      </c>
      <c r="AJ60" s="86">
        <f>SUM($J$56:AJ56)/COUNT($J$56:AJ56)</f>
        <v>-43.943321016384758</v>
      </c>
      <c r="AK60" s="86">
        <f>SUM($J$56:AK56)/COUNT($J$56:AK56)</f>
        <v>-36.015839461231991</v>
      </c>
      <c r="AL60" s="86">
        <f>SUM($J$56:AL56)/COUNT($J$56:AL56)</f>
        <v>6.5862214934918759</v>
      </c>
      <c r="AM60" s="86">
        <f>SUM($J$56:AM56)/COUNT($J$56:AM56)</f>
        <v>13.055877800301698</v>
      </c>
      <c r="AN60" s="86">
        <f>SUM($J$56:AN56)/COUNT($J$56:AN56)</f>
        <v>12.388213980875555</v>
      </c>
      <c r="AO60" s="86">
        <f>SUM($J$56:AO56)/COUNT($J$56:AO56)</f>
        <v>4.0549890685825112</v>
      </c>
      <c r="AP60" s="86">
        <f>SUM($J$56:AP56)/COUNT($J$56:AP56)</f>
        <v>-2.1725869102841742</v>
      </c>
      <c r="AQ60" s="86">
        <f>SUM($J$56:AQ56)/COUNT($J$56:AQ56)</f>
        <v>-7.0636011614363117</v>
      </c>
      <c r="AR60" s="86">
        <f>SUM($J$56:AR56)/COUNT($J$56:AR56)</f>
        <v>-3.2157970557729412</v>
      </c>
      <c r="AS60" s="86">
        <f>SUM($J$56:AS56)/COUNT($J$56:AS56)</f>
        <v>-10.182239868239817</v>
      </c>
      <c r="AT60" s="86">
        <f>SUM($J$56:AT56)/COUNT($J$56:AT56)</f>
        <v>-29.213724108942792</v>
      </c>
      <c r="AU60" s="86">
        <f>SUM($J$56:AU56)/COUNT($J$56:AU56)</f>
        <v>-28.185052445207273</v>
      </c>
      <c r="AV60" s="86">
        <f>SUM($J$56:AV56)/COUNT($J$56:AV56)</f>
        <v>-12.464680903292983</v>
      </c>
      <c r="AW60" s="86">
        <f>SUM($J$56:AW56)/COUNT($J$56:AW56)</f>
        <v>-20.504754582304656</v>
      </c>
      <c r="AX60" s="86">
        <f>SUM($J$56:AX56)/COUNT($J$56:AX56)</f>
        <v>-15.743221780189881</v>
      </c>
      <c r="AY60" s="86">
        <f>SUM($J$56:AY56)/COUNT($J$56:AY56)</f>
        <v>-24.943683792848944</v>
      </c>
      <c r="AZ60" s="112">
        <f>SUM($AZ$56:AZ56)/COUNT($AZ$56:AZ56)</f>
        <v>34.605002387474542</v>
      </c>
      <c r="BA60" s="87">
        <f>SUM($AZ$56:BA56)/COUNT($AZ$56:BA56)</f>
        <v>63.138602212242631</v>
      </c>
      <c r="BB60" s="87">
        <f>SUM($AZ$56:BB56)/COUNT($AZ$56:BB56)</f>
        <v>77.794892424329035</v>
      </c>
      <c r="BC60" s="87">
        <f>SUM($AZ$56:BC56)/COUNT($AZ$56:BC56)</f>
        <v>-46.230778382377821</v>
      </c>
      <c r="BD60" s="87">
        <f>SUM($AZ$56:BD56)/COUNT($AZ$56:BD56)</f>
        <v>133.23355233460887</v>
      </c>
      <c r="BE60" s="87">
        <f>SUM($AZ$56:BE56)/COUNT($AZ$56:BE56)</f>
        <v>125.21659503907237</v>
      </c>
      <c r="BF60" s="88">
        <f>SUM($AZ$56:BF56)/COUNT($AZ$56:BF56)</f>
        <v>135.05106146576856</v>
      </c>
    </row>
    <row r="61" spans="2:58">
      <c r="B61" s="99" t="s">
        <v>30</v>
      </c>
      <c r="C61" s="42"/>
      <c r="D61" s="42"/>
      <c r="E61" s="42"/>
      <c r="F61" s="42"/>
      <c r="G61" s="42"/>
      <c r="H61" s="42"/>
      <c r="I61" s="42"/>
      <c r="J61" s="84">
        <f>SUM($J$57:J57)/COUNT($J$57:J57)</f>
        <v>262.31739130434767</v>
      </c>
      <c r="K61" s="84">
        <f>SUM($J$57:K57)/COUNT($J$57:K57)</f>
        <v>306.17812596557053</v>
      </c>
      <c r="L61" s="84">
        <f>SUM($J$57:L57)/COUNT($J$57:L57)</f>
        <v>235.25383159269458</v>
      </c>
      <c r="M61" s="84">
        <f>SUM($J$57:M57)/COUNT($J$57:M57)</f>
        <v>197.14564116717446</v>
      </c>
      <c r="N61" s="84">
        <f>SUM($J$57:N57)/COUNT($J$57:N57)</f>
        <v>246.18871575120843</v>
      </c>
      <c r="O61" s="84">
        <f>SUM($J$57:O57)/COUNT($J$57:O57)</f>
        <v>249.80041251223739</v>
      </c>
      <c r="P61" s="84">
        <f>SUM($J$57:P57)/COUNT($J$57:P57)</f>
        <v>254.29626908370685</v>
      </c>
      <c r="Q61" s="84">
        <f>SUM($J$57:Q57)/COUNT($J$57:Q57)</f>
        <v>241.0748908617216</v>
      </c>
      <c r="R61" s="84">
        <f>SUM($J$57:R57)/COUNT($J$57:R57)</f>
        <v>294.98785418980867</v>
      </c>
      <c r="S61" s="84">
        <f>SUM($J$57:S57)/COUNT($J$57:S57)</f>
        <v>279.65633439701986</v>
      </c>
      <c r="T61" s="84">
        <f>SUM($J$57:T57)/COUNT($J$57:T57)</f>
        <v>290.98468777711054</v>
      </c>
      <c r="U61" s="84">
        <f>SUM($J$57:U57)/COUNT($J$57:U57)</f>
        <v>282.08260953841415</v>
      </c>
      <c r="V61" s="84">
        <f>SUM($J$57:V57)/COUNT($J$57:V57)</f>
        <v>277.99914130992477</v>
      </c>
      <c r="W61" s="84">
        <f>SUM($J$57:W57)/COUNT($J$57:W57)</f>
        <v>270.59204927914334</v>
      </c>
      <c r="X61" s="84">
        <f>SUM($J$57:X57)/COUNT($J$57:X57)</f>
        <v>261.4700302555338</v>
      </c>
      <c r="Y61" s="84">
        <f>SUM($J$57:Y57)/COUNT($J$57:Y57)</f>
        <v>271.32351173949928</v>
      </c>
      <c r="Z61" s="84">
        <f>SUM($J$57:Z57)/COUNT($J$57:Z57)</f>
        <v>265.83963466459727</v>
      </c>
      <c r="AA61" s="84">
        <f>SUM($J$57:AA57)/COUNT($J$57:AA57)</f>
        <v>252.73007514127008</v>
      </c>
      <c r="AB61" s="84">
        <f>SUM($J$57:AB57)/COUNT($J$57:AB57)</f>
        <v>258.01175785445218</v>
      </c>
      <c r="AC61" s="84">
        <f>SUM($J$57:AC57)/COUNT($J$57:AC57)</f>
        <v>247.84731893887911</v>
      </c>
      <c r="AD61" s="84">
        <f>SUM($J$57:AD57)/COUNT($J$57:AD57)</f>
        <v>240.7724809998785</v>
      </c>
      <c r="AE61" s="84">
        <f>SUM($J$57:AE57)/COUNT($J$57:AE57)</f>
        <v>239.11230045826298</v>
      </c>
      <c r="AF61" s="84">
        <f>SUM($J$57:AF57)/COUNT($J$57:AF57)</f>
        <v>239.61566866746537</v>
      </c>
      <c r="AG61" s="84">
        <f>SUM($J$57:AG57)/COUNT($J$57:AG57)</f>
        <v>232.76415085780619</v>
      </c>
      <c r="AH61" s="84">
        <f>SUM($J$57:AH57)/COUNT($J$57:AH57)</f>
        <v>226.81499869130568</v>
      </c>
      <c r="AI61" s="84">
        <f>SUM($J$57:AI57)/COUNT($J$57:AI57)</f>
        <v>223.42737038147501</v>
      </c>
      <c r="AJ61" s="84">
        <f>SUM($J$57:AJ57)/COUNT($J$57:AJ57)</f>
        <v>220.45363695328328</v>
      </c>
      <c r="AK61" s="84">
        <f>SUM($J$57:AK57)/COUNT($J$57:AK57)</f>
        <v>218.93837000951933</v>
      </c>
      <c r="AL61" s="84">
        <f>SUM($J$57:AL57)/COUNT($J$57:AL57)</f>
        <v>252.74890649973452</v>
      </c>
      <c r="AM61" s="84">
        <f>SUM($J$57:AM57)/COUNT($J$57:AM57)</f>
        <v>251.01313997300295</v>
      </c>
      <c r="AN61" s="84">
        <f>SUM($J$57:AN57)/COUNT($J$57:AN57)</f>
        <v>243.16244838038702</v>
      </c>
      <c r="AO61" s="84">
        <f>SUM($J$57:AO57)/COUNT($J$57:AO57)</f>
        <v>243.50971509389061</v>
      </c>
      <c r="AP61" s="84">
        <f>SUM($J$57:AP57)/COUNT($J$57:AP57)</f>
        <v>242.23533034056115</v>
      </c>
      <c r="AQ61" s="84">
        <f>SUM($J$57:AQ57)/COUNT($J$57:AQ57)</f>
        <v>240.06567566729336</v>
      </c>
      <c r="AR61" s="84">
        <f>SUM($J$57:AR57)/COUNT($J$57:AR57)</f>
        <v>236.85264329213589</v>
      </c>
      <c r="AS61" s="84">
        <f>SUM($J$57:AS57)/COUNT($J$57:AS57)</f>
        <v>237.32917370914825</v>
      </c>
      <c r="AT61" s="84">
        <f>SUM($J$57:AT57)/COUNT($J$57:AT57)</f>
        <v>250.22155162982665</v>
      </c>
      <c r="AU61" s="84">
        <f>SUM($J$57:AU57)/COUNT($J$57:AU57)</f>
        <v>243.89666340569985</v>
      </c>
      <c r="AV61" s="84">
        <f>SUM($J$57:AV57)/COUNT($J$57:AV57)</f>
        <v>252.64058069502678</v>
      </c>
      <c r="AW61" s="84">
        <f>SUM($J$57:AW57)/COUNT($J$57:AW57)</f>
        <v>254.6762568792451</v>
      </c>
      <c r="AX61" s="84">
        <f>SUM($J$57:AX57)/COUNT($J$57:AX57)</f>
        <v>252.72605769449279</v>
      </c>
      <c r="AY61" s="84">
        <f>SUM($J$57:AY57)/COUNT($J$57:AY57)</f>
        <v>256.28407123300178</v>
      </c>
      <c r="AZ61" s="113">
        <f>SUM($AZ$57:AZ57)/COUNT($AZ$57:AZ57)</f>
        <v>34.605002387474542</v>
      </c>
      <c r="BA61" s="89">
        <f>SUM($AZ$57:BA57)/COUNT($AZ$57:BA57)</f>
        <v>63.138602212242631</v>
      </c>
      <c r="BB61" s="89">
        <f>SUM($AZ$57:BB57)/COUNT($AZ$57:BB57)</f>
        <v>77.794892424329035</v>
      </c>
      <c r="BC61" s="89">
        <f>SUM($AZ$57:BC57)/COUNT($AZ$57:BC57)</f>
        <v>162.92311701887138</v>
      </c>
      <c r="BD61" s="89">
        <f>SUM($AZ$57:BD57)/COUNT($AZ$57:BD57)</f>
        <v>300.55666865560823</v>
      </c>
      <c r="BE61" s="89">
        <f>SUM($AZ$57:BE57)/COUNT($AZ$57:BE57)</f>
        <v>264.65252530657182</v>
      </c>
      <c r="BF61" s="90">
        <f>SUM($AZ$57:BF57)/COUNT($AZ$57:BF57)</f>
        <v>254.56757312362524</v>
      </c>
    </row>
    <row r="62" spans="2:58">
      <c r="B62" s="99" t="s">
        <v>31</v>
      </c>
      <c r="C62" s="42"/>
      <c r="D62" s="42"/>
      <c r="E62" s="42"/>
      <c r="F62" s="42"/>
      <c r="G62" s="42"/>
      <c r="H62" s="42"/>
      <c r="I62" s="42"/>
      <c r="J62" s="84">
        <f>SUM($J$58:J58)/COUNT($J$58:J58)</f>
        <v>68810.413780718256</v>
      </c>
      <c r="K62" s="84">
        <f>SUM($J$58:K58)/COUNT($J$58:K58)</f>
        <v>95668.80886481097</v>
      </c>
      <c r="L62" s="84">
        <f>SUM($J$58:L58)/COUNT($J$58:L58)</f>
        <v>66687.385706972753</v>
      </c>
      <c r="M62" s="84">
        <f>SUM($J$58:M58)/COUNT($J$58:M58)</f>
        <v>51730.371684686063</v>
      </c>
      <c r="N62" s="84">
        <f>SUM($J$58:N58)/COUNT($J$58:N58)</f>
        <v>80520.950704625575</v>
      </c>
      <c r="O62" s="84">
        <f>SUM($J$58:O58)/COUNT($J$58:O58)</f>
        <v>79058.856976582334</v>
      </c>
      <c r="P62" s="84">
        <f>SUM($J$58:P58)/COUNT($J$58:P58)</f>
        <v>79066.678158016133</v>
      </c>
      <c r="Q62" s="84">
        <f>SUM($J$58:Q58)/COUNT($J$58:Q58)</f>
        <v>71940.811875720188</v>
      </c>
      <c r="R62" s="84">
        <f>SUM($J$58:R58)/COUNT($J$58:R58)</f>
        <v>122558.43625734799</v>
      </c>
      <c r="S62" s="84">
        <f>SUM($J$58:S58)/COUNT($J$58:S58)</f>
        <v>112309.70678484401</v>
      </c>
      <c r="T62" s="84">
        <f>SUM($J$58:T58)/COUNT($J$58:T58)</f>
        <v>116957.26025693571</v>
      </c>
      <c r="U62" s="84">
        <f>SUM($J$58:U58)/COUNT($J$58:U58)</f>
        <v>110037.05632882513</v>
      </c>
      <c r="V62" s="84">
        <f>SUM($J$58:V58)/COUNT($J$58:V58)</f>
        <v>105606.5031760159</v>
      </c>
      <c r="W62" s="84">
        <f>SUM($J$58:W58)/COUNT($J$58:W58)</f>
        <v>100233.21285727447</v>
      </c>
      <c r="X62" s="84">
        <f>SUM($J$58:X58)/COUNT($J$58:X58)</f>
        <v>94743.812632678018</v>
      </c>
      <c r="Y62" s="84">
        <f>SUM($J$58:Y58)/COUNT($J$58:Y58)</f>
        <v>99801.473149397207</v>
      </c>
      <c r="Z62" s="84">
        <f>SUM($J$58:Z58)/COUNT($J$58:Z58)</f>
        <v>95796.607414020938</v>
      </c>
      <c r="AA62" s="84">
        <f>SUM($J$58:AA58)/COUNT($J$58:AA58)</f>
        <v>90524.133187362924</v>
      </c>
      <c r="AB62" s="84">
        <f>SUM($J$58:AB58)/COUNT($J$58:AB58)</f>
        <v>92321.122582555472</v>
      </c>
      <c r="AC62" s="84">
        <f>SUM($J$58:AC58)/COUNT($J$58:AC58)</f>
        <v>87854.796677930834</v>
      </c>
      <c r="AD62" s="84">
        <f>SUM($J$58:AD58)/COUNT($J$58:AD58)</f>
        <v>84140.552503852028</v>
      </c>
      <c r="AE62" s="84">
        <f>SUM($J$58:AE58)/COUNT($J$58:AE58)</f>
        <v>82212.22982018489</v>
      </c>
      <c r="AF62" s="84">
        <f>SUM($J$58:AF58)/COUNT($J$58:AF58)</f>
        <v>81370.192020029208</v>
      </c>
      <c r="AG62" s="84">
        <f>SUM($J$58:AG58)/COUNT($J$58:AG58)</f>
        <v>78215.263948893305</v>
      </c>
      <c r="AH62" s="84">
        <f>SUM($J$58:AH58)/COUNT($J$58:AH58)</f>
        <v>75369.13097070549</v>
      </c>
      <c r="AI62" s="84">
        <f>SUM($J$58:AI58)/COUNT($J$58:AI58)</f>
        <v>73210.620608728161</v>
      </c>
      <c r="AJ62" s="84">
        <f>SUM($J$58:AJ58)/COUNT($J$58:AJ58)</f>
        <v>71257.933810159506</v>
      </c>
      <c r="AK62" s="84">
        <f>SUM($J$58:AK58)/COUNT($J$58:AK58)</f>
        <v>69844.911693525515</v>
      </c>
      <c r="AL62" s="84">
        <f>SUM($J$58:AL58)/COUNT($J$58:AL58)</f>
        <v>117045.62980608128</v>
      </c>
      <c r="AM62" s="84">
        <f>SUM($J$58:AM58)/COUNT($J$58:AM58)</f>
        <v>114486.46951702477</v>
      </c>
      <c r="AN62" s="84">
        <f>SUM($J$58:AN58)/COUNT($J$58:AN58)</f>
        <v>110795.24132576879</v>
      </c>
      <c r="AO62" s="84">
        <f>SUM($J$58:AO58)/COUNT($J$58:AO58)</f>
        <v>109353.38275582971</v>
      </c>
      <c r="AP62" s="84">
        <f>SUM($J$58:AP58)/COUNT($J$58:AP58)</f>
        <v>107269.46583509755</v>
      </c>
      <c r="AQ62" s="84">
        <f>SUM($J$58:AQ58)/COUNT($J$58:AQ58)</f>
        <v>104949.22137414633</v>
      </c>
      <c r="AR62" s="84">
        <f>SUM($J$58:AR58)/COUNT($J$58:AR58)</f>
        <v>102415.93491621206</v>
      </c>
      <c r="AS62" s="84">
        <f>SUM($J$58:AS58)/COUNT($J$58:AS58)</f>
        <v>101363.2681440564</v>
      </c>
      <c r="AT62" s="84">
        <f>SUM($J$58:AT58)/COUNT($J$58:AT58)</f>
        <v>112415.39225885096</v>
      </c>
      <c r="AU62" s="84">
        <f>SUM($J$58:AU58)/COUNT($J$58:AU58)</f>
        <v>109459.65907856857</v>
      </c>
      <c r="AV62" s="84">
        <f>SUM($J$58:AV58)/COUNT($J$58:AV58)</f>
        <v>115425.28449445627</v>
      </c>
      <c r="AW62" s="84">
        <f>SUM($J$58:AW58)/COUNT($J$58:AW58)</f>
        <v>115329.68188509853</v>
      </c>
      <c r="AX62" s="84">
        <f>SUM($J$58:AX58)/COUNT($J$58:AX58)</f>
        <v>113261.30942642826</v>
      </c>
      <c r="AY62" s="84">
        <f>SUM($J$58:AY58)/COUNT($J$58:AY58)</f>
        <v>114415.43963060998</v>
      </c>
      <c r="AZ62" s="113">
        <f>SUM($AZ$58:AZ58)/COUNT($AZ$58:AZ58)</f>
        <v>1197.5061902371187</v>
      </c>
      <c r="BA62" s="89">
        <f>SUM($AZ$58:BA58)/COUNT($AZ$58:BA58)</f>
        <v>4800.6494082758154</v>
      </c>
      <c r="BB62" s="89">
        <f>SUM($AZ$58:BB58)/COUNT($AZ$58:BB58)</f>
        <v>7024.4365188480633</v>
      </c>
      <c r="BC62" s="89">
        <f>SUM($AZ$58:BC58)/COUNT($AZ$58:BC58)</f>
        <v>49013.679350652747</v>
      </c>
      <c r="BD62" s="89">
        <f>SUM($AZ$58:BD58)/COUNT($AZ$58:BD58)</f>
        <v>184082.07905113263</v>
      </c>
      <c r="BE62" s="89">
        <f>SUM($AZ$58:BE58)/COUNT($AZ$58:BE58)</f>
        <v>154609.63668076604</v>
      </c>
      <c r="BF62" s="90">
        <f>SUM($AZ$58:BF58)/COUNT($AZ$58:BF58)</f>
        <v>137902.32473177798</v>
      </c>
    </row>
    <row r="63" spans="2:58" ht="17" thickBot="1">
      <c r="B63" s="100" t="s">
        <v>36</v>
      </c>
      <c r="C63" s="78"/>
      <c r="D63" s="78"/>
      <c r="E63" s="78"/>
      <c r="F63" s="78"/>
      <c r="G63" s="78"/>
      <c r="H63" s="78"/>
      <c r="I63" s="78"/>
      <c r="J63" s="91">
        <f>SQRT(J62)</f>
        <v>262.31739130434767</v>
      </c>
      <c r="K63" s="91">
        <f t="shared" ref="K63:AY63" si="30">SQRT(K62)</f>
        <v>309.30374854632942</v>
      </c>
      <c r="L63" s="91">
        <f t="shared" si="30"/>
        <v>258.23900887931853</v>
      </c>
      <c r="M63" s="91">
        <f t="shared" si="30"/>
        <v>227.4431174704701</v>
      </c>
      <c r="N63" s="91">
        <f t="shared" si="30"/>
        <v>283.76213754591288</v>
      </c>
      <c r="O63" s="91">
        <f t="shared" si="30"/>
        <v>281.17406881962341</v>
      </c>
      <c r="P63" s="91">
        <f t="shared" si="30"/>
        <v>281.18797655308117</v>
      </c>
      <c r="Q63" s="91">
        <f t="shared" si="30"/>
        <v>268.21784406657247</v>
      </c>
      <c r="R63" s="91">
        <f t="shared" si="30"/>
        <v>350.0834704143399</v>
      </c>
      <c r="S63" s="91">
        <f t="shared" si="30"/>
        <v>335.12640418929095</v>
      </c>
      <c r="T63" s="91">
        <f t="shared" si="30"/>
        <v>341.99014643251888</v>
      </c>
      <c r="U63" s="91">
        <f t="shared" si="30"/>
        <v>331.71833884912832</v>
      </c>
      <c r="V63" s="91">
        <f t="shared" si="30"/>
        <v>324.97154210179065</v>
      </c>
      <c r="W63" s="91">
        <f t="shared" si="30"/>
        <v>316.5962931830922</v>
      </c>
      <c r="X63" s="91">
        <f t="shared" si="30"/>
        <v>307.80482880013108</v>
      </c>
      <c r="Y63" s="91">
        <f t="shared" si="30"/>
        <v>315.91371155649006</v>
      </c>
      <c r="Z63" s="91">
        <f t="shared" si="30"/>
        <v>309.51027028843635</v>
      </c>
      <c r="AA63" s="91">
        <f t="shared" si="30"/>
        <v>300.87228717075777</v>
      </c>
      <c r="AB63" s="91">
        <f t="shared" si="30"/>
        <v>303.84391154432478</v>
      </c>
      <c r="AC63" s="91">
        <f t="shared" si="30"/>
        <v>296.40309829340657</v>
      </c>
      <c r="AD63" s="91">
        <f t="shared" si="30"/>
        <v>290.06990968360032</v>
      </c>
      <c r="AE63" s="91">
        <f t="shared" si="30"/>
        <v>286.72675114154396</v>
      </c>
      <c r="AF63" s="91">
        <f t="shared" si="30"/>
        <v>285.25460911268237</v>
      </c>
      <c r="AG63" s="91">
        <f t="shared" si="30"/>
        <v>279.66991963543973</v>
      </c>
      <c r="AH63" s="91">
        <f t="shared" si="30"/>
        <v>274.53438941361333</v>
      </c>
      <c r="AI63" s="91">
        <f t="shared" si="30"/>
        <v>270.57461190719312</v>
      </c>
      <c r="AJ63" s="91">
        <f t="shared" si="30"/>
        <v>266.9418172751499</v>
      </c>
      <c r="AK63" s="91">
        <f t="shared" si="30"/>
        <v>264.28187923791808</v>
      </c>
      <c r="AL63" s="91">
        <f t="shared" si="30"/>
        <v>342.11932100669395</v>
      </c>
      <c r="AM63" s="91">
        <f t="shared" si="30"/>
        <v>338.35849260366552</v>
      </c>
      <c r="AN63" s="91">
        <f t="shared" si="30"/>
        <v>332.85919143951662</v>
      </c>
      <c r="AO63" s="91">
        <f t="shared" si="30"/>
        <v>330.68623006685613</v>
      </c>
      <c r="AP63" s="91">
        <f t="shared" si="30"/>
        <v>327.52017622598083</v>
      </c>
      <c r="AQ63" s="91">
        <f t="shared" si="30"/>
        <v>323.95867232433574</v>
      </c>
      <c r="AR63" s="91">
        <f t="shared" si="30"/>
        <v>320.02489733802287</v>
      </c>
      <c r="AS63" s="91">
        <f t="shared" si="30"/>
        <v>318.37598550150796</v>
      </c>
      <c r="AT63" s="91">
        <f t="shared" si="30"/>
        <v>335.28404712847725</v>
      </c>
      <c r="AU63" s="91">
        <f t="shared" si="30"/>
        <v>330.84688162134546</v>
      </c>
      <c r="AV63" s="91">
        <f t="shared" si="30"/>
        <v>339.7429682781621</v>
      </c>
      <c r="AW63" s="91">
        <f t="shared" si="30"/>
        <v>339.60224069504977</v>
      </c>
      <c r="AX63" s="91">
        <f t="shared" si="30"/>
        <v>336.54317616975726</v>
      </c>
      <c r="AY63" s="91">
        <f t="shared" si="30"/>
        <v>338.25351384813428</v>
      </c>
      <c r="AZ63" s="114">
        <f>SQRT(AZ62)</f>
        <v>34.605002387474542</v>
      </c>
      <c r="BA63" s="92">
        <f t="shared" ref="BA63:BD63" si="31">SQRT(BA62)</f>
        <v>69.286718844781618</v>
      </c>
      <c r="BB63" s="92">
        <f t="shared" si="31"/>
        <v>83.811911557057712</v>
      </c>
      <c r="BC63" s="92">
        <f t="shared" si="31"/>
        <v>221.39033255915388</v>
      </c>
      <c r="BD63" s="92">
        <f t="shared" si="31"/>
        <v>429.04787501062469</v>
      </c>
      <c r="BE63" s="92">
        <f>SQRT(BE62)</f>
        <v>393.20431925497212</v>
      </c>
      <c r="BF63" s="93">
        <f>SQRT(BF62)</f>
        <v>371.35202265744829</v>
      </c>
    </row>
  </sheetData>
  <dataValidations count="1">
    <dataValidation type="list" allowBlank="1" showInputMessage="1" showErrorMessage="1" sqref="S9:T9 S13:U13" xr:uid="{BA273735-EB8D-E946-859D-935BE8A22A26}">
      <formula1>"0.05,0.1,0.15,0.2,0.25,0.3,0.35,0.4,0.45,0.5,0.55,0.6,0.65,0.7,0.75,0.8,0.85,0.9"</formula1>
    </dataValidation>
  </dataValidations>
  <hyperlinks>
    <hyperlink ref="A1" location="Hyperlinks!A1" display="Return" xr:uid="{DFE2F0ED-C250-B94D-9A43-E5FE3C1DB929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76F9-F69F-5D49-8556-2A2B832C6EC5}">
  <sheetPr>
    <tabColor theme="8" tint="0.59999389629810485"/>
  </sheetPr>
  <dimension ref="A1:I37"/>
  <sheetViews>
    <sheetView zoomScale="113" zoomScaleNormal="125" workbookViewId="0"/>
  </sheetViews>
  <sheetFormatPr baseColWidth="10" defaultRowHeight="16"/>
  <cols>
    <col min="2" max="2" width="11.33203125" customWidth="1"/>
    <col min="3" max="3" width="34.5" bestFit="1" customWidth="1"/>
    <col min="4" max="9" width="7.5" customWidth="1"/>
  </cols>
  <sheetData>
    <row r="1" spans="1:9">
      <c r="A1" s="233" t="s">
        <v>307</v>
      </c>
    </row>
    <row r="3" spans="1:9">
      <c r="B3" s="251" t="s">
        <v>74</v>
      </c>
      <c r="C3" s="251" t="s">
        <v>75</v>
      </c>
      <c r="D3" s="251" t="s">
        <v>76</v>
      </c>
      <c r="E3" s="251"/>
      <c r="F3" s="251"/>
      <c r="G3" s="251" t="s">
        <v>79</v>
      </c>
      <c r="H3" s="251"/>
      <c r="I3" s="251"/>
    </row>
    <row r="4" spans="1:9">
      <c r="B4" s="251"/>
      <c r="C4" s="251"/>
      <c r="D4" s="9" t="s">
        <v>65</v>
      </c>
      <c r="E4" s="9" t="s">
        <v>77</v>
      </c>
      <c r="F4" s="9" t="s">
        <v>78</v>
      </c>
      <c r="G4" s="9" t="s">
        <v>65</v>
      </c>
      <c r="H4" s="9" t="s">
        <v>77</v>
      </c>
      <c r="I4" s="9" t="s">
        <v>78</v>
      </c>
    </row>
    <row r="5" spans="1:9" ht="17">
      <c r="B5" s="13" t="s">
        <v>81</v>
      </c>
      <c r="C5" s="14" t="s">
        <v>25</v>
      </c>
      <c r="D5" s="15">
        <f>'3.1. Seasonal Naïve'!AY37</f>
        <v>142.54761904761904</v>
      </c>
      <c r="E5" s="15">
        <f>'3.1. Seasonal Naïve'!AY38</f>
        <v>295.16666666666669</v>
      </c>
      <c r="F5" s="15">
        <f>'3.1. Seasonal Naïve'!AY40</f>
        <v>432.15134584342752</v>
      </c>
      <c r="G5" s="15">
        <f>'3.1. Seasonal Naïve'!BF37</f>
        <v>9.1428571428571423</v>
      </c>
      <c r="H5" s="15">
        <f>'3.1. Seasonal Naïve'!BF38</f>
        <v>362.28571428571428</v>
      </c>
      <c r="I5" s="15">
        <f>'3.1. Seasonal Naïve'!BF40</f>
        <v>464.96697271342373</v>
      </c>
    </row>
    <row r="6" spans="1:9">
      <c r="B6" s="252" t="s">
        <v>82</v>
      </c>
      <c r="C6" s="16" t="s">
        <v>73</v>
      </c>
      <c r="D6" s="17">
        <f>'3.2. Seasonal Average'!AY54</f>
        <v>262.35595238095237</v>
      </c>
      <c r="E6" s="17">
        <f>'3.2. Seasonal Average'!AY55</f>
        <v>364.29642857142858</v>
      </c>
      <c r="F6" s="17">
        <f>'3.2. Seasonal Average'!AY57</f>
        <v>504.74543374874798</v>
      </c>
      <c r="G6" s="17">
        <f>'3.2. Seasonal Average'!BF54</f>
        <v>597.44897959183675</v>
      </c>
      <c r="H6" s="17">
        <f>'3.2. Seasonal Average'!BF55</f>
        <v>597.44897959183675</v>
      </c>
      <c r="I6" s="17">
        <f>'3.2. Seasonal Average'!BF57</f>
        <v>676.35366264102549</v>
      </c>
    </row>
    <row r="7" spans="1:9">
      <c r="B7" s="252"/>
      <c r="C7" s="16" t="s">
        <v>44</v>
      </c>
      <c r="D7" s="17">
        <f>'3.2. Seasonal Average'!AY65</f>
        <v>142.54761904761904</v>
      </c>
      <c r="E7" s="17">
        <f>'3.2. Seasonal Average'!AY66</f>
        <v>295.16666666666669</v>
      </c>
      <c r="F7" s="17">
        <f>'3.2. Seasonal Average'!AY68</f>
        <v>432.15134584342752</v>
      </c>
      <c r="G7" s="17">
        <f>'3.2. Seasonal Average'!BF65</f>
        <v>9.1428571428572081</v>
      </c>
      <c r="H7" s="17">
        <f>'3.2. Seasonal Average'!BF66</f>
        <v>362.28571428571422</v>
      </c>
      <c r="I7" s="17">
        <f>'3.2. Seasonal Average'!BF68</f>
        <v>464.96697271342367</v>
      </c>
    </row>
    <row r="8" spans="1:9">
      <c r="B8" s="252"/>
      <c r="C8" s="14" t="s">
        <v>45</v>
      </c>
      <c r="D8" s="15">
        <f>'3.2. Seasonal Average'!AY76</f>
        <v>142.54761904761904</v>
      </c>
      <c r="E8" s="15">
        <f>'3.2. Seasonal Average'!AY77</f>
        <v>311.8221618341197</v>
      </c>
      <c r="F8" s="15">
        <f>'3.2. Seasonal Average'!AY79</f>
        <v>440.12434855619637</v>
      </c>
      <c r="G8" s="15">
        <f>'3.2. Seasonal Average'!BF76</f>
        <v>9.1428571428571423</v>
      </c>
      <c r="H8" s="15">
        <f>'3.2. Seasonal Average'!BF77</f>
        <v>231.42250319475377</v>
      </c>
      <c r="I8" s="15">
        <f>'3.2. Seasonal Average'!BF79</f>
        <v>321.60710313068012</v>
      </c>
    </row>
    <row r="9" spans="1:9" ht="17" thickBot="1">
      <c r="B9" s="252"/>
      <c r="C9" s="18" t="s">
        <v>46</v>
      </c>
      <c r="D9" s="19">
        <f>'3.2. Seasonal Average'!AY87</f>
        <v>194.02399069477102</v>
      </c>
      <c r="E9" s="19">
        <f>'3.2. Seasonal Average'!AY88</f>
        <v>319.64511504145889</v>
      </c>
      <c r="F9" s="19">
        <f>'3.2. Seasonal Average'!AY90</f>
        <v>458.90539809818495</v>
      </c>
      <c r="G9" s="19">
        <f>'3.2. Seasonal Average'!BF87</f>
        <v>-17.882998824951137</v>
      </c>
      <c r="H9" s="19">
        <f>'3.2. Seasonal Average'!BF88</f>
        <v>327.55885418851045</v>
      </c>
      <c r="I9" s="19">
        <f>'3.2. Seasonal Average'!BF90</f>
        <v>383.25991969357437</v>
      </c>
    </row>
    <row r="10" spans="1:9" ht="17" thickBot="1">
      <c r="B10" s="253" t="s">
        <v>80</v>
      </c>
      <c r="C10" s="10" t="s">
        <v>83</v>
      </c>
      <c r="D10" s="11">
        <f>'3.3. Seasonal Exp. Smoothing'!AY49</f>
        <v>49.579890907774612</v>
      </c>
      <c r="E10" s="11">
        <f>'3.3. Seasonal Exp. Smoothing'!AY50</f>
        <v>249.75251966435891</v>
      </c>
      <c r="F10" s="11">
        <f>'3.3. Seasonal Exp. Smoothing'!AY52</f>
        <v>340.53064871291082</v>
      </c>
      <c r="G10" s="11">
        <f>'3.3. Seasonal Exp. Smoothing'!BF49</f>
        <v>21.276286035381709</v>
      </c>
      <c r="H10" s="11">
        <f>'3.3. Seasonal Exp. Smoothing'!BF50</f>
        <v>211.70191833203057</v>
      </c>
      <c r="I10" s="12">
        <f>'3.3. Seasonal Exp. Smoothing'!BF52</f>
        <v>329.39595211028785</v>
      </c>
    </row>
    <row r="11" spans="1:9">
      <c r="B11" s="252"/>
      <c r="C11" s="20" t="s">
        <v>242</v>
      </c>
      <c r="D11" s="21">
        <f>'3.3. Seasonal Exp. Smoothing'!AY60</f>
        <v>-24.943683792848944</v>
      </c>
      <c r="E11" s="21">
        <f>'3.3. Seasonal Exp. Smoothing'!AY61</f>
        <v>256.28407123300178</v>
      </c>
      <c r="F11" s="21">
        <f>'3.3. Seasonal Exp. Smoothing'!AY63</f>
        <v>338.25351384813428</v>
      </c>
      <c r="G11" s="21">
        <f>'3.3. Seasonal Exp. Smoothing'!BF60</f>
        <v>135.05106146576856</v>
      </c>
      <c r="H11" s="21">
        <f>'3.3. Seasonal Exp. Smoothing'!BF61</f>
        <v>254.56757312362524</v>
      </c>
      <c r="I11" s="21">
        <f>'3.3. Seasonal Exp. Smoothing'!BF63</f>
        <v>371.35202265744829</v>
      </c>
    </row>
    <row r="17" spans="2:6">
      <c r="D17" s="58" t="s">
        <v>65</v>
      </c>
      <c r="E17" s="58" t="s">
        <v>77</v>
      </c>
      <c r="F17" s="58" t="s">
        <v>78</v>
      </c>
    </row>
    <row r="18" spans="2:6">
      <c r="B18" s="22"/>
      <c r="C18" s="24" t="s">
        <v>25</v>
      </c>
      <c r="D18" s="84">
        <f>D5</f>
        <v>142.54761904761904</v>
      </c>
      <c r="E18" s="84">
        <f>E5</f>
        <v>295.16666666666669</v>
      </c>
      <c r="F18" s="84">
        <f>F5</f>
        <v>432.15134584342752</v>
      </c>
    </row>
    <row r="19" spans="2:6">
      <c r="B19" s="22"/>
      <c r="C19" s="24" t="s">
        <v>45</v>
      </c>
      <c r="D19" s="84">
        <f>D8</f>
        <v>142.54761904761904</v>
      </c>
      <c r="E19" s="84">
        <f>E8</f>
        <v>311.8221618341197</v>
      </c>
      <c r="F19" s="84">
        <f>F8</f>
        <v>440.12434855619637</v>
      </c>
    </row>
    <row r="20" spans="2:6">
      <c r="B20" s="22"/>
      <c r="C20" s="24" t="s">
        <v>84</v>
      </c>
      <c r="D20" s="84">
        <f>D10</f>
        <v>49.579890907774612</v>
      </c>
      <c r="E20" s="84">
        <f>E10</f>
        <v>249.75251966435891</v>
      </c>
      <c r="F20" s="84">
        <f>F10</f>
        <v>340.53064871291082</v>
      </c>
    </row>
    <row r="21" spans="2:6">
      <c r="B21" s="22"/>
    </row>
    <row r="22" spans="2:6">
      <c r="B22" s="22"/>
    </row>
    <row r="23" spans="2:6">
      <c r="B23" s="22"/>
      <c r="D23" s="58" t="s">
        <v>65</v>
      </c>
      <c r="E23" s="58" t="s">
        <v>77</v>
      </c>
      <c r="F23" s="58" t="s">
        <v>78</v>
      </c>
    </row>
    <row r="24" spans="2:6">
      <c r="B24" s="22"/>
      <c r="C24" s="24" t="s">
        <v>25</v>
      </c>
      <c r="D24" s="84">
        <f>G5</f>
        <v>9.1428571428571423</v>
      </c>
      <c r="E24" s="84">
        <f>H5</f>
        <v>362.28571428571428</v>
      </c>
      <c r="F24" s="84">
        <f>I5</f>
        <v>464.96697271342373</v>
      </c>
    </row>
    <row r="25" spans="2:6">
      <c r="B25" s="22"/>
      <c r="C25" s="24" t="s">
        <v>45</v>
      </c>
      <c r="D25" s="84">
        <f>G8</f>
        <v>9.1428571428571423</v>
      </c>
      <c r="E25" s="84">
        <f>H8</f>
        <v>231.42250319475377</v>
      </c>
      <c r="F25" s="84">
        <f>I8</f>
        <v>321.60710313068012</v>
      </c>
    </row>
    <row r="26" spans="2:6">
      <c r="B26" s="22"/>
      <c r="C26" s="24" t="s">
        <v>84</v>
      </c>
      <c r="D26" s="84">
        <f>G10</f>
        <v>21.276286035381709</v>
      </c>
      <c r="E26" s="84">
        <f>H10</f>
        <v>211.70191833203057</v>
      </c>
      <c r="F26" s="84">
        <f>I10</f>
        <v>329.39595211028785</v>
      </c>
    </row>
    <row r="29" spans="2:6">
      <c r="B29" s="22"/>
    </row>
    <row r="30" spans="2:6">
      <c r="B30" s="22"/>
    </row>
    <row r="31" spans="2:6">
      <c r="B31" s="22"/>
    </row>
    <row r="32" spans="2:6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</sheetData>
  <mergeCells count="6">
    <mergeCell ref="D3:F3"/>
    <mergeCell ref="G3:I3"/>
    <mergeCell ref="B6:B9"/>
    <mergeCell ref="B10:B11"/>
    <mergeCell ref="B3:B4"/>
    <mergeCell ref="C3:C4"/>
  </mergeCells>
  <hyperlinks>
    <hyperlink ref="A1" location="Hyperlinks!A1" display="Return" xr:uid="{C9AB2660-E3AE-594A-98F6-5ADA05EB712A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9114-AE67-4049-ACF2-006157AA7405}">
  <sheetPr>
    <tabColor theme="5" tint="0.39997558519241921"/>
  </sheetPr>
  <dimension ref="A1:Y48"/>
  <sheetViews>
    <sheetView zoomScale="75" workbookViewId="0"/>
  </sheetViews>
  <sheetFormatPr baseColWidth="10" defaultRowHeight="16"/>
  <cols>
    <col min="2" max="2" width="21" bestFit="1" customWidth="1"/>
    <col min="4" max="4" width="14.5" bestFit="1" customWidth="1"/>
    <col min="6" max="6" width="20" bestFit="1" customWidth="1"/>
    <col min="9" max="9" width="13.5" customWidth="1"/>
    <col min="10" max="10" width="13.5" style="23" customWidth="1"/>
    <col min="11" max="11" width="13.5" customWidth="1"/>
    <col min="12" max="12" width="13.5" style="23" customWidth="1"/>
    <col min="13" max="16194" width="13.5" customWidth="1"/>
  </cols>
  <sheetData>
    <row r="1" spans="1:25" ht="17" thickBot="1">
      <c r="A1" s="233" t="s">
        <v>307</v>
      </c>
    </row>
    <row r="2" spans="1:25" ht="17" thickBot="1">
      <c r="B2" s="98" t="s">
        <v>85</v>
      </c>
      <c r="C2" s="183">
        <v>2765</v>
      </c>
    </row>
    <row r="3" spans="1:25" ht="17" thickBot="1">
      <c r="I3" s="254" t="s">
        <v>275</v>
      </c>
      <c r="J3" s="255"/>
      <c r="K3" s="255"/>
      <c r="L3" s="255"/>
      <c r="M3" s="255"/>
      <c r="N3" s="256"/>
      <c r="P3" s="254" t="s">
        <v>98</v>
      </c>
      <c r="Q3" s="256"/>
      <c r="S3" s="257" t="s">
        <v>106</v>
      </c>
      <c r="T3" s="258"/>
      <c r="V3" s="254" t="s">
        <v>109</v>
      </c>
      <c r="W3" s="255"/>
      <c r="X3" s="255"/>
      <c r="Y3" s="256"/>
    </row>
    <row r="4" spans="1:25" ht="17" thickBot="1">
      <c r="B4" s="95" t="s">
        <v>86</v>
      </c>
      <c r="C4" s="173" t="s">
        <v>87</v>
      </c>
      <c r="D4" s="173" t="s">
        <v>88</v>
      </c>
      <c r="E4" s="173" t="s">
        <v>89</v>
      </c>
      <c r="F4" s="174" t="s">
        <v>86</v>
      </c>
      <c r="I4" s="71" t="s">
        <v>2</v>
      </c>
      <c r="J4" s="165" t="s">
        <v>91</v>
      </c>
      <c r="K4" s="166" t="s">
        <v>93</v>
      </c>
      <c r="L4" s="165" t="s">
        <v>92</v>
      </c>
      <c r="M4" s="166" t="s">
        <v>94</v>
      </c>
      <c r="N4" s="167" t="s">
        <v>95</v>
      </c>
      <c r="O4" s="25"/>
      <c r="P4" s="192" t="s">
        <v>96</v>
      </c>
      <c r="Q4" s="193" t="s">
        <v>97</v>
      </c>
      <c r="R4" s="25"/>
      <c r="S4" s="196" t="s">
        <v>107</v>
      </c>
      <c r="T4" s="197" t="s">
        <v>108</v>
      </c>
      <c r="U4" s="25"/>
      <c r="V4" s="71" t="s">
        <v>106</v>
      </c>
      <c r="W4" s="166" t="s">
        <v>100</v>
      </c>
      <c r="X4" s="166" t="s">
        <v>110</v>
      </c>
      <c r="Y4" s="167" t="s">
        <v>111</v>
      </c>
    </row>
    <row r="5" spans="1:25" ht="17" thickBot="1">
      <c r="B5" s="194">
        <v>0</v>
      </c>
      <c r="C5" s="176">
        <v>0.05</v>
      </c>
      <c r="D5" s="176">
        <f>SUM($C$5:C5)</f>
        <v>0.05</v>
      </c>
      <c r="E5" s="85">
        <f>0</f>
        <v>0</v>
      </c>
      <c r="F5" s="177">
        <f>B5</f>
        <v>0</v>
      </c>
      <c r="I5" s="198">
        <v>1</v>
      </c>
      <c r="J5" s="199">
        <f>'4.2. Random Number Generation'!A4</f>
        <v>2.1639911002311815E-2</v>
      </c>
      <c r="K5" s="200">
        <f>VLOOKUP(J5,$E$5:$F$9,2)</f>
        <v>0</v>
      </c>
      <c r="L5" s="199"/>
      <c r="M5" s="200"/>
      <c r="N5" s="201">
        <f>SUM(M5)</f>
        <v>0</v>
      </c>
      <c r="O5" s="202"/>
      <c r="P5" s="198">
        <f>C23</f>
        <v>10</v>
      </c>
      <c r="Q5" s="201">
        <f>P5-N5</f>
        <v>10</v>
      </c>
      <c r="R5" s="202"/>
      <c r="S5" s="198">
        <f>IF(Q5&lt;=$C$24,$C$25,0)</f>
        <v>0</v>
      </c>
      <c r="T5" s="201">
        <f>0</f>
        <v>0</v>
      </c>
      <c r="U5" s="202"/>
      <c r="V5" s="198">
        <f>IF(S5&lt;&gt;0,$C$19,0)</f>
        <v>0</v>
      </c>
      <c r="W5" s="200">
        <f>IF(Q5&gt;0,Q5*$C$20,0)</f>
        <v>100</v>
      </c>
      <c r="X5" s="200">
        <f>IF(Q5&lt;0,-Q5*$C$21,0)</f>
        <v>0</v>
      </c>
      <c r="Y5" s="201">
        <f>SUM(V5:X5)</f>
        <v>100</v>
      </c>
    </row>
    <row r="6" spans="1:25" ht="17" thickBot="1">
      <c r="B6" s="168">
        <v>1</v>
      </c>
      <c r="C6" s="64">
        <v>0.1</v>
      </c>
      <c r="D6" s="64">
        <f>SUM($C$5:C6)</f>
        <v>0.15000000000000002</v>
      </c>
      <c r="E6" s="64">
        <f>D5</f>
        <v>0.05</v>
      </c>
      <c r="F6" s="179">
        <f>B6</f>
        <v>1</v>
      </c>
      <c r="I6" s="198">
        <v>2</v>
      </c>
      <c r="J6" s="199">
        <f>'4.2. Random Number Generation'!A5</f>
        <v>0.24871586926687317</v>
      </c>
      <c r="K6" s="200">
        <f>VLOOKUP(J6,$E$5:$F$9,2)</f>
        <v>2</v>
      </c>
      <c r="L6" s="199">
        <f>'4.2. Random Number Generation'!B4</f>
        <v>0.70198421585465975</v>
      </c>
      <c r="M6" s="200">
        <f>VLOOKUP(L6,$E$13:$F$16,2)</f>
        <v>3</v>
      </c>
      <c r="N6" s="201">
        <f>SUM(M6:M7)</f>
        <v>5</v>
      </c>
      <c r="O6" s="202"/>
      <c r="P6" s="198">
        <f>Q5+T6</f>
        <v>10</v>
      </c>
      <c r="Q6" s="201">
        <f>P6-N6</f>
        <v>5</v>
      </c>
      <c r="R6" s="202"/>
      <c r="S6" s="198">
        <f>IF(Q6&lt;=$C$24,$C$25,0)</f>
        <v>0</v>
      </c>
      <c r="T6" s="201">
        <f>S5</f>
        <v>0</v>
      </c>
      <c r="U6" s="202"/>
      <c r="V6" s="198">
        <f t="shared" ref="V6:V14" si="0">IF(S6&lt;&gt;0,$C$19,0)</f>
        <v>0</v>
      </c>
      <c r="W6" s="200">
        <f t="shared" ref="W6:W14" si="1">IF(Q6&gt;0,Q6*$C$20,0)</f>
        <v>50</v>
      </c>
      <c r="X6" s="200">
        <f t="shared" ref="X6:X15" si="2">IF(Q6&lt;0,-Q6*$C$21,0)</f>
        <v>0</v>
      </c>
      <c r="Y6" s="201">
        <f t="shared" ref="Y6:Y15" si="3">SUM(V6:X6)</f>
        <v>50</v>
      </c>
    </row>
    <row r="7" spans="1:25" ht="17" thickBot="1">
      <c r="B7" s="168">
        <v>2</v>
      </c>
      <c r="C7" s="64">
        <v>0.2</v>
      </c>
      <c r="D7" s="64">
        <f>SUM($C$5:C7)</f>
        <v>0.35000000000000003</v>
      </c>
      <c r="E7" s="64">
        <f t="shared" ref="E7:E9" si="4">D6</f>
        <v>0.15000000000000002</v>
      </c>
      <c r="F7" s="179">
        <f t="shared" ref="F7:F9" si="5">B7</f>
        <v>2</v>
      </c>
      <c r="I7" s="110"/>
      <c r="L7" s="23">
        <f>'4.2. Random Number Generation'!B5</f>
        <v>0.16761476833727898</v>
      </c>
      <c r="M7">
        <f>VLOOKUP(L7,$E$13:$F$16,2)</f>
        <v>2</v>
      </c>
      <c r="N7" s="111"/>
      <c r="P7" s="110"/>
      <c r="Q7" s="111"/>
      <c r="S7" s="110"/>
      <c r="T7" s="111"/>
      <c r="V7" s="110">
        <f t="shared" si="0"/>
        <v>0</v>
      </c>
      <c r="W7">
        <f t="shared" si="1"/>
        <v>0</v>
      </c>
      <c r="X7">
        <f t="shared" si="2"/>
        <v>0</v>
      </c>
      <c r="Y7" s="111">
        <f t="shared" si="3"/>
        <v>0</v>
      </c>
    </row>
    <row r="8" spans="1:25" ht="17" thickBot="1">
      <c r="B8" s="168">
        <v>3</v>
      </c>
      <c r="C8" s="64">
        <v>0.45</v>
      </c>
      <c r="D8" s="64">
        <f>SUM($C$5:C8)</f>
        <v>0.8</v>
      </c>
      <c r="E8" s="64">
        <f t="shared" si="4"/>
        <v>0.35000000000000003</v>
      </c>
      <c r="F8" s="179">
        <f t="shared" si="5"/>
        <v>3</v>
      </c>
      <c r="I8" s="198">
        <v>3</v>
      </c>
      <c r="J8" s="199">
        <f>'4.2. Random Number Generation'!A6</f>
        <v>0.10141144464789491</v>
      </c>
      <c r="K8" s="200">
        <f>VLOOKUP(J8,$E$5:$F$9,2)</f>
        <v>1</v>
      </c>
      <c r="L8" s="199">
        <f>'4.2. Random Number Generation'!B6</f>
        <v>0.42215019716981345</v>
      </c>
      <c r="M8" s="200">
        <f>VLOOKUP(L8,$E$13:$F$16,2)</f>
        <v>2</v>
      </c>
      <c r="N8" s="201">
        <f>SUM(M8)</f>
        <v>2</v>
      </c>
      <c r="O8" s="202"/>
      <c r="P8" s="198">
        <f>Q6+T8</f>
        <v>5</v>
      </c>
      <c r="Q8" s="201">
        <f t="shared" ref="Q8:Q15" si="6">P8-N8</f>
        <v>3</v>
      </c>
      <c r="R8" s="202"/>
      <c r="S8" s="198">
        <f t="shared" ref="S8:S15" si="7">IF(Q8&lt;=$C$24,$C$25,0)</f>
        <v>0</v>
      </c>
      <c r="T8" s="201">
        <f>S6</f>
        <v>0</v>
      </c>
      <c r="U8" s="202"/>
      <c r="V8" s="198">
        <f t="shared" si="0"/>
        <v>0</v>
      </c>
      <c r="W8" s="200">
        <f t="shared" si="1"/>
        <v>30</v>
      </c>
      <c r="X8" s="200">
        <f t="shared" si="2"/>
        <v>0</v>
      </c>
      <c r="Y8" s="201">
        <f t="shared" si="3"/>
        <v>30</v>
      </c>
    </row>
    <row r="9" spans="1:25" ht="17" thickBot="1">
      <c r="B9" s="203">
        <v>4</v>
      </c>
      <c r="C9" s="181">
        <v>0.2</v>
      </c>
      <c r="D9" s="181">
        <f>SUM($C$5:C9)</f>
        <v>1</v>
      </c>
      <c r="E9" s="181">
        <f t="shared" si="4"/>
        <v>0.8</v>
      </c>
      <c r="F9" s="182">
        <f t="shared" si="5"/>
        <v>4</v>
      </c>
      <c r="I9" s="198">
        <v>4</v>
      </c>
      <c r="J9" s="199">
        <f>'4.2. Random Number Generation'!A7</f>
        <v>7.8363833054138271E-2</v>
      </c>
      <c r="K9" s="200">
        <f>VLOOKUP(J9,$E$5:$F$9,2)</f>
        <v>1</v>
      </c>
      <c r="L9" s="199">
        <f>'4.2. Random Number Generation'!B7</f>
        <v>6.0942140901899963E-2</v>
      </c>
      <c r="M9" s="200">
        <f>VLOOKUP(L9,$E$13:$F$16,2)</f>
        <v>2</v>
      </c>
      <c r="N9" s="201">
        <f>SUM(M9)</f>
        <v>2</v>
      </c>
      <c r="O9" s="202"/>
      <c r="P9" s="198">
        <f>Q8+T9</f>
        <v>3</v>
      </c>
      <c r="Q9" s="201">
        <f t="shared" si="6"/>
        <v>1</v>
      </c>
      <c r="R9" s="202"/>
      <c r="S9" s="198">
        <f t="shared" si="7"/>
        <v>10</v>
      </c>
      <c r="T9" s="201">
        <f>S8</f>
        <v>0</v>
      </c>
      <c r="U9" s="202"/>
      <c r="V9" s="198">
        <f t="shared" si="0"/>
        <v>500</v>
      </c>
      <c r="W9" s="200">
        <f t="shared" si="1"/>
        <v>10</v>
      </c>
      <c r="X9" s="200">
        <f t="shared" si="2"/>
        <v>0</v>
      </c>
      <c r="Y9" s="201">
        <f t="shared" si="3"/>
        <v>510</v>
      </c>
    </row>
    <row r="10" spans="1:25" ht="17" thickBot="1">
      <c r="I10" s="198">
        <v>5</v>
      </c>
      <c r="J10" s="199">
        <f>'4.2. Random Number Generation'!A8</f>
        <v>0.25456213823266427</v>
      </c>
      <c r="K10" s="200">
        <f>VLOOKUP(J10,$E$5:$F$9,2)</f>
        <v>2</v>
      </c>
      <c r="L10" s="199">
        <f>'4.2. Random Number Generation'!B8</f>
        <v>0.42585727638837756</v>
      </c>
      <c r="M10" s="200">
        <f t="shared" ref="M10:M17" si="8">VLOOKUP(L10,$E$13:$F$16,2)</f>
        <v>2</v>
      </c>
      <c r="N10" s="201">
        <f>SUM(M10:M11)</f>
        <v>4</v>
      </c>
      <c r="O10" s="202"/>
      <c r="P10" s="198">
        <f>Q9+T10</f>
        <v>11</v>
      </c>
      <c r="Q10" s="201">
        <f t="shared" si="6"/>
        <v>7</v>
      </c>
      <c r="R10" s="202"/>
      <c r="S10" s="198">
        <f t="shared" si="7"/>
        <v>0</v>
      </c>
      <c r="T10" s="201">
        <f>S9</f>
        <v>10</v>
      </c>
      <c r="U10" s="202"/>
      <c r="V10" s="198">
        <f t="shared" si="0"/>
        <v>0</v>
      </c>
      <c r="W10" s="200">
        <f t="shared" si="1"/>
        <v>70</v>
      </c>
      <c r="X10" s="200">
        <f t="shared" si="2"/>
        <v>0</v>
      </c>
      <c r="Y10" s="201">
        <f t="shared" si="3"/>
        <v>70</v>
      </c>
    </row>
    <row r="11" spans="1:25" ht="17" thickBot="1">
      <c r="I11" s="110"/>
      <c r="L11" s="23">
        <f>'4.2. Random Number Generation'!B9</f>
        <v>0.18626876789437083</v>
      </c>
      <c r="M11">
        <f t="shared" si="8"/>
        <v>2</v>
      </c>
      <c r="N11" s="111"/>
      <c r="P11" s="110"/>
      <c r="Q11" s="111"/>
      <c r="S11" s="110"/>
      <c r="T11" s="111"/>
      <c r="V11" s="110">
        <f t="shared" si="0"/>
        <v>0</v>
      </c>
      <c r="W11">
        <f t="shared" si="1"/>
        <v>0</v>
      </c>
      <c r="X11">
        <f t="shared" si="2"/>
        <v>0</v>
      </c>
      <c r="Y11" s="111">
        <f t="shared" si="3"/>
        <v>0</v>
      </c>
    </row>
    <row r="12" spans="1:25" ht="17" thickBot="1">
      <c r="B12" s="95" t="s">
        <v>90</v>
      </c>
      <c r="C12" s="173" t="s">
        <v>87</v>
      </c>
      <c r="D12" s="173" t="s">
        <v>88</v>
      </c>
      <c r="E12" s="173" t="s">
        <v>89</v>
      </c>
      <c r="F12" s="174" t="s">
        <v>90</v>
      </c>
      <c r="I12" s="198">
        <v>6</v>
      </c>
      <c r="J12" s="199">
        <f>'4.2. Random Number Generation'!A9</f>
        <v>0.38324425946140861</v>
      </c>
      <c r="K12" s="200">
        <f>VLOOKUP(J12,$E$5:$F$9,2)</f>
        <v>3</v>
      </c>
      <c r="L12" s="199">
        <f>'4.2. Random Number Generation'!B10</f>
        <v>0.59188560843089855</v>
      </c>
      <c r="M12" s="200">
        <f t="shared" si="8"/>
        <v>3</v>
      </c>
      <c r="N12" s="201">
        <f>SUM(M12:M14)</f>
        <v>8</v>
      </c>
      <c r="O12" s="202"/>
      <c r="P12" s="198">
        <f>Q10+T12</f>
        <v>7</v>
      </c>
      <c r="Q12" s="201">
        <f t="shared" si="6"/>
        <v>-1</v>
      </c>
      <c r="R12" s="202"/>
      <c r="S12" s="198">
        <f t="shared" si="7"/>
        <v>10</v>
      </c>
      <c r="T12" s="201">
        <f>S10</f>
        <v>0</v>
      </c>
      <c r="U12" s="202"/>
      <c r="V12" s="198">
        <f t="shared" si="0"/>
        <v>500</v>
      </c>
      <c r="W12" s="200">
        <f t="shared" si="1"/>
        <v>0</v>
      </c>
      <c r="X12" s="200">
        <f>IF(Q12&lt;0,-Q12*$C$21,0)</f>
        <v>20</v>
      </c>
      <c r="Y12" s="201">
        <f t="shared" si="3"/>
        <v>520</v>
      </c>
    </row>
    <row r="13" spans="1:25">
      <c r="B13" s="194">
        <v>2</v>
      </c>
      <c r="C13" s="176">
        <v>0.5</v>
      </c>
      <c r="D13" s="176">
        <f>SUM($C$13:C13)</f>
        <v>0.5</v>
      </c>
      <c r="E13" s="85">
        <f>0</f>
        <v>0</v>
      </c>
      <c r="F13" s="177">
        <f>B13</f>
        <v>2</v>
      </c>
      <c r="I13" s="110"/>
      <c r="L13" s="23">
        <f>'4.2. Random Number Generation'!B11</f>
        <v>0.62103457172449428</v>
      </c>
      <c r="M13">
        <f t="shared" si="8"/>
        <v>3</v>
      </c>
      <c r="N13" s="111"/>
      <c r="P13" s="110"/>
      <c r="Q13" s="111"/>
      <c r="S13" s="110"/>
      <c r="T13" s="111"/>
      <c r="V13" s="110">
        <f t="shared" si="0"/>
        <v>0</v>
      </c>
      <c r="W13">
        <f t="shared" si="1"/>
        <v>0</v>
      </c>
      <c r="X13">
        <f t="shared" si="2"/>
        <v>0</v>
      </c>
      <c r="Y13" s="111">
        <f t="shared" si="3"/>
        <v>0</v>
      </c>
    </row>
    <row r="14" spans="1:25" ht="17" thickBot="1">
      <c r="B14" s="168">
        <v>3</v>
      </c>
      <c r="C14" s="64">
        <v>0.25</v>
      </c>
      <c r="D14" s="64">
        <f>SUM($C$13:C14)</f>
        <v>0.75</v>
      </c>
      <c r="E14" s="64">
        <f>D13</f>
        <v>0.5</v>
      </c>
      <c r="F14" s="179">
        <f t="shared" ref="F14:F16" si="9">B14</f>
        <v>3</v>
      </c>
      <c r="I14" s="110"/>
      <c r="L14" s="23">
        <f>'4.2. Random Number Generation'!B12</f>
        <v>0.28548487382265036</v>
      </c>
      <c r="M14">
        <f t="shared" si="8"/>
        <v>2</v>
      </c>
      <c r="N14" s="111"/>
      <c r="P14" s="110"/>
      <c r="Q14" s="111"/>
      <c r="S14" s="110"/>
      <c r="T14" s="111"/>
      <c r="V14" s="110">
        <f t="shared" si="0"/>
        <v>0</v>
      </c>
      <c r="W14">
        <f t="shared" si="1"/>
        <v>0</v>
      </c>
      <c r="X14">
        <f t="shared" si="2"/>
        <v>0</v>
      </c>
      <c r="Y14" s="111">
        <f t="shared" si="3"/>
        <v>0</v>
      </c>
    </row>
    <row r="15" spans="1:25" ht="17" thickBot="1">
      <c r="B15" s="168">
        <v>4</v>
      </c>
      <c r="C15" s="64">
        <v>0.15</v>
      </c>
      <c r="D15" s="64">
        <f>SUM($C$13:C15)</f>
        <v>0.9</v>
      </c>
      <c r="E15" s="64">
        <f t="shared" ref="E15:E16" si="10">D14</f>
        <v>0.75</v>
      </c>
      <c r="F15" s="179">
        <f t="shared" si="9"/>
        <v>4</v>
      </c>
      <c r="I15" s="198">
        <v>7</v>
      </c>
      <c r="J15" s="199">
        <f>'4.2. Random Number Generation'!A10</f>
        <v>0.61918200069069029</v>
      </c>
      <c r="K15" s="200">
        <f>VLOOKUP(J15,$E$5:$F$9,2)</f>
        <v>3</v>
      </c>
      <c r="L15" s="199">
        <f>'4.2. Random Number Generation'!B13</f>
        <v>0.81878673882167163</v>
      </c>
      <c r="M15" s="200">
        <f t="shared" si="8"/>
        <v>4</v>
      </c>
      <c r="N15" s="201">
        <f>SUM(M15:M17)</f>
        <v>12</v>
      </c>
      <c r="O15" s="202"/>
      <c r="P15" s="198">
        <f>Q12+T15</f>
        <v>9</v>
      </c>
      <c r="Q15" s="201">
        <f t="shared" si="6"/>
        <v>-3</v>
      </c>
      <c r="R15" s="202"/>
      <c r="S15" s="198">
        <f t="shared" si="7"/>
        <v>10</v>
      </c>
      <c r="T15" s="201">
        <f>S12</f>
        <v>10</v>
      </c>
      <c r="U15" s="202"/>
      <c r="V15" s="198">
        <f>IF(S15&lt;&gt;0,$C$19,0)</f>
        <v>500</v>
      </c>
      <c r="W15" s="200">
        <f>IF(Q15&gt;0,Q15*$C$20,0)</f>
        <v>0</v>
      </c>
      <c r="X15" s="200">
        <f t="shared" si="2"/>
        <v>60</v>
      </c>
      <c r="Y15" s="201">
        <f t="shared" si="3"/>
        <v>560</v>
      </c>
    </row>
    <row r="16" spans="1:25" ht="17" thickBot="1">
      <c r="B16" s="203">
        <v>5</v>
      </c>
      <c r="C16" s="181">
        <v>0.1</v>
      </c>
      <c r="D16" s="181">
        <f>SUM($C$13:C16)</f>
        <v>1</v>
      </c>
      <c r="E16" s="181">
        <f t="shared" si="10"/>
        <v>0.9</v>
      </c>
      <c r="F16" s="182">
        <f t="shared" si="9"/>
        <v>5</v>
      </c>
      <c r="I16" s="110"/>
      <c r="L16" s="23">
        <f>'4.2. Random Number Generation'!B14</f>
        <v>0.92654967677153166</v>
      </c>
      <c r="M16">
        <f t="shared" si="8"/>
        <v>5</v>
      </c>
      <c r="N16" s="111"/>
      <c r="P16" s="110"/>
      <c r="Q16" s="111"/>
      <c r="S16" s="110"/>
      <c r="T16" s="111"/>
      <c r="V16" s="110"/>
      <c r="Y16" s="111"/>
    </row>
    <row r="17" spans="2:25" ht="17" thickBot="1">
      <c r="I17" s="169"/>
      <c r="J17" s="170"/>
      <c r="K17" s="94"/>
      <c r="L17" s="170">
        <f>'4.2. Random Number Generation'!B15</f>
        <v>0.65690792242852414</v>
      </c>
      <c r="M17" s="94">
        <f t="shared" si="8"/>
        <v>3</v>
      </c>
      <c r="N17" s="171"/>
      <c r="P17" s="169"/>
      <c r="Q17" s="171"/>
      <c r="S17" s="169"/>
      <c r="T17" s="171"/>
      <c r="V17" s="169"/>
      <c r="W17" s="94"/>
      <c r="X17" s="94"/>
      <c r="Y17" s="171"/>
    </row>
    <row r="18" spans="2:25" ht="17" thickBot="1"/>
    <row r="19" spans="2:25" ht="17" thickBot="1">
      <c r="B19" s="101" t="s">
        <v>99</v>
      </c>
      <c r="C19" s="190">
        <v>500</v>
      </c>
      <c r="U19" s="95" t="s">
        <v>239</v>
      </c>
      <c r="V19" s="211">
        <f>SUM(V5:V15)</f>
        <v>1500</v>
      </c>
      <c r="W19" s="211">
        <f t="shared" ref="W19:Y19" si="11">SUM(W5:W15)</f>
        <v>260</v>
      </c>
      <c r="X19" s="211">
        <f t="shared" si="11"/>
        <v>80</v>
      </c>
      <c r="Y19" s="212">
        <f t="shared" si="11"/>
        <v>1840</v>
      </c>
    </row>
    <row r="20" spans="2:25" ht="17" thickBot="1">
      <c r="B20" s="157" t="s">
        <v>101</v>
      </c>
      <c r="C20" s="191">
        <v>10</v>
      </c>
    </row>
    <row r="21" spans="2:25" ht="17" thickBot="1">
      <c r="B21" s="102" t="s">
        <v>102</v>
      </c>
      <c r="C21" s="186">
        <v>20</v>
      </c>
      <c r="X21" s="71" t="s">
        <v>112</v>
      </c>
      <c r="Y21" s="177">
        <f>SUM(Y5:Y15)</f>
        <v>1840</v>
      </c>
    </row>
    <row r="22" spans="2:25" ht="17" thickBot="1">
      <c r="B22" s="25"/>
      <c r="I22" s="95" t="s">
        <v>230</v>
      </c>
      <c r="J22" s="172" t="s">
        <v>231</v>
      </c>
      <c r="K22" s="174" t="s">
        <v>232</v>
      </c>
      <c r="X22" s="74" t="s">
        <v>113</v>
      </c>
      <c r="Y22" s="213">
        <f>Y21/I15</f>
        <v>262.85714285714283</v>
      </c>
    </row>
    <row r="23" spans="2:25">
      <c r="B23" s="101" t="s">
        <v>103</v>
      </c>
      <c r="C23" s="187">
        <v>10</v>
      </c>
      <c r="I23" s="168">
        <v>1</v>
      </c>
      <c r="J23" s="67">
        <f>P5</f>
        <v>10</v>
      </c>
      <c r="K23" s="179">
        <v>2</v>
      </c>
    </row>
    <row r="24" spans="2:25">
      <c r="B24" s="157" t="s">
        <v>105</v>
      </c>
      <c r="C24" s="188">
        <v>2</v>
      </c>
      <c r="I24" s="168">
        <v>2</v>
      </c>
      <c r="J24" s="67">
        <f>Q5</f>
        <v>10</v>
      </c>
      <c r="K24" s="179">
        <v>2</v>
      </c>
    </row>
    <row r="25" spans="2:25" ht="17" thickBot="1">
      <c r="B25" s="102" t="s">
        <v>104</v>
      </c>
      <c r="C25" s="189">
        <v>10</v>
      </c>
      <c r="I25" s="168">
        <v>2</v>
      </c>
      <c r="J25" s="67">
        <f>P6</f>
        <v>10</v>
      </c>
      <c r="K25" s="179">
        <v>2</v>
      </c>
    </row>
    <row r="26" spans="2:25" ht="17" thickBot="1">
      <c r="B26" s="25"/>
      <c r="I26" s="168">
        <v>3</v>
      </c>
      <c r="J26" s="67">
        <f>Q6</f>
        <v>5</v>
      </c>
      <c r="K26" s="179">
        <v>2</v>
      </c>
    </row>
    <row r="27" spans="2:25">
      <c r="B27" s="101" t="s">
        <v>234</v>
      </c>
      <c r="C27" s="185">
        <f>L47</f>
        <v>1.7142857142857142</v>
      </c>
      <c r="I27" s="168">
        <v>3</v>
      </c>
      <c r="J27" s="67">
        <f>P8</f>
        <v>5</v>
      </c>
      <c r="K27" s="179">
        <v>2</v>
      </c>
    </row>
    <row r="28" spans="2:25" ht="17" thickBot="1">
      <c r="B28" s="102" t="s">
        <v>235</v>
      </c>
      <c r="C28" s="186">
        <f>SQRT((2*C27*C19/C20))</f>
        <v>13.093073414159543</v>
      </c>
      <c r="I28" s="168">
        <v>4</v>
      </c>
      <c r="J28" s="67">
        <f>Q8</f>
        <v>3</v>
      </c>
      <c r="K28" s="179">
        <v>2</v>
      </c>
    </row>
    <row r="29" spans="2:25" ht="17" thickBot="1">
      <c r="B29" s="25"/>
      <c r="I29" s="168">
        <v>4</v>
      </c>
      <c r="J29" s="67">
        <f>P9</f>
        <v>3</v>
      </c>
      <c r="K29" s="179">
        <v>2</v>
      </c>
    </row>
    <row r="30" spans="2:25" ht="17" thickBot="1">
      <c r="B30" s="98" t="s">
        <v>236</v>
      </c>
      <c r="C30" s="184">
        <f>C28</f>
        <v>13.093073414159543</v>
      </c>
      <c r="I30" s="168">
        <v>5</v>
      </c>
      <c r="J30" s="67">
        <f>Q9</f>
        <v>1</v>
      </c>
      <c r="K30" s="179">
        <v>2</v>
      </c>
      <c r="U30" s="259" t="s">
        <v>240</v>
      </c>
      <c r="V30" s="261" t="s">
        <v>109</v>
      </c>
      <c r="W30" s="261"/>
      <c r="X30" s="261"/>
      <c r="Y30" s="261"/>
    </row>
    <row r="31" spans="2:25">
      <c r="I31" s="168">
        <v>5</v>
      </c>
      <c r="J31" s="67">
        <f>P10</f>
        <v>11</v>
      </c>
      <c r="K31" s="179">
        <v>2</v>
      </c>
      <c r="U31" s="260"/>
      <c r="V31" s="26" t="s">
        <v>106</v>
      </c>
      <c r="W31" s="26" t="s">
        <v>100</v>
      </c>
      <c r="X31" s="26" t="s">
        <v>110</v>
      </c>
      <c r="Y31" s="26" t="s">
        <v>111</v>
      </c>
    </row>
    <row r="32" spans="2:25">
      <c r="I32" s="168">
        <v>6</v>
      </c>
      <c r="J32" s="67">
        <f>Q10</f>
        <v>7</v>
      </c>
      <c r="K32" s="179">
        <v>2</v>
      </c>
      <c r="U32" s="27">
        <v>0</v>
      </c>
      <c r="V32" s="29">
        <v>1500</v>
      </c>
      <c r="W32" s="29">
        <v>190</v>
      </c>
      <c r="X32" s="29">
        <v>140</v>
      </c>
      <c r="Y32" s="29">
        <v>1830</v>
      </c>
    </row>
    <row r="33" spans="9:25">
      <c r="I33" s="168">
        <v>6</v>
      </c>
      <c r="J33" s="67">
        <f>P12</f>
        <v>7</v>
      </c>
      <c r="K33" s="179">
        <v>2</v>
      </c>
      <c r="U33" s="27">
        <v>1</v>
      </c>
      <c r="V33" s="28">
        <v>1500</v>
      </c>
      <c r="W33" s="28">
        <v>260</v>
      </c>
      <c r="X33" s="28">
        <v>80</v>
      </c>
      <c r="Y33" s="28">
        <v>1840</v>
      </c>
    </row>
    <row r="34" spans="9:25">
      <c r="I34" s="168">
        <v>7</v>
      </c>
      <c r="J34" s="67">
        <f>Q12</f>
        <v>-1</v>
      </c>
      <c r="K34" s="179">
        <v>2</v>
      </c>
      <c r="U34" s="27">
        <v>2</v>
      </c>
      <c r="V34" s="28">
        <v>1500</v>
      </c>
      <c r="W34" s="28">
        <v>260</v>
      </c>
      <c r="X34" s="28">
        <v>80</v>
      </c>
      <c r="Y34" s="28">
        <v>1840</v>
      </c>
    </row>
    <row r="35" spans="9:25">
      <c r="I35" s="168">
        <v>7</v>
      </c>
      <c r="J35" s="67">
        <f>P15</f>
        <v>9</v>
      </c>
      <c r="K35" s="179">
        <v>2</v>
      </c>
      <c r="U35" s="27">
        <v>3</v>
      </c>
      <c r="V35" s="28">
        <v>1500</v>
      </c>
      <c r="W35" s="28">
        <v>360</v>
      </c>
      <c r="X35" s="28">
        <v>80</v>
      </c>
      <c r="Y35" s="28">
        <v>1940</v>
      </c>
    </row>
    <row r="36" spans="9:25" ht="17" thickBot="1">
      <c r="I36" s="203">
        <v>8</v>
      </c>
      <c r="J36" s="204">
        <f>Q15</f>
        <v>-3</v>
      </c>
      <c r="K36" s="182">
        <v>2</v>
      </c>
      <c r="U36" s="27">
        <v>4</v>
      </c>
      <c r="V36" s="28">
        <v>1500</v>
      </c>
      <c r="W36" s="28">
        <v>360</v>
      </c>
      <c r="X36" s="28">
        <v>80</v>
      </c>
      <c r="Y36" s="28">
        <v>1940</v>
      </c>
    </row>
    <row r="37" spans="9:25">
      <c r="J37" s="7"/>
      <c r="U37" s="27">
        <v>5</v>
      </c>
      <c r="V37" s="28">
        <v>1500</v>
      </c>
      <c r="W37" s="28">
        <v>460</v>
      </c>
      <c r="X37" s="28">
        <v>80</v>
      </c>
      <c r="Y37" s="28">
        <v>2040</v>
      </c>
    </row>
    <row r="38" spans="9:25">
      <c r="J38" s="7"/>
    </row>
    <row r="39" spans="9:25" ht="17" thickBot="1">
      <c r="J39" s="7"/>
    </row>
    <row r="40" spans="9:25" ht="17" thickBot="1">
      <c r="I40" s="95" t="s">
        <v>230</v>
      </c>
      <c r="J40" s="205" t="s">
        <v>233</v>
      </c>
      <c r="K40" s="173" t="s">
        <v>237</v>
      </c>
      <c r="L40" s="206" t="s">
        <v>238</v>
      </c>
    </row>
    <row r="41" spans="9:25">
      <c r="I41" s="194">
        <v>1</v>
      </c>
      <c r="J41" s="207">
        <v>0</v>
      </c>
      <c r="K41" s="207">
        <v>0</v>
      </c>
      <c r="L41" s="208">
        <f>AVERAGE($K$41:K41)</f>
        <v>0</v>
      </c>
    </row>
    <row r="42" spans="9:25">
      <c r="I42" s="168">
        <v>2</v>
      </c>
      <c r="J42" s="67">
        <f>N6</f>
        <v>5</v>
      </c>
      <c r="K42" s="67">
        <f>J42-J41</f>
        <v>5</v>
      </c>
      <c r="L42" s="209">
        <f>AVERAGE($K$41:K42)</f>
        <v>2.5</v>
      </c>
    </row>
    <row r="43" spans="9:25">
      <c r="I43" s="168">
        <v>3</v>
      </c>
      <c r="J43" s="67">
        <f>N8</f>
        <v>2</v>
      </c>
      <c r="K43" s="67">
        <f>J43-J42</f>
        <v>-3</v>
      </c>
      <c r="L43" s="209">
        <f>AVERAGE($K$41:K43)</f>
        <v>0.66666666666666663</v>
      </c>
    </row>
    <row r="44" spans="9:25">
      <c r="I44" s="168">
        <v>4</v>
      </c>
      <c r="J44" s="67">
        <f>N9</f>
        <v>2</v>
      </c>
      <c r="K44" s="67">
        <f t="shared" ref="K44:K47" si="12">J44-J43</f>
        <v>0</v>
      </c>
      <c r="L44" s="209">
        <f>AVERAGE($K$41:K44)</f>
        <v>0.5</v>
      </c>
    </row>
    <row r="45" spans="9:25">
      <c r="I45" s="168">
        <v>5</v>
      </c>
      <c r="J45" s="67">
        <f>N10</f>
        <v>4</v>
      </c>
      <c r="K45" s="67">
        <f t="shared" si="12"/>
        <v>2</v>
      </c>
      <c r="L45" s="209">
        <f>AVERAGE($K$41:K45)</f>
        <v>0.8</v>
      </c>
    </row>
    <row r="46" spans="9:25">
      <c r="I46" s="168">
        <v>6</v>
      </c>
      <c r="J46" s="67">
        <f>N12</f>
        <v>8</v>
      </c>
      <c r="K46" s="67">
        <f t="shared" si="12"/>
        <v>4</v>
      </c>
      <c r="L46" s="209">
        <f>AVERAGE($K$41:K46)</f>
        <v>1.3333333333333333</v>
      </c>
    </row>
    <row r="47" spans="9:25" ht="17" thickBot="1">
      <c r="I47" s="203">
        <v>7</v>
      </c>
      <c r="J47" s="204">
        <f>N15</f>
        <v>12</v>
      </c>
      <c r="K47" s="204">
        <f t="shared" si="12"/>
        <v>4</v>
      </c>
      <c r="L47" s="210">
        <f>AVERAGE($K$41:K47)</f>
        <v>1.7142857142857142</v>
      </c>
    </row>
    <row r="48" spans="9:25">
      <c r="K48" s="23"/>
    </row>
  </sheetData>
  <mergeCells count="6">
    <mergeCell ref="I3:N3"/>
    <mergeCell ref="P3:Q3"/>
    <mergeCell ref="S3:T3"/>
    <mergeCell ref="V3:Y3"/>
    <mergeCell ref="U30:U31"/>
    <mergeCell ref="V30:Y30"/>
  </mergeCells>
  <hyperlinks>
    <hyperlink ref="A1" location="Hyperlinks!A1" display="Return" xr:uid="{5A42E0CB-2BE8-CD4A-AF0A-C53FBF2F520F}"/>
  </hyperlinks>
  <pageMargins left="0.7" right="0.7" top="0.75" bottom="0.75" header="0.3" footer="0.3"/>
  <ignoredErrors>
    <ignoredError sqref="D6:D8 D14:D15" formulaRange="1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00EA-9E30-E649-A3CE-5BCA943A3C2E}">
  <sheetPr>
    <tabColor theme="5" tint="0.39997558519241921"/>
  </sheetPr>
  <dimension ref="A1:D103"/>
  <sheetViews>
    <sheetView workbookViewId="0">
      <selection activeCell="D1" sqref="D1"/>
    </sheetView>
  </sheetViews>
  <sheetFormatPr baseColWidth="10" defaultRowHeight="16"/>
  <sheetData>
    <row r="1" spans="1:4" ht="17" thickBot="1">
      <c r="A1" s="98" t="s">
        <v>85</v>
      </c>
      <c r="B1" s="183">
        <v>2765</v>
      </c>
      <c r="D1" s="233" t="s">
        <v>307</v>
      </c>
    </row>
    <row r="2" spans="1:4" ht="17" thickBot="1"/>
    <row r="3" spans="1:4" ht="17" thickBot="1">
      <c r="A3" s="95" t="s">
        <v>91</v>
      </c>
      <c r="B3" s="174" t="s">
        <v>92</v>
      </c>
    </row>
    <row r="4" spans="1:4">
      <c r="A4" s="175">
        <v>2.1639911002311815E-2</v>
      </c>
      <c r="B4" s="177">
        <v>0.70198421585465975</v>
      </c>
    </row>
    <row r="5" spans="1:4">
      <c r="A5" s="178">
        <v>0.24871586926687317</v>
      </c>
      <c r="B5" s="179">
        <v>0.16761476833727898</v>
      </c>
    </row>
    <row r="6" spans="1:4">
      <c r="A6" s="178">
        <v>0.10141144464789491</v>
      </c>
      <c r="B6" s="179">
        <v>0.42215019716981345</v>
      </c>
    </row>
    <row r="7" spans="1:4">
      <c r="A7" s="178">
        <v>7.8363833054138271E-2</v>
      </c>
      <c r="B7" s="179">
        <v>6.0942140901899963E-2</v>
      </c>
    </row>
    <row r="8" spans="1:4">
      <c r="A8" s="178">
        <v>0.25456213823266427</v>
      </c>
      <c r="B8" s="179">
        <v>0.42585727638837756</v>
      </c>
    </row>
    <row r="9" spans="1:4">
      <c r="A9" s="178">
        <v>0.38324425946140861</v>
      </c>
      <c r="B9" s="179">
        <v>0.18626876789437083</v>
      </c>
    </row>
    <row r="10" spans="1:4">
      <c r="A10" s="178">
        <v>0.61918200069069029</v>
      </c>
      <c r="B10" s="179">
        <v>0.59188560843089855</v>
      </c>
    </row>
    <row r="11" spans="1:4">
      <c r="A11" s="178">
        <v>0.82142089811219876</v>
      </c>
      <c r="B11" s="179">
        <v>0.62103457172449428</v>
      </c>
    </row>
    <row r="12" spans="1:4">
      <c r="A12" s="178">
        <v>0.72804697357492842</v>
      </c>
      <c r="B12" s="179">
        <v>0.28548487382265036</v>
      </c>
    </row>
    <row r="13" spans="1:4">
      <c r="A13" s="178">
        <v>0.1442743372843947</v>
      </c>
      <c r="B13" s="179">
        <v>0.81878673882167163</v>
      </c>
    </row>
    <row r="14" spans="1:4">
      <c r="A14" s="178">
        <v>0.3487193758360666</v>
      </c>
      <c r="B14" s="179">
        <v>0.92654967677153166</v>
      </c>
    </row>
    <row r="15" spans="1:4">
      <c r="A15" s="178">
        <v>0.52041749913264879</v>
      </c>
      <c r="B15" s="179">
        <v>0.65690792242852414</v>
      </c>
    </row>
    <row r="16" spans="1:4">
      <c r="A16" s="178">
        <v>0.65145225620430536</v>
      </c>
      <c r="B16" s="179">
        <v>0.95807002575978173</v>
      </c>
    </row>
    <row r="17" spans="1:2">
      <c r="A17" s="178">
        <v>0.2829229446514151</v>
      </c>
      <c r="B17" s="179">
        <v>8.593075633325184E-2</v>
      </c>
    </row>
    <row r="18" spans="1:2">
      <c r="A18" s="178">
        <v>0.23822169296360654</v>
      </c>
      <c r="B18" s="179">
        <v>0.79199363933503331</v>
      </c>
    </row>
    <row r="19" spans="1:2">
      <c r="A19" s="178">
        <v>3.7096303904939586E-2</v>
      </c>
      <c r="B19" s="179">
        <v>0.47757973031959483</v>
      </c>
    </row>
    <row r="20" spans="1:2">
      <c r="A20" s="178">
        <v>0.68252748143045583</v>
      </c>
      <c r="B20" s="179">
        <v>0.23938040167064426</v>
      </c>
    </row>
    <row r="21" spans="1:2">
      <c r="A21" s="178">
        <v>0.26641087851785628</v>
      </c>
      <c r="B21" s="179">
        <v>0.56763524961082046</v>
      </c>
    </row>
    <row r="22" spans="1:2">
      <c r="A22" s="178">
        <v>0.24564020905906345</v>
      </c>
      <c r="B22" s="179">
        <v>0.47499365567927887</v>
      </c>
    </row>
    <row r="23" spans="1:2">
      <c r="A23" s="178">
        <v>0.21837100163957615</v>
      </c>
      <c r="B23" s="179">
        <v>0.16142455635658678</v>
      </c>
    </row>
    <row r="24" spans="1:2">
      <c r="A24" s="178">
        <v>6.2518685153927042E-2</v>
      </c>
      <c r="B24" s="179">
        <v>0.75154138205179077</v>
      </c>
    </row>
    <row r="25" spans="1:2">
      <c r="A25" s="178">
        <v>0.15600814444758376</v>
      </c>
      <c r="B25" s="179">
        <v>2.8883730540463576E-2</v>
      </c>
    </row>
    <row r="26" spans="1:2">
      <c r="A26" s="178">
        <v>0.44885919357131199</v>
      </c>
      <c r="B26" s="179">
        <v>0.97646635304040574</v>
      </c>
    </row>
    <row r="27" spans="1:2">
      <c r="A27" s="178">
        <v>0.46999555009882688</v>
      </c>
      <c r="B27" s="179">
        <v>0.21521051098369551</v>
      </c>
    </row>
    <row r="28" spans="1:2">
      <c r="A28" s="178">
        <v>4.3058102970504247E-2</v>
      </c>
      <c r="B28" s="179">
        <v>0.67753662526492808</v>
      </c>
    </row>
    <row r="29" spans="1:2">
      <c r="A29" s="178">
        <v>0.35806082764550151</v>
      </c>
      <c r="B29" s="179">
        <v>0.92833023794383285</v>
      </c>
    </row>
    <row r="30" spans="1:2">
      <c r="A30" s="178">
        <v>0.44630912199910222</v>
      </c>
      <c r="B30" s="179">
        <v>0.1174134389112766</v>
      </c>
    </row>
    <row r="31" spans="1:2">
      <c r="A31" s="178">
        <v>0.367667781825954</v>
      </c>
      <c r="B31" s="179">
        <v>0.39240914880875927</v>
      </c>
    </row>
    <row r="32" spans="1:2">
      <c r="A32" s="178">
        <v>0.22056402881656029</v>
      </c>
      <c r="B32" s="179">
        <v>1.9632319928907006E-2</v>
      </c>
    </row>
    <row r="33" spans="1:2">
      <c r="A33" s="178">
        <v>0.96040104514006575</v>
      </c>
      <c r="B33" s="179">
        <v>0.46036566908488313</v>
      </c>
    </row>
    <row r="34" spans="1:2">
      <c r="A34" s="178">
        <v>0.36580030963094917</v>
      </c>
      <c r="B34" s="179">
        <v>5.8039673631097967E-3</v>
      </c>
    </row>
    <row r="35" spans="1:2">
      <c r="A35" s="178">
        <v>0.54727947178635716</v>
      </c>
      <c r="B35" s="179">
        <v>0.12608231330573666</v>
      </c>
    </row>
    <row r="36" spans="1:2">
      <c r="A36" s="178">
        <v>6.5439729516133541E-2</v>
      </c>
      <c r="B36" s="179">
        <v>0.84553397765640825</v>
      </c>
    </row>
    <row r="37" spans="1:2">
      <c r="A37" s="178">
        <v>0.8895624712526623</v>
      </c>
      <c r="B37" s="179">
        <v>0.87645434349610207</v>
      </c>
    </row>
    <row r="38" spans="1:2">
      <c r="A38" s="178">
        <v>0.56815113898746261</v>
      </c>
      <c r="B38" s="179">
        <v>0.91619296228335845</v>
      </c>
    </row>
    <row r="39" spans="1:2">
      <c r="A39" s="178">
        <v>0.4551170964050652</v>
      </c>
      <c r="B39" s="179">
        <v>0.15303927993077751</v>
      </c>
    </row>
    <row r="40" spans="1:2">
      <c r="A40" s="178">
        <v>0.13117779657765188</v>
      </c>
      <c r="B40" s="179">
        <v>0.70522708059531969</v>
      </c>
    </row>
    <row r="41" spans="1:2">
      <c r="A41" s="178">
        <v>0.75154356553756796</v>
      </c>
      <c r="B41" s="179">
        <v>0.19270598990503046</v>
      </c>
    </row>
    <row r="42" spans="1:2">
      <c r="A42" s="178">
        <v>0.80957233384697336</v>
      </c>
      <c r="B42" s="179">
        <v>0.48221496608211423</v>
      </c>
    </row>
    <row r="43" spans="1:2">
      <c r="A43" s="178">
        <v>0.58693494209411323</v>
      </c>
      <c r="B43" s="179">
        <v>0.6155717757603022</v>
      </c>
    </row>
    <row r="44" spans="1:2">
      <c r="A44" s="178">
        <v>0.91483520339933933</v>
      </c>
      <c r="B44" s="179">
        <v>0.63526353269594882</v>
      </c>
    </row>
    <row r="45" spans="1:2">
      <c r="A45" s="178">
        <v>0.87419402081248998</v>
      </c>
      <c r="B45" s="179">
        <v>0.57890779551999072</v>
      </c>
    </row>
    <row r="46" spans="1:2">
      <c r="A46" s="178">
        <v>0.70331930448455704</v>
      </c>
      <c r="B46" s="179">
        <v>0.6875504719501131</v>
      </c>
    </row>
    <row r="47" spans="1:2">
      <c r="A47" s="178">
        <v>0.66078206555022956</v>
      </c>
      <c r="B47" s="179">
        <v>0.76417570270792379</v>
      </c>
    </row>
    <row r="48" spans="1:2">
      <c r="A48" s="178">
        <v>0.50103541207548019</v>
      </c>
      <c r="B48" s="179">
        <v>0.90217075259525825</v>
      </c>
    </row>
    <row r="49" spans="1:2">
      <c r="A49" s="178">
        <v>0.78383886850617779</v>
      </c>
      <c r="B49" s="179">
        <v>0.97986298332915778</v>
      </c>
    </row>
    <row r="50" spans="1:2">
      <c r="A50" s="178">
        <v>0.55716081315519328</v>
      </c>
      <c r="B50" s="179">
        <v>0.20178669933312884</v>
      </c>
    </row>
    <row r="51" spans="1:2">
      <c r="A51" s="178">
        <v>0.42905569189649806</v>
      </c>
      <c r="B51" s="179">
        <v>0.13901370444289116</v>
      </c>
    </row>
    <row r="52" spans="1:2">
      <c r="A52" s="178">
        <v>0.40333057167163611</v>
      </c>
      <c r="B52" s="179">
        <v>0.77691808518810113</v>
      </c>
    </row>
    <row r="53" spans="1:2">
      <c r="A53" s="178">
        <v>0.66225775641494322</v>
      </c>
      <c r="B53" s="179">
        <v>0.56611206595139207</v>
      </c>
    </row>
    <row r="54" spans="1:2">
      <c r="A54" s="178">
        <v>0.64549244504677716</v>
      </c>
      <c r="B54" s="179">
        <v>0.79152390118293647</v>
      </c>
    </row>
    <row r="55" spans="1:2">
      <c r="A55" s="178">
        <v>0.14220718161305748</v>
      </c>
      <c r="B55" s="179">
        <v>7.6101370656910056E-2</v>
      </c>
    </row>
    <row r="56" spans="1:2">
      <c r="A56" s="178">
        <v>3.5736630687367467E-2</v>
      </c>
      <c r="B56" s="179">
        <v>0.6255519625849798</v>
      </c>
    </row>
    <row r="57" spans="1:2">
      <c r="A57" s="178">
        <v>0.65183516575574652</v>
      </c>
      <c r="B57" s="179">
        <v>0.39363085683138616</v>
      </c>
    </row>
    <row r="58" spans="1:2">
      <c r="A58" s="178">
        <v>0.75381076510707423</v>
      </c>
      <c r="B58" s="179">
        <v>0.29752915459569967</v>
      </c>
    </row>
    <row r="59" spans="1:2">
      <c r="A59" s="178">
        <v>0.57250128992484006</v>
      </c>
      <c r="B59" s="179">
        <v>2.9179766787765439E-2</v>
      </c>
    </row>
    <row r="60" spans="1:2">
      <c r="A60" s="178">
        <v>0.42434040197373385</v>
      </c>
      <c r="B60" s="179">
        <v>0.88913597254507992</v>
      </c>
    </row>
    <row r="61" spans="1:2">
      <c r="A61" s="178">
        <v>0.70829056515744448</v>
      </c>
      <c r="B61" s="179">
        <v>0.23952860116936667</v>
      </c>
    </row>
    <row r="62" spans="1:2">
      <c r="A62" s="178">
        <v>0.75719985354561348</v>
      </c>
      <c r="B62" s="179">
        <v>0.25793854112640885</v>
      </c>
    </row>
    <row r="63" spans="1:2">
      <c r="A63" s="178">
        <v>0.17306071155381422</v>
      </c>
      <c r="B63" s="179">
        <v>0.63137908495561179</v>
      </c>
    </row>
    <row r="64" spans="1:2">
      <c r="A64" s="178">
        <v>0.58828084896704225</v>
      </c>
      <c r="B64" s="179">
        <v>0.2362285890785179</v>
      </c>
    </row>
    <row r="65" spans="1:2">
      <c r="A65" s="178">
        <v>0.29389664265042947</v>
      </c>
      <c r="B65" s="179">
        <v>0.52087302576791172</v>
      </c>
    </row>
    <row r="66" spans="1:2">
      <c r="A66" s="178">
        <v>0.31294408129199597</v>
      </c>
      <c r="B66" s="179">
        <v>0.65117427457644339</v>
      </c>
    </row>
    <row r="67" spans="1:2">
      <c r="A67" s="178">
        <v>0.28603280628380962</v>
      </c>
      <c r="B67" s="179">
        <v>0.35337521198828481</v>
      </c>
    </row>
    <row r="68" spans="1:2">
      <c r="A68" s="178">
        <v>0.17718788710291863</v>
      </c>
      <c r="B68" s="179">
        <v>0.99681853875369697</v>
      </c>
    </row>
    <row r="69" spans="1:2">
      <c r="A69" s="178">
        <v>0.52918083338494448</v>
      </c>
      <c r="B69" s="179">
        <v>0.94226670076244823</v>
      </c>
    </row>
    <row r="70" spans="1:2">
      <c r="A70" s="178">
        <v>0.67643971446735773</v>
      </c>
      <c r="B70" s="179">
        <v>0.92228105288105133</v>
      </c>
    </row>
    <row r="71" spans="1:2">
      <c r="A71" s="178">
        <v>0.77765577182995893</v>
      </c>
      <c r="B71" s="179">
        <v>6.0557146119213263E-2</v>
      </c>
    </row>
    <row r="72" spans="1:2">
      <c r="A72" s="178">
        <v>0.78395482561735197</v>
      </c>
      <c r="B72" s="179">
        <v>0.9287541508342857</v>
      </c>
    </row>
    <row r="73" spans="1:2">
      <c r="A73" s="178">
        <v>0.57101307184016936</v>
      </c>
      <c r="B73" s="179">
        <v>1.6698417727229381E-2</v>
      </c>
    </row>
    <row r="74" spans="1:2">
      <c r="A74" s="178">
        <v>0.65030674154418833</v>
      </c>
      <c r="B74" s="179">
        <v>0.70540513317352405</v>
      </c>
    </row>
    <row r="75" spans="1:2">
      <c r="A75" s="178">
        <v>0.74407324741784164</v>
      </c>
      <c r="B75" s="179">
        <v>0.63906935166524226</v>
      </c>
    </row>
    <row r="76" spans="1:2">
      <c r="A76" s="178">
        <v>0.83859343772688577</v>
      </c>
      <c r="B76" s="179">
        <v>0.23990787576879741</v>
      </c>
    </row>
    <row r="77" spans="1:2">
      <c r="A77" s="178">
        <v>0.13166804617814162</v>
      </c>
      <c r="B77" s="179">
        <v>0.94485211602638108</v>
      </c>
    </row>
    <row r="78" spans="1:2">
      <c r="A78" s="178">
        <v>0.12951405538689068</v>
      </c>
      <c r="B78" s="179">
        <v>0.74272888747170984</v>
      </c>
    </row>
    <row r="79" spans="1:2">
      <c r="A79" s="178">
        <v>4.4411737026838462E-2</v>
      </c>
      <c r="B79" s="179">
        <v>0.42806421007405232</v>
      </c>
    </row>
    <row r="80" spans="1:2">
      <c r="A80" s="178">
        <v>0.47517871459721528</v>
      </c>
      <c r="B80" s="179">
        <v>0.3286562353971676</v>
      </c>
    </row>
    <row r="81" spans="1:2">
      <c r="A81" s="178">
        <v>0.7253483201960792</v>
      </c>
      <c r="B81" s="179">
        <v>0.92921753550377562</v>
      </c>
    </row>
    <row r="82" spans="1:2">
      <c r="A82" s="178">
        <v>0.35911921195644847</v>
      </c>
      <c r="B82" s="179">
        <v>0.71659535202970515</v>
      </c>
    </row>
    <row r="83" spans="1:2">
      <c r="A83" s="178">
        <v>0.818081563253925</v>
      </c>
      <c r="B83" s="179">
        <v>0.49683360871711446</v>
      </c>
    </row>
    <row r="84" spans="1:2">
      <c r="A84" s="178">
        <v>0.28246170854310587</v>
      </c>
      <c r="B84" s="179">
        <v>0.33393548397996253</v>
      </c>
    </row>
    <row r="85" spans="1:2">
      <c r="A85" s="178">
        <v>0.45367925123017244</v>
      </c>
      <c r="B85" s="179">
        <v>0.98717542550860693</v>
      </c>
    </row>
    <row r="86" spans="1:2">
      <c r="A86" s="178">
        <v>0.45737652315636002</v>
      </c>
      <c r="B86" s="179">
        <v>0.12722468894311445</v>
      </c>
    </row>
    <row r="87" spans="1:2">
      <c r="A87" s="178">
        <v>0.26534706692460325</v>
      </c>
      <c r="B87" s="179">
        <v>0.68815380180634267</v>
      </c>
    </row>
    <row r="88" spans="1:2">
      <c r="A88" s="178">
        <v>0.80094695920168746</v>
      </c>
      <c r="B88" s="179">
        <v>0.5155433027611781</v>
      </c>
    </row>
    <row r="89" spans="1:2">
      <c r="A89" s="178">
        <v>0.73628950712098251</v>
      </c>
      <c r="B89" s="179">
        <v>0.81774618235311758</v>
      </c>
    </row>
    <row r="90" spans="1:2">
      <c r="A90" s="178">
        <v>0.86008680884730393</v>
      </c>
      <c r="B90" s="179">
        <v>0.47899629663629284</v>
      </c>
    </row>
    <row r="91" spans="1:2">
      <c r="A91" s="178">
        <v>0.4907575661739137</v>
      </c>
      <c r="B91" s="179">
        <v>0.16241468496733097</v>
      </c>
    </row>
    <row r="92" spans="1:2">
      <c r="A92" s="178">
        <v>0.70361024593171206</v>
      </c>
      <c r="B92" s="179">
        <v>0.57740337428515931</v>
      </c>
    </row>
    <row r="93" spans="1:2">
      <c r="A93" s="178">
        <v>0.41851161067304743</v>
      </c>
      <c r="B93" s="179">
        <v>0.9246405819080028</v>
      </c>
    </row>
    <row r="94" spans="1:2">
      <c r="A94" s="178">
        <v>0.43426012780250056</v>
      </c>
      <c r="B94" s="179">
        <v>0.60996797662692515</v>
      </c>
    </row>
    <row r="95" spans="1:2">
      <c r="A95" s="178">
        <v>0.73178316873115634</v>
      </c>
      <c r="B95" s="179">
        <v>7.9716864544766425E-2</v>
      </c>
    </row>
    <row r="96" spans="1:2">
      <c r="A96" s="178">
        <v>0.80134240388932754</v>
      </c>
      <c r="B96" s="179">
        <v>0.16178216792726058</v>
      </c>
    </row>
    <row r="97" spans="1:2">
      <c r="A97" s="178">
        <v>7.2896353468716313E-2</v>
      </c>
      <c r="B97" s="179">
        <v>0.16901274871500802</v>
      </c>
    </row>
    <row r="98" spans="1:2">
      <c r="A98" s="178">
        <v>0.59726765313989838</v>
      </c>
      <c r="B98" s="179">
        <v>0.27744632227227384</v>
      </c>
    </row>
    <row r="99" spans="1:2">
      <c r="A99" s="178">
        <v>4.0338430106797454E-2</v>
      </c>
      <c r="B99" s="179">
        <v>0.96799480494484058</v>
      </c>
    </row>
    <row r="100" spans="1:2">
      <c r="A100" s="178">
        <v>8.8686707936547093E-2</v>
      </c>
      <c r="B100" s="179">
        <v>0.55750028954702446</v>
      </c>
    </row>
    <row r="101" spans="1:2">
      <c r="A101" s="178">
        <v>0.90736641683958774</v>
      </c>
      <c r="B101" s="179">
        <v>0.1073678229504115</v>
      </c>
    </row>
    <row r="102" spans="1:2">
      <c r="A102" s="178">
        <v>0.5310003275661731</v>
      </c>
      <c r="B102" s="179">
        <v>0.52250540467095818</v>
      </c>
    </row>
    <row r="103" spans="1:2" ht="17" thickBot="1">
      <c r="A103" s="180">
        <v>0.74833630479329094</v>
      </c>
      <c r="B103" s="182">
        <v>0.28827466084075842</v>
      </c>
    </row>
  </sheetData>
  <hyperlinks>
    <hyperlink ref="D1" location="Hyperlinks!A1" display="Return" xr:uid="{6EA0D13E-0103-2548-B31A-4A9CD7A8663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C9F5-04FE-0041-A261-1F9D600BF1AE}">
  <sheetPr>
    <tabColor theme="5" tint="0.39997558519241921"/>
  </sheetPr>
  <dimension ref="A1:Y48"/>
  <sheetViews>
    <sheetView zoomScale="89" workbookViewId="0"/>
  </sheetViews>
  <sheetFormatPr baseColWidth="10" defaultRowHeight="16"/>
  <cols>
    <col min="2" max="2" width="21" bestFit="1" customWidth="1"/>
    <col min="4" max="4" width="14.5" bestFit="1" customWidth="1"/>
    <col min="6" max="6" width="20" bestFit="1" customWidth="1"/>
    <col min="9" max="9" width="13.5" customWidth="1"/>
    <col min="10" max="10" width="13.5" style="23" customWidth="1"/>
    <col min="11" max="11" width="13.5" customWidth="1"/>
    <col min="12" max="12" width="13.5" style="23" customWidth="1"/>
    <col min="13" max="16194" width="13.5" customWidth="1"/>
  </cols>
  <sheetData>
    <row r="1" spans="1:25" ht="17" thickBot="1">
      <c r="A1" s="233" t="s">
        <v>307</v>
      </c>
    </row>
    <row r="2" spans="1:25" ht="17" thickBot="1">
      <c r="B2" s="95" t="s">
        <v>85</v>
      </c>
      <c r="C2" s="212">
        <v>2765</v>
      </c>
    </row>
    <row r="3" spans="1:25" ht="17" thickBot="1">
      <c r="I3" s="262" t="s">
        <v>275</v>
      </c>
      <c r="J3" s="263"/>
      <c r="K3" s="263"/>
      <c r="L3" s="263"/>
      <c r="M3" s="263"/>
      <c r="N3" s="264"/>
      <c r="O3" s="25"/>
      <c r="P3" s="262" t="s">
        <v>98</v>
      </c>
      <c r="Q3" s="264"/>
      <c r="R3" s="25"/>
      <c r="S3" s="265" t="s">
        <v>106</v>
      </c>
      <c r="T3" s="266"/>
      <c r="U3" s="25"/>
      <c r="V3" s="262" t="s">
        <v>109</v>
      </c>
      <c r="W3" s="263"/>
      <c r="X3" s="263"/>
      <c r="Y3" s="264"/>
    </row>
    <row r="4" spans="1:25" ht="17" thickBot="1">
      <c r="B4" s="71" t="s">
        <v>86</v>
      </c>
      <c r="C4" s="166" t="s">
        <v>87</v>
      </c>
      <c r="D4" s="166" t="s">
        <v>88</v>
      </c>
      <c r="E4" s="166" t="s">
        <v>89</v>
      </c>
      <c r="F4" s="167" t="s">
        <v>86</v>
      </c>
      <c r="I4" s="192" t="s">
        <v>2</v>
      </c>
      <c r="J4" s="217" t="s">
        <v>91</v>
      </c>
      <c r="K4" s="58" t="s">
        <v>93</v>
      </c>
      <c r="L4" s="217" t="s">
        <v>92</v>
      </c>
      <c r="M4" s="58" t="s">
        <v>94</v>
      </c>
      <c r="N4" s="197" t="s">
        <v>95</v>
      </c>
      <c r="O4" s="25"/>
      <c r="P4" s="192" t="s">
        <v>96</v>
      </c>
      <c r="Q4" s="193" t="s">
        <v>97</v>
      </c>
      <c r="R4" s="25"/>
      <c r="S4" s="196" t="s">
        <v>107</v>
      </c>
      <c r="T4" s="197" t="s">
        <v>108</v>
      </c>
      <c r="U4" s="25"/>
      <c r="V4" s="192" t="s">
        <v>106</v>
      </c>
      <c r="W4" s="58" t="s">
        <v>100</v>
      </c>
      <c r="X4" s="58" t="s">
        <v>110</v>
      </c>
      <c r="Y4" s="197" t="s">
        <v>111</v>
      </c>
    </row>
    <row r="5" spans="1:25" ht="17" thickBot="1">
      <c r="B5" s="168">
        <v>0</v>
      </c>
      <c r="C5" s="64">
        <v>0.05</v>
      </c>
      <c r="D5" s="64">
        <f>SUM($C$5:C5)</f>
        <v>0.05</v>
      </c>
      <c r="E5" s="42">
        <f>0</f>
        <v>0</v>
      </c>
      <c r="F5" s="179">
        <f>B5</f>
        <v>0</v>
      </c>
      <c r="I5" s="198">
        <v>1</v>
      </c>
      <c r="J5" s="199">
        <f>'4.2. Random Number Generation'!A4</f>
        <v>2.1639911002311815E-2</v>
      </c>
      <c r="K5" s="200">
        <f>VLOOKUP(J5,$E$5:$F$9,2)</f>
        <v>0</v>
      </c>
      <c r="L5" s="199"/>
      <c r="M5" s="200"/>
      <c r="N5" s="201">
        <f>SUM(M5)</f>
        <v>0</v>
      </c>
      <c r="O5" s="202"/>
      <c r="P5" s="198">
        <f>C23</f>
        <v>10</v>
      </c>
      <c r="Q5" s="201">
        <f>P5-N5</f>
        <v>10</v>
      </c>
      <c r="R5" s="202"/>
      <c r="S5" s="198">
        <f>IF(Q5&lt;=$C$24,$C$25,0)</f>
        <v>0</v>
      </c>
      <c r="T5" s="201">
        <f>0</f>
        <v>0</v>
      </c>
      <c r="U5" s="202"/>
      <c r="V5" s="198">
        <f>IF(S5&lt;&gt;0,$C$19,0)</f>
        <v>0</v>
      </c>
      <c r="W5" s="200">
        <f>IF(Q5&gt;0,Q5*$C$20,0)</f>
        <v>100</v>
      </c>
      <c r="X5" s="200">
        <f>IF(Q5&lt;0,-Q5*$C$21,0)</f>
        <v>0</v>
      </c>
      <c r="Y5" s="201">
        <f>SUM(V5:X5)</f>
        <v>100</v>
      </c>
    </row>
    <row r="6" spans="1:25" ht="17" thickBot="1">
      <c r="B6" s="168">
        <v>1</v>
      </c>
      <c r="C6" s="64">
        <v>0.1</v>
      </c>
      <c r="D6" s="64">
        <f>SUM($C$5:C6)</f>
        <v>0.15000000000000002</v>
      </c>
      <c r="E6" s="64">
        <f>D5</f>
        <v>0.05</v>
      </c>
      <c r="F6" s="179">
        <f>B6</f>
        <v>1</v>
      </c>
      <c r="I6" s="198">
        <v>2</v>
      </c>
      <c r="J6" s="199">
        <f>'4.2. Random Number Generation'!A5</f>
        <v>0.24871586926687317</v>
      </c>
      <c r="K6" s="200">
        <f>VLOOKUP(J6,$E$5:$F$9,2)</f>
        <v>2</v>
      </c>
      <c r="L6" s="199">
        <f>'4.2. Random Number Generation'!B4</f>
        <v>0.70198421585465975</v>
      </c>
      <c r="M6" s="200">
        <f>VLOOKUP(L6,$E$13:$F$16,2)</f>
        <v>3</v>
      </c>
      <c r="N6" s="201">
        <f>SUM(M6:M7)</f>
        <v>5</v>
      </c>
      <c r="O6" s="202"/>
      <c r="P6" s="198">
        <f>Q5+T6</f>
        <v>10</v>
      </c>
      <c r="Q6" s="201">
        <f>P6-N6</f>
        <v>5</v>
      </c>
      <c r="R6" s="202"/>
      <c r="S6" s="198">
        <f>IF(Q6&lt;=$C$24,$C$25,0)</f>
        <v>0</v>
      </c>
      <c r="T6" s="201">
        <f>S5</f>
        <v>0</v>
      </c>
      <c r="U6" s="202"/>
      <c r="V6" s="198">
        <f t="shared" ref="V6:V12" si="0">IF(S6&lt;&gt;0,$C$19,0)</f>
        <v>0</v>
      </c>
      <c r="W6" s="200">
        <f t="shared" ref="W6:W12" si="1">IF(Q6&gt;0,Q6*$C$20,0)</f>
        <v>50</v>
      </c>
      <c r="X6" s="200">
        <f t="shared" ref="X6:X15" si="2">IF(Q6&lt;0,-Q6*$C$21,0)</f>
        <v>0</v>
      </c>
      <c r="Y6" s="201">
        <f t="shared" ref="Y6:Y15" si="3">SUM(V6:X6)</f>
        <v>50</v>
      </c>
    </row>
    <row r="7" spans="1:25" ht="17" thickBot="1">
      <c r="B7" s="168">
        <v>2</v>
      </c>
      <c r="C7" s="64">
        <v>0.2</v>
      </c>
      <c r="D7" s="64">
        <f>SUM($C$5:C7)</f>
        <v>0.35000000000000003</v>
      </c>
      <c r="E7" s="64">
        <f t="shared" ref="E7:E9" si="4">D6</f>
        <v>0.15000000000000002</v>
      </c>
      <c r="F7" s="179">
        <f t="shared" ref="F7:F9" si="5">B7</f>
        <v>2</v>
      </c>
      <c r="I7" s="110"/>
      <c r="L7" s="23">
        <f>'4.2. Random Number Generation'!B5</f>
        <v>0.16761476833727898</v>
      </c>
      <c r="M7">
        <f>VLOOKUP(L7,$E$13:$F$16,2)</f>
        <v>2</v>
      </c>
      <c r="N7" s="111"/>
      <c r="P7" s="110"/>
      <c r="Q7" s="111"/>
      <c r="S7" s="110"/>
      <c r="T7" s="111"/>
      <c r="V7" s="110"/>
      <c r="Y7" s="111"/>
    </row>
    <row r="8" spans="1:25" ht="17" thickBot="1">
      <c r="B8" s="168">
        <v>3</v>
      </c>
      <c r="C8" s="64">
        <v>0.45</v>
      </c>
      <c r="D8" s="64">
        <f>SUM($C$5:C8)</f>
        <v>0.8</v>
      </c>
      <c r="E8" s="64">
        <f t="shared" si="4"/>
        <v>0.35000000000000003</v>
      </c>
      <c r="F8" s="179">
        <f t="shared" si="5"/>
        <v>3</v>
      </c>
      <c r="I8" s="194">
        <v>3</v>
      </c>
      <c r="J8" s="218">
        <f>'4.2. Random Number Generation'!A6</f>
        <v>0.10141144464789491</v>
      </c>
      <c r="K8" s="219">
        <f>VLOOKUP(J8,$E$5:$F$9,2)</f>
        <v>1</v>
      </c>
      <c r="L8" s="218">
        <f>'4.2. Random Number Generation'!B6</f>
        <v>0.42215019716981345</v>
      </c>
      <c r="M8" s="219">
        <f>VLOOKUP(L8,$E$13:$F$16,2)</f>
        <v>2</v>
      </c>
      <c r="N8" s="195">
        <f>SUM(M8)</f>
        <v>2</v>
      </c>
      <c r="O8" s="220"/>
      <c r="P8" s="194">
        <f>Q6+T8</f>
        <v>5</v>
      </c>
      <c r="Q8" s="195">
        <f t="shared" ref="Q8:Q15" si="6">P8-N8</f>
        <v>3</v>
      </c>
      <c r="R8" s="220"/>
      <c r="S8" s="194">
        <f t="shared" ref="S8:S15" si="7">IF(Q8&lt;=$C$24,$C$25,0)</f>
        <v>0</v>
      </c>
      <c r="T8" s="195">
        <f>S6</f>
        <v>0</v>
      </c>
      <c r="U8" s="220"/>
      <c r="V8" s="194">
        <f t="shared" si="0"/>
        <v>0</v>
      </c>
      <c r="W8" s="219">
        <f t="shared" si="1"/>
        <v>30</v>
      </c>
      <c r="X8" s="219">
        <f t="shared" si="2"/>
        <v>0</v>
      </c>
      <c r="Y8" s="195">
        <f t="shared" si="3"/>
        <v>30</v>
      </c>
    </row>
    <row r="9" spans="1:25" ht="17" thickBot="1">
      <c r="B9" s="203">
        <v>4</v>
      </c>
      <c r="C9" s="181">
        <v>0.2</v>
      </c>
      <c r="D9" s="181">
        <f>SUM($C$5:C9)</f>
        <v>1</v>
      </c>
      <c r="E9" s="181">
        <f t="shared" si="4"/>
        <v>0.8</v>
      </c>
      <c r="F9" s="182">
        <f t="shared" si="5"/>
        <v>4</v>
      </c>
      <c r="I9" s="198">
        <v>4</v>
      </c>
      <c r="J9" s="199">
        <f>'4.2. Random Number Generation'!A7</f>
        <v>7.8363833054138271E-2</v>
      </c>
      <c r="K9" s="200">
        <f>VLOOKUP(J9,$E$5:$F$9,2)</f>
        <v>1</v>
      </c>
      <c r="L9" s="199">
        <f>'4.2. Random Number Generation'!B7</f>
        <v>6.0942140901899963E-2</v>
      </c>
      <c r="M9" s="200">
        <f>VLOOKUP(L9,$E$13:$F$16,2)</f>
        <v>2</v>
      </c>
      <c r="N9" s="201">
        <f>SUM(M9)</f>
        <v>2</v>
      </c>
      <c r="O9" s="202"/>
      <c r="P9" s="198">
        <f>Q8+T9</f>
        <v>3</v>
      </c>
      <c r="Q9" s="201">
        <f t="shared" si="6"/>
        <v>1</v>
      </c>
      <c r="R9" s="202"/>
      <c r="S9" s="198">
        <f t="shared" si="7"/>
        <v>13</v>
      </c>
      <c r="T9" s="201">
        <f>S8</f>
        <v>0</v>
      </c>
      <c r="U9" s="202"/>
      <c r="V9" s="198">
        <f t="shared" si="0"/>
        <v>500</v>
      </c>
      <c r="W9" s="200">
        <f t="shared" si="1"/>
        <v>10</v>
      </c>
      <c r="X9" s="200">
        <f t="shared" si="2"/>
        <v>0</v>
      </c>
      <c r="Y9" s="201">
        <f t="shared" si="3"/>
        <v>510</v>
      </c>
    </row>
    <row r="10" spans="1:25" ht="17" thickBot="1">
      <c r="I10" s="198">
        <v>5</v>
      </c>
      <c r="J10" s="199">
        <f>'4.2. Random Number Generation'!A8</f>
        <v>0.25456213823266427</v>
      </c>
      <c r="K10" s="200">
        <f>VLOOKUP(J10,$E$5:$F$9,2)</f>
        <v>2</v>
      </c>
      <c r="L10" s="199">
        <f>'4.2. Random Number Generation'!B8</f>
        <v>0.42585727638837756</v>
      </c>
      <c r="M10" s="200">
        <f t="shared" ref="M10:M17" si="8">VLOOKUP(L10,$E$13:$F$16,2)</f>
        <v>2</v>
      </c>
      <c r="N10" s="201">
        <f>SUM(M10:M11)</f>
        <v>4</v>
      </c>
      <c r="O10" s="202"/>
      <c r="P10" s="198">
        <f>Q9+T10</f>
        <v>14</v>
      </c>
      <c r="Q10" s="201">
        <f t="shared" si="6"/>
        <v>10</v>
      </c>
      <c r="R10" s="202"/>
      <c r="S10" s="198">
        <f t="shared" si="7"/>
        <v>0</v>
      </c>
      <c r="T10" s="201">
        <f>S9</f>
        <v>13</v>
      </c>
      <c r="U10" s="202"/>
      <c r="V10" s="198">
        <f t="shared" si="0"/>
        <v>0</v>
      </c>
      <c r="W10" s="200">
        <f t="shared" si="1"/>
        <v>100</v>
      </c>
      <c r="X10" s="200">
        <f t="shared" si="2"/>
        <v>0</v>
      </c>
      <c r="Y10" s="201">
        <f t="shared" si="3"/>
        <v>100</v>
      </c>
    </row>
    <row r="11" spans="1:25" ht="17" thickBot="1">
      <c r="I11" s="110"/>
      <c r="L11" s="23">
        <f>'4.2. Random Number Generation'!B9</f>
        <v>0.18626876789437083</v>
      </c>
      <c r="M11">
        <f t="shared" si="8"/>
        <v>2</v>
      </c>
      <c r="N11" s="111"/>
      <c r="P11" s="110"/>
      <c r="Q11" s="111"/>
      <c r="S11" s="110"/>
      <c r="T11" s="111"/>
      <c r="V11" s="110"/>
      <c r="Y11" s="111"/>
    </row>
    <row r="12" spans="1:25" ht="17" thickBot="1">
      <c r="B12" s="71" t="s">
        <v>90</v>
      </c>
      <c r="C12" s="166" t="s">
        <v>87</v>
      </c>
      <c r="D12" s="166" t="s">
        <v>88</v>
      </c>
      <c r="E12" s="166" t="s">
        <v>89</v>
      </c>
      <c r="F12" s="167" t="s">
        <v>90</v>
      </c>
      <c r="I12" s="198">
        <v>6</v>
      </c>
      <c r="J12" s="199">
        <f>'4.2. Random Number Generation'!A9</f>
        <v>0.38324425946140861</v>
      </c>
      <c r="K12" s="200">
        <f>VLOOKUP(J12,$E$5:$F$9,2)</f>
        <v>3</v>
      </c>
      <c r="L12" s="199">
        <f>'4.2. Random Number Generation'!B10</f>
        <v>0.59188560843089855</v>
      </c>
      <c r="M12" s="200">
        <f t="shared" si="8"/>
        <v>3</v>
      </c>
      <c r="N12" s="201">
        <f>SUM(M12:M14)</f>
        <v>8</v>
      </c>
      <c r="O12" s="202"/>
      <c r="P12" s="198">
        <f>Q10+T12</f>
        <v>10</v>
      </c>
      <c r="Q12" s="201">
        <f t="shared" si="6"/>
        <v>2</v>
      </c>
      <c r="R12" s="202"/>
      <c r="S12" s="198">
        <f t="shared" si="7"/>
        <v>13</v>
      </c>
      <c r="T12" s="201">
        <f>S10</f>
        <v>0</v>
      </c>
      <c r="U12" s="202"/>
      <c r="V12" s="198">
        <f t="shared" si="0"/>
        <v>500</v>
      </c>
      <c r="W12" s="200">
        <f t="shared" si="1"/>
        <v>20</v>
      </c>
      <c r="X12" s="200">
        <f>IF(Q12&lt;0,-Q12*$C$21,0)</f>
        <v>0</v>
      </c>
      <c r="Y12" s="201">
        <f t="shared" si="3"/>
        <v>520</v>
      </c>
    </row>
    <row r="13" spans="1:25">
      <c r="B13" s="168">
        <v>2</v>
      </c>
      <c r="C13" s="64">
        <v>0.5</v>
      </c>
      <c r="D13" s="64">
        <f>SUM($C$13:C13)</f>
        <v>0.5</v>
      </c>
      <c r="E13" s="42">
        <f>0</f>
        <v>0</v>
      </c>
      <c r="F13" s="179">
        <f>B13</f>
        <v>2</v>
      </c>
      <c r="I13" s="110"/>
      <c r="L13" s="23">
        <f>'4.2. Random Number Generation'!B11</f>
        <v>0.62103457172449428</v>
      </c>
      <c r="M13">
        <f t="shared" si="8"/>
        <v>3</v>
      </c>
      <c r="N13" s="111"/>
      <c r="P13" s="110"/>
      <c r="Q13" s="111"/>
      <c r="S13" s="110"/>
      <c r="T13" s="111"/>
      <c r="V13" s="110"/>
      <c r="Y13" s="111"/>
    </row>
    <row r="14" spans="1:25" ht="17" thickBot="1">
      <c r="B14" s="168">
        <v>3</v>
      </c>
      <c r="C14" s="64">
        <v>0.25</v>
      </c>
      <c r="D14" s="64">
        <f>SUM($C$13:C14)</f>
        <v>0.75</v>
      </c>
      <c r="E14" s="64">
        <f>D13</f>
        <v>0.5</v>
      </c>
      <c r="F14" s="179">
        <f t="shared" ref="F14:F16" si="9">B14</f>
        <v>3</v>
      </c>
      <c r="I14" s="110"/>
      <c r="L14" s="23">
        <f>'4.2. Random Number Generation'!B12</f>
        <v>0.28548487382265036</v>
      </c>
      <c r="M14">
        <f t="shared" si="8"/>
        <v>2</v>
      </c>
      <c r="N14" s="111"/>
      <c r="P14" s="110"/>
      <c r="Q14" s="111"/>
      <c r="S14" s="110"/>
      <c r="T14" s="111"/>
      <c r="V14" s="110"/>
      <c r="Y14" s="111"/>
    </row>
    <row r="15" spans="1:25" ht="17" thickBot="1">
      <c r="B15" s="168">
        <v>4</v>
      </c>
      <c r="C15" s="64">
        <v>0.15</v>
      </c>
      <c r="D15" s="64">
        <f>SUM($C$13:C15)</f>
        <v>0.9</v>
      </c>
      <c r="E15" s="64">
        <f t="shared" ref="E15:E16" si="10">D14</f>
        <v>0.75</v>
      </c>
      <c r="F15" s="179">
        <f t="shared" si="9"/>
        <v>4</v>
      </c>
      <c r="I15" s="198">
        <v>7</v>
      </c>
      <c r="J15" s="199">
        <f>'4.2. Random Number Generation'!A10</f>
        <v>0.61918200069069029</v>
      </c>
      <c r="K15" s="200">
        <f>VLOOKUP(J15,$E$5:$F$9,2)</f>
        <v>3</v>
      </c>
      <c r="L15" s="199">
        <f>'4.2. Random Number Generation'!B13</f>
        <v>0.81878673882167163</v>
      </c>
      <c r="M15" s="200">
        <f t="shared" si="8"/>
        <v>4</v>
      </c>
      <c r="N15" s="201">
        <f>SUM(M15:M17)</f>
        <v>12</v>
      </c>
      <c r="O15" s="202"/>
      <c r="P15" s="198">
        <f>Q12+T15</f>
        <v>15</v>
      </c>
      <c r="Q15" s="201">
        <f t="shared" si="6"/>
        <v>3</v>
      </c>
      <c r="R15" s="202"/>
      <c r="S15" s="198">
        <f t="shared" si="7"/>
        <v>0</v>
      </c>
      <c r="T15" s="201">
        <f>S12</f>
        <v>13</v>
      </c>
      <c r="U15" s="202"/>
      <c r="V15" s="198">
        <f>IF(S15&lt;&gt;0,$C$19,0)</f>
        <v>0</v>
      </c>
      <c r="W15" s="200">
        <f>IF(Q15&gt;0,Q15*$C$20,0)</f>
        <v>30</v>
      </c>
      <c r="X15" s="200">
        <f t="shared" si="2"/>
        <v>0</v>
      </c>
      <c r="Y15" s="201">
        <f t="shared" si="3"/>
        <v>30</v>
      </c>
    </row>
    <row r="16" spans="1:25" ht="17" thickBot="1">
      <c r="B16" s="203">
        <v>5</v>
      </c>
      <c r="C16" s="181">
        <v>0.1</v>
      </c>
      <c r="D16" s="181">
        <f>SUM($C$13:C16)</f>
        <v>1</v>
      </c>
      <c r="E16" s="181">
        <f t="shared" si="10"/>
        <v>0.9</v>
      </c>
      <c r="F16" s="182">
        <f t="shared" si="9"/>
        <v>5</v>
      </c>
      <c r="I16" s="110"/>
      <c r="L16" s="23">
        <f>'4.2. Random Number Generation'!B14</f>
        <v>0.92654967677153166</v>
      </c>
      <c r="M16">
        <f t="shared" si="8"/>
        <v>5</v>
      </c>
      <c r="N16" s="111"/>
      <c r="P16" s="110"/>
      <c r="Q16" s="111"/>
      <c r="S16" s="110"/>
      <c r="T16" s="111"/>
      <c r="V16" s="110"/>
      <c r="Y16" s="111"/>
    </row>
    <row r="17" spans="2:25" ht="17" thickBot="1">
      <c r="I17" s="169"/>
      <c r="J17" s="170"/>
      <c r="K17" s="94"/>
      <c r="L17" s="170">
        <f>'4.2. Random Number Generation'!B15</f>
        <v>0.65690792242852414</v>
      </c>
      <c r="M17" s="94">
        <f t="shared" si="8"/>
        <v>3</v>
      </c>
      <c r="N17" s="171"/>
      <c r="P17" s="169"/>
      <c r="Q17" s="171"/>
      <c r="S17" s="169"/>
      <c r="T17" s="171"/>
      <c r="V17" s="169"/>
      <c r="W17" s="94"/>
      <c r="X17" s="94"/>
      <c r="Y17" s="171"/>
    </row>
    <row r="18" spans="2:25" ht="17" thickBot="1"/>
    <row r="19" spans="2:25" ht="17" thickBot="1">
      <c r="B19" s="71" t="s">
        <v>99</v>
      </c>
      <c r="C19" s="214">
        <v>500</v>
      </c>
      <c r="U19" s="95" t="s">
        <v>239</v>
      </c>
      <c r="V19" s="211">
        <f>SUM(V5:V15)</f>
        <v>1000</v>
      </c>
      <c r="W19" s="211">
        <f t="shared" ref="W19:Y19" si="11">SUM(W5:W15)</f>
        <v>340</v>
      </c>
      <c r="X19" s="211">
        <f t="shared" si="11"/>
        <v>0</v>
      </c>
      <c r="Y19" s="212">
        <f t="shared" si="11"/>
        <v>1340</v>
      </c>
    </row>
    <row r="20" spans="2:25" ht="17" thickBot="1">
      <c r="B20" s="192" t="s">
        <v>101</v>
      </c>
      <c r="C20" s="215">
        <v>10</v>
      </c>
    </row>
    <row r="21" spans="2:25" ht="17" thickBot="1">
      <c r="B21" s="74" t="s">
        <v>102</v>
      </c>
      <c r="C21" s="216">
        <v>20</v>
      </c>
      <c r="X21" s="71" t="s">
        <v>112</v>
      </c>
      <c r="Y21" s="177">
        <f>SUM(Y5:Y15)</f>
        <v>1340</v>
      </c>
    </row>
    <row r="22" spans="2:25" ht="17" thickBot="1">
      <c r="I22" s="71" t="s">
        <v>230</v>
      </c>
      <c r="J22" s="165" t="s">
        <v>231</v>
      </c>
      <c r="K22" s="167" t="s">
        <v>232</v>
      </c>
      <c r="X22" s="74" t="s">
        <v>113</v>
      </c>
      <c r="Y22" s="213">
        <f>Y21/I15</f>
        <v>191.42857142857142</v>
      </c>
    </row>
    <row r="23" spans="2:25">
      <c r="B23" s="71" t="s">
        <v>103</v>
      </c>
      <c r="C23" s="177">
        <v>10</v>
      </c>
      <c r="I23" s="168">
        <v>1</v>
      </c>
      <c r="J23" s="67">
        <f>P5</f>
        <v>10</v>
      </c>
      <c r="K23" s="179">
        <v>2</v>
      </c>
    </row>
    <row r="24" spans="2:25">
      <c r="B24" s="192" t="s">
        <v>105</v>
      </c>
      <c r="C24" s="179">
        <v>2</v>
      </c>
      <c r="I24" s="168">
        <v>2</v>
      </c>
      <c r="J24" s="67">
        <f>Q5</f>
        <v>10</v>
      </c>
      <c r="K24" s="179">
        <v>2</v>
      </c>
    </row>
    <row r="25" spans="2:25" ht="16" customHeight="1" thickBot="1">
      <c r="B25" s="74" t="s">
        <v>104</v>
      </c>
      <c r="C25" s="182">
        <v>13</v>
      </c>
      <c r="I25" s="168">
        <v>2</v>
      </c>
      <c r="J25" s="67">
        <f>P6</f>
        <v>10</v>
      </c>
      <c r="K25" s="179">
        <v>2</v>
      </c>
    </row>
    <row r="26" spans="2:25">
      <c r="I26" s="168">
        <v>3</v>
      </c>
      <c r="J26" s="67">
        <f>Q6</f>
        <v>5</v>
      </c>
      <c r="K26" s="179">
        <v>2</v>
      </c>
    </row>
    <row r="27" spans="2:25">
      <c r="C27" s="5"/>
      <c r="I27" s="168">
        <v>3</v>
      </c>
      <c r="J27" s="67">
        <f>P8</f>
        <v>5</v>
      </c>
      <c r="K27" s="179">
        <v>2</v>
      </c>
    </row>
    <row r="28" spans="2:25">
      <c r="C28" s="7"/>
      <c r="I28" s="168">
        <v>4</v>
      </c>
      <c r="J28" s="67">
        <f>Q8</f>
        <v>3</v>
      </c>
      <c r="K28" s="179">
        <v>2</v>
      </c>
    </row>
    <row r="29" spans="2:25">
      <c r="I29" s="168">
        <v>4</v>
      </c>
      <c r="J29" s="67">
        <f>P9</f>
        <v>3</v>
      </c>
      <c r="K29" s="179">
        <v>2</v>
      </c>
    </row>
    <row r="30" spans="2:25">
      <c r="C30" s="7"/>
      <c r="I30" s="168">
        <v>5</v>
      </c>
      <c r="J30" s="67">
        <f>Q9</f>
        <v>1</v>
      </c>
      <c r="K30" s="179">
        <v>2</v>
      </c>
    </row>
    <row r="31" spans="2:25">
      <c r="I31" s="168">
        <v>5</v>
      </c>
      <c r="J31" s="67">
        <f>P10</f>
        <v>14</v>
      </c>
      <c r="K31" s="179">
        <v>2</v>
      </c>
      <c r="U31" s="267" t="s">
        <v>241</v>
      </c>
      <c r="V31" s="261" t="s">
        <v>109</v>
      </c>
      <c r="W31" s="261"/>
      <c r="X31" s="261"/>
      <c r="Y31" s="261"/>
    </row>
    <row r="32" spans="2:25">
      <c r="I32" s="168">
        <v>6</v>
      </c>
      <c r="J32" s="67">
        <f>Q10</f>
        <v>10</v>
      </c>
      <c r="K32" s="179">
        <v>2</v>
      </c>
      <c r="U32" s="268"/>
      <c r="V32" s="26" t="s">
        <v>106</v>
      </c>
      <c r="W32" s="26" t="s">
        <v>100</v>
      </c>
      <c r="X32" s="26" t="s">
        <v>110</v>
      </c>
      <c r="Y32" s="26" t="s">
        <v>111</v>
      </c>
    </row>
    <row r="33" spans="9:25">
      <c r="I33" s="168">
        <v>6</v>
      </c>
      <c r="J33" s="67">
        <f>P12</f>
        <v>10</v>
      </c>
      <c r="K33" s="179">
        <v>2</v>
      </c>
      <c r="U33" s="27">
        <v>0</v>
      </c>
      <c r="V33" s="28">
        <v>1000</v>
      </c>
      <c r="W33" s="28">
        <v>210</v>
      </c>
      <c r="X33" s="28">
        <v>260</v>
      </c>
      <c r="Y33" s="28">
        <v>1470</v>
      </c>
    </row>
    <row r="34" spans="9:25">
      <c r="I34" s="168">
        <v>7</v>
      </c>
      <c r="J34" s="67">
        <f>Q12</f>
        <v>2</v>
      </c>
      <c r="K34" s="179">
        <v>2</v>
      </c>
      <c r="U34" s="27">
        <v>1</v>
      </c>
      <c r="V34" s="28">
        <v>1000</v>
      </c>
      <c r="W34" s="28">
        <v>310</v>
      </c>
      <c r="X34" s="28">
        <v>200</v>
      </c>
      <c r="Y34" s="28">
        <v>1510</v>
      </c>
    </row>
    <row r="35" spans="9:25">
      <c r="I35" s="168">
        <v>7</v>
      </c>
      <c r="J35" s="67">
        <f>P15</f>
        <v>15</v>
      </c>
      <c r="K35" s="179">
        <v>2</v>
      </c>
      <c r="U35" s="27">
        <v>2</v>
      </c>
      <c r="V35" s="29">
        <v>1000</v>
      </c>
      <c r="W35" s="29">
        <v>340</v>
      </c>
      <c r="X35" s="29">
        <v>0</v>
      </c>
      <c r="Y35" s="29">
        <v>1340</v>
      </c>
    </row>
    <row r="36" spans="9:25" ht="17" thickBot="1">
      <c r="I36" s="203">
        <v>8</v>
      </c>
      <c r="J36" s="204">
        <f>Q15</f>
        <v>3</v>
      </c>
      <c r="K36" s="182">
        <v>2</v>
      </c>
      <c r="U36" s="27">
        <v>3</v>
      </c>
      <c r="V36" s="28">
        <v>1500</v>
      </c>
      <c r="W36" s="28">
        <v>470</v>
      </c>
      <c r="X36" s="28">
        <v>0</v>
      </c>
      <c r="Y36" s="28">
        <v>1970</v>
      </c>
    </row>
    <row r="37" spans="9:25">
      <c r="J37" s="7"/>
      <c r="U37" s="27">
        <v>4</v>
      </c>
      <c r="V37" s="28">
        <v>1500</v>
      </c>
      <c r="W37" s="28">
        <v>470</v>
      </c>
      <c r="X37" s="28">
        <v>0</v>
      </c>
      <c r="Y37" s="28">
        <v>1970</v>
      </c>
    </row>
    <row r="38" spans="9:25">
      <c r="J38" s="7"/>
      <c r="U38" s="27">
        <v>5</v>
      </c>
      <c r="V38" s="28">
        <v>1500</v>
      </c>
      <c r="W38" s="28">
        <v>600</v>
      </c>
      <c r="X38" s="28">
        <v>0</v>
      </c>
      <c r="Y38" s="28">
        <v>2100</v>
      </c>
    </row>
    <row r="39" spans="9:25">
      <c r="J39" s="7"/>
    </row>
    <row r="40" spans="9:25">
      <c r="J40" s="7"/>
    </row>
    <row r="41" spans="9:25">
      <c r="J41" s="7"/>
      <c r="K41" s="7"/>
    </row>
    <row r="42" spans="9:25">
      <c r="J42" s="7"/>
      <c r="K42" s="7"/>
    </row>
    <row r="43" spans="9:25">
      <c r="J43" s="7"/>
      <c r="K43" s="7"/>
    </row>
    <row r="44" spans="9:25">
      <c r="J44" s="7"/>
      <c r="K44" s="7"/>
    </row>
    <row r="45" spans="9:25">
      <c r="J45" s="7"/>
      <c r="K45" s="7"/>
    </row>
    <row r="46" spans="9:25">
      <c r="J46" s="7"/>
      <c r="K46" s="7"/>
    </row>
    <row r="47" spans="9:25">
      <c r="J47" s="7"/>
      <c r="K47" s="7"/>
    </row>
    <row r="48" spans="9:25">
      <c r="K48" s="23"/>
    </row>
  </sheetData>
  <mergeCells count="6">
    <mergeCell ref="I3:N3"/>
    <mergeCell ref="P3:Q3"/>
    <mergeCell ref="S3:T3"/>
    <mergeCell ref="V3:Y3"/>
    <mergeCell ref="V31:Y31"/>
    <mergeCell ref="U31:U32"/>
  </mergeCells>
  <hyperlinks>
    <hyperlink ref="A1" location="Hyperlinks!A1" display="Return" xr:uid="{6025CFF0-FD63-DF4F-9BCD-DFCF51338382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670A-E32E-F343-ADA9-0C63C7DAAC94}">
  <sheetPr>
    <tabColor rgb="FFEFBAC1"/>
  </sheetPr>
  <dimension ref="A1:O25"/>
  <sheetViews>
    <sheetView zoomScale="159" workbookViewId="0"/>
  </sheetViews>
  <sheetFormatPr baseColWidth="10" defaultColWidth="10.6640625" defaultRowHeight="16"/>
  <cols>
    <col min="1" max="1" width="10.83203125" customWidth="1"/>
    <col min="2" max="2" width="9.1640625" customWidth="1"/>
    <col min="3" max="7" width="10.5" customWidth="1"/>
    <col min="10" max="10" width="9.6640625" customWidth="1"/>
    <col min="11" max="15" width="9" customWidth="1"/>
  </cols>
  <sheetData>
    <row r="1" spans="1:15">
      <c r="A1" s="233" t="s">
        <v>307</v>
      </c>
    </row>
    <row r="3" spans="1:15">
      <c r="B3" s="269" t="s">
        <v>114</v>
      </c>
      <c r="C3" s="261" t="s">
        <v>250</v>
      </c>
      <c r="D3" s="261"/>
      <c r="E3" s="261"/>
      <c r="F3" s="261"/>
      <c r="G3" s="261"/>
    </row>
    <row r="4" spans="1:15">
      <c r="B4" s="269"/>
      <c r="C4" s="31" t="s">
        <v>120</v>
      </c>
      <c r="D4" s="31" t="s">
        <v>121</v>
      </c>
      <c r="E4" s="31" t="s">
        <v>122</v>
      </c>
      <c r="F4" s="31" t="s">
        <v>123</v>
      </c>
      <c r="G4" s="31" t="s">
        <v>124</v>
      </c>
    </row>
    <row r="5" spans="1:15">
      <c r="B5" s="27" t="s">
        <v>115</v>
      </c>
      <c r="C5" s="41">
        <v>14</v>
      </c>
      <c r="D5" s="41">
        <v>7</v>
      </c>
      <c r="E5" s="52">
        <v>3</v>
      </c>
      <c r="F5" s="41">
        <v>7</v>
      </c>
      <c r="G5" s="41">
        <v>27</v>
      </c>
      <c r="J5" s="269" t="s">
        <v>114</v>
      </c>
      <c r="K5" s="261" t="s">
        <v>250</v>
      </c>
      <c r="L5" s="261"/>
      <c r="M5" s="261"/>
      <c r="N5" s="261"/>
      <c r="O5" s="261"/>
    </row>
    <row r="6" spans="1:15">
      <c r="B6" s="27" t="s">
        <v>116</v>
      </c>
      <c r="C6" s="41">
        <v>20</v>
      </c>
      <c r="D6" s="41">
        <v>7</v>
      </c>
      <c r="E6" s="41">
        <v>12</v>
      </c>
      <c r="F6" s="52">
        <v>6</v>
      </c>
      <c r="G6" s="41">
        <v>30</v>
      </c>
      <c r="J6" s="269"/>
      <c r="K6" s="31" t="s">
        <v>120</v>
      </c>
      <c r="L6" s="31" t="s">
        <v>121</v>
      </c>
      <c r="M6" s="31" t="s">
        <v>122</v>
      </c>
      <c r="N6" s="31" t="s">
        <v>123</v>
      </c>
      <c r="O6" s="31" t="s">
        <v>124</v>
      </c>
    </row>
    <row r="7" spans="1:15">
      <c r="B7" s="27" t="s">
        <v>117</v>
      </c>
      <c r="C7" s="41">
        <v>10</v>
      </c>
      <c r="D7" s="52">
        <v>3</v>
      </c>
      <c r="E7" s="41">
        <v>4</v>
      </c>
      <c r="F7" s="41">
        <v>5</v>
      </c>
      <c r="G7" s="41">
        <v>21</v>
      </c>
      <c r="J7" s="27" t="s">
        <v>115</v>
      </c>
      <c r="K7" s="41"/>
      <c r="L7" s="41"/>
      <c r="M7" s="33">
        <v>3</v>
      </c>
      <c r="N7" s="41"/>
      <c r="O7" s="41"/>
    </row>
    <row r="8" spans="1:15">
      <c r="B8" s="27" t="s">
        <v>118</v>
      </c>
      <c r="C8" s="52">
        <v>8</v>
      </c>
      <c r="D8" s="41">
        <v>12</v>
      </c>
      <c r="E8" s="41">
        <v>7</v>
      </c>
      <c r="F8" s="41">
        <v>12</v>
      </c>
      <c r="G8" s="41">
        <v>21</v>
      </c>
      <c r="J8" s="27" t="s">
        <v>116</v>
      </c>
      <c r="K8" s="41"/>
      <c r="L8" s="41"/>
      <c r="M8" s="41"/>
      <c r="N8" s="53">
        <v>6</v>
      </c>
      <c r="O8" s="41"/>
    </row>
    <row r="9" spans="1:15">
      <c r="B9" s="27" t="s">
        <v>119</v>
      </c>
      <c r="C9" s="41">
        <v>13</v>
      </c>
      <c r="D9" s="41">
        <v>25</v>
      </c>
      <c r="E9" s="41">
        <v>24</v>
      </c>
      <c r="F9" s="41">
        <v>26</v>
      </c>
      <c r="G9" s="52">
        <v>8</v>
      </c>
      <c r="J9" s="27" t="s">
        <v>117</v>
      </c>
      <c r="K9" s="41"/>
      <c r="L9" s="33">
        <v>3</v>
      </c>
      <c r="M9" s="41"/>
      <c r="N9" s="41"/>
      <c r="O9" s="41"/>
    </row>
    <row r="10" spans="1:15">
      <c r="J10" s="27" t="s">
        <v>118</v>
      </c>
      <c r="K10" s="33">
        <v>8</v>
      </c>
      <c r="L10" s="41"/>
      <c r="M10" s="41"/>
      <c r="N10" s="41"/>
      <c r="O10" s="41"/>
    </row>
    <row r="11" spans="1:15">
      <c r="F11" s="261" t="s">
        <v>249</v>
      </c>
      <c r="G11" s="261"/>
      <c r="J11" s="27" t="s">
        <v>119</v>
      </c>
      <c r="K11" s="41"/>
      <c r="L11" s="41"/>
      <c r="M11" s="41"/>
      <c r="N11" s="41"/>
      <c r="O11" s="33">
        <v>8</v>
      </c>
    </row>
    <row r="12" spans="1:15">
      <c r="F12" s="270">
        <f>SUMPRODUCT(C5:G9,C17:G21)</f>
        <v>27</v>
      </c>
      <c r="G12" s="270"/>
    </row>
    <row r="15" spans="1:15">
      <c r="B15" s="269" t="s">
        <v>114</v>
      </c>
      <c r="C15" s="261" t="s">
        <v>272</v>
      </c>
      <c r="D15" s="261"/>
      <c r="E15" s="261"/>
      <c r="F15" s="261"/>
      <c r="G15" s="261"/>
      <c r="J15" s="269" t="s">
        <v>114</v>
      </c>
      <c r="K15" s="261" t="s">
        <v>250</v>
      </c>
      <c r="L15" s="261"/>
      <c r="M15" s="261"/>
      <c r="N15" s="261"/>
      <c r="O15" s="261"/>
    </row>
    <row r="16" spans="1:15">
      <c r="B16" s="269"/>
      <c r="C16" s="31" t="s">
        <v>120</v>
      </c>
      <c r="D16" s="31" t="s">
        <v>121</v>
      </c>
      <c r="E16" s="31" t="s">
        <v>122</v>
      </c>
      <c r="F16" s="31" t="s">
        <v>123</v>
      </c>
      <c r="G16" s="31" t="s">
        <v>124</v>
      </c>
      <c r="J16" s="269"/>
      <c r="K16" s="31" t="s">
        <v>120</v>
      </c>
      <c r="L16" s="31" t="s">
        <v>121</v>
      </c>
      <c r="M16" s="31" t="s">
        <v>122</v>
      </c>
      <c r="N16" s="31" t="s">
        <v>123</v>
      </c>
      <c r="O16" s="31" t="s">
        <v>124</v>
      </c>
    </row>
    <row r="17" spans="2:15">
      <c r="B17" s="27" t="s">
        <v>115</v>
      </c>
      <c r="C17" s="41">
        <v>0</v>
      </c>
      <c r="D17" s="41">
        <v>0</v>
      </c>
      <c r="E17" s="41">
        <v>1</v>
      </c>
      <c r="F17" s="41">
        <v>0</v>
      </c>
      <c r="G17" s="41">
        <v>0</v>
      </c>
      <c r="J17" s="27" t="s">
        <v>115</v>
      </c>
      <c r="K17" s="41"/>
      <c r="L17" s="41"/>
      <c r="M17" s="33">
        <v>3</v>
      </c>
      <c r="N17" s="41"/>
      <c r="O17" s="41"/>
    </row>
    <row r="18" spans="2:15">
      <c r="B18" s="27" t="s">
        <v>116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J18" s="27" t="s">
        <v>116</v>
      </c>
      <c r="K18" s="41"/>
      <c r="L18" s="41"/>
      <c r="M18" s="41"/>
      <c r="N18" s="53">
        <v>0</v>
      </c>
      <c r="O18" s="41"/>
    </row>
    <row r="19" spans="2:15">
      <c r="B19" s="27" t="s">
        <v>117</v>
      </c>
      <c r="C19" s="41">
        <v>0</v>
      </c>
      <c r="D19" s="41">
        <v>1</v>
      </c>
      <c r="E19" s="41">
        <v>0</v>
      </c>
      <c r="F19" s="41">
        <v>1</v>
      </c>
      <c r="G19" s="41">
        <v>0</v>
      </c>
      <c r="J19" s="27" t="s">
        <v>117</v>
      </c>
      <c r="K19" s="41"/>
      <c r="L19" s="33">
        <v>3</v>
      </c>
      <c r="M19" s="41"/>
      <c r="N19" s="33">
        <v>5</v>
      </c>
      <c r="O19" s="41"/>
    </row>
    <row r="20" spans="2:15">
      <c r="B20" s="27" t="s">
        <v>118</v>
      </c>
      <c r="C20" s="41">
        <v>1</v>
      </c>
      <c r="D20" s="41">
        <v>0</v>
      </c>
      <c r="E20" s="41">
        <v>0</v>
      </c>
      <c r="F20" s="41">
        <v>0</v>
      </c>
      <c r="G20" s="41">
        <v>0</v>
      </c>
      <c r="J20" s="27" t="s">
        <v>118</v>
      </c>
      <c r="K20" s="33">
        <v>8</v>
      </c>
      <c r="L20" s="41"/>
      <c r="M20" s="41"/>
      <c r="N20" s="41"/>
      <c r="O20" s="41"/>
    </row>
    <row r="21" spans="2:15">
      <c r="B21" s="27" t="s">
        <v>119</v>
      </c>
      <c r="C21" s="41">
        <v>0</v>
      </c>
      <c r="D21" s="41">
        <v>0</v>
      </c>
      <c r="E21" s="41">
        <v>0</v>
      </c>
      <c r="F21" s="41">
        <v>0</v>
      </c>
      <c r="G21" s="41">
        <v>1</v>
      </c>
      <c r="J21" s="27" t="s">
        <v>119</v>
      </c>
      <c r="K21" s="41"/>
      <c r="L21" s="41"/>
      <c r="M21" s="41"/>
      <c r="N21" s="41"/>
      <c r="O21" s="33">
        <v>8</v>
      </c>
    </row>
    <row r="24" spans="2:15" s="40" customFormat="1" ht="34">
      <c r="C24" s="43" t="s">
        <v>264</v>
      </c>
      <c r="D24" s="43" t="s">
        <v>265</v>
      </c>
      <c r="E24" s="43" t="s">
        <v>266</v>
      </c>
      <c r="F24" s="43" t="s">
        <v>267</v>
      </c>
      <c r="G24" s="43" t="s">
        <v>268</v>
      </c>
    </row>
    <row r="25" spans="2:15">
      <c r="C25" s="41">
        <f>SUM(C17:C21)</f>
        <v>1</v>
      </c>
      <c r="D25" s="41">
        <f>SUM(D17:D21)</f>
        <v>1</v>
      </c>
      <c r="E25" s="41">
        <f>SUM(E17:E21)</f>
        <v>1</v>
      </c>
      <c r="F25" s="41">
        <f>SUM(F17:F21)</f>
        <v>1</v>
      </c>
      <c r="G25" s="41">
        <f>SUM(G17:G21)</f>
        <v>1</v>
      </c>
    </row>
  </sheetData>
  <scenarios current="0">
    <scenario name="Report" count="25" user="Niloy Barua" comment="Created by Niloy Barua on 5/1/2025">
      <inputCells r="C17" val="0"/>
      <inputCells r="D17" val="0"/>
      <inputCells r="E17" val="1"/>
      <inputCells r="F17" val="0"/>
      <inputCells r="G17" val="0"/>
      <inputCells r="C18" val="0"/>
      <inputCells r="D18" val="0"/>
      <inputCells r="E18" val="0"/>
      <inputCells r="F18" val="0"/>
      <inputCells r="G18" val="0"/>
      <inputCells r="C19" val="0"/>
      <inputCells r="D19" val="1"/>
      <inputCells r="E19" val="0"/>
      <inputCells r="F19" val="1"/>
      <inputCells r="G19" val="0"/>
      <inputCells r="C20" val="1"/>
      <inputCells r="D20" val="0"/>
      <inputCells r="E20" val="0"/>
      <inputCells r="F20" val="0"/>
      <inputCells r="G20" val="0"/>
      <inputCells r="C21" val="0"/>
      <inputCells r="D21" val="0"/>
      <inputCells r="E21" val="0"/>
      <inputCells r="F21" val="0"/>
      <inputCells r="G21" val="1"/>
    </scenario>
  </scenarios>
  <mergeCells count="10">
    <mergeCell ref="C3:G3"/>
    <mergeCell ref="C15:G15"/>
    <mergeCell ref="B15:B16"/>
    <mergeCell ref="B3:B4"/>
    <mergeCell ref="J5:J6"/>
    <mergeCell ref="K5:O5"/>
    <mergeCell ref="J15:J16"/>
    <mergeCell ref="K15:O15"/>
    <mergeCell ref="F11:G11"/>
    <mergeCell ref="F12:G12"/>
  </mergeCells>
  <phoneticPr fontId="4" type="noConversion"/>
  <hyperlinks>
    <hyperlink ref="A1" location="Hyperlinks!A1" display="Return" xr:uid="{6A9B3702-917F-BA42-87D5-AE9BB1D6551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9B39-78FF-034A-96C8-D870C669D473}">
  <sheetPr>
    <tabColor rgb="FFEFBAC1"/>
  </sheetPr>
  <dimension ref="A1:G59"/>
  <sheetViews>
    <sheetView showGridLines="0" zoomScale="82" workbookViewId="0">
      <selection activeCell="E1" sqref="E1"/>
    </sheetView>
  </sheetViews>
  <sheetFormatPr baseColWidth="10" defaultRowHeight="16" outlineLevelRow="1"/>
  <cols>
    <col min="1" max="1" width="2.33203125" customWidth="1"/>
    <col min="2" max="2" width="18.6640625" bestFit="1" customWidth="1"/>
    <col min="3" max="3" width="20.6640625" bestFit="1" customWidth="1"/>
    <col min="4" max="4" width="12.6640625" bestFit="1" customWidth="1"/>
    <col min="5" max="5" width="10.1640625" bestFit="1" customWidth="1"/>
    <col min="6" max="6" width="7.1640625" bestFit="1" customWidth="1"/>
    <col min="7" max="7" width="5.6640625" bestFit="1" customWidth="1"/>
  </cols>
  <sheetData>
    <row r="1" spans="1:5">
      <c r="A1" s="25" t="s">
        <v>125</v>
      </c>
      <c r="E1" s="233" t="s">
        <v>307</v>
      </c>
    </row>
    <row r="2" spans="1:5">
      <c r="A2" s="25" t="s">
        <v>263</v>
      </c>
    </row>
    <row r="3" spans="1:5">
      <c r="A3" s="25" t="s">
        <v>269</v>
      </c>
    </row>
    <row r="4" spans="1:5">
      <c r="A4" s="25" t="s">
        <v>126</v>
      </c>
    </row>
    <row r="5" spans="1:5">
      <c r="A5" s="25" t="s">
        <v>127</v>
      </c>
    </row>
    <row r="6" spans="1:5" outlineLevel="1">
      <c r="A6" s="25"/>
      <c r="B6" t="s">
        <v>128</v>
      </c>
    </row>
    <row r="7" spans="1:5" outlineLevel="1">
      <c r="A7" s="25"/>
      <c r="B7" t="s">
        <v>270</v>
      </c>
    </row>
    <row r="8" spans="1:5" outlineLevel="1">
      <c r="A8" s="25"/>
      <c r="B8" t="s">
        <v>251</v>
      </c>
    </row>
    <row r="9" spans="1:5">
      <c r="A9" s="25" t="s">
        <v>129</v>
      </c>
    </row>
    <row r="10" spans="1:5" outlineLevel="1">
      <c r="B10" t="s">
        <v>130</v>
      </c>
    </row>
    <row r="11" spans="1:5" outlineLevel="1">
      <c r="B11" t="s">
        <v>131</v>
      </c>
    </row>
    <row r="12" spans="1:5" outlineLevel="1">
      <c r="B12" t="s">
        <v>132</v>
      </c>
    </row>
    <row r="14" spans="1:5" ht="17" thickBot="1">
      <c r="A14" t="s">
        <v>133</v>
      </c>
    </row>
    <row r="15" spans="1:5" ht="17" thickBot="1">
      <c r="B15" s="36" t="s">
        <v>134</v>
      </c>
      <c r="C15" s="36" t="s">
        <v>135</v>
      </c>
      <c r="D15" s="36" t="s">
        <v>136</v>
      </c>
      <c r="E15" s="36" t="s">
        <v>137</v>
      </c>
    </row>
    <row r="16" spans="1:5" ht="17" thickBot="1">
      <c r="A16" s="24"/>
      <c r="B16" s="47" t="s">
        <v>271</v>
      </c>
      <c r="C16" s="47" t="s">
        <v>249</v>
      </c>
      <c r="D16" s="47">
        <v>28</v>
      </c>
      <c r="E16" s="47">
        <v>27</v>
      </c>
    </row>
    <row r="19" spans="1:6" ht="17" thickBot="1">
      <c r="A19" t="s">
        <v>138</v>
      </c>
    </row>
    <row r="20" spans="1:6" ht="17" thickBot="1">
      <c r="B20" s="36" t="s">
        <v>134</v>
      </c>
      <c r="C20" s="36" t="s">
        <v>135</v>
      </c>
      <c r="D20" s="36" t="s">
        <v>136</v>
      </c>
      <c r="E20" s="36" t="s">
        <v>137</v>
      </c>
      <c r="F20" s="36" t="s">
        <v>139</v>
      </c>
    </row>
    <row r="21" spans="1:6">
      <c r="B21" s="39" t="s">
        <v>198</v>
      </c>
      <c r="C21" s="38"/>
      <c r="D21" s="38"/>
      <c r="E21" s="38"/>
      <c r="F21" s="38"/>
    </row>
    <row r="22" spans="1:6" outlineLevel="1">
      <c r="B22" s="37" t="s">
        <v>145</v>
      </c>
      <c r="C22" s="37" t="s">
        <v>146</v>
      </c>
      <c r="D22" s="37">
        <v>0</v>
      </c>
      <c r="E22" s="37">
        <v>0</v>
      </c>
      <c r="F22" s="37" t="s">
        <v>197</v>
      </c>
    </row>
    <row r="23" spans="1:6" outlineLevel="1">
      <c r="B23" s="37" t="s">
        <v>147</v>
      </c>
      <c r="C23" s="37" t="s">
        <v>148</v>
      </c>
      <c r="D23" s="37">
        <v>0</v>
      </c>
      <c r="E23" s="37">
        <v>0</v>
      </c>
      <c r="F23" s="37" t="s">
        <v>197</v>
      </c>
    </row>
    <row r="24" spans="1:6" outlineLevel="1">
      <c r="A24" s="24"/>
      <c r="B24" s="44" t="s">
        <v>149</v>
      </c>
      <c r="C24" s="44" t="s">
        <v>150</v>
      </c>
      <c r="D24" s="44">
        <v>1</v>
      </c>
      <c r="E24" s="44">
        <v>1</v>
      </c>
      <c r="F24" s="44" t="s">
        <v>197</v>
      </c>
    </row>
    <row r="25" spans="1:6" outlineLevel="1">
      <c r="B25" s="37" t="s">
        <v>151</v>
      </c>
      <c r="C25" s="37" t="s">
        <v>152</v>
      </c>
      <c r="D25" s="37">
        <v>0</v>
      </c>
      <c r="E25" s="37">
        <v>0</v>
      </c>
      <c r="F25" s="37" t="s">
        <v>197</v>
      </c>
    </row>
    <row r="26" spans="1:6" outlineLevel="1">
      <c r="B26" s="37" t="s">
        <v>153</v>
      </c>
      <c r="C26" s="37" t="s">
        <v>154</v>
      </c>
      <c r="D26" s="37">
        <v>0</v>
      </c>
      <c r="E26" s="37">
        <v>0</v>
      </c>
      <c r="F26" s="37" t="s">
        <v>197</v>
      </c>
    </row>
    <row r="27" spans="1:6" outlineLevel="1">
      <c r="B27" s="37" t="s">
        <v>155</v>
      </c>
      <c r="C27" s="37" t="s">
        <v>156</v>
      </c>
      <c r="D27" s="37">
        <v>0</v>
      </c>
      <c r="E27" s="37">
        <v>0</v>
      </c>
      <c r="F27" s="37" t="s">
        <v>197</v>
      </c>
    </row>
    <row r="28" spans="1:6" outlineLevel="1">
      <c r="B28" s="37" t="s">
        <v>157</v>
      </c>
      <c r="C28" s="37" t="s">
        <v>158</v>
      </c>
      <c r="D28" s="37">
        <v>0</v>
      </c>
      <c r="E28" s="37">
        <v>0</v>
      </c>
      <c r="F28" s="37" t="s">
        <v>197</v>
      </c>
    </row>
    <row r="29" spans="1:6" outlineLevel="1">
      <c r="B29" s="37" t="s">
        <v>159</v>
      </c>
      <c r="C29" s="37" t="s">
        <v>160</v>
      </c>
      <c r="D29" s="37">
        <v>0</v>
      </c>
      <c r="E29" s="37">
        <v>0</v>
      </c>
      <c r="F29" s="37" t="s">
        <v>197</v>
      </c>
    </row>
    <row r="30" spans="1:6" outlineLevel="1">
      <c r="A30" s="45"/>
      <c r="B30" s="46" t="s">
        <v>161</v>
      </c>
      <c r="C30" s="46" t="s">
        <v>162</v>
      </c>
      <c r="D30" s="46">
        <v>1</v>
      </c>
      <c r="E30" s="46">
        <v>0</v>
      </c>
      <c r="F30" s="46" t="s">
        <v>197</v>
      </c>
    </row>
    <row r="31" spans="1:6" outlineLevel="1">
      <c r="B31" s="37" t="s">
        <v>163</v>
      </c>
      <c r="C31" s="37" t="s">
        <v>164</v>
      </c>
      <c r="D31" s="37">
        <v>0</v>
      </c>
      <c r="E31" s="37">
        <v>0</v>
      </c>
      <c r="F31" s="37" t="s">
        <v>197</v>
      </c>
    </row>
    <row r="32" spans="1:6" outlineLevel="1">
      <c r="B32" s="37" t="s">
        <v>165</v>
      </c>
      <c r="C32" s="37" t="s">
        <v>166</v>
      </c>
      <c r="D32" s="37">
        <v>0</v>
      </c>
      <c r="E32" s="37">
        <v>0</v>
      </c>
      <c r="F32" s="37" t="s">
        <v>197</v>
      </c>
    </row>
    <row r="33" spans="1:6" outlineLevel="1">
      <c r="A33" s="24"/>
      <c r="B33" s="44" t="s">
        <v>167</v>
      </c>
      <c r="C33" s="44" t="s">
        <v>168</v>
      </c>
      <c r="D33" s="44">
        <v>1</v>
      </c>
      <c r="E33" s="44">
        <v>1</v>
      </c>
      <c r="F33" s="44" t="s">
        <v>197</v>
      </c>
    </row>
    <row r="34" spans="1:6" outlineLevel="1">
      <c r="B34" s="37" t="s">
        <v>169</v>
      </c>
      <c r="C34" s="37" t="s">
        <v>170</v>
      </c>
      <c r="D34" s="37">
        <v>0</v>
      </c>
      <c r="E34" s="37">
        <v>0</v>
      </c>
      <c r="F34" s="37" t="s">
        <v>197</v>
      </c>
    </row>
    <row r="35" spans="1:6" outlineLevel="1">
      <c r="A35" s="24"/>
      <c r="B35" s="44" t="s">
        <v>171</v>
      </c>
      <c r="C35" s="44" t="s">
        <v>172</v>
      </c>
      <c r="D35" s="44">
        <v>0</v>
      </c>
      <c r="E35" s="44">
        <v>1</v>
      </c>
      <c r="F35" s="44" t="s">
        <v>197</v>
      </c>
    </row>
    <row r="36" spans="1:6" outlineLevel="1">
      <c r="B36" s="37" t="s">
        <v>173</v>
      </c>
      <c r="C36" s="37" t="s">
        <v>174</v>
      </c>
      <c r="D36" s="37">
        <v>0</v>
      </c>
      <c r="E36" s="37">
        <v>0</v>
      </c>
      <c r="F36" s="37" t="s">
        <v>197</v>
      </c>
    </row>
    <row r="37" spans="1:6" outlineLevel="1">
      <c r="A37" s="24"/>
      <c r="B37" s="44" t="s">
        <v>175</v>
      </c>
      <c r="C37" s="44" t="s">
        <v>176</v>
      </c>
      <c r="D37" s="44">
        <v>1</v>
      </c>
      <c r="E37" s="44">
        <v>1</v>
      </c>
      <c r="F37" s="44" t="s">
        <v>197</v>
      </c>
    </row>
    <row r="38" spans="1:6" outlineLevel="1">
      <c r="B38" s="37" t="s">
        <v>177</v>
      </c>
      <c r="C38" s="37" t="s">
        <v>178</v>
      </c>
      <c r="D38" s="37">
        <v>0</v>
      </c>
      <c r="E38" s="37">
        <v>0</v>
      </c>
      <c r="F38" s="37" t="s">
        <v>197</v>
      </c>
    </row>
    <row r="39" spans="1:6" outlineLevel="1">
      <c r="B39" s="37" t="s">
        <v>179</v>
      </c>
      <c r="C39" s="37" t="s">
        <v>180</v>
      </c>
      <c r="D39" s="37">
        <v>0</v>
      </c>
      <c r="E39" s="37">
        <v>0</v>
      </c>
      <c r="F39" s="37" t="s">
        <v>197</v>
      </c>
    </row>
    <row r="40" spans="1:6" outlineLevel="1">
      <c r="B40" s="37" t="s">
        <v>181</v>
      </c>
      <c r="C40" s="37" t="s">
        <v>182</v>
      </c>
      <c r="D40" s="37">
        <v>0</v>
      </c>
      <c r="E40" s="37">
        <v>0</v>
      </c>
      <c r="F40" s="37" t="s">
        <v>197</v>
      </c>
    </row>
    <row r="41" spans="1:6" outlineLevel="1">
      <c r="B41" s="37" t="s">
        <v>183</v>
      </c>
      <c r="C41" s="37" t="s">
        <v>184</v>
      </c>
      <c r="D41" s="37">
        <v>0</v>
      </c>
      <c r="E41" s="37">
        <v>0</v>
      </c>
      <c r="F41" s="37" t="s">
        <v>197</v>
      </c>
    </row>
    <row r="42" spans="1:6" outlineLevel="1">
      <c r="B42" s="37" t="s">
        <v>185</v>
      </c>
      <c r="C42" s="37" t="s">
        <v>186</v>
      </c>
      <c r="D42" s="37">
        <v>0</v>
      </c>
      <c r="E42" s="37">
        <v>0</v>
      </c>
      <c r="F42" s="37" t="s">
        <v>197</v>
      </c>
    </row>
    <row r="43" spans="1:6" outlineLevel="1">
      <c r="B43" s="37" t="s">
        <v>187</v>
      </c>
      <c r="C43" s="37" t="s">
        <v>188</v>
      </c>
      <c r="D43" s="37">
        <v>0</v>
      </c>
      <c r="E43" s="37">
        <v>0</v>
      </c>
      <c r="F43" s="37" t="s">
        <v>197</v>
      </c>
    </row>
    <row r="44" spans="1:6" outlineLevel="1">
      <c r="B44" s="37" t="s">
        <v>189</v>
      </c>
      <c r="C44" s="37" t="s">
        <v>190</v>
      </c>
      <c r="D44" s="37">
        <v>0</v>
      </c>
      <c r="E44" s="37">
        <v>0</v>
      </c>
      <c r="F44" s="37" t="s">
        <v>197</v>
      </c>
    </row>
    <row r="45" spans="1:6" outlineLevel="1">
      <c r="B45" s="37" t="s">
        <v>191</v>
      </c>
      <c r="C45" s="37" t="s">
        <v>192</v>
      </c>
      <c r="D45" s="37">
        <v>0</v>
      </c>
      <c r="E45" s="37">
        <v>0</v>
      </c>
      <c r="F45" s="37" t="s">
        <v>197</v>
      </c>
    </row>
    <row r="46" spans="1:6" ht="17" outlineLevel="1" thickBot="1">
      <c r="A46" s="24"/>
      <c r="B46" s="47" t="s">
        <v>193</v>
      </c>
      <c r="C46" s="47" t="s">
        <v>194</v>
      </c>
      <c r="D46" s="47">
        <v>1</v>
      </c>
      <c r="E46" s="47">
        <v>1</v>
      </c>
      <c r="F46" s="47" t="s">
        <v>197</v>
      </c>
    </row>
    <row r="50" spans="1:7" ht="17" thickBot="1">
      <c r="A50" t="s">
        <v>140</v>
      </c>
    </row>
    <row r="51" spans="1:7" ht="17" thickBot="1">
      <c r="B51" s="36" t="s">
        <v>134</v>
      </c>
      <c r="C51" s="36" t="s">
        <v>135</v>
      </c>
      <c r="D51" s="36" t="s">
        <v>141</v>
      </c>
      <c r="E51" s="36" t="s">
        <v>142</v>
      </c>
      <c r="F51" s="36" t="s">
        <v>143</v>
      </c>
      <c r="G51" s="36" t="s">
        <v>144</v>
      </c>
    </row>
    <row r="52" spans="1:7">
      <c r="A52" s="24"/>
      <c r="B52" s="48" t="s">
        <v>262</v>
      </c>
      <c r="C52" s="49"/>
      <c r="D52" s="49"/>
      <c r="E52" s="49"/>
      <c r="F52" s="49"/>
      <c r="G52" s="49"/>
    </row>
    <row r="53" spans="1:7" outlineLevel="1">
      <c r="B53" s="37" t="s">
        <v>252</v>
      </c>
      <c r="C53" s="37" t="s">
        <v>264</v>
      </c>
      <c r="D53" s="37">
        <v>1</v>
      </c>
      <c r="E53" s="37" t="s">
        <v>253</v>
      </c>
      <c r="F53" s="37" t="s">
        <v>195</v>
      </c>
      <c r="G53" s="37">
        <v>0</v>
      </c>
    </row>
    <row r="54" spans="1:7" outlineLevel="1">
      <c r="B54" s="37" t="s">
        <v>254</v>
      </c>
      <c r="C54" s="37" t="s">
        <v>265</v>
      </c>
      <c r="D54" s="37">
        <v>1</v>
      </c>
      <c r="E54" s="37" t="s">
        <v>255</v>
      </c>
      <c r="F54" s="37" t="s">
        <v>195</v>
      </c>
      <c r="G54" s="37">
        <v>0</v>
      </c>
    </row>
    <row r="55" spans="1:7" outlineLevel="1">
      <c r="B55" s="37" t="s">
        <v>256</v>
      </c>
      <c r="C55" s="37" t="s">
        <v>266</v>
      </c>
      <c r="D55" s="37">
        <v>1</v>
      </c>
      <c r="E55" s="37" t="s">
        <v>257</v>
      </c>
      <c r="F55" s="37" t="s">
        <v>195</v>
      </c>
      <c r="G55" s="37">
        <v>0</v>
      </c>
    </row>
    <row r="56" spans="1:7" outlineLevel="1">
      <c r="B56" s="37" t="s">
        <v>258</v>
      </c>
      <c r="C56" s="37" t="s">
        <v>267</v>
      </c>
      <c r="D56" s="37">
        <v>1</v>
      </c>
      <c r="E56" s="37" t="s">
        <v>259</v>
      </c>
      <c r="F56" s="37" t="s">
        <v>195</v>
      </c>
      <c r="G56" s="37">
        <v>0</v>
      </c>
    </row>
    <row r="57" spans="1:7" outlineLevel="1">
      <c r="B57" s="37" t="s">
        <v>260</v>
      </c>
      <c r="C57" s="37" t="s">
        <v>268</v>
      </c>
      <c r="D57" s="37">
        <v>1</v>
      </c>
      <c r="E57" s="37" t="s">
        <v>261</v>
      </c>
      <c r="F57" s="37" t="s">
        <v>195</v>
      </c>
      <c r="G57" s="37">
        <v>0</v>
      </c>
    </row>
    <row r="58" spans="1:7">
      <c r="B58" s="37"/>
      <c r="C58" s="37"/>
      <c r="D58" s="37"/>
      <c r="E58" s="37"/>
      <c r="F58" s="37"/>
      <c r="G58" s="37"/>
    </row>
    <row r="59" spans="1:7" ht="17" thickBot="1">
      <c r="A59" s="50"/>
      <c r="B59" s="51" t="s">
        <v>196</v>
      </c>
      <c r="C59" s="51"/>
      <c r="D59" s="51"/>
      <c r="E59" s="51"/>
      <c r="F59" s="51"/>
      <c r="G59" s="51"/>
    </row>
  </sheetData>
  <hyperlinks>
    <hyperlink ref="E1" location="Hyperlinks!A1" display="Return" xr:uid="{05E1EFD7-B19F-3E4C-91D8-156EE764A9E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0979-1114-9544-A4CC-0ADFA897BA37}">
  <sheetPr>
    <tabColor theme="3" tint="0.749992370372631"/>
  </sheetPr>
  <dimension ref="A1:D59"/>
  <sheetViews>
    <sheetView workbookViewId="0"/>
  </sheetViews>
  <sheetFormatPr baseColWidth="10" defaultRowHeight="16"/>
  <cols>
    <col min="2" max="4" width="21.6640625" customWidth="1"/>
  </cols>
  <sheetData>
    <row r="1" spans="1:4">
      <c r="A1" s="233" t="s">
        <v>307</v>
      </c>
    </row>
    <row r="2" spans="1:4" ht="17" thickBot="1"/>
    <row r="3" spans="1:4">
      <c r="B3" s="221" t="s">
        <v>203</v>
      </c>
      <c r="C3" s="187">
        <f>'6.3. Simulation Solution'!D3</f>
        <v>4</v>
      </c>
      <c r="D3" t="s">
        <v>202</v>
      </c>
    </row>
    <row r="4" spans="1:4" ht="17" thickBot="1">
      <c r="B4" s="222" t="s">
        <v>218</v>
      </c>
      <c r="C4" s="189">
        <f>60/C3</f>
        <v>15</v>
      </c>
      <c r="D4" t="s">
        <v>204</v>
      </c>
    </row>
    <row r="6" spans="1:4" ht="17" thickBot="1"/>
    <row r="7" spans="1:4" ht="17" thickBot="1">
      <c r="B7" s="254" t="s">
        <v>199</v>
      </c>
      <c r="C7" s="255"/>
      <c r="D7" s="256"/>
    </row>
    <row r="8" spans="1:4" ht="17" thickBot="1">
      <c r="B8" s="95" t="s">
        <v>200</v>
      </c>
      <c r="C8" s="173" t="s">
        <v>89</v>
      </c>
      <c r="D8" s="174" t="s">
        <v>201</v>
      </c>
    </row>
    <row r="9" spans="1:4">
      <c r="B9" s="223">
        <f>_xlfn.POISSON.DIST(D9,$C$4,TRUE)</f>
        <v>3.0590232050182579E-7</v>
      </c>
      <c r="C9" s="85">
        <v>0</v>
      </c>
      <c r="D9" s="177">
        <v>0</v>
      </c>
    </row>
    <row r="10" spans="1:4">
      <c r="B10" s="224">
        <f t="shared" ref="B10:B59" si="0">_xlfn.POISSON.DIST(D10,$C$4,TRUE)</f>
        <v>4.8944371280292126E-6</v>
      </c>
      <c r="C10" s="225">
        <f>B9</f>
        <v>3.0590232050182579E-7</v>
      </c>
      <c r="D10" s="179">
        <v>1</v>
      </c>
    </row>
    <row r="11" spans="1:4">
      <c r="B11" s="224">
        <f t="shared" si="0"/>
        <v>3.9308448184484612E-5</v>
      </c>
      <c r="C11" s="225">
        <f t="shared" ref="C11:C59" si="1">B10</f>
        <v>4.8944371280292126E-6</v>
      </c>
      <c r="D11" s="179">
        <v>2</v>
      </c>
    </row>
    <row r="12" spans="1:4">
      <c r="B12" s="224">
        <f t="shared" si="0"/>
        <v>2.1137850346676163E-4</v>
      </c>
      <c r="C12" s="225">
        <f t="shared" si="1"/>
        <v>3.9308448184484612E-5</v>
      </c>
      <c r="D12" s="179">
        <v>3</v>
      </c>
    </row>
    <row r="13" spans="1:4">
      <c r="B13" s="224">
        <f t="shared" si="0"/>
        <v>8.5664121077530042E-4</v>
      </c>
      <c r="C13" s="225">
        <f t="shared" si="1"/>
        <v>2.1137850346676163E-4</v>
      </c>
      <c r="D13" s="179">
        <v>4</v>
      </c>
    </row>
    <row r="14" spans="1:4">
      <c r="B14" s="224">
        <f t="shared" si="0"/>
        <v>2.7924293327009166E-3</v>
      </c>
      <c r="C14" s="225">
        <f t="shared" si="1"/>
        <v>8.5664121077530042E-4</v>
      </c>
      <c r="D14" s="179">
        <v>5</v>
      </c>
    </row>
    <row r="15" spans="1:4">
      <c r="B15" s="224">
        <f t="shared" si="0"/>
        <v>7.6318996375149576E-3</v>
      </c>
      <c r="C15" s="225">
        <f t="shared" si="1"/>
        <v>2.7924293327009166E-3</v>
      </c>
      <c r="D15" s="179">
        <v>6</v>
      </c>
    </row>
    <row r="16" spans="1:4">
      <c r="B16" s="224">
        <f t="shared" si="0"/>
        <v>1.8002193147830761E-2</v>
      </c>
      <c r="C16" s="225">
        <f t="shared" si="1"/>
        <v>7.6318996375149576E-3</v>
      </c>
      <c r="D16" s="179">
        <v>7</v>
      </c>
    </row>
    <row r="17" spans="2:4">
      <c r="B17" s="224">
        <f t="shared" si="0"/>
        <v>3.7446493479672882E-2</v>
      </c>
      <c r="C17" s="225">
        <f t="shared" si="1"/>
        <v>1.8002193147830761E-2</v>
      </c>
      <c r="D17" s="179">
        <v>8</v>
      </c>
    </row>
    <row r="18" spans="2:4">
      <c r="B18" s="224">
        <f t="shared" si="0"/>
        <v>6.9853660699409792E-2</v>
      </c>
      <c r="C18" s="225">
        <f t="shared" si="1"/>
        <v>3.7446493479672882E-2</v>
      </c>
      <c r="D18" s="179">
        <v>9</v>
      </c>
    </row>
    <row r="19" spans="2:4">
      <c r="B19" s="224">
        <f t="shared" si="0"/>
        <v>0.1184644115290151</v>
      </c>
      <c r="C19" s="225">
        <f t="shared" si="1"/>
        <v>6.9853660699409792E-2</v>
      </c>
      <c r="D19" s="179">
        <v>10</v>
      </c>
    </row>
    <row r="20" spans="2:4">
      <c r="B20" s="224">
        <f t="shared" si="0"/>
        <v>0.18475179902393143</v>
      </c>
      <c r="C20" s="225">
        <f t="shared" si="1"/>
        <v>0.1184644115290151</v>
      </c>
      <c r="D20" s="179">
        <v>11</v>
      </c>
    </row>
    <row r="21" spans="2:4">
      <c r="B21" s="224">
        <f t="shared" si="0"/>
        <v>0.26761103339257686</v>
      </c>
      <c r="C21" s="225">
        <f t="shared" si="1"/>
        <v>0.18475179902393143</v>
      </c>
      <c r="D21" s="179">
        <v>12</v>
      </c>
    </row>
    <row r="22" spans="2:4">
      <c r="B22" s="224">
        <f t="shared" si="0"/>
        <v>0.36321784227947546</v>
      </c>
      <c r="C22" s="225">
        <f t="shared" si="1"/>
        <v>0.26761103339257686</v>
      </c>
      <c r="D22" s="179">
        <v>13</v>
      </c>
    </row>
    <row r="23" spans="2:4">
      <c r="B23" s="224">
        <f t="shared" si="0"/>
        <v>0.46565370894400981</v>
      </c>
      <c r="C23" s="225">
        <f t="shared" si="1"/>
        <v>0.36321784227947546</v>
      </c>
      <c r="D23" s="179">
        <v>14</v>
      </c>
    </row>
    <row r="24" spans="2:4">
      <c r="B24" s="224">
        <f t="shared" si="0"/>
        <v>0.56808957560854367</v>
      </c>
      <c r="C24" s="225">
        <f t="shared" si="1"/>
        <v>0.46565370894400981</v>
      </c>
      <c r="D24" s="179">
        <v>15</v>
      </c>
    </row>
    <row r="25" spans="2:4">
      <c r="B25" s="224">
        <f t="shared" si="0"/>
        <v>0.66412320060654451</v>
      </c>
      <c r="C25" s="225">
        <f t="shared" si="1"/>
        <v>0.56808957560854367</v>
      </c>
      <c r="D25" s="179">
        <v>16</v>
      </c>
    </row>
    <row r="26" spans="2:4">
      <c r="B26" s="224">
        <f t="shared" si="0"/>
        <v>0.74885875207536889</v>
      </c>
      <c r="C26" s="225">
        <f t="shared" si="1"/>
        <v>0.66412320060654451</v>
      </c>
      <c r="D26" s="179">
        <v>17</v>
      </c>
    </row>
    <row r="27" spans="2:4">
      <c r="B27" s="224">
        <f t="shared" si="0"/>
        <v>0.81947171163272248</v>
      </c>
      <c r="C27" s="225">
        <f t="shared" si="1"/>
        <v>0.74885875207536889</v>
      </c>
      <c r="D27" s="179">
        <v>18</v>
      </c>
    </row>
    <row r="28" spans="2:4">
      <c r="B28" s="224">
        <f t="shared" si="0"/>
        <v>0.87521878496747518</v>
      </c>
      <c r="C28" s="225">
        <f t="shared" si="1"/>
        <v>0.81947171163272248</v>
      </c>
      <c r="D28" s="179">
        <v>19</v>
      </c>
    </row>
    <row r="29" spans="2:4">
      <c r="B29" s="224">
        <f t="shared" si="0"/>
        <v>0.91702908996853982</v>
      </c>
      <c r="C29" s="225">
        <f t="shared" si="1"/>
        <v>0.87521878496747518</v>
      </c>
      <c r="D29" s="179">
        <v>20</v>
      </c>
    </row>
    <row r="30" spans="2:4">
      <c r="B30" s="224">
        <f t="shared" si="0"/>
        <v>0.94689359354072877</v>
      </c>
      <c r="C30" s="225">
        <f t="shared" si="1"/>
        <v>0.91702908996853982</v>
      </c>
      <c r="D30" s="179">
        <v>21</v>
      </c>
    </row>
    <row r="31" spans="2:4">
      <c r="B31" s="224">
        <f t="shared" si="0"/>
        <v>0.96725575506722128</v>
      </c>
      <c r="C31" s="225">
        <f t="shared" si="1"/>
        <v>0.94689359354072877</v>
      </c>
      <c r="D31" s="179">
        <v>22</v>
      </c>
    </row>
    <row r="32" spans="2:4">
      <c r="B32" s="224">
        <f t="shared" si="0"/>
        <v>0.98053542562797724</v>
      </c>
      <c r="C32" s="225">
        <f t="shared" si="1"/>
        <v>0.96725575506722128</v>
      </c>
      <c r="D32" s="179">
        <v>23</v>
      </c>
    </row>
    <row r="33" spans="2:4">
      <c r="B33" s="224">
        <f t="shared" si="0"/>
        <v>0.98883521972844979</v>
      </c>
      <c r="C33" s="225">
        <f t="shared" si="1"/>
        <v>0.98053542562797724</v>
      </c>
      <c r="D33" s="179">
        <v>24</v>
      </c>
    </row>
    <row r="34" spans="2:4">
      <c r="B34" s="224">
        <f t="shared" si="0"/>
        <v>0.9938150961887332</v>
      </c>
      <c r="C34" s="225">
        <f t="shared" si="1"/>
        <v>0.98883521972844979</v>
      </c>
      <c r="D34" s="179">
        <v>25</v>
      </c>
    </row>
    <row r="35" spans="2:4">
      <c r="B35" s="224">
        <f t="shared" si="0"/>
        <v>0.99668810183889678</v>
      </c>
      <c r="C35" s="225">
        <f t="shared" si="1"/>
        <v>0.9938150961887332</v>
      </c>
      <c r="D35" s="179">
        <v>26</v>
      </c>
    </row>
    <row r="36" spans="2:4">
      <c r="B36" s="224">
        <f t="shared" si="0"/>
        <v>0.99828421608898754</v>
      </c>
      <c r="C36" s="225">
        <f t="shared" si="1"/>
        <v>0.99668810183889678</v>
      </c>
      <c r="D36" s="179">
        <v>27</v>
      </c>
    </row>
    <row r="37" spans="2:4">
      <c r="B37" s="224">
        <f t="shared" si="0"/>
        <v>0.99913927729439345</v>
      </c>
      <c r="C37" s="225">
        <f t="shared" si="1"/>
        <v>0.99828421608898754</v>
      </c>
      <c r="D37" s="179">
        <v>28</v>
      </c>
    </row>
    <row r="38" spans="2:4">
      <c r="B38" s="224">
        <f t="shared" si="0"/>
        <v>0.99958155033167229</v>
      </c>
      <c r="C38" s="225">
        <f t="shared" si="1"/>
        <v>0.99913927729439345</v>
      </c>
      <c r="D38" s="179">
        <v>29</v>
      </c>
    </row>
    <row r="39" spans="2:4">
      <c r="B39" s="224">
        <f t="shared" si="0"/>
        <v>0.99980268685031182</v>
      </c>
      <c r="C39" s="225">
        <f t="shared" si="1"/>
        <v>0.99958155033167229</v>
      </c>
      <c r="D39" s="179">
        <v>30</v>
      </c>
    </row>
    <row r="40" spans="2:4">
      <c r="B40" s="224">
        <f t="shared" si="0"/>
        <v>0.99990968839158889</v>
      </c>
      <c r="C40" s="225">
        <f t="shared" si="1"/>
        <v>0.99980268685031182</v>
      </c>
      <c r="D40" s="179">
        <v>31</v>
      </c>
    </row>
    <row r="41" spans="2:4">
      <c r="B41" s="224">
        <f t="shared" si="0"/>
        <v>0.99995984536406257</v>
      </c>
      <c r="C41" s="225">
        <f t="shared" si="1"/>
        <v>0.99990968839158889</v>
      </c>
      <c r="D41" s="179">
        <v>32</v>
      </c>
    </row>
    <row r="42" spans="2:4">
      <c r="B42" s="224">
        <f t="shared" si="0"/>
        <v>0.99998264398791425</v>
      </c>
      <c r="C42" s="225">
        <f t="shared" si="1"/>
        <v>0.99995984536406257</v>
      </c>
      <c r="D42" s="179">
        <v>33</v>
      </c>
    </row>
    <row r="43" spans="2:4">
      <c r="B43" s="224">
        <f t="shared" si="0"/>
        <v>0.99999270220431935</v>
      </c>
      <c r="C43" s="225">
        <f t="shared" si="1"/>
        <v>0.99998264398791425</v>
      </c>
      <c r="D43" s="179">
        <v>34</v>
      </c>
    </row>
    <row r="44" spans="2:4">
      <c r="B44" s="224">
        <f t="shared" si="0"/>
        <v>0.99999701286849296</v>
      </c>
      <c r="C44" s="225">
        <f t="shared" si="1"/>
        <v>0.99999270220431935</v>
      </c>
      <c r="D44" s="179">
        <v>35</v>
      </c>
    </row>
    <row r="45" spans="2:4">
      <c r="B45" s="224">
        <f t="shared" si="0"/>
        <v>0.99999880897856541</v>
      </c>
      <c r="C45" s="225">
        <f t="shared" si="1"/>
        <v>0.99999701286849296</v>
      </c>
      <c r="D45" s="179">
        <v>36</v>
      </c>
    </row>
    <row r="46" spans="2:4">
      <c r="B46" s="224">
        <f t="shared" si="0"/>
        <v>0.9999995371312973</v>
      </c>
      <c r="C46" s="225">
        <f t="shared" si="1"/>
        <v>0.99999880897856541</v>
      </c>
      <c r="D46" s="179">
        <v>37</v>
      </c>
    </row>
    <row r="47" spans="2:4">
      <c r="B47" s="224">
        <f t="shared" si="0"/>
        <v>0.99999982456000747</v>
      </c>
      <c r="C47" s="225">
        <f t="shared" si="1"/>
        <v>0.9999995371312973</v>
      </c>
      <c r="D47" s="179">
        <v>38</v>
      </c>
    </row>
    <row r="48" spans="2:4">
      <c r="B48" s="224">
        <f t="shared" si="0"/>
        <v>0.99999993510951124</v>
      </c>
      <c r="C48" s="225">
        <f t="shared" si="1"/>
        <v>0.99999982456000747</v>
      </c>
      <c r="D48" s="179">
        <v>39</v>
      </c>
    </row>
    <row r="49" spans="2:4">
      <c r="B49" s="224">
        <f t="shared" si="0"/>
        <v>0.99999997656557515</v>
      </c>
      <c r="C49" s="225">
        <f t="shared" si="1"/>
        <v>0.99999993510951124</v>
      </c>
      <c r="D49" s="179">
        <v>40</v>
      </c>
    </row>
    <row r="50" spans="2:4">
      <c r="B50" s="224">
        <f t="shared" si="0"/>
        <v>0.99999999173242782</v>
      </c>
      <c r="C50" s="225">
        <f t="shared" si="1"/>
        <v>0.99999997656557515</v>
      </c>
      <c r="D50" s="179">
        <v>41</v>
      </c>
    </row>
    <row r="51" spans="2:4">
      <c r="B51" s="224">
        <f t="shared" si="0"/>
        <v>0.99999999714916088</v>
      </c>
      <c r="C51" s="225">
        <f t="shared" si="1"/>
        <v>0.99999999173242782</v>
      </c>
      <c r="D51" s="179">
        <v>42</v>
      </c>
    </row>
    <row r="52" spans="2:4">
      <c r="B52" s="224">
        <f t="shared" si="0"/>
        <v>0.99999999903871895</v>
      </c>
      <c r="C52" s="225">
        <f t="shared" si="1"/>
        <v>0.99999999714916088</v>
      </c>
      <c r="D52" s="179">
        <v>43</v>
      </c>
    </row>
    <row r="53" spans="2:4">
      <c r="B53" s="224">
        <f t="shared" si="0"/>
        <v>0.99999999968288655</v>
      </c>
      <c r="C53" s="225">
        <f t="shared" si="1"/>
        <v>0.99999999903871895</v>
      </c>
      <c r="D53" s="179">
        <v>44</v>
      </c>
    </row>
    <row r="54" spans="2:4">
      <c r="B54" s="224">
        <f t="shared" si="0"/>
        <v>0.99999999989760902</v>
      </c>
      <c r="C54" s="225">
        <f t="shared" si="1"/>
        <v>0.99999999968288655</v>
      </c>
      <c r="D54" s="179">
        <v>45</v>
      </c>
    </row>
    <row r="55" spans="2:4">
      <c r="B55" s="224">
        <f t="shared" si="0"/>
        <v>0.99999999996762723</v>
      </c>
      <c r="C55" s="225">
        <f t="shared" si="1"/>
        <v>0.99999999989760902</v>
      </c>
      <c r="D55" s="179">
        <v>46</v>
      </c>
    </row>
    <row r="56" spans="2:4">
      <c r="B56" s="224">
        <f t="shared" si="0"/>
        <v>0.99999999998997346</v>
      </c>
      <c r="C56" s="225">
        <f t="shared" si="1"/>
        <v>0.99999999996762723</v>
      </c>
      <c r="D56" s="179">
        <v>47</v>
      </c>
    </row>
    <row r="57" spans="2:4">
      <c r="B57" s="224">
        <f t="shared" si="0"/>
        <v>0.99999999999695666</v>
      </c>
      <c r="C57" s="225">
        <f t="shared" si="1"/>
        <v>0.99999999998997346</v>
      </c>
      <c r="D57" s="179">
        <v>48</v>
      </c>
    </row>
    <row r="58" spans="2:4">
      <c r="B58" s="224">
        <f t="shared" si="0"/>
        <v>0.99999999999909439</v>
      </c>
      <c r="C58" s="225">
        <f t="shared" si="1"/>
        <v>0.99999999999695666</v>
      </c>
      <c r="D58" s="179">
        <v>49</v>
      </c>
    </row>
    <row r="59" spans="2:4" ht="17" thickBot="1">
      <c r="B59" s="226">
        <f t="shared" si="0"/>
        <v>0.99999999999973577</v>
      </c>
      <c r="C59" s="227">
        <f t="shared" si="1"/>
        <v>0.99999999999909439</v>
      </c>
      <c r="D59" s="182">
        <v>50</v>
      </c>
    </row>
  </sheetData>
  <mergeCells count="1">
    <mergeCell ref="B7:D7"/>
  </mergeCells>
  <hyperlinks>
    <hyperlink ref="A1" location="Hyperlinks!A1" display="Return" xr:uid="{032C0CB1-9032-214F-91CF-33A23D8B08C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DC8C-0B97-C24F-BE8A-319B8BC91500}">
  <sheetPr>
    <tabColor theme="3" tint="0.749992370372631"/>
  </sheetPr>
  <dimension ref="A1:D33"/>
  <sheetViews>
    <sheetView workbookViewId="0">
      <selection activeCell="D1" sqref="D1"/>
    </sheetView>
  </sheetViews>
  <sheetFormatPr baseColWidth="10" defaultRowHeight="16"/>
  <sheetData>
    <row r="1" spans="1:4" ht="17" thickBot="1">
      <c r="A1" s="98" t="s">
        <v>85</v>
      </c>
      <c r="B1" s="183">
        <v>2765</v>
      </c>
      <c r="D1" s="233" t="s">
        <v>307</v>
      </c>
    </row>
    <row r="2" spans="1:4" ht="17" thickBot="1"/>
    <row r="3" spans="1:4" ht="17" thickBot="1">
      <c r="A3" s="95" t="s">
        <v>91</v>
      </c>
      <c r="B3" s="173" t="s">
        <v>92</v>
      </c>
      <c r="C3" s="174" t="s">
        <v>219</v>
      </c>
    </row>
    <row r="4" spans="1:4">
      <c r="A4" s="175">
        <v>2.1639911002311815E-2</v>
      </c>
      <c r="B4" s="85">
        <v>0.70198421585465975</v>
      </c>
      <c r="C4" s="177">
        <v>0.24871586926687317</v>
      </c>
    </row>
    <row r="5" spans="1:4">
      <c r="A5" s="178">
        <v>0.16761476833727898</v>
      </c>
      <c r="B5" s="42">
        <v>0.10141144464789491</v>
      </c>
      <c r="C5" s="179">
        <v>0.42215019716981345</v>
      </c>
    </row>
    <row r="6" spans="1:4">
      <c r="A6" s="178">
        <v>7.8363833054138271E-2</v>
      </c>
      <c r="B6" s="42">
        <v>6.0942140901899963E-2</v>
      </c>
      <c r="C6" s="179">
        <v>0.25456213823266427</v>
      </c>
    </row>
    <row r="7" spans="1:4">
      <c r="A7" s="178">
        <v>0.42585727638837756</v>
      </c>
      <c r="B7" s="42">
        <v>0.38324425946140861</v>
      </c>
      <c r="C7" s="179">
        <v>0.18626876789437083</v>
      </c>
    </row>
    <row r="8" spans="1:4">
      <c r="A8" s="178">
        <v>0.61918200069069029</v>
      </c>
      <c r="B8" s="42">
        <v>0.59188560843089855</v>
      </c>
      <c r="C8" s="179">
        <v>0.82142089811219876</v>
      </c>
    </row>
    <row r="9" spans="1:4">
      <c r="A9" s="178">
        <v>0.62103457172449428</v>
      </c>
      <c r="B9" s="42">
        <v>0.72804697357492842</v>
      </c>
      <c r="C9" s="179">
        <v>0.28548487382265036</v>
      </c>
    </row>
    <row r="10" spans="1:4">
      <c r="A10" s="178">
        <v>0.1442743372843947</v>
      </c>
      <c r="B10" s="42">
        <v>0.81878673882167163</v>
      </c>
      <c r="C10" s="179">
        <v>0.3487193758360666</v>
      </c>
    </row>
    <row r="11" spans="1:4">
      <c r="A11" s="178">
        <v>0.92654967677153166</v>
      </c>
      <c r="B11" s="42">
        <v>0.52041749913264879</v>
      </c>
      <c r="C11" s="179">
        <v>0.65690792242852414</v>
      </c>
    </row>
    <row r="12" spans="1:4">
      <c r="A12" s="178">
        <v>0.65145225620430536</v>
      </c>
      <c r="B12" s="42">
        <v>0.95807002575978173</v>
      </c>
      <c r="C12" s="179">
        <v>0.2829229446514151</v>
      </c>
    </row>
    <row r="13" spans="1:4">
      <c r="A13" s="178">
        <v>8.593075633325184E-2</v>
      </c>
      <c r="B13" s="42">
        <v>0.23822169296360654</v>
      </c>
      <c r="C13" s="179">
        <v>0.79199363933503331</v>
      </c>
    </row>
    <row r="14" spans="1:4">
      <c r="A14" s="178">
        <v>3.7096303904939586E-2</v>
      </c>
      <c r="B14" s="42">
        <v>0.47757973031959483</v>
      </c>
      <c r="C14" s="179">
        <v>0.68252748143045583</v>
      </c>
    </row>
    <row r="15" spans="1:4">
      <c r="A15" s="178">
        <v>0.23938040167064426</v>
      </c>
      <c r="B15" s="42">
        <v>0.26641087851785628</v>
      </c>
      <c r="C15" s="179">
        <v>0.56763524961082046</v>
      </c>
    </row>
    <row r="16" spans="1:4">
      <c r="A16" s="178">
        <v>0.24564020905906345</v>
      </c>
      <c r="B16" s="42">
        <v>0.47499365567927887</v>
      </c>
      <c r="C16" s="179">
        <v>0.21837100163957615</v>
      </c>
    </row>
    <row r="17" spans="1:3">
      <c r="A17" s="178">
        <v>0.16142455635658678</v>
      </c>
      <c r="B17" s="42">
        <v>6.2518685153927042E-2</v>
      </c>
      <c r="C17" s="179">
        <v>0.75154138205179077</v>
      </c>
    </row>
    <row r="18" spans="1:3">
      <c r="A18" s="178">
        <v>0.15600814444758376</v>
      </c>
      <c r="B18" s="42">
        <v>2.8883730540463576E-2</v>
      </c>
      <c r="C18" s="179">
        <v>0.44885919357131199</v>
      </c>
    </row>
    <row r="19" spans="1:3">
      <c r="A19" s="178">
        <v>0.97646635304040574</v>
      </c>
      <c r="B19" s="42">
        <v>0.46999555009882688</v>
      </c>
      <c r="C19" s="179">
        <v>0.21521051098369551</v>
      </c>
    </row>
    <row r="20" spans="1:3">
      <c r="A20" s="178">
        <v>4.3058102970504247E-2</v>
      </c>
      <c r="B20" s="42">
        <v>0.67753662526492808</v>
      </c>
      <c r="C20" s="179">
        <v>0.35806082764550151</v>
      </c>
    </row>
    <row r="21" spans="1:3">
      <c r="A21" s="178">
        <v>0.92833023794383285</v>
      </c>
      <c r="B21" s="42">
        <v>0.44630912199910222</v>
      </c>
      <c r="C21" s="179">
        <v>0.1174134389112766</v>
      </c>
    </row>
    <row r="22" spans="1:3">
      <c r="A22" s="178">
        <v>0.367667781825954</v>
      </c>
      <c r="B22" s="42">
        <v>0.39240914880875927</v>
      </c>
      <c r="C22" s="179">
        <v>0.22056402881656029</v>
      </c>
    </row>
    <row r="23" spans="1:3">
      <c r="A23" s="178">
        <v>1.9632319928907006E-2</v>
      </c>
      <c r="B23" s="42">
        <v>0.96040104514006575</v>
      </c>
      <c r="C23" s="179">
        <v>0.46036566908488313</v>
      </c>
    </row>
    <row r="24" spans="1:3">
      <c r="A24" s="178">
        <v>0.36580030963094917</v>
      </c>
      <c r="B24" s="42">
        <v>5.8039673631097967E-3</v>
      </c>
      <c r="C24" s="179">
        <v>0.54727947178635716</v>
      </c>
    </row>
    <row r="25" spans="1:3">
      <c r="A25" s="178">
        <v>0.12608231330573666</v>
      </c>
      <c r="B25" s="42">
        <v>6.5439729516133541E-2</v>
      </c>
      <c r="C25" s="179">
        <v>0.84553397765640825</v>
      </c>
    </row>
    <row r="26" spans="1:3">
      <c r="A26" s="178">
        <v>0.8895624712526623</v>
      </c>
      <c r="B26" s="42">
        <v>0.87645434349610207</v>
      </c>
      <c r="C26" s="179">
        <v>0.56815113898746261</v>
      </c>
    </row>
    <row r="27" spans="1:3">
      <c r="A27" s="178">
        <v>0.91619296228335845</v>
      </c>
      <c r="B27" s="42">
        <v>0.4551170964050652</v>
      </c>
      <c r="C27" s="179">
        <v>0.15303927993077751</v>
      </c>
    </row>
    <row r="28" spans="1:3">
      <c r="A28" s="178">
        <v>0.13117779657765188</v>
      </c>
      <c r="B28" s="42">
        <v>0.70522708059531969</v>
      </c>
      <c r="C28" s="179">
        <v>0.75154356553756796</v>
      </c>
    </row>
    <row r="29" spans="1:3">
      <c r="A29" s="178">
        <v>0.19270598990503046</v>
      </c>
      <c r="B29" s="42">
        <v>0.80957233384697336</v>
      </c>
      <c r="C29" s="179">
        <v>0.48221496608211423</v>
      </c>
    </row>
    <row r="30" spans="1:3">
      <c r="A30" s="178">
        <v>0.58693494209411323</v>
      </c>
      <c r="B30" s="42">
        <v>0.6155717757603022</v>
      </c>
      <c r="C30" s="179">
        <v>0.91483520339933933</v>
      </c>
    </row>
    <row r="31" spans="1:3">
      <c r="A31" s="178">
        <v>0.63526353269594882</v>
      </c>
      <c r="B31" s="42">
        <v>0.87419402081248998</v>
      </c>
      <c r="C31" s="179">
        <v>0.57890779551999072</v>
      </c>
    </row>
    <row r="32" spans="1:3">
      <c r="A32" s="178">
        <v>0.70331930448455704</v>
      </c>
      <c r="B32" s="42">
        <v>0.6875504719501131</v>
      </c>
      <c r="C32" s="179">
        <v>0.66078206555022956</v>
      </c>
    </row>
    <row r="33" spans="1:3" ht="17" thickBot="1">
      <c r="A33" s="180">
        <v>0.76417570270792379</v>
      </c>
      <c r="B33" s="78">
        <v>0.50103541207548019</v>
      </c>
      <c r="C33" s="182">
        <v>0.90217075259525825</v>
      </c>
    </row>
  </sheetData>
  <hyperlinks>
    <hyperlink ref="D1" location="Hyperlinks!A1" display="Return" xr:uid="{1F1AA223-8BC9-4746-A6BF-111443BBCDA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AAF4-70EF-7246-97B6-AC225C1157F3}">
  <sheetPr>
    <tabColor theme="3" tint="0.749992370372631"/>
  </sheetPr>
  <dimension ref="A1:N31"/>
  <sheetViews>
    <sheetView zoomScale="98" workbookViewId="0"/>
  </sheetViews>
  <sheetFormatPr baseColWidth="10" defaultRowHeight="16"/>
  <cols>
    <col min="2" max="14" width="18.5" customWidth="1"/>
  </cols>
  <sheetData>
    <row r="1" spans="1:14">
      <c r="A1" s="233" t="s">
        <v>307</v>
      </c>
    </row>
    <row r="2" spans="1:14" ht="17" thickBot="1"/>
    <row r="3" spans="1:14">
      <c r="C3" s="101" t="s">
        <v>202</v>
      </c>
      <c r="D3" s="187">
        <v>4</v>
      </c>
      <c r="F3" s="271" t="s">
        <v>247</v>
      </c>
      <c r="G3" s="272"/>
      <c r="I3" s="271" t="s">
        <v>224</v>
      </c>
      <c r="J3" s="272"/>
      <c r="M3" s="32"/>
    </row>
    <row r="4" spans="1:14" ht="17" thickBot="1">
      <c r="C4" s="102" t="s">
        <v>214</v>
      </c>
      <c r="D4" s="189">
        <f>60/D3</f>
        <v>15</v>
      </c>
      <c r="F4" s="33" t="s">
        <v>220</v>
      </c>
      <c r="G4" s="34">
        <f>SUM(N16:N31)</f>
        <v>7.4544725618524978</v>
      </c>
      <c r="I4" s="33" t="s">
        <v>248</v>
      </c>
      <c r="J4" s="34">
        <f>SUM(L16:L31)</f>
        <v>109.93143354367643</v>
      </c>
      <c r="M4" s="5"/>
    </row>
    <row r="5" spans="1:14">
      <c r="F5" s="33" t="s">
        <v>221</v>
      </c>
      <c r="G5" s="34">
        <f>AVERAGE(N17:N31)</f>
        <v>0.49696483745683318</v>
      </c>
      <c r="I5" s="33" t="s">
        <v>223</v>
      </c>
      <c r="J5" s="35">
        <f>J4/MAX(H16:H31)</f>
        <v>0.58603161839686801</v>
      </c>
    </row>
    <row r="6" spans="1:14" ht="17" thickBot="1">
      <c r="F6" s="33" t="s">
        <v>222</v>
      </c>
      <c r="G6" s="34">
        <f>MAX(N17:N31)</f>
        <v>7.4544725618524978</v>
      </c>
      <c r="M6" s="5"/>
    </row>
    <row r="7" spans="1:14">
      <c r="C7" s="101" t="s">
        <v>215</v>
      </c>
      <c r="D7" s="187">
        <f>60/D8</f>
        <v>3</v>
      </c>
      <c r="G7" s="5"/>
      <c r="I7" s="271" t="s">
        <v>225</v>
      </c>
      <c r="J7" s="272"/>
    </row>
    <row r="8" spans="1:14" ht="17" thickBot="1">
      <c r="C8" s="102" t="s">
        <v>216</v>
      </c>
      <c r="D8" s="189">
        <v>20</v>
      </c>
      <c r="I8" s="33" t="s">
        <v>248</v>
      </c>
      <c r="J8" s="34">
        <f>SUM(M16:M31)</f>
        <v>91.775417036938038</v>
      </c>
    </row>
    <row r="9" spans="1:14">
      <c r="I9" s="33" t="s">
        <v>223</v>
      </c>
      <c r="J9" s="35">
        <f>J8/MAX(K16:K30)</f>
        <v>0.45021146114153632</v>
      </c>
    </row>
    <row r="13" spans="1:14" ht="17" thickBot="1"/>
    <row r="14" spans="1:14" ht="17" thickBot="1">
      <c r="B14" s="254" t="s">
        <v>226</v>
      </c>
      <c r="C14" s="255"/>
      <c r="D14" s="255"/>
      <c r="E14" s="256"/>
      <c r="F14" s="254" t="s">
        <v>228</v>
      </c>
      <c r="G14" s="255"/>
      <c r="H14" s="256"/>
      <c r="I14" s="254" t="s">
        <v>227</v>
      </c>
      <c r="J14" s="255"/>
      <c r="K14" s="256"/>
      <c r="L14" s="254" t="s">
        <v>229</v>
      </c>
      <c r="M14" s="255"/>
      <c r="N14" s="256"/>
    </row>
    <row r="15" spans="1:14" ht="17" thickBot="1">
      <c r="B15" s="95" t="s">
        <v>217</v>
      </c>
      <c r="C15" s="173" t="s">
        <v>205</v>
      </c>
      <c r="D15" s="173" t="s">
        <v>206</v>
      </c>
      <c r="E15" s="174" t="s">
        <v>207</v>
      </c>
      <c r="F15" s="95" t="s">
        <v>208</v>
      </c>
      <c r="G15" s="173" t="s">
        <v>209</v>
      </c>
      <c r="H15" s="174" t="s">
        <v>210</v>
      </c>
      <c r="I15" s="95" t="s">
        <v>208</v>
      </c>
      <c r="J15" s="173" t="s">
        <v>209</v>
      </c>
      <c r="K15" s="174" t="s">
        <v>210</v>
      </c>
      <c r="L15" s="95" t="s">
        <v>211</v>
      </c>
      <c r="M15" s="173" t="s">
        <v>212</v>
      </c>
      <c r="N15" s="174" t="s">
        <v>213</v>
      </c>
    </row>
    <row r="16" spans="1:14">
      <c r="B16" s="175">
        <v>0</v>
      </c>
      <c r="C16" s="85">
        <v>0</v>
      </c>
      <c r="D16" s="85">
        <f>0</f>
        <v>0</v>
      </c>
      <c r="E16" s="177">
        <v>0</v>
      </c>
      <c r="F16" s="230">
        <v>0</v>
      </c>
      <c r="G16" s="176">
        <v>0</v>
      </c>
      <c r="H16" s="228">
        <v>0</v>
      </c>
      <c r="I16" s="230">
        <v>0</v>
      </c>
      <c r="J16" s="176">
        <v>0</v>
      </c>
      <c r="K16" s="228">
        <v>0</v>
      </c>
      <c r="L16" s="230">
        <v>0</v>
      </c>
      <c r="M16" s="176">
        <v>0</v>
      </c>
      <c r="N16" s="228">
        <v>0</v>
      </c>
    </row>
    <row r="17" spans="2:14">
      <c r="B17" s="178">
        <v>1</v>
      </c>
      <c r="C17" s="42">
        <f>VLOOKUP('6.2. Random Number Generation'!A4,'6.1. Simulation Poisson Dist'!$C$9:$D$59,2)</f>
        <v>8</v>
      </c>
      <c r="D17" s="42">
        <f>D16+C17</f>
        <v>8</v>
      </c>
      <c r="E17" s="179">
        <f>IF(MAX($H$16:H16)&lt;MAX($K$16:K16),1,2)</f>
        <v>2</v>
      </c>
      <c r="F17" s="231" t="str">
        <f>IF(E17=1,MAX(D17,$H$16:H16),"")</f>
        <v/>
      </c>
      <c r="G17" s="64" t="str">
        <f>IF(F17="","",-$D$8*LN(1-'6.2. Random Number Generation'!B4))</f>
        <v/>
      </c>
      <c r="H17" s="229" t="str">
        <f>IF(F17="","",F17+G17)</f>
        <v/>
      </c>
      <c r="I17" s="231">
        <f>IF(E17=2,MAX(D17,$K$16:K16),"")</f>
        <v>8</v>
      </c>
      <c r="J17" s="64">
        <f>IF(I17="","",-$D$8*LN(1-'6.2. Random Number Generation'!C4))</f>
        <v>5.7194272448084611</v>
      </c>
      <c r="K17" s="229">
        <f>IF(I17="","",I17+J17)</f>
        <v>13.719427244808461</v>
      </c>
      <c r="L17" s="231" t="str">
        <f>IF(F17="","",F17-MAX($H$16:H16))</f>
        <v/>
      </c>
      <c r="M17" s="64">
        <f>IF(I17="","",I17-MAX($K$16:K16))</f>
        <v>8</v>
      </c>
      <c r="N17" s="229">
        <f>MAX(F17,I17)-D17</f>
        <v>0</v>
      </c>
    </row>
    <row r="18" spans="2:14">
      <c r="B18" s="178">
        <v>2</v>
      </c>
      <c r="C18" s="42">
        <f>VLOOKUP('6.2. Random Number Generation'!A5,'6.1. Simulation Poisson Dist'!$C$9:$D$59,2)</f>
        <v>11</v>
      </c>
      <c r="D18" s="42">
        <f t="shared" ref="D18:D31" si="0">D17+C18</f>
        <v>19</v>
      </c>
      <c r="E18" s="179">
        <f>IF(MAX($H$16:H17)&lt;MAX($K$16:K17),1,2)</f>
        <v>1</v>
      </c>
      <c r="F18" s="231">
        <f>IF(E18=1,MAX(D18,$H$16:H17),"")</f>
        <v>19</v>
      </c>
      <c r="G18" s="64">
        <f>IF(F18="","",-$D$8*LN(1-'6.2. Random Number Generation'!B5))</f>
        <v>2.1386003702862393</v>
      </c>
      <c r="H18" s="229">
        <f t="shared" ref="H18:H31" si="1">IF(F18="","",F18+G18)</f>
        <v>21.138600370286241</v>
      </c>
      <c r="I18" s="231" t="str">
        <f>IF(E18=2,MAX(D18,$K$16:K17),"")</f>
        <v/>
      </c>
      <c r="J18" s="64" t="str">
        <f>IF(I18="","",-$D$8*LN(1-'6.2. Random Number Generation'!C5))</f>
        <v/>
      </c>
      <c r="K18" s="229" t="str">
        <f t="shared" ref="K18:K31" si="2">IF(I18="","",I18+J18)</f>
        <v/>
      </c>
      <c r="L18" s="231">
        <f>IF(F18="","",F18-MAX($H$16:H17))</f>
        <v>19</v>
      </c>
      <c r="M18" s="64" t="str">
        <f>IF(I18="","",I18-MAX($K$16:K17))</f>
        <v/>
      </c>
      <c r="N18" s="229">
        <f t="shared" ref="N18:N31" si="3">MAX(F18,I18)-D18</f>
        <v>0</v>
      </c>
    </row>
    <row r="19" spans="2:14">
      <c r="B19" s="178">
        <v>3</v>
      </c>
      <c r="C19" s="42">
        <f>VLOOKUP('6.2. Random Number Generation'!A6,'6.1. Simulation Poisson Dist'!$C$9:$D$59,2)</f>
        <v>10</v>
      </c>
      <c r="D19" s="42">
        <f>D18+C19</f>
        <v>29</v>
      </c>
      <c r="E19" s="179">
        <f>IF(MAX($H$16:H18)&lt;MAX($K$16:K18),1,2)</f>
        <v>2</v>
      </c>
      <c r="F19" s="231" t="str">
        <f>IF(E19=1,MAX(D19,$H$16:H18),"")</f>
        <v/>
      </c>
      <c r="G19" s="64" t="str">
        <f>IF(F19="","",-$D$8*LN(1-'6.2. Random Number Generation'!B6))</f>
        <v/>
      </c>
      <c r="H19" s="229" t="str">
        <f t="shared" si="1"/>
        <v/>
      </c>
      <c r="I19" s="231">
        <f>IF(E19=2,MAX(D19,$K$16:K18),"")</f>
        <v>29</v>
      </c>
      <c r="J19" s="64">
        <f>IF(I19="","",-$D$8*LN(1-'6.2. Random Number Generation'!C6))</f>
        <v>5.8756699866924915</v>
      </c>
      <c r="K19" s="229">
        <f t="shared" si="2"/>
        <v>34.875669986692493</v>
      </c>
      <c r="L19" s="231" t="str">
        <f>IF(F19="","",F19-MAX($H$16:H18))</f>
        <v/>
      </c>
      <c r="M19" s="64">
        <f>IF(I19="","",I19-MAX($K$16:K18))</f>
        <v>15.280572755191539</v>
      </c>
      <c r="N19" s="229">
        <f t="shared" si="3"/>
        <v>0</v>
      </c>
    </row>
    <row r="20" spans="2:14">
      <c r="B20" s="178">
        <v>4</v>
      </c>
      <c r="C20" s="42">
        <f>VLOOKUP('6.2. Random Number Generation'!A7,'6.1. Simulation Poisson Dist'!$C$9:$D$59,2)</f>
        <v>14</v>
      </c>
      <c r="D20" s="42">
        <f t="shared" si="0"/>
        <v>43</v>
      </c>
      <c r="E20" s="179">
        <f>IF(MAX($H$16:H19)&lt;MAX($K$16:K19),1,2)</f>
        <v>1</v>
      </c>
      <c r="F20" s="231">
        <f>IF(E20=1,MAX(D20,$H$16:H19),"")</f>
        <v>43</v>
      </c>
      <c r="G20" s="64">
        <f>IF(F20="","",-$D$8*LN(1-'6.2. Random Number Generation'!B7))</f>
        <v>9.6656443178457714</v>
      </c>
      <c r="H20" s="229">
        <f t="shared" si="1"/>
        <v>52.665644317845775</v>
      </c>
      <c r="I20" s="231" t="str">
        <f>IF(E20=2,MAX(D20,$K$16:K19),"")</f>
        <v/>
      </c>
      <c r="J20" s="64" t="str">
        <f>IF(I20="","",-$D$8*LN(1-'6.2. Random Number Generation'!C7))</f>
        <v/>
      </c>
      <c r="K20" s="229" t="str">
        <f t="shared" si="2"/>
        <v/>
      </c>
      <c r="L20" s="231">
        <f>IF(F20="","",F20-MAX($H$16:H19))</f>
        <v>21.861399629713759</v>
      </c>
      <c r="M20" s="64" t="str">
        <f>IF(I20="","",I20-MAX($K$16:K19))</f>
        <v/>
      </c>
      <c r="N20" s="229">
        <f t="shared" si="3"/>
        <v>0</v>
      </c>
    </row>
    <row r="21" spans="2:14">
      <c r="B21" s="178">
        <v>5</v>
      </c>
      <c r="C21" s="42">
        <f>VLOOKUP('6.2. Random Number Generation'!A8,'6.1. Simulation Poisson Dist'!$C$9:$D$59,2)</f>
        <v>16</v>
      </c>
      <c r="D21" s="42">
        <f t="shared" si="0"/>
        <v>59</v>
      </c>
      <c r="E21" s="179">
        <f>IF(MAX($H$16:H20)&lt;MAX($K$16:K20),1,2)</f>
        <v>2</v>
      </c>
      <c r="F21" s="231" t="str">
        <f>IF(E21=1,MAX(D21,$H$16:H20),"")</f>
        <v/>
      </c>
      <c r="G21" s="64" t="str">
        <f>IF(F21="","",-$D$8*LN(1-'6.2. Random Number Generation'!B8))</f>
        <v/>
      </c>
      <c r="H21" s="229" t="str">
        <f t="shared" si="1"/>
        <v/>
      </c>
      <c r="I21" s="231">
        <f>IF(E21=2,MAX(D21,$K$16:K20),"")</f>
        <v>59</v>
      </c>
      <c r="J21" s="64">
        <f>IF(I21="","",-$D$8*LN(1-'6.2. Random Number Generation'!C8))</f>
        <v>34.454472561852505</v>
      </c>
      <c r="K21" s="229">
        <f t="shared" si="2"/>
        <v>93.454472561852498</v>
      </c>
      <c r="L21" s="231" t="str">
        <f>IF(F21="","",F21-MAX($H$16:H20))</f>
        <v/>
      </c>
      <c r="M21" s="64">
        <f>IF(I21="","",I21-MAX($K$16:K20))</f>
        <v>24.124330013307507</v>
      </c>
      <c r="N21" s="229">
        <f t="shared" si="3"/>
        <v>0</v>
      </c>
    </row>
    <row r="22" spans="2:14">
      <c r="B22" s="178">
        <v>6</v>
      </c>
      <c r="C22" s="42">
        <f>VLOOKUP('6.2. Random Number Generation'!A9,'6.1. Simulation Poisson Dist'!$C$9:$D$59,2)</f>
        <v>16</v>
      </c>
      <c r="D22" s="42">
        <f t="shared" si="0"/>
        <v>75</v>
      </c>
      <c r="E22" s="179">
        <f>IF(MAX($H$16:H21)&lt;MAX($K$16:K21),1,2)</f>
        <v>1</v>
      </c>
      <c r="F22" s="231">
        <f>IF(E22=1,MAX(D22,$H$16:H21),"")</f>
        <v>75</v>
      </c>
      <c r="G22" s="64">
        <f>IF(F22="","",-$D$8*LN(1-'6.2. Random Number Generation'!B9))</f>
        <v>26.04251849133253</v>
      </c>
      <c r="H22" s="229">
        <f t="shared" si="1"/>
        <v>101.04251849133253</v>
      </c>
      <c r="I22" s="231" t="str">
        <f>IF(E22=2,MAX(D22,$K$16:K21),"")</f>
        <v/>
      </c>
      <c r="J22" s="64" t="str">
        <f>IF(I22="","",-$D$8*LN(1-'6.2. Random Number Generation'!C9))</f>
        <v/>
      </c>
      <c r="K22" s="229" t="str">
        <f t="shared" si="2"/>
        <v/>
      </c>
      <c r="L22" s="231">
        <f>IF(F22="","",F22-MAX($H$16:H21))</f>
        <v>22.334355682154225</v>
      </c>
      <c r="M22" s="64" t="str">
        <f>IF(I22="","",I22-MAX($K$16:K21))</f>
        <v/>
      </c>
      <c r="N22" s="229">
        <f t="shared" si="3"/>
        <v>0</v>
      </c>
    </row>
    <row r="23" spans="2:14">
      <c r="B23" s="178">
        <v>7</v>
      </c>
      <c r="C23" s="42">
        <f>VLOOKUP('6.2. Random Number Generation'!A10,'6.1. Simulation Poisson Dist'!$C$9:$D$59,2)</f>
        <v>11</v>
      </c>
      <c r="D23" s="42">
        <f t="shared" si="0"/>
        <v>86</v>
      </c>
      <c r="E23" s="179">
        <f>IF(MAX($H$16:H22)&lt;MAX($K$16:K22),1,2)</f>
        <v>2</v>
      </c>
      <c r="F23" s="231" t="str">
        <f>IF(E23=1,MAX(D23,$H$16:H22),"")</f>
        <v/>
      </c>
      <c r="G23" s="64" t="str">
        <f>IF(F23="","",-$D$8*LN(1-'6.2. Random Number Generation'!B10))</f>
        <v/>
      </c>
      <c r="H23" s="229" t="str">
        <f t="shared" si="1"/>
        <v/>
      </c>
      <c r="I23" s="231">
        <f>IF(E23=2,MAX(D23,$K$16:K22),"")</f>
        <v>93.454472561852498</v>
      </c>
      <c r="J23" s="64">
        <f>IF(I23="","",-$D$8*LN(1-'6.2. Random Number Generation'!C10))</f>
        <v>8.5762932670382099</v>
      </c>
      <c r="K23" s="229">
        <f t="shared" si="2"/>
        <v>102.03076582889071</v>
      </c>
      <c r="L23" s="231" t="str">
        <f>IF(F23="","",F23-MAX($H$16:H22))</f>
        <v/>
      </c>
      <c r="M23" s="64">
        <f>IF(I23="","",I23-MAX($K$16:K22))</f>
        <v>0</v>
      </c>
      <c r="N23" s="229">
        <f t="shared" si="3"/>
        <v>7.4544725618524978</v>
      </c>
    </row>
    <row r="24" spans="2:14">
      <c r="B24" s="178">
        <v>8</v>
      </c>
      <c r="C24" s="42">
        <f>VLOOKUP('6.2. Random Number Generation'!A11,'6.1. Simulation Poisson Dist'!$C$9:$D$59,2)</f>
        <v>21</v>
      </c>
      <c r="D24" s="42">
        <f t="shared" si="0"/>
        <v>107</v>
      </c>
      <c r="E24" s="179">
        <f>IF(MAX($H$16:H23)&lt;MAX($K$16:K23),1,2)</f>
        <v>1</v>
      </c>
      <c r="F24" s="231">
        <f>IF(E24=1,MAX(D24,$H$16:H23),"")</f>
        <v>107</v>
      </c>
      <c r="G24" s="64">
        <f>IF(F24="","",-$D$8*LN(1-'6.2. Random Number Generation'!B11))</f>
        <v>14.696786868531412</v>
      </c>
      <c r="H24" s="229">
        <f t="shared" si="1"/>
        <v>121.6967868685314</v>
      </c>
      <c r="I24" s="231" t="str">
        <f>IF(E24=2,MAX(D24,$K$16:K23),"")</f>
        <v/>
      </c>
      <c r="J24" s="64" t="str">
        <f>IF(I24="","",-$D$8*LN(1-'6.2. Random Number Generation'!C11))</f>
        <v/>
      </c>
      <c r="K24" s="229" t="str">
        <f t="shared" si="2"/>
        <v/>
      </c>
      <c r="L24" s="231">
        <f>IF(F24="","",F24-MAX($H$16:H23))</f>
        <v>5.9574815086674704</v>
      </c>
      <c r="M24" s="64" t="str">
        <f>IF(I24="","",I24-MAX($K$16:K23))</f>
        <v/>
      </c>
      <c r="N24" s="229">
        <f t="shared" si="3"/>
        <v>0</v>
      </c>
    </row>
    <row r="25" spans="2:14">
      <c r="B25" s="178">
        <v>9</v>
      </c>
      <c r="C25" s="42">
        <f>VLOOKUP('6.2. Random Number Generation'!A12,'6.1. Simulation Poisson Dist'!$C$9:$D$59,2)</f>
        <v>16</v>
      </c>
      <c r="D25" s="42">
        <f t="shared" si="0"/>
        <v>123</v>
      </c>
      <c r="E25" s="179">
        <f>IF(MAX($H$16:H24)&lt;MAX($K$16:K24),1,2)</f>
        <v>2</v>
      </c>
      <c r="F25" s="231" t="str">
        <f>IF(E25=1,MAX(D25,$H$16:H24),"")</f>
        <v/>
      </c>
      <c r="G25" s="64" t="str">
        <f>IF(F25="","",-$D$8*LN(1-'6.2. Random Number Generation'!B12))</f>
        <v/>
      </c>
      <c r="H25" s="229" t="str">
        <f t="shared" si="1"/>
        <v/>
      </c>
      <c r="I25" s="231">
        <f>IF(E25=2,MAX(D25,$K$16:K24),"")</f>
        <v>123</v>
      </c>
      <c r="J25" s="64">
        <f>IF(I25="","",-$D$8*LN(1-'6.2. Random Number Generation'!C12))</f>
        <v>6.6514395010297802</v>
      </c>
      <c r="K25" s="229">
        <f t="shared" si="2"/>
        <v>129.65143950102978</v>
      </c>
      <c r="L25" s="231" t="str">
        <f>IF(F25="","",F25-MAX($H$16:H24))</f>
        <v/>
      </c>
      <c r="M25" s="64">
        <f>IF(I25="","",I25-MAX($K$16:K24))</f>
        <v>20.969234171109292</v>
      </c>
      <c r="N25" s="229">
        <f t="shared" si="3"/>
        <v>0</v>
      </c>
    </row>
    <row r="26" spans="2:14">
      <c r="B26" s="178">
        <v>10</v>
      </c>
      <c r="C26" s="42">
        <f>VLOOKUP('6.2. Random Number Generation'!A13,'6.1. Simulation Poisson Dist'!$C$9:$D$59,2)</f>
        <v>10</v>
      </c>
      <c r="D26" s="42">
        <f t="shared" si="0"/>
        <v>133</v>
      </c>
      <c r="E26" s="179">
        <f>IF(MAX($H$16:H25)&lt;MAX($K$16:K25),1,2)</f>
        <v>1</v>
      </c>
      <c r="F26" s="231">
        <f>IF(E26=1,MAX(D26,$H$16:H25),"")</f>
        <v>133</v>
      </c>
      <c r="G26" s="64">
        <f>IF(F26="","",-$D$8*LN(1-'6.2. Random Number Generation'!B13))</f>
        <v>5.4419940254650871</v>
      </c>
      <c r="H26" s="229">
        <f t="shared" si="1"/>
        <v>138.44199402546508</v>
      </c>
      <c r="I26" s="231" t="str">
        <f>IF(E26=2,MAX(D26,$K$16:K25),"")</f>
        <v/>
      </c>
      <c r="J26" s="64" t="str">
        <f>IF(I26="","",-$D$8*LN(1-'6.2. Random Number Generation'!C13))</f>
        <v/>
      </c>
      <c r="K26" s="229" t="str">
        <f t="shared" si="2"/>
        <v/>
      </c>
      <c r="L26" s="231">
        <f>IF(F26="","",F26-MAX($H$16:H25))</f>
        <v>11.303213131468596</v>
      </c>
      <c r="M26" s="64" t="str">
        <f>IF(I26="","",I26-MAX($K$16:K25))</f>
        <v/>
      </c>
      <c r="N26" s="229">
        <f t="shared" si="3"/>
        <v>0</v>
      </c>
    </row>
    <row r="27" spans="2:14">
      <c r="B27" s="178">
        <v>11</v>
      </c>
      <c r="C27" s="42">
        <f>VLOOKUP('6.2. Random Number Generation'!A14,'6.1. Simulation Poisson Dist'!$C$9:$D$59,2)</f>
        <v>8</v>
      </c>
      <c r="D27" s="42">
        <f t="shared" si="0"/>
        <v>141</v>
      </c>
      <c r="E27" s="179">
        <f>IF(MAX($H$16:H26)&lt;MAX($K$16:K26),1,2)</f>
        <v>2</v>
      </c>
      <c r="F27" s="231" t="str">
        <f>IF(E27=1,MAX(D27,$H$16:H26),"")</f>
        <v/>
      </c>
      <c r="G27" s="64" t="str">
        <f>IF(F27="","",-$D$8*LN(1-'6.2. Random Number Generation'!B14))</f>
        <v/>
      </c>
      <c r="H27" s="229" t="str">
        <f t="shared" si="1"/>
        <v/>
      </c>
      <c r="I27" s="231">
        <f>IF(E27=2,MAX(D27,$K$16:K26),"")</f>
        <v>141</v>
      </c>
      <c r="J27" s="64">
        <f>IF(I27="","",-$D$8*LN(1-'6.2. Random Number Generation'!C14))</f>
        <v>22.947280401640509</v>
      </c>
      <c r="K27" s="229">
        <f t="shared" si="2"/>
        <v>163.94728040164051</v>
      </c>
      <c r="L27" s="231" t="str">
        <f>IF(F27="","",F27-MAX($H$16:H26))</f>
        <v/>
      </c>
      <c r="M27" s="64">
        <f>IF(I27="","",I27-MAX($K$16:K26))</f>
        <v>11.348560498970215</v>
      </c>
      <c r="N27" s="229">
        <f t="shared" si="3"/>
        <v>0</v>
      </c>
    </row>
    <row r="28" spans="2:14">
      <c r="B28" s="178">
        <v>12</v>
      </c>
      <c r="C28" s="42">
        <f>VLOOKUP('6.2. Random Number Generation'!A15,'6.1. Simulation Poisson Dist'!$C$9:$D$59,2)</f>
        <v>12</v>
      </c>
      <c r="D28" s="42">
        <f t="shared" si="0"/>
        <v>153</v>
      </c>
      <c r="E28" s="179">
        <f>IF(MAX($H$16:H27)&lt;MAX($K$16:K27),1,2)</f>
        <v>1</v>
      </c>
      <c r="F28" s="231">
        <f>IF(E28=1,MAX(D28,$H$16:H27),"")</f>
        <v>153</v>
      </c>
      <c r="G28" s="64">
        <f>IF(F28="","",-$D$8*LN(1-'6.2. Random Number Generation'!B15))</f>
        <v>6.1961237420003537</v>
      </c>
      <c r="H28" s="229">
        <f t="shared" si="1"/>
        <v>159.19612374200037</v>
      </c>
      <c r="I28" s="231" t="str">
        <f>IF(E28=2,MAX(D28,$K$16:K27),"")</f>
        <v/>
      </c>
      <c r="J28" s="64" t="str">
        <f>IF(I28="","",-$D$8*LN(1-'6.2. Random Number Generation'!C15))</f>
        <v/>
      </c>
      <c r="K28" s="229" t="str">
        <f t="shared" si="2"/>
        <v/>
      </c>
      <c r="L28" s="231">
        <f>IF(F28="","",F28-MAX($H$16:H27))</f>
        <v>14.558005974534922</v>
      </c>
      <c r="M28" s="64" t="str">
        <f>IF(I28="","",I28-MAX($K$16:K27))</f>
        <v/>
      </c>
      <c r="N28" s="229">
        <f t="shared" si="3"/>
        <v>0</v>
      </c>
    </row>
    <row r="29" spans="2:14">
      <c r="B29" s="178">
        <v>13</v>
      </c>
      <c r="C29" s="42">
        <f>VLOOKUP('6.2. Random Number Generation'!A16,'6.1. Simulation Poisson Dist'!$C$9:$D$59,2)</f>
        <v>12</v>
      </c>
      <c r="D29" s="42">
        <f t="shared" si="0"/>
        <v>165</v>
      </c>
      <c r="E29" s="179">
        <f>IF(MAX($H$16:H28)&lt;MAX($K$16:K28),1,2)</f>
        <v>1</v>
      </c>
      <c r="F29" s="231">
        <f>IF(E29=1,MAX(D29,$H$16:H28),"")</f>
        <v>165</v>
      </c>
      <c r="G29" s="64">
        <f>IF(F29="","",-$D$8*LN(1-'6.2. Random Number Generation'!B16))</f>
        <v>12.886898640862164</v>
      </c>
      <c r="H29" s="229">
        <f t="shared" si="1"/>
        <v>177.88689864086217</v>
      </c>
      <c r="I29" s="231" t="str">
        <f>IF(E29=2,MAX(D29,$K$16:K28),"")</f>
        <v/>
      </c>
      <c r="J29" s="64" t="str">
        <f>IF(I29="","",-$D$8*LN(1-'6.2. Random Number Generation'!C16))</f>
        <v/>
      </c>
      <c r="K29" s="229" t="str">
        <f t="shared" si="2"/>
        <v/>
      </c>
      <c r="L29" s="231">
        <f>IF(F29="","",F29-MAX($H$16:H28))</f>
        <v>5.803876257999633</v>
      </c>
      <c r="M29" s="64" t="str">
        <f>IF(I29="","",I29-MAX($K$16:K28))</f>
        <v/>
      </c>
      <c r="N29" s="229">
        <f t="shared" si="3"/>
        <v>0</v>
      </c>
    </row>
    <row r="30" spans="2:14">
      <c r="B30" s="178">
        <v>14</v>
      </c>
      <c r="C30" s="42">
        <f>VLOOKUP('6.2. Random Number Generation'!A17,'6.1. Simulation Poisson Dist'!$C$9:$D$59,2)</f>
        <v>11</v>
      </c>
      <c r="D30" s="42">
        <f t="shared" si="0"/>
        <v>176</v>
      </c>
      <c r="E30" s="179">
        <f>IF(MAX($H$16:H29)&lt;MAX($K$16:K29),1,2)</f>
        <v>2</v>
      </c>
      <c r="F30" s="231" t="str">
        <f>IF(E30=1,MAX(D30,$H$16:H29),"")</f>
        <v/>
      </c>
      <c r="G30" s="64" t="str">
        <f>IF(F30="","",-$D$8*LN(1-'6.2. Random Number Generation'!B17))</f>
        <v/>
      </c>
      <c r="H30" s="229" t="str">
        <f t="shared" si="1"/>
        <v/>
      </c>
      <c r="I30" s="231">
        <f>IF(E30=2,MAX(D30,$K$16:K29),"")</f>
        <v>176</v>
      </c>
      <c r="J30" s="64">
        <f>IF(I30="","",-$D$8*LN(1-'6.2. Random Number Generation'!C17))</f>
        <v>27.849579493681347</v>
      </c>
      <c r="K30" s="229">
        <f t="shared" si="2"/>
        <v>203.84957949368135</v>
      </c>
      <c r="L30" s="231" t="str">
        <f>IF(F30="","",F30-MAX($H$16:H29))</f>
        <v/>
      </c>
      <c r="M30" s="64">
        <f>IF(I30="","",I30-MAX($K$16:K29))</f>
        <v>12.052719598359488</v>
      </c>
      <c r="N30" s="229">
        <f t="shared" si="3"/>
        <v>0</v>
      </c>
    </row>
    <row r="31" spans="2:14" ht="17" thickBot="1">
      <c r="B31" s="180">
        <v>15</v>
      </c>
      <c r="C31" s="78">
        <f>VLOOKUP('6.2. Random Number Generation'!A18,'6.1. Simulation Poisson Dist'!$C$9:$D$59,2)</f>
        <v>11</v>
      </c>
      <c r="D31" s="78">
        <f t="shared" si="0"/>
        <v>187</v>
      </c>
      <c r="E31" s="182">
        <f>IF(MAX($H$16:H30)&lt;MAX($K$16:K30),1,2)</f>
        <v>1</v>
      </c>
      <c r="F31" s="232">
        <f>IF(E31=1,MAX(D31,$H$16:H30),"")</f>
        <v>187</v>
      </c>
      <c r="G31" s="181">
        <f>IF(F31="","",-$D$8*LN(1-'6.2. Random Number Generation'!B18))</f>
        <v>0.58618151764889737</v>
      </c>
      <c r="H31" s="213">
        <f t="shared" si="1"/>
        <v>187.5861815176489</v>
      </c>
      <c r="I31" s="232" t="str">
        <f>IF(E31=2,MAX(D31,$K$16:K30),"")</f>
        <v/>
      </c>
      <c r="J31" s="181" t="str">
        <f>IF(I31="","",-$D$8*LN(1-'6.2. Random Number Generation'!C18))</f>
        <v/>
      </c>
      <c r="K31" s="213" t="str">
        <f t="shared" si="2"/>
        <v/>
      </c>
      <c r="L31" s="232">
        <f>IF(F31="","",F31-MAX($H$16:H30))</f>
        <v>9.1131013591378291</v>
      </c>
      <c r="M31" s="181" t="str">
        <f>IF(I31="","",I31-MAX($K$16:K30))</f>
        <v/>
      </c>
      <c r="N31" s="213">
        <f t="shared" si="3"/>
        <v>0</v>
      </c>
    </row>
  </sheetData>
  <mergeCells count="7">
    <mergeCell ref="B14:E14"/>
    <mergeCell ref="F14:H14"/>
    <mergeCell ref="I14:K14"/>
    <mergeCell ref="L14:N14"/>
    <mergeCell ref="F3:G3"/>
    <mergeCell ref="I3:J3"/>
    <mergeCell ref="I7:J7"/>
  </mergeCells>
  <hyperlinks>
    <hyperlink ref="A1" location="Hyperlinks!A1" display="Return" xr:uid="{556C660D-F62C-5D49-BFBB-BA6120AB14F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5167-6AD9-564B-BFF5-F3EBEAB318FE}">
  <sheetPr>
    <tabColor theme="3" tint="0.749992370372631"/>
  </sheetPr>
  <dimension ref="A1:R23"/>
  <sheetViews>
    <sheetView zoomScaleNormal="100" workbookViewId="0"/>
  </sheetViews>
  <sheetFormatPr baseColWidth="10" defaultRowHeight="16"/>
  <cols>
    <col min="3" max="3" width="18.1640625" bestFit="1" customWidth="1"/>
    <col min="4" max="4" width="11" bestFit="1" customWidth="1"/>
    <col min="5" max="5" width="11.6640625" bestFit="1" customWidth="1"/>
    <col min="6" max="6" width="11" bestFit="1" customWidth="1"/>
    <col min="7" max="8" width="11.6640625" bestFit="1" customWidth="1"/>
    <col min="9" max="10" width="11" bestFit="1" customWidth="1"/>
    <col min="11" max="11" width="11.6640625" bestFit="1" customWidth="1"/>
    <col min="12" max="12" width="11" bestFit="1" customWidth="1"/>
    <col min="13" max="16" width="11.6640625" bestFit="1" customWidth="1"/>
    <col min="17" max="17" width="11" bestFit="1" customWidth="1"/>
    <col min="18" max="18" width="11.6640625" bestFit="1" customWidth="1"/>
  </cols>
  <sheetData>
    <row r="1" spans="1:10">
      <c r="A1" s="233" t="s">
        <v>307</v>
      </c>
    </row>
    <row r="3" spans="1:10" ht="17" thickBot="1"/>
    <row r="4" spans="1:10" ht="17" thickBot="1">
      <c r="B4" s="95" t="s">
        <v>217</v>
      </c>
      <c r="C4" s="173" t="s">
        <v>205</v>
      </c>
      <c r="D4" s="173" t="s">
        <v>206</v>
      </c>
      <c r="E4" s="173" t="s">
        <v>276</v>
      </c>
      <c r="F4" s="173" t="s">
        <v>213</v>
      </c>
      <c r="G4" s="173" t="s">
        <v>243</v>
      </c>
      <c r="H4" s="173" t="s">
        <v>244</v>
      </c>
      <c r="I4" s="173" t="s">
        <v>245</v>
      </c>
      <c r="J4" s="174" t="s">
        <v>246</v>
      </c>
    </row>
    <row r="5" spans="1:10">
      <c r="B5" s="175">
        <v>1</v>
      </c>
      <c r="C5" s="85">
        <f>'6.3. Simulation Solution'!C17</f>
        <v>8</v>
      </c>
      <c r="D5" s="207">
        <f>C5</f>
        <v>8</v>
      </c>
      <c r="E5" s="207">
        <f>D5-J5-I5</f>
        <v>0</v>
      </c>
      <c r="F5" s="176">
        <f>'6.3. Simulation Solution'!N17</f>
        <v>0</v>
      </c>
      <c r="G5" s="207" t="str">
        <f>'6.3. Simulation Solution'!G17</f>
        <v/>
      </c>
      <c r="H5" s="207">
        <f>'6.3. Simulation Solution'!J17</f>
        <v>5.7194272448084611</v>
      </c>
      <c r="I5" s="207">
        <v>0</v>
      </c>
      <c r="J5" s="214">
        <f>'6.3. Simulation Solution'!M17</f>
        <v>8</v>
      </c>
    </row>
    <row r="6" spans="1:10">
      <c r="B6" s="178">
        <v>2</v>
      </c>
      <c r="C6" s="42">
        <f>'6.3. Simulation Solution'!C18</f>
        <v>11</v>
      </c>
      <c r="D6" s="67">
        <f>D5+C6</f>
        <v>19</v>
      </c>
      <c r="E6" s="67">
        <f>D6-I6-J6</f>
        <v>0</v>
      </c>
      <c r="F6" s="64">
        <f>'6.3. Simulation Solution'!N18</f>
        <v>0</v>
      </c>
      <c r="G6" s="67">
        <f>'6.3. Simulation Solution'!G18</f>
        <v>2.1386003702862393</v>
      </c>
      <c r="H6" s="67" t="str">
        <f>'6.3. Simulation Solution'!J18</f>
        <v/>
      </c>
      <c r="I6" s="67">
        <f>'6.3. Simulation Solution'!L18</f>
        <v>19</v>
      </c>
      <c r="J6" s="215">
        <v>0</v>
      </c>
    </row>
    <row r="7" spans="1:10">
      <c r="B7" s="178">
        <v>3</v>
      </c>
      <c r="C7" s="42">
        <f>'6.3. Simulation Solution'!C19</f>
        <v>10</v>
      </c>
      <c r="D7" s="42">
        <f t="shared" ref="D7:D19" si="0">D6+C7</f>
        <v>29</v>
      </c>
      <c r="E7" s="67">
        <f t="shared" ref="E7:E19" si="1">D7-I7-J7</f>
        <v>13.719427244808461</v>
      </c>
      <c r="F7" s="64">
        <f>'6.3. Simulation Solution'!N19</f>
        <v>0</v>
      </c>
      <c r="G7" s="67" t="str">
        <f>'6.3. Simulation Solution'!G19</f>
        <v/>
      </c>
      <c r="H7" s="67">
        <f>'6.3. Simulation Solution'!J19</f>
        <v>5.8756699866924915</v>
      </c>
      <c r="I7" s="67">
        <v>0</v>
      </c>
      <c r="J7" s="215">
        <f>'6.3. Simulation Solution'!M19</f>
        <v>15.280572755191539</v>
      </c>
    </row>
    <row r="8" spans="1:10">
      <c r="B8" s="178">
        <v>4</v>
      </c>
      <c r="C8" s="42">
        <f>'6.3. Simulation Solution'!C20</f>
        <v>14</v>
      </c>
      <c r="D8" s="42">
        <f t="shared" si="0"/>
        <v>43</v>
      </c>
      <c r="E8" s="67">
        <f t="shared" si="1"/>
        <v>21.138600370286241</v>
      </c>
      <c r="F8" s="64">
        <f>'6.3. Simulation Solution'!N20</f>
        <v>0</v>
      </c>
      <c r="G8" s="67">
        <f>'6.3. Simulation Solution'!G20</f>
        <v>9.6656443178457714</v>
      </c>
      <c r="H8" s="67" t="str">
        <f>'6.3. Simulation Solution'!J20</f>
        <v/>
      </c>
      <c r="I8" s="67">
        <f>'6.3. Simulation Solution'!L20</f>
        <v>21.861399629713759</v>
      </c>
      <c r="J8" s="215">
        <v>0</v>
      </c>
    </row>
    <row r="9" spans="1:10">
      <c r="B9" s="178">
        <v>5</v>
      </c>
      <c r="C9" s="42">
        <f>'6.3. Simulation Solution'!C21</f>
        <v>16</v>
      </c>
      <c r="D9" s="42">
        <f t="shared" si="0"/>
        <v>59</v>
      </c>
      <c r="E9" s="67">
        <f t="shared" si="1"/>
        <v>34.875669986692493</v>
      </c>
      <c r="F9" s="64">
        <f>'6.3. Simulation Solution'!N21</f>
        <v>0</v>
      </c>
      <c r="G9" s="67" t="str">
        <f>'6.3. Simulation Solution'!G21</f>
        <v/>
      </c>
      <c r="H9" s="67">
        <f>'6.3. Simulation Solution'!J21</f>
        <v>34.454472561852505</v>
      </c>
      <c r="I9" s="67">
        <v>0</v>
      </c>
      <c r="J9" s="215">
        <f>'6.3. Simulation Solution'!M21</f>
        <v>24.124330013307507</v>
      </c>
    </row>
    <row r="10" spans="1:10">
      <c r="B10" s="178">
        <v>6</v>
      </c>
      <c r="C10" s="42">
        <f>'6.3. Simulation Solution'!C22</f>
        <v>16</v>
      </c>
      <c r="D10" s="42">
        <f t="shared" si="0"/>
        <v>75</v>
      </c>
      <c r="E10" s="67">
        <f t="shared" si="1"/>
        <v>52.665644317845775</v>
      </c>
      <c r="F10" s="64">
        <f>'6.3. Simulation Solution'!N22</f>
        <v>0</v>
      </c>
      <c r="G10" s="67">
        <f>'6.3. Simulation Solution'!G22</f>
        <v>26.04251849133253</v>
      </c>
      <c r="H10" s="67" t="str">
        <f>'6.3. Simulation Solution'!J22</f>
        <v/>
      </c>
      <c r="I10" s="67">
        <f>'6.3. Simulation Solution'!L22</f>
        <v>22.334355682154225</v>
      </c>
      <c r="J10" s="215">
        <v>0</v>
      </c>
    </row>
    <row r="11" spans="1:10">
      <c r="B11" s="178">
        <v>7</v>
      </c>
      <c r="C11" s="42">
        <f>'6.3. Simulation Solution'!C23</f>
        <v>11</v>
      </c>
      <c r="D11" s="42">
        <f t="shared" si="0"/>
        <v>86</v>
      </c>
      <c r="E11" s="67">
        <f>D11-I11-J11</f>
        <v>86</v>
      </c>
      <c r="F11" s="64">
        <f>'6.3. Simulation Solution'!N23</f>
        <v>7.4544725618524978</v>
      </c>
      <c r="G11" s="67" t="str">
        <f>'6.3. Simulation Solution'!G23</f>
        <v/>
      </c>
      <c r="H11" s="67">
        <f>'6.3. Simulation Solution'!J23</f>
        <v>8.5762932670382099</v>
      </c>
      <c r="I11" s="67">
        <v>0</v>
      </c>
      <c r="J11" s="215">
        <f>'6.3. Simulation Solution'!M23</f>
        <v>0</v>
      </c>
    </row>
    <row r="12" spans="1:10">
      <c r="B12" s="178">
        <v>8</v>
      </c>
      <c r="C12" s="42">
        <f>'6.3. Simulation Solution'!C24</f>
        <v>21</v>
      </c>
      <c r="D12" s="42">
        <f t="shared" si="0"/>
        <v>107</v>
      </c>
      <c r="E12" s="67">
        <f t="shared" si="1"/>
        <v>101.04251849133253</v>
      </c>
      <c r="F12" s="64">
        <f>'6.3. Simulation Solution'!N24</f>
        <v>0</v>
      </c>
      <c r="G12" s="67">
        <f>'6.3. Simulation Solution'!G24</f>
        <v>14.696786868531412</v>
      </c>
      <c r="H12" s="67" t="str">
        <f>'6.3. Simulation Solution'!J24</f>
        <v/>
      </c>
      <c r="I12" s="67">
        <f>'6.3. Simulation Solution'!L24</f>
        <v>5.9574815086674704</v>
      </c>
      <c r="J12" s="215">
        <v>0</v>
      </c>
    </row>
    <row r="13" spans="1:10">
      <c r="B13" s="178">
        <v>9</v>
      </c>
      <c r="C13" s="42">
        <f>'6.3. Simulation Solution'!C25</f>
        <v>16</v>
      </c>
      <c r="D13" s="42">
        <f t="shared" si="0"/>
        <v>123</v>
      </c>
      <c r="E13" s="67">
        <f t="shared" si="1"/>
        <v>102.03076582889071</v>
      </c>
      <c r="F13" s="64">
        <f>'6.3. Simulation Solution'!N25</f>
        <v>0</v>
      </c>
      <c r="G13" s="67" t="str">
        <f>'6.3. Simulation Solution'!G25</f>
        <v/>
      </c>
      <c r="H13" s="67">
        <f>'6.3. Simulation Solution'!J25</f>
        <v>6.6514395010297802</v>
      </c>
      <c r="I13" s="67">
        <v>0</v>
      </c>
      <c r="J13" s="215">
        <f>'6.3. Simulation Solution'!M25</f>
        <v>20.969234171109292</v>
      </c>
    </row>
    <row r="14" spans="1:10">
      <c r="B14" s="178">
        <v>10</v>
      </c>
      <c r="C14" s="42">
        <f>'6.3. Simulation Solution'!C26</f>
        <v>10</v>
      </c>
      <c r="D14" s="42">
        <f t="shared" si="0"/>
        <v>133</v>
      </c>
      <c r="E14" s="67">
        <f t="shared" si="1"/>
        <v>121.6967868685314</v>
      </c>
      <c r="F14" s="64">
        <f>'6.3. Simulation Solution'!N26</f>
        <v>0</v>
      </c>
      <c r="G14" s="67">
        <f>'6.3. Simulation Solution'!G26</f>
        <v>5.4419940254650871</v>
      </c>
      <c r="H14" s="67" t="str">
        <f>'6.3. Simulation Solution'!J26</f>
        <v/>
      </c>
      <c r="I14" s="67">
        <f>'6.3. Simulation Solution'!L26</f>
        <v>11.303213131468596</v>
      </c>
      <c r="J14" s="215">
        <v>0</v>
      </c>
    </row>
    <row r="15" spans="1:10">
      <c r="B15" s="178">
        <v>11</v>
      </c>
      <c r="C15" s="42">
        <f>'6.3. Simulation Solution'!C27</f>
        <v>8</v>
      </c>
      <c r="D15" s="42">
        <f t="shared" si="0"/>
        <v>141</v>
      </c>
      <c r="E15" s="67">
        <f t="shared" si="1"/>
        <v>129.65143950102978</v>
      </c>
      <c r="F15" s="64">
        <f>'6.3. Simulation Solution'!N27</f>
        <v>0</v>
      </c>
      <c r="G15" s="67" t="str">
        <f>'6.3. Simulation Solution'!G27</f>
        <v/>
      </c>
      <c r="H15" s="67">
        <f>'6.3. Simulation Solution'!J27</f>
        <v>22.947280401640509</v>
      </c>
      <c r="I15" s="67">
        <v>0</v>
      </c>
      <c r="J15" s="215">
        <f>'6.3. Simulation Solution'!M27</f>
        <v>11.348560498970215</v>
      </c>
    </row>
    <row r="16" spans="1:10">
      <c r="B16" s="178">
        <v>12</v>
      </c>
      <c r="C16" s="42">
        <f>'6.3. Simulation Solution'!C28</f>
        <v>12</v>
      </c>
      <c r="D16" s="42">
        <f t="shared" si="0"/>
        <v>153</v>
      </c>
      <c r="E16" s="67">
        <f t="shared" si="1"/>
        <v>138.44199402546508</v>
      </c>
      <c r="F16" s="64">
        <f>'6.3. Simulation Solution'!N28</f>
        <v>0</v>
      </c>
      <c r="G16" s="67">
        <f>'6.3. Simulation Solution'!G28</f>
        <v>6.1961237420003537</v>
      </c>
      <c r="H16" s="67" t="str">
        <f>'6.3. Simulation Solution'!J28</f>
        <v/>
      </c>
      <c r="I16" s="67">
        <f>'6.3. Simulation Solution'!L28</f>
        <v>14.558005974534922</v>
      </c>
      <c r="J16" s="215">
        <v>0</v>
      </c>
    </row>
    <row r="17" spans="2:18">
      <c r="B17" s="178">
        <v>13</v>
      </c>
      <c r="C17" s="42">
        <f>'6.3. Simulation Solution'!C29</f>
        <v>12</v>
      </c>
      <c r="D17" s="42">
        <f t="shared" si="0"/>
        <v>165</v>
      </c>
      <c r="E17" s="67">
        <f t="shared" si="1"/>
        <v>159.19612374200037</v>
      </c>
      <c r="F17" s="64">
        <f>'6.3. Simulation Solution'!N29</f>
        <v>0</v>
      </c>
      <c r="G17" s="67">
        <f>'6.3. Simulation Solution'!G29</f>
        <v>12.886898640862164</v>
      </c>
      <c r="H17" s="67" t="str">
        <f>'6.3. Simulation Solution'!J29</f>
        <v/>
      </c>
      <c r="I17" s="67">
        <f>'6.3. Simulation Solution'!L29</f>
        <v>5.803876257999633</v>
      </c>
      <c r="J17" s="215">
        <v>0</v>
      </c>
    </row>
    <row r="18" spans="2:18">
      <c r="B18" s="178">
        <v>14</v>
      </c>
      <c r="C18" s="42">
        <f>'6.3. Simulation Solution'!C30</f>
        <v>11</v>
      </c>
      <c r="D18" s="42">
        <f t="shared" si="0"/>
        <v>176</v>
      </c>
      <c r="E18" s="67">
        <f t="shared" si="1"/>
        <v>163.94728040164051</v>
      </c>
      <c r="F18" s="64">
        <f>'6.3. Simulation Solution'!N30</f>
        <v>0</v>
      </c>
      <c r="G18" s="67" t="str">
        <f>'6.3. Simulation Solution'!G30</f>
        <v/>
      </c>
      <c r="H18" s="67">
        <f>'6.3. Simulation Solution'!J30</f>
        <v>27.849579493681347</v>
      </c>
      <c r="I18" s="67">
        <v>0</v>
      </c>
      <c r="J18" s="215">
        <f>'6.3. Simulation Solution'!M30</f>
        <v>12.052719598359488</v>
      </c>
    </row>
    <row r="19" spans="2:18" ht="17" thickBot="1">
      <c r="B19" s="180">
        <v>15</v>
      </c>
      <c r="C19" s="78">
        <f>'6.3. Simulation Solution'!C31</f>
        <v>11</v>
      </c>
      <c r="D19" s="78">
        <f t="shared" si="0"/>
        <v>187</v>
      </c>
      <c r="E19" s="204">
        <f t="shared" si="1"/>
        <v>177.88689864086217</v>
      </c>
      <c r="F19" s="181">
        <f>'6.3. Simulation Solution'!N31</f>
        <v>0</v>
      </c>
      <c r="G19" s="204">
        <f>'6.3. Simulation Solution'!G31</f>
        <v>0.58618151764889737</v>
      </c>
      <c r="H19" s="204" t="str">
        <f>'6.3. Simulation Solution'!J31</f>
        <v/>
      </c>
      <c r="I19" s="204">
        <f>'6.3. Simulation Solution'!L31</f>
        <v>9.1131013591378291</v>
      </c>
      <c r="J19" s="216">
        <v>0</v>
      </c>
    </row>
    <row r="20" spans="2:18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3" spans="2:18">
      <c r="I23" s="5"/>
    </row>
  </sheetData>
  <conditionalFormatting sqref="C3:L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{B04518C1-15C9-1B44-BAFA-A427C6F48D73}</x14:id>
        </ext>
      </extLst>
    </cfRule>
  </conditionalFormatting>
  <hyperlinks>
    <hyperlink ref="A1" location="Hyperlinks!A1" display="Return" xr:uid="{76370793-07B4-FA40-92B6-64BA36ED7DF1}"/>
  </hyperlink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4518C1-15C9-1B44-BAFA-A427C6F48D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C3:L3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Hyperlinks</vt:lpstr>
      <vt:lpstr>Data New Subscription Calls</vt:lpstr>
      <vt:lpstr>2.1. Centred Moving Average</vt:lpstr>
      <vt:lpstr>2.2. Removing Trend</vt:lpstr>
      <vt:lpstr>2.3. Seasonality Identification</vt:lpstr>
      <vt:lpstr>2.4. Estimated Seasonal Pattern</vt:lpstr>
      <vt:lpstr>2.5. Noise and Irregularities</vt:lpstr>
      <vt:lpstr>2.6. Time Series Components</vt:lpstr>
      <vt:lpstr>3.1. Seasonal Naïve</vt:lpstr>
      <vt:lpstr>3.2. Seasonal Average</vt:lpstr>
      <vt:lpstr>3.3. Seasonal Exp. Smoothing</vt:lpstr>
      <vt:lpstr>3.4. Error Comparison</vt:lpstr>
      <vt:lpstr>4.1. Inventory Simulation</vt:lpstr>
      <vt:lpstr>4.2. Random Number Generation</vt:lpstr>
      <vt:lpstr>4.3. New Inventory Simulation</vt:lpstr>
      <vt:lpstr>5.1. Linear Programming</vt:lpstr>
      <vt:lpstr>5.2. Answer Report</vt:lpstr>
      <vt:lpstr>6.1. Simulation Poisson Dist</vt:lpstr>
      <vt:lpstr>6.2. Random Number Generation</vt:lpstr>
      <vt:lpstr>6.3. Simulation Solution</vt:lpstr>
      <vt:lpstr>6.4.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Niloy Barua (MSc Business Analytics FT)</dc:creator>
  <cp:lastModifiedBy>Niloy Barua (MSc Business Analytics FT)</cp:lastModifiedBy>
  <dcterms:created xsi:type="dcterms:W3CDTF">2025-04-29T14:10:56Z</dcterms:created>
  <dcterms:modified xsi:type="dcterms:W3CDTF">2025-09-19T19:03:24Z</dcterms:modified>
</cp:coreProperties>
</file>