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forduni-my.sharepoint.com/personal/nils_reimer_oxforduni_onmicrosoft_com/Documents/Projects/Inclusive Identities/manuscript/"/>
    </mc:Choice>
  </mc:AlternateContent>
  <xr:revisionPtr revIDLastSave="139" documentId="8_{157C77CE-D4FA-45E5-B6CC-B0A3A6450EA7}" xr6:coauthVersionLast="37" xr6:coauthVersionMax="37" xr10:uidLastSave="{2928935A-7233-492A-93D3-92FE6997AD12}"/>
  <bookViews>
    <workbookView xWindow="0" yWindow="0" windowWidth="25600" windowHeight="9890" activeTab="2" xr2:uid="{D2941838-62B8-44FD-AC24-CF5C99FABA83}"/>
  </bookViews>
  <sheets>
    <sheet name="All" sheetId="1" r:id="rId1"/>
    <sheet name="Results" sheetId="2" r:id="rId2"/>
    <sheet name="Revis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3" l="1"/>
  <c r="H4" i="3"/>
  <c r="H2" i="3"/>
  <c r="H3" i="3"/>
  <c r="F6" i="3"/>
  <c r="F2" i="3"/>
  <c r="G4" i="3" s="1"/>
  <c r="F3" i="3"/>
  <c r="F4" i="3"/>
  <c r="F5" i="3"/>
  <c r="F7" i="3"/>
  <c r="E8" i="3"/>
  <c r="C8" i="3"/>
  <c r="B8" i="3"/>
  <c r="D7" i="3"/>
  <c r="D6" i="3"/>
  <c r="D5" i="3"/>
  <c r="D4" i="3"/>
  <c r="D3" i="3"/>
  <c r="D2" i="3"/>
  <c r="H7" i="3" l="1"/>
  <c r="H6" i="3"/>
  <c r="G7" i="3"/>
  <c r="G3" i="3"/>
  <c r="G2" i="3"/>
  <c r="G5" i="3"/>
  <c r="G6" i="3"/>
  <c r="F8" i="3"/>
  <c r="D8" i="3"/>
  <c r="D3" i="2"/>
  <c r="C6" i="2"/>
  <c r="F5" i="2" s="1"/>
  <c r="B6" i="2"/>
  <c r="E4" i="2" s="1"/>
  <c r="D5" i="2"/>
  <c r="D4" i="2"/>
  <c r="D2" i="2"/>
  <c r="D7" i="1"/>
  <c r="E2" i="2" l="1"/>
  <c r="E3" i="2"/>
  <c r="E5" i="2"/>
  <c r="E6" i="2"/>
  <c r="D6" i="2"/>
  <c r="F4" i="2"/>
  <c r="F3" i="2"/>
  <c r="F2" i="2"/>
  <c r="F6" i="2" s="1"/>
  <c r="B8" i="1"/>
  <c r="E2" i="1" s="1"/>
  <c r="C8" i="1"/>
  <c r="D2" i="1"/>
  <c r="D3" i="1"/>
  <c r="D4" i="1"/>
  <c r="D5" i="1"/>
  <c r="D6" i="1"/>
  <c r="F4" i="1" l="1"/>
  <c r="F2" i="1"/>
  <c r="D8" i="1"/>
  <c r="F7" i="1"/>
  <c r="F3" i="1"/>
  <c r="F6" i="1"/>
  <c r="F5" i="1"/>
  <c r="E5" i="1"/>
  <c r="E4" i="1"/>
  <c r="E7" i="1"/>
  <c r="E3" i="1"/>
  <c r="E6" i="1"/>
  <c r="E8" i="1" l="1"/>
  <c r="F8" i="1"/>
</calcChain>
</file>

<file path=xl/sharedStrings.xml><?xml version="1.0" encoding="utf-8"?>
<sst xmlns="http://schemas.openxmlformats.org/spreadsheetml/2006/main" count="36" uniqueCount="19">
  <si>
    <t>Section</t>
  </si>
  <si>
    <t>Background</t>
  </si>
  <si>
    <t>Present Research</t>
  </si>
  <si>
    <t>Method</t>
  </si>
  <si>
    <t>Results</t>
  </si>
  <si>
    <t>Discussion</t>
  </si>
  <si>
    <t>Is</t>
  </si>
  <si>
    <t>Ought</t>
  </si>
  <si>
    <t>Difference</t>
  </si>
  <si>
    <t>Abstract</t>
  </si>
  <si>
    <t>Is [%]</t>
  </si>
  <si>
    <t>Ought [%]</t>
  </si>
  <si>
    <t>Group differences</t>
  </si>
  <si>
    <t>Individual differences</t>
  </si>
  <si>
    <t>Consequences</t>
  </si>
  <si>
    <t>M/K</t>
  </si>
  <si>
    <t>Difference [M/K]</t>
  </si>
  <si>
    <t>CumSum</t>
  </si>
  <si>
    <t>CumSum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</si>
</sst>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FB352-B5A6-4819-8424-CA9BF9F1D18B}" name="Table1" displayName="Table1" ref="A1:F8" totalsRowCount="1">
  <autoFilter ref="A1:F7" xr:uid="{2FDE11BD-A4BB-4F4E-B180-69DAF34A67BA}"/>
  <tableColumns count="6">
    <tableColumn id="1" xr3:uid="{F0AB7604-F239-4005-8940-E0E4251370EC}" name="Section"/>
    <tableColumn id="2" xr3:uid="{AB7404EE-314C-4C37-BD48-FBE642638630}" name="Is" totalsRowFunction="custom">
      <totalsRowFormula>SUBTOTAL(109,B2:B7)</totalsRowFormula>
    </tableColumn>
    <tableColumn id="3" xr3:uid="{85B0C62B-CE1C-43B0-8C45-7664489294F6}" name="Ought" totalsRowFunction="custom">
      <totalsRowFormula>SUBTOTAL(109,C2:C7)</totalsRowFormula>
    </tableColumn>
    <tableColumn id="4" xr3:uid="{72C35ED1-D82C-401F-B037-04FD4DE2CA59}" name="Difference" totalsRowFunction="custom" dataDxfId="15" totalsRowDxfId="14">
      <calculatedColumnFormula>Table1[[#This Row],[Ought]]-Table1[[#This Row],[Is]]</calculatedColumnFormula>
      <totalsRowFormula>SUBTOTAL(109,D2:D7)</totalsRowFormula>
    </tableColumn>
    <tableColumn id="5" xr3:uid="{9E9BB5B0-9322-4850-855B-539AB4B8898B}" name="Is [%]" totalsRowFunction="sum" totalsRowDxfId="13" dataCellStyle="Percent" totalsRowCellStyle="Percent">
      <calculatedColumnFormula>Table1[[#This Row],[Is]]/Table1[[#Totals],[Is]]</calculatedColumnFormula>
    </tableColumn>
    <tableColumn id="6" xr3:uid="{6F94A87C-B236-4BF6-AA06-A8F798C0C892}" name="Ought [%]" totalsRowFunction="sum" totalsRowDxfId="12" dataCellStyle="Percent" totalsRowCellStyle="Percent">
      <calculatedColumnFormula>Table1[[#This Row],[Ought]]/Table1[[#Totals],[Ought]]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DC4C0-F59E-46C7-B6E8-80E6A0DCD5D8}" name="Table13" displayName="Table13" ref="A1:F6" totalsRowCount="1">
  <autoFilter ref="A1:F5" xr:uid="{95520FEE-100B-4424-BC26-862F8183D746}"/>
  <tableColumns count="6">
    <tableColumn id="1" xr3:uid="{4966FEC2-E4FB-43FD-85F4-6A7E53EA3327}" name="Section"/>
    <tableColumn id="2" xr3:uid="{3A3182A3-944A-4C4D-8A7D-64E066E9D794}" name="Is" totalsRowFunction="custom">
      <totalsRowFormula>SUBTOTAL(109,B2:B5)</totalsRowFormula>
    </tableColumn>
    <tableColumn id="3" xr3:uid="{951C9589-7753-4349-A306-ACEFA887D915}" name="Ought" totalsRowFunction="custom">
      <totalsRowFormula>SUBTOTAL(109,C2:C5)</totalsRowFormula>
    </tableColumn>
    <tableColumn id="4" xr3:uid="{7E1877D1-D530-4635-8B88-2AFC068B1F75}" name="Difference" totalsRowFunction="custom" dataDxfId="11" totalsRowDxfId="10">
      <calculatedColumnFormula>Table13[[#This Row],[Ought]]-Table13[[#This Row],[Is]]</calculatedColumnFormula>
      <totalsRowFormula>SUBTOTAL(109,D2:D5)</totalsRowFormula>
    </tableColumn>
    <tableColumn id="5" xr3:uid="{951C5F11-849D-4BC0-8E31-83FF152669B4}" name="Is [%]" totalsRowFunction="sum" totalsRowDxfId="9" dataCellStyle="Percent" totalsRowCellStyle="Percent">
      <calculatedColumnFormula>Table13[[#This Row],[Is]]/Table13[[#Totals],[Is]]</calculatedColumnFormula>
    </tableColumn>
    <tableColumn id="6" xr3:uid="{43C153F0-417C-41A2-BCC0-BA0F6143A9AB}" name="Ought [%]" totalsRowFunction="sum" totalsRowDxfId="8" dataCellStyle="Percent" totalsRowCellStyle="Percent">
      <calculatedColumnFormula>Table13[[#This Row],[Ought]]/Table13[[#Totals],[Ought]]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50DE5-009E-40B9-A45F-54A44D86F167}" name="Table14" displayName="Table14" ref="A1:H8" totalsRowCount="1">
  <autoFilter ref="A1:H7" xr:uid="{2FDE11BD-A4BB-4F4E-B180-69DAF34A67BA}"/>
  <tableColumns count="8">
    <tableColumn id="1" xr3:uid="{EC823829-2B37-4F8E-9B89-FC24FB2D1217}" name="Section"/>
    <tableColumn id="2" xr3:uid="{B151012E-5634-4C53-B63C-B5EDB6F18F53}" name="Is" totalsRowFunction="custom">
      <totalsRowFormula>SUBTOTAL(109,B2:B7)</totalsRowFormula>
    </tableColumn>
    <tableColumn id="3" xr3:uid="{488BCAAA-076F-49A0-93F4-4E9E5A0E1B72}" name="Ought" totalsRowFunction="custom">
      <totalsRowFormula>SUBTOTAL(109,C2:C7)</totalsRowFormula>
    </tableColumn>
    <tableColumn id="4" xr3:uid="{33BAF429-74E5-4D1B-8615-249784BC8F40}" name="Difference" totalsRowFunction="custom" dataDxfId="7" totalsRowDxfId="2">
      <calculatedColumnFormula>Table14[[#This Row],[Ought]]-Table14[[#This Row],[Is]]</calculatedColumnFormula>
      <totalsRowFormula>SUBTOTAL(109,D2:D7)</totalsRowFormula>
    </tableColumn>
    <tableColumn id="5" xr3:uid="{C8B19758-63F7-4198-ADB4-72DE0C168519}" name="M/K" totalsRowFunction="sum" dataDxfId="6" totalsRowDxfId="1" dataCellStyle="Percent" totalsRowCellStyle="Percent"/>
    <tableColumn id="6" xr3:uid="{CC530FE3-CB8A-4F02-82DF-0C642C17B242}" name="Difference [M/K]" totalsRowFunction="sum" dataDxfId="5" totalsRowDxfId="0" dataCellStyle="Percent" totalsRowCellStyle="Percent">
      <calculatedColumnFormula>Table14[[#This Row],[M/K]]-Table14[[#This Row],[Is]]</calculatedColumnFormula>
    </tableColumn>
    <tableColumn id="7" xr3:uid="{E38C696D-BE59-48E1-9B54-8CCF63E3B4A3}" name="CumSum" dataDxfId="4">
      <calculatedColumnFormula>SUM(F1:F2)</calculatedColumnFormula>
    </tableColumn>
    <tableColumn id="8" xr3:uid="{DAB115E5-8CF9-4132-A7A5-FEFD8DF656E9}" name="CumSum [D]" dataDxfId="3">
      <calculatedColumnFormula>SUM(D1:D2)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77A-3C51-49EF-B142-B28B6789C0A7}">
  <dimension ref="A1:F8"/>
  <sheetViews>
    <sheetView workbookViewId="0">
      <selection activeCell="B4" sqref="B4"/>
    </sheetView>
  </sheetViews>
  <sheetFormatPr defaultRowHeight="14.5" x14ac:dyDescent="0.35"/>
  <cols>
    <col min="1" max="1" width="15.1796875" bestFit="1" customWidth="1"/>
    <col min="4" max="4" width="11.7265625" bestFit="1" customWidth="1"/>
    <col min="5" max="5" width="7.6328125" bestFit="1" customWidth="1"/>
    <col min="6" max="6" width="11.4531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t="s">
        <v>9</v>
      </c>
      <c r="B2">
        <v>150</v>
      </c>
      <c r="C2">
        <v>150</v>
      </c>
      <c r="D2">
        <f>Table1[[#This Row],[Ought]]-Table1[[#This Row],[Is]]</f>
        <v>0</v>
      </c>
      <c r="E2" s="2">
        <f>Table1[[#This Row],[Is]]/Table1[[#Totals],[Is]]</f>
        <v>2.9274004683840751E-2</v>
      </c>
      <c r="F2" s="2">
        <f>Table1[[#This Row],[Ought]]/Table1[[#Totals],[Ought]]</f>
        <v>0.03</v>
      </c>
    </row>
    <row r="3" spans="1:6" x14ac:dyDescent="0.35">
      <c r="A3" t="s">
        <v>1</v>
      </c>
      <c r="B3">
        <v>764</v>
      </c>
      <c r="C3">
        <v>750</v>
      </c>
      <c r="D3">
        <f>Table1[[#This Row],[Ought]]-Table1[[#This Row],[Is]]</f>
        <v>-14</v>
      </c>
      <c r="E3" s="2">
        <f>Table1[[#This Row],[Is]]/Table1[[#Totals],[Is]]</f>
        <v>0.14910226385636222</v>
      </c>
      <c r="F3" s="2">
        <f>Table1[[#This Row],[Ought]]/Table1[[#Totals],[Ought]]</f>
        <v>0.15</v>
      </c>
    </row>
    <row r="4" spans="1:6" x14ac:dyDescent="0.35">
      <c r="A4" t="s">
        <v>2</v>
      </c>
      <c r="B4">
        <v>615</v>
      </c>
      <c r="C4">
        <v>600</v>
      </c>
      <c r="D4">
        <f>Table1[[#This Row],[Ought]]-Table1[[#This Row],[Is]]</f>
        <v>-15</v>
      </c>
      <c r="E4" s="2">
        <f>Table1[[#This Row],[Is]]/Table1[[#Totals],[Is]]</f>
        <v>0.12002341920374707</v>
      </c>
      <c r="F4" s="2">
        <f>Table1[[#This Row],[Ought]]/Table1[[#Totals],[Ought]]</f>
        <v>0.12</v>
      </c>
    </row>
    <row r="5" spans="1:6" x14ac:dyDescent="0.35">
      <c r="A5" t="s">
        <v>3</v>
      </c>
      <c r="B5">
        <v>979</v>
      </c>
      <c r="C5">
        <v>1000</v>
      </c>
      <c r="D5">
        <f>Table1[[#This Row],[Ought]]-Table1[[#This Row],[Is]]</f>
        <v>21</v>
      </c>
      <c r="E5" s="2">
        <f>Table1[[#This Row],[Is]]/Table1[[#Totals],[Is]]</f>
        <v>0.19106167056986728</v>
      </c>
      <c r="F5" s="2">
        <f>Table1[[#This Row],[Ought]]/Table1[[#Totals],[Ought]]</f>
        <v>0.2</v>
      </c>
    </row>
    <row r="6" spans="1:6" x14ac:dyDescent="0.35">
      <c r="A6" t="s">
        <v>4</v>
      </c>
      <c r="B6">
        <v>1780</v>
      </c>
      <c r="C6">
        <v>1700</v>
      </c>
      <c r="D6">
        <f>Table1[[#This Row],[Ought]]-Table1[[#This Row],[Is]]</f>
        <v>-80</v>
      </c>
      <c r="E6" s="2">
        <f>Table1[[#This Row],[Is]]/Table1[[#Totals],[Is]]</f>
        <v>0.34738485558157689</v>
      </c>
      <c r="F6" s="2">
        <f>Table1[[#This Row],[Ought]]/Table1[[#Totals],[Ought]]</f>
        <v>0.34</v>
      </c>
    </row>
    <row r="7" spans="1:6" x14ac:dyDescent="0.35">
      <c r="A7" t="s">
        <v>5</v>
      </c>
      <c r="B7">
        <v>836</v>
      </c>
      <c r="C7">
        <v>800</v>
      </c>
      <c r="D7" s="1">
        <f>Table1[[#This Row],[Ought]]-Table1[[#This Row],[Is]]</f>
        <v>-36</v>
      </c>
      <c r="E7" s="2">
        <f>Table1[[#This Row],[Is]]/Table1[[#Totals],[Is]]</f>
        <v>0.16315378610460576</v>
      </c>
      <c r="F7" s="2">
        <f>Table1[[#This Row],[Ought]]/Table1[[#Totals],[Ought]]</f>
        <v>0.16</v>
      </c>
    </row>
    <row r="8" spans="1:6" x14ac:dyDescent="0.35">
      <c r="B8">
        <f>SUBTOTAL(109,B2:B7)</f>
        <v>5124</v>
      </c>
      <c r="C8">
        <f>SUBTOTAL(109,C2:C7)</f>
        <v>5000</v>
      </c>
      <c r="D8" s="1">
        <f>SUBTOTAL(109,D2:D7)</f>
        <v>-124</v>
      </c>
      <c r="E8" s="2">
        <f>SUBTOTAL(109,Table1[Is '[%']])</f>
        <v>1</v>
      </c>
      <c r="F8" s="2">
        <f>SUBTOTAL(109,Table1[Ought '[%']])</f>
        <v>1</v>
      </c>
    </row>
  </sheetData>
  <conditionalFormatting sqref="D2:D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C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F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B688-295E-4F0D-96DA-F278167B7553}">
  <dimension ref="A1:F8"/>
  <sheetViews>
    <sheetView workbookViewId="0">
      <selection activeCell="C18" sqref="C18"/>
    </sheetView>
  </sheetViews>
  <sheetFormatPr defaultRowHeight="14.5" x14ac:dyDescent="0.35"/>
  <cols>
    <col min="1" max="1" width="18.906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t="s">
        <v>4</v>
      </c>
      <c r="B2">
        <v>52</v>
      </c>
      <c r="C2">
        <v>50</v>
      </c>
      <c r="D2">
        <f>Table13[[#This Row],[Ought]]-Table13[[#This Row],[Is]]</f>
        <v>-2</v>
      </c>
      <c r="E2" s="2">
        <f>Table13[[#This Row],[Is]]/Table13[[#Totals],[Is]]</f>
        <v>2.9213483146067417E-2</v>
      </c>
      <c r="F2" s="2">
        <f>Table13[[#This Row],[Ought]]/Table13[[#Totals],[Ought]]</f>
        <v>2.9411764705882353E-2</v>
      </c>
    </row>
    <row r="3" spans="1:6" x14ac:dyDescent="0.35">
      <c r="A3" t="s">
        <v>12</v>
      </c>
      <c r="B3">
        <v>626</v>
      </c>
      <c r="C3">
        <v>600</v>
      </c>
      <c r="D3">
        <f>Table13[[#This Row],[Ought]]-Table13[[#This Row],[Is]]</f>
        <v>-26</v>
      </c>
      <c r="E3" s="2">
        <f>Table13[[#This Row],[Is]]/Table13[[#Totals],[Is]]</f>
        <v>0.35168539325842696</v>
      </c>
      <c r="F3" s="2">
        <f>Table13[[#This Row],[Ought]]/Table13[[#Totals],[Ought]]</f>
        <v>0.35294117647058826</v>
      </c>
    </row>
    <row r="4" spans="1:6" x14ac:dyDescent="0.35">
      <c r="A4" t="s">
        <v>13</v>
      </c>
      <c r="B4">
        <v>440</v>
      </c>
      <c r="C4">
        <v>450</v>
      </c>
      <c r="D4">
        <f>Table13[[#This Row],[Ought]]-Table13[[#This Row],[Is]]</f>
        <v>10</v>
      </c>
      <c r="E4" s="2">
        <f>Table13[[#This Row],[Is]]/Table13[[#Totals],[Is]]</f>
        <v>0.24719101123595505</v>
      </c>
      <c r="F4" s="2">
        <f>Table13[[#This Row],[Ought]]/Table13[[#Totals],[Ought]]</f>
        <v>0.26470588235294118</v>
      </c>
    </row>
    <row r="5" spans="1:6" x14ac:dyDescent="0.35">
      <c r="A5" t="s">
        <v>14</v>
      </c>
      <c r="B5">
        <v>662</v>
      </c>
      <c r="C5">
        <v>600</v>
      </c>
      <c r="D5">
        <f>Table13[[#This Row],[Ought]]-Table13[[#This Row],[Is]]</f>
        <v>-62</v>
      </c>
      <c r="E5" s="2">
        <f>Table13[[#This Row],[Is]]/Table13[[#Totals],[Is]]</f>
        <v>0.37191011235955057</v>
      </c>
      <c r="F5" s="2">
        <f>Table13[[#This Row],[Ought]]/Table13[[#Totals],[Ought]]</f>
        <v>0.35294117647058826</v>
      </c>
    </row>
    <row r="6" spans="1:6" x14ac:dyDescent="0.35">
      <c r="B6">
        <f>SUBTOTAL(109,B2:B5)</f>
        <v>1780</v>
      </c>
      <c r="C6">
        <f>SUBTOTAL(109,C2:C5)</f>
        <v>1700</v>
      </c>
      <c r="D6" s="1">
        <f>SUBTOTAL(109,D2:D5)</f>
        <v>-80</v>
      </c>
      <c r="E6" s="2">
        <f>SUBTOTAL(109,Table13[Is '[%']])</f>
        <v>1</v>
      </c>
      <c r="F6" s="2">
        <f>SUBTOTAL(109,Table13[Ought '[%']])</f>
        <v>1</v>
      </c>
    </row>
    <row r="7" spans="1:6" x14ac:dyDescent="0.35">
      <c r="E7" s="2"/>
      <c r="F7" s="2"/>
    </row>
    <row r="8" spans="1:6" x14ac:dyDescent="0.35">
      <c r="D8" s="1"/>
      <c r="E8" s="2"/>
      <c r="F8" s="2"/>
    </row>
  </sheetData>
  <conditionalFormatting sqref="D7:D8 D2:D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8 B2:B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8 E2:E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8 F2:F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C8 B2:C5">
    <cfRule type="colorScale" priority="2">
      <colorScale>
        <cfvo type="min"/>
        <cfvo type="max"/>
        <color rgb="FFFCFCFF"/>
        <color rgb="FFF8696B"/>
      </colorScale>
    </cfRule>
  </conditionalFormatting>
  <conditionalFormatting sqref="E7:F8 E2:F5">
    <cfRule type="colorScale" priority="1">
      <colorScale>
        <cfvo type="min"/>
        <cfvo type="max"/>
        <color rgb="FFFCFCFF"/>
        <color rgb="FFF8696B"/>
      </colorScale>
    </cfRule>
  </conditionalFormatting>
  <conditionalFormatting sqref="C7:C8 C3:C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2917-71FE-4D57-B300-DDF94F5D0059}">
  <dimension ref="A1:H8"/>
  <sheetViews>
    <sheetView tabSelected="1" workbookViewId="0">
      <selection activeCell="B12" sqref="B12"/>
    </sheetView>
  </sheetViews>
  <sheetFormatPr defaultRowHeight="14.5" x14ac:dyDescent="0.35"/>
  <cols>
    <col min="1" max="1" width="15.1796875" bestFit="1" customWidth="1"/>
    <col min="4" max="4" width="11.7265625" bestFit="1" customWidth="1"/>
    <col min="5" max="5" width="7.6328125" bestFit="1" customWidth="1"/>
    <col min="6" max="6" width="17.1796875" bestFit="1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8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5">
      <c r="A2" t="s">
        <v>9</v>
      </c>
      <c r="B2">
        <v>149</v>
      </c>
      <c r="C2">
        <v>150</v>
      </c>
      <c r="D2">
        <f>Table14[[#This Row],[Ought]]-Table14[[#This Row],[Is]]</f>
        <v>1</v>
      </c>
      <c r="E2" s="3">
        <v>149</v>
      </c>
      <c r="F2" s="3">
        <f>Table14[[#This Row],[M/K]]-Table14[[#This Row],[Is]]</f>
        <v>0</v>
      </c>
      <c r="G2">
        <f t="shared" ref="G2:G7" si="0">SUM(F1:F2)</f>
        <v>0</v>
      </c>
      <c r="H2">
        <f t="shared" ref="H2:H7" si="1">SUM(D1:D2)</f>
        <v>1</v>
      </c>
    </row>
    <row r="3" spans="1:8" x14ac:dyDescent="0.35">
      <c r="A3" t="s">
        <v>1</v>
      </c>
      <c r="B3">
        <v>730</v>
      </c>
      <c r="C3">
        <v>750</v>
      </c>
      <c r="D3">
        <f>Table14[[#This Row],[Ought]]-Table14[[#This Row],[Is]]</f>
        <v>20</v>
      </c>
      <c r="E3" s="3">
        <v>700</v>
      </c>
      <c r="F3" s="3">
        <f>Table14[[#This Row],[M/K]]-Table14[[#This Row],[Is]]</f>
        <v>-30</v>
      </c>
      <c r="G3">
        <f t="shared" si="0"/>
        <v>-30</v>
      </c>
      <c r="H3">
        <f t="shared" si="1"/>
        <v>21</v>
      </c>
    </row>
    <row r="4" spans="1:8" x14ac:dyDescent="0.35">
      <c r="A4" t="s">
        <v>2</v>
      </c>
      <c r="B4">
        <v>629</v>
      </c>
      <c r="C4">
        <v>600</v>
      </c>
      <c r="D4">
        <f>Table14[[#This Row],[Ought]]-Table14[[#This Row],[Is]]</f>
        <v>-29</v>
      </c>
      <c r="E4" s="3">
        <v>615</v>
      </c>
      <c r="F4" s="3">
        <f>Table14[[#This Row],[M/K]]-Table14[[#This Row],[Is]]</f>
        <v>-14</v>
      </c>
      <c r="G4">
        <f>SUM(F2:F4)</f>
        <v>-44</v>
      </c>
      <c r="H4">
        <f>SUM(D2:D4)</f>
        <v>-8</v>
      </c>
    </row>
    <row r="5" spans="1:8" x14ac:dyDescent="0.35">
      <c r="A5" t="s">
        <v>3</v>
      </c>
      <c r="B5">
        <v>958</v>
      </c>
      <c r="C5">
        <v>1000</v>
      </c>
      <c r="D5">
        <f>Table14[[#This Row],[Ought]]-Table14[[#This Row],[Is]]</f>
        <v>42</v>
      </c>
      <c r="E5" s="3">
        <v>937</v>
      </c>
      <c r="F5" s="3">
        <f>Table14[[#This Row],[M/K]]-Table14[[#This Row],[Is]]</f>
        <v>-21</v>
      </c>
      <c r="G5">
        <f>SUM(F2:F5)</f>
        <v>-65</v>
      </c>
      <c r="H5">
        <f>SUM(D2:D5)</f>
        <v>34</v>
      </c>
    </row>
    <row r="6" spans="1:8" x14ac:dyDescent="0.35">
      <c r="A6" t="s">
        <v>4</v>
      </c>
      <c r="B6">
        <v>1723</v>
      </c>
      <c r="C6">
        <v>1700</v>
      </c>
      <c r="D6">
        <f>Table14[[#This Row],[Ought]]-Table14[[#This Row],[Is]]</f>
        <v>-23</v>
      </c>
      <c r="E6" s="3">
        <v>1653</v>
      </c>
      <c r="F6" s="3">
        <f>Table14[[#This Row],[M/K]]-Table14[[#This Row],[Is]]</f>
        <v>-70</v>
      </c>
      <c r="G6">
        <f>SUM(F2:F6)</f>
        <v>-135</v>
      </c>
      <c r="H6">
        <f>SUM(D2:D6)</f>
        <v>11</v>
      </c>
    </row>
    <row r="7" spans="1:8" x14ac:dyDescent="0.35">
      <c r="A7" t="s">
        <v>5</v>
      </c>
      <c r="B7">
        <v>799</v>
      </c>
      <c r="C7">
        <v>800</v>
      </c>
      <c r="D7" s="1">
        <f>Table14[[#This Row],[Ought]]-Table14[[#This Row],[Is]]</f>
        <v>1</v>
      </c>
      <c r="E7" s="3">
        <v>797</v>
      </c>
      <c r="F7" s="3">
        <f>Table14[[#This Row],[M/K]]-Table14[[#This Row],[Is]]</f>
        <v>-2</v>
      </c>
      <c r="G7">
        <f>SUM(F2:F7)</f>
        <v>-137</v>
      </c>
      <c r="H7">
        <f>SUM(D2:D7)</f>
        <v>12</v>
      </c>
    </row>
    <row r="8" spans="1:8" x14ac:dyDescent="0.35">
      <c r="B8">
        <f>SUBTOTAL(109,B2:B7)</f>
        <v>4988</v>
      </c>
      <c r="C8">
        <f>SUBTOTAL(109,C2:C7)</f>
        <v>5000</v>
      </c>
      <c r="D8" s="1">
        <f>SUBTOTAL(109,D2:D7)</f>
        <v>12</v>
      </c>
      <c r="E8" s="3">
        <f>SUBTOTAL(109,Table14[M/K])</f>
        <v>4851</v>
      </c>
      <c r="F8" s="3">
        <f>SUBTOTAL(109,Table14[Difference '[M/K']])</f>
        <v>-137</v>
      </c>
    </row>
  </sheetData>
  <conditionalFormatting sqref="D2:D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F2:F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C7">
    <cfRule type="colorScale" priority="7">
      <colorScale>
        <cfvo type="min"/>
        <cfvo type="max"/>
        <color rgb="FFFCFCFF"/>
        <color rgb="FFF8696B"/>
      </colorScale>
    </cfRule>
  </conditionalFormatting>
  <conditionalFormatting sqref="E2:F7">
    <cfRule type="colorScale" priority="6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Results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Reimer</dc:creator>
  <cp:lastModifiedBy>Nils Reimer</cp:lastModifiedBy>
  <dcterms:created xsi:type="dcterms:W3CDTF">2018-10-19T10:09:38Z</dcterms:created>
  <dcterms:modified xsi:type="dcterms:W3CDTF">2018-11-02T20:34:21Z</dcterms:modified>
</cp:coreProperties>
</file>