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mak\Desktop\Data_course\Homework-Week1\Homework01\"/>
    </mc:Choice>
  </mc:AlternateContent>
  <xr:revisionPtr revIDLastSave="0" documentId="13_ncr:1_{8AFE4D3C-1EF4-48C0-A97E-DF95F2A8B4C2}" xr6:coauthVersionLast="45" xr6:coauthVersionMax="45" xr10:uidLastSave="{00000000-0000-0000-0000-000000000000}"/>
  <bookViews>
    <workbookView xWindow="-120" yWindow="-120" windowWidth="38640" windowHeight="21840" activeTab="3" xr2:uid="{00000000-000D-0000-FFFF-FFFF00000000}"/>
  </bookViews>
  <sheets>
    <sheet name="Cat_state (2)" sheetId="10" r:id="rId1"/>
    <sheet name="Main_Data" sheetId="1" r:id="rId2"/>
    <sheet name="Goal_Data" sheetId="6" r:id="rId3"/>
    <sheet name="Success_Camp" sheetId="7" r:id="rId4"/>
    <sheet name="Failed_camp" sheetId="8" r:id="rId5"/>
    <sheet name="Cat_state" sheetId="3" r:id="rId6"/>
    <sheet name="SubCat_State" sheetId="4" r:id="rId7"/>
    <sheet name="Month_state" sheetId="5" r:id="rId8"/>
  </sheets>
  <definedNames>
    <definedName name="_xlchart.v5.0" hidden="1">'Cat_state (2)'!$A$38</definedName>
    <definedName name="_xlchart.v5.1" hidden="1">'Cat_state (2)'!$A$39:$A$52</definedName>
    <definedName name="_xlchart.v5.2" hidden="1">'Cat_state (2)'!$B$38</definedName>
    <definedName name="_xlchart.v5.3" hidden="1">'Cat_state (2)'!$B$39:$B$52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" i="7" l="1"/>
  <c r="G25" i="7" s="1"/>
  <c r="G21" i="7"/>
  <c r="G19" i="7"/>
  <c r="G15" i="7"/>
  <c r="G17" i="7"/>
  <c r="G15" i="8"/>
  <c r="G23" i="8"/>
  <c r="G25" i="8" s="1"/>
  <c r="G19" i="8"/>
  <c r="G21" i="8"/>
  <c r="G17" i="8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0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E9" i="6" l="1"/>
  <c r="F9" i="6" s="1"/>
  <c r="E6" i="6"/>
  <c r="G6" i="6" s="1"/>
  <c r="E2" i="6"/>
  <c r="G2" i="6" s="1"/>
  <c r="E7" i="6"/>
  <c r="G7" i="6" s="1"/>
  <c r="D14" i="6"/>
  <c r="E13" i="6"/>
  <c r="G13" i="6" s="1"/>
  <c r="E5" i="6"/>
  <c r="H5" i="6" s="1"/>
  <c r="F6" i="6"/>
  <c r="E12" i="6"/>
  <c r="H12" i="6" s="1"/>
  <c r="E4" i="6"/>
  <c r="H4" i="6" s="1"/>
  <c r="E11" i="6"/>
  <c r="F11" i="6" s="1"/>
  <c r="E3" i="6"/>
  <c r="F3" i="6" s="1"/>
  <c r="E10" i="6"/>
  <c r="G10" i="6" s="1"/>
  <c r="F2" i="6"/>
  <c r="E8" i="6"/>
  <c r="H8" i="6" s="1"/>
  <c r="H2" i="6"/>
  <c r="C14" i="6"/>
  <c r="B14" i="6"/>
  <c r="H9" i="6" l="1"/>
  <c r="G9" i="6"/>
  <c r="H7" i="6"/>
  <c r="H6" i="6"/>
  <c r="F7" i="6"/>
  <c r="F5" i="6"/>
  <c r="G8" i="6"/>
  <c r="G5" i="6"/>
  <c r="F12" i="6"/>
  <c r="G12" i="6"/>
  <c r="F4" i="6"/>
  <c r="G4" i="6"/>
  <c r="H10" i="6"/>
  <c r="F10" i="6"/>
  <c r="F8" i="6"/>
  <c r="E14" i="6"/>
  <c r="H14" i="6" s="1"/>
  <c r="H3" i="6"/>
  <c r="G11" i="6"/>
  <c r="G3" i="6"/>
  <c r="H13" i="6"/>
  <c r="H11" i="6"/>
  <c r="F13" i="6"/>
  <c r="G14" i="6" l="1"/>
  <c r="F14" i="6"/>
</calcChain>
</file>

<file path=xl/sharedStrings.xml><?xml version="1.0" encoding="utf-8"?>
<sst xmlns="http://schemas.openxmlformats.org/spreadsheetml/2006/main" count="28635" uniqueCount="8410">
  <si>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</si>
  <si>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</si>
  <si>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</si>
  <si>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</si>
  <si>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</si>
  <si>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</si>
  <si>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</si>
  <si>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</si>
  <si>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</si>
  <si>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</si>
  <si>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</si>
  <si>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</si>
  <si>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</si>
  <si>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</si>
  <si>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</si>
  <si>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</si>
  <si>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</si>
  <si>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</si>
  <si>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</si>
  <si>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</si>
  <si>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</si>
  <si>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</si>
  <si>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</si>
  <si>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</si>
  <si>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</si>
  <si>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</si>
  <si>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</si>
  <si>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</si>
  <si>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</si>
  <si>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</si>
  <si>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</si>
  <si>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</si>
  <si>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</si>
  <si>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</si>
  <si>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</si>
  <si>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</si>
  <si>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</si>
  <si>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</si>
  <si>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</si>
  <si>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</si>
  <si>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</si>
  <si>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</si>
  <si>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</si>
  <si>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</si>
  <si>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</si>
  <si>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</si>
  <si>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</si>
  <si>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</si>
  <si>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</si>
  <si>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</si>
  <si>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</si>
  <si>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</si>
  <si>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</si>
  <si>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</si>
  <si>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</si>
  <si>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</si>
  <si>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</si>
  <si>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</si>
  <si>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</si>
  <si>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</si>
  <si>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</si>
  <si>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</si>
  <si>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</si>
  <si>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</si>
  <si>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</si>
  <si>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</si>
  <si>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</si>
  <si>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</si>
  <si>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</si>
  <si>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</si>
  <si>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</si>
  <si>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</si>
  <si>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</si>
  <si>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</si>
  <si>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</si>
  <si>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</si>
  <si>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</si>
  <si>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</si>
  <si>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</si>
  <si>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</si>
  <si>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</si>
  <si>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</si>
  <si>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</si>
  <si>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</si>
  <si>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</si>
  <si>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</si>
  <si>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</si>
  <si>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</si>
  <si>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</si>
  <si>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</si>
  <si>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</si>
  <si>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</si>
  <si>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</si>
  <si>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</si>
  <si>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</si>
  <si>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</si>
  <si>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</si>
  <si>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</si>
  <si>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</si>
  <si>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</si>
  <si>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</si>
  <si>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</si>
  <si>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</si>
  <si>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</si>
  <si>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</si>
  <si>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</si>
  <si>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</si>
  <si>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</si>
  <si>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</si>
  <si>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</si>
  <si>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</si>
  <si>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</si>
  <si>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</si>
  <si>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</si>
  <si>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</si>
  <si>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</si>
  <si>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</si>
  <si>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</si>
  <si>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</si>
  <si>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</si>
  <si>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</si>
  <si>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</si>
  <si>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</si>
  <si>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</si>
  <si>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</si>
  <si>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</si>
  <si>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</si>
  <si>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</si>
  <si>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</si>
  <si>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</si>
  <si>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</si>
  <si>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</si>
  <si>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</si>
  <si>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</si>
  <si>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</si>
  <si>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</si>
  <si>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</si>
  <si>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</si>
  <si>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</si>
  <si>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</si>
  <si>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</si>
  <si>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</si>
  <si>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</si>
  <si>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</si>
  <si>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</si>
  <si>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</si>
  <si>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</si>
  <si>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</si>
  <si>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</si>
  <si>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</si>
  <si>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</si>
  <si>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</si>
  <si>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</si>
  <si>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</si>
  <si>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</si>
  <si>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</si>
  <si>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</si>
  <si>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</si>
  <si>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</si>
  <si>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</si>
  <si>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</si>
  <si>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</si>
  <si>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</si>
  <si>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</si>
  <si>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</si>
  <si>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</si>
  <si>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</si>
  <si>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</si>
  <si>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</si>
  <si>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</si>
  <si>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</si>
  <si>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</si>
  <si>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</si>
  <si>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</si>
  <si>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</si>
  <si>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</si>
  <si>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</si>
  <si>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</si>
  <si>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</si>
  <si>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</si>
  <si>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</si>
  <si>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</si>
  <si>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</si>
  <si>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</si>
  <si>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</si>
  <si>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</si>
  <si>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</si>
  <si>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</si>
  <si>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</si>
  <si>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</si>
  <si>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</si>
  <si>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</si>
  <si>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</si>
  <si>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</si>
  <si>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</si>
  <si>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</si>
  <si>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</si>
  <si>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</si>
  <si>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</si>
  <si>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</si>
  <si>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</si>
  <si>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</si>
  <si>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</si>
  <si>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</si>
  <si>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</si>
  <si>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</si>
  <si>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</si>
  <si>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</si>
  <si>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</si>
  <si>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</si>
  <si>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</si>
  <si>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</si>
  <si>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</si>
  <si>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</si>
  <si>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</si>
  <si>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</si>
  <si>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</si>
  <si>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</si>
  <si>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</si>
  <si>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</si>
  <si>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</si>
  <si>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</si>
  <si>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</si>
  <si>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</si>
  <si>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</si>
  <si>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</si>
  <si>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</si>
  <si>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</si>
  <si>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</si>
  <si>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</si>
  <si>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</si>
  <si>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</si>
  <si>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</si>
  <si>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</si>
  <si>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</si>
  <si>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</si>
  <si>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</si>
  <si>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</si>
  <si>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</si>
  <si>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</si>
  <si>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</si>
  <si>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</si>
  <si>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</si>
  <si>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</si>
  <si>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</si>
  <si>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</si>
  <si>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</si>
  <si>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</si>
  <si>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</si>
  <si>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</si>
  <si>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</si>
  <si>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</si>
  <si>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</si>
  <si>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</si>
  <si>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</si>
  <si>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</si>
  <si>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</si>
  <si>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</si>
  <si>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</si>
  <si>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</si>
  <si>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</si>
  <si>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</si>
  <si>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</si>
  <si>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</si>
  <si>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</si>
  <si>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</si>
  <si>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</si>
  <si>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</si>
  <si>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</si>
  <si>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</si>
  <si>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</si>
  <si>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</si>
  <si>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</si>
  <si>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</si>
  <si>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</si>
  <si>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</si>
  <si>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</si>
  <si>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</si>
  <si>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</si>
  <si>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</si>
  <si>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</si>
  <si>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</si>
  <si>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</si>
  <si>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</si>
  <si>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</si>
  <si>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</si>
  <si>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</si>
  <si>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</si>
  <si>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</si>
  <si>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</si>
  <si>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</si>
  <si>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</si>
  <si>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</si>
  <si>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</si>
  <si>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</si>
  <si>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</si>
  <si>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</si>
  <si>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</si>
  <si>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</si>
  <si>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</si>
  <si>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</si>
  <si>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</si>
  <si>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</si>
  <si>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</si>
  <si>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</si>
  <si>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</si>
  <si>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</si>
  <si>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</si>
  <si>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</si>
  <si>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</si>
  <si>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</si>
  <si>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</si>
  <si>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</si>
  <si>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</si>
  <si>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</si>
  <si>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</si>
  <si>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</si>
  <si>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</si>
  <si>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</si>
  <si>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</si>
  <si>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</si>
  <si>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</si>
  <si>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</si>
  <si>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</si>
  <si>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</si>
  <si>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</si>
  <si>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</si>
  <si>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</si>
  <si>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</si>
  <si>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</si>
  <si>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</si>
  <si>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</si>
  <si>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</si>
  <si>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</si>
  <si>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</si>
  <si>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</si>
  <si>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</si>
  <si>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</si>
  <si>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</si>
  <si>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</si>
  <si>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</si>
  <si>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</si>
  <si>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</si>
  <si>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</si>
  <si>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</si>
  <si>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</si>
  <si>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</si>
  <si>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</si>
  <si>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</si>
  <si>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</si>
  <si>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</si>
  <si>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</si>
  <si>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</si>
  <si>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</si>
  <si>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</si>
  <si>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</si>
  <si>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</si>
  <si>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</si>
  <si>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</si>
  <si>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</si>
  <si>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</si>
  <si>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</si>
  <si>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</si>
  <si>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</si>
  <si>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</si>
  <si>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</si>
  <si>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</si>
  <si>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</si>
  <si>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</si>
  <si>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</si>
  <si>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</si>
  <si>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</si>
  <si>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</si>
  <si>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</si>
  <si>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</si>
  <si>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</si>
  <si>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</si>
  <si>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</si>
  <si>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</si>
  <si>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</si>
  <si>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</si>
  <si>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</si>
  <si>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</si>
  <si>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</si>
  <si>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</si>
  <si>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</si>
  <si>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</si>
  <si>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</si>
  <si>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</si>
  <si>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</si>
  <si>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</si>
  <si>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</si>
  <si>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</si>
  <si>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</si>
  <si>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</si>
  <si>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</si>
  <si>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</si>
  <si>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</si>
  <si>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</si>
  <si>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</si>
  <si>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</si>
  <si>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</si>
  <si>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</si>
  <si>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</si>
  <si>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</si>
  <si>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</si>
  <si>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</si>
  <si>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</si>
  <si>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</si>
  <si>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</si>
  <si>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</si>
  <si>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</si>
  <si>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</si>
  <si>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</si>
  <si>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</si>
  <si>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</si>
  <si>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</si>
  <si>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</si>
  <si>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</si>
  <si>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</si>
  <si>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</si>
  <si>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</si>
  <si>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</si>
  <si>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</si>
  <si>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</si>
  <si>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</si>
  <si>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</si>
  <si>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</si>
  <si>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</si>
  <si>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</si>
  <si>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</si>
  <si>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</si>
  <si>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</si>
  <si>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</si>
  <si>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</si>
  <si>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</si>
  <si>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</si>
  <si>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</si>
  <si>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</si>
  <si>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</si>
  <si>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</si>
  <si>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</si>
  <si>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</si>
  <si>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</si>
  <si>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</si>
  <si>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</si>
  <si>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</si>
  <si>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</si>
  <si>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</si>
  <si>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</si>
  <si>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</si>
  <si>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</si>
  <si>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</si>
  <si>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</si>
  <si>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</si>
  <si>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</si>
  <si>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</si>
  <si>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</si>
  <si>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</si>
  <si>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</si>
  <si>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</si>
  <si>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</si>
  <si>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</si>
  <si>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</si>
  <si>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</si>
  <si>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</si>
  <si>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</si>
  <si>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</si>
  <si>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</si>
  <si>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</si>
  <si>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</si>
  <si>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</si>
  <si>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</si>
  <si>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</si>
  <si>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</si>
  <si>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</si>
  <si>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</si>
  <si>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</si>
  <si>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</si>
  <si>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</si>
  <si>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</si>
  <si>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</si>
  <si>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</si>
  <si>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</si>
  <si>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</si>
  <si>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</si>
  <si>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</si>
  <si>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</si>
  <si>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</si>
  <si>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</si>
  <si>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</si>
  <si>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</si>
  <si>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</si>
  <si>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</si>
  <si>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</si>
  <si>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</si>
  <si>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</si>
  <si>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</si>
  <si>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</si>
  <si>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</si>
  <si>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</si>
  <si>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</si>
  <si>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</si>
  <si>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</si>
  <si>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</si>
  <si>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</si>
  <si>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</si>
  <si>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</si>
  <si>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</si>
  <si>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</si>
  <si>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</si>
  <si>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</si>
  <si>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</si>
  <si>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</si>
  <si>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</si>
  <si>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</si>
  <si>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</si>
  <si>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</si>
  <si>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</si>
  <si>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</si>
  <si>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</si>
  <si>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</si>
  <si>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</si>
  <si>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</si>
  <si>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</si>
  <si>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</si>
  <si>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</si>
  <si>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</si>
  <si>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</si>
  <si>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</si>
  <si>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</si>
  <si>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</si>
  <si>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</si>
  <si>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</si>
  <si>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</si>
  <si>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</si>
  <si>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</si>
  <si>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</si>
  <si>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</si>
  <si>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</si>
  <si>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</si>
  <si>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</si>
  <si>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</si>
  <si>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</si>
  <si>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</si>
  <si>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</si>
  <si>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</si>
  <si>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</si>
  <si>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</si>
  <si>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</si>
  <si>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</si>
  <si>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</si>
  <si>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</si>
  <si>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</si>
  <si>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</si>
  <si>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</si>
  <si>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</si>
  <si>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</si>
  <si>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</si>
  <si>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</si>
  <si>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</si>
  <si>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</si>
  <si>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</si>
  <si>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</si>
  <si>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</si>
  <si>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</si>
  <si>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</si>
  <si>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</si>
  <si>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</si>
  <si>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</si>
  <si>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</si>
  <si>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</si>
  <si>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</si>
  <si>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</si>
  <si>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</si>
  <si>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</si>
  <si>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</si>
  <si>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</si>
  <si>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</si>
  <si>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</si>
  <si>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</si>
  <si>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</si>
  <si>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</si>
  <si>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</si>
  <si>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</si>
  <si>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</si>
  <si>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</si>
  <si>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</si>
  <si>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</si>
  <si>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</si>
  <si>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</si>
  <si>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</si>
  <si>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</si>
  <si>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</si>
  <si>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</si>
  <si>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</si>
  <si>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</si>
  <si>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</si>
  <si>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</si>
  <si>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</si>
  <si>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</si>
  <si>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</si>
  <si>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</si>
  <si>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</si>
  <si>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</si>
  <si>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</si>
  <si>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</si>
  <si>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</si>
  <si>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</si>
  <si>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</si>
  <si>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</si>
  <si>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</si>
  <si>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</si>
  <si>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</si>
  <si>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</si>
  <si>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</si>
  <si>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</si>
  <si>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</si>
  <si>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</si>
  <si>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</si>
  <si>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</si>
  <si>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</si>
  <si>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</si>
  <si>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</si>
  <si>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</si>
  <si>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</si>
  <si>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</si>
  <si>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</si>
  <si>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</si>
  <si>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</si>
  <si>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</si>
  <si>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</si>
  <si>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</si>
  <si>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</si>
  <si>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</si>
  <si>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</si>
  <si>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</si>
  <si>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</si>
  <si>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</si>
  <si>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</si>
  <si>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</si>
  <si>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</si>
  <si>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</si>
  <si>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</si>
  <si>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</si>
  <si>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</si>
  <si>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</si>
  <si>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</si>
  <si>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</si>
  <si>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</si>
  <si>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</si>
  <si>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</si>
  <si>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</si>
  <si>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</si>
  <si>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</si>
  <si>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</si>
  <si>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</si>
  <si>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</si>
  <si>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</si>
  <si>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</si>
  <si>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</si>
  <si>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</si>
  <si>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</si>
  <si>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</si>
  <si>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</si>
  <si>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</si>
  <si>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</si>
  <si>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</si>
  <si>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</si>
  <si>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</si>
  <si>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</si>
  <si>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</si>
  <si>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</si>
  <si>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</si>
  <si>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</si>
  <si>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</si>
  <si>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</si>
  <si>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</si>
  <si>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</si>
  <si>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</si>
  <si>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</si>
  <si>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</si>
  <si>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</si>
  <si>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</si>
  <si>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</si>
  <si>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</si>
  <si>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</si>
  <si>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</si>
  <si>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</si>
  <si>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</si>
  <si>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</si>
  <si>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</si>
  <si>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</si>
  <si>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</si>
  <si>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</si>
  <si>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</si>
  <si>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</si>
  <si>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</si>
  <si>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</si>
  <si>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</si>
  <si>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</si>
  <si>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</si>
  <si>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</si>
  <si>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</si>
  <si>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</si>
  <si>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</si>
  <si>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</si>
  <si>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</si>
  <si>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</si>
  <si>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</si>
  <si>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</si>
  <si>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</si>
  <si>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</si>
  <si>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</si>
  <si>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</si>
  <si>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</si>
  <si>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</si>
  <si>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</si>
  <si>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</si>
  <si>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</si>
  <si>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</si>
  <si>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</si>
  <si>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</si>
  <si>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</si>
  <si>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</si>
  <si>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</si>
  <si>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</si>
  <si>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</si>
  <si>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</si>
  <si>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</si>
  <si>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</si>
  <si>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</si>
  <si>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</si>
  <si>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</si>
  <si>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</si>
  <si>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</si>
  <si>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</si>
  <si>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</si>
  <si>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</si>
  <si>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</si>
  <si>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</si>
  <si>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</si>
  <si>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</si>
  <si>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</si>
  <si>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</si>
  <si>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</si>
  <si>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</si>
  <si>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</si>
  <si>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</si>
  <si>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</si>
  <si>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</si>
  <si>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</si>
  <si>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</si>
  <si>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</si>
  <si>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</si>
  <si>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</si>
  <si>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</si>
  <si>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</si>
  <si>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</si>
  <si>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</si>
  <si>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</si>
  <si>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</si>
  <si>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</si>
  <si>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</si>
  <si>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</si>
  <si>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</si>
  <si>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</si>
  <si>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</si>
  <si>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</si>
  <si>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</si>
  <si>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</si>
  <si>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</si>
  <si>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</si>
  <si>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</si>
  <si>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</si>
  <si>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</si>
  <si>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</si>
  <si>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</si>
  <si>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</si>
  <si>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</si>
  <si>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</si>
  <si>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</si>
  <si>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</si>
  <si>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</si>
  <si>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</si>
  <si>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</si>
  <si>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</si>
  <si>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</si>
  <si>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</si>
  <si>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</si>
  <si>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</si>
  <si>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</si>
  <si>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</si>
  <si>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</si>
  <si>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</si>
  <si>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</si>
  <si>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</si>
  <si>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</si>
  <si>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</si>
  <si>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</si>
  <si>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</si>
  <si>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</si>
  <si>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</si>
  <si>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</si>
  <si>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</si>
  <si>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</si>
  <si>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</si>
  <si>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</si>
  <si>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</si>
  <si>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</si>
  <si>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</si>
  <si>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</si>
  <si>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</si>
  <si>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</si>
  <si>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</si>
  <si>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</si>
  <si>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</si>
  <si>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</si>
  <si>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</si>
  <si>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</si>
  <si>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</si>
  <si>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</si>
  <si>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</si>
  <si>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</si>
  <si>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</si>
  <si>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</si>
  <si>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</si>
  <si>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</si>
  <si>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</si>
  <si>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</si>
  <si>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</si>
  <si>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</si>
  <si>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</si>
  <si>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</si>
  <si>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</si>
  <si>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</si>
  <si>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</si>
  <si>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</si>
  <si>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</si>
  <si>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</si>
  <si>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</si>
  <si>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</si>
  <si>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</si>
  <si>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</si>
  <si>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</si>
  <si>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</si>
  <si>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</si>
  <si>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</si>
  <si>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</si>
  <si>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</si>
  <si>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</si>
  <si>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</si>
  <si>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</si>
  <si>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</si>
  <si>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</si>
  <si>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</si>
  <si>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</si>
  <si>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</si>
  <si>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</si>
  <si>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</si>
  <si>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</si>
  <si>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</si>
  <si>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</si>
  <si>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</si>
  <si>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</si>
  <si>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</si>
  <si>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</si>
  <si>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</si>
  <si>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</si>
  <si>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</si>
  <si>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</si>
  <si>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</si>
  <si>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</si>
  <si>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</si>
  <si>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</si>
  <si>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</si>
  <si>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</si>
  <si>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</si>
  <si>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</si>
  <si>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</si>
  <si>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</si>
  <si>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</si>
  <si>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</si>
  <si>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</si>
  <si>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</si>
  <si>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</si>
  <si>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</si>
  <si>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</si>
  <si>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</si>
  <si>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</si>
  <si>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</si>
  <si>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</si>
  <si>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</si>
  <si>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</si>
  <si>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</si>
  <si>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</si>
  <si>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</si>
  <si>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</si>
  <si>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</si>
  <si>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</si>
  <si>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</si>
  <si>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</si>
  <si>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</si>
  <si>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</si>
  <si>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</si>
  <si>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</si>
  <si>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</si>
  <si>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</si>
  <si>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</si>
  <si>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</si>
  <si>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</si>
  <si>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</si>
  <si>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</si>
  <si>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</si>
  <si>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</si>
  <si>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</si>
  <si>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</si>
  <si>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</si>
  <si>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</si>
  <si>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</si>
  <si>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</si>
  <si>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</si>
  <si>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</si>
  <si>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</si>
  <si>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</si>
  <si>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</si>
  <si>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</si>
  <si>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</si>
  <si>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</si>
  <si>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</si>
  <si>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</si>
  <si>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</si>
  <si>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</si>
  <si>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</si>
  <si>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</si>
  <si>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</si>
  <si>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</si>
  <si>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</si>
  <si>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</si>
  <si>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</si>
  <si>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</si>
  <si>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</si>
  <si>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</si>
  <si>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</si>
  <si>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</si>
  <si>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</si>
  <si>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</si>
  <si>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</si>
  <si>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</si>
  <si>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</si>
  <si>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</si>
  <si>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</si>
  <si>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</si>
  <si>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</si>
  <si>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</si>
  <si>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</si>
  <si>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</si>
  <si>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</si>
  <si>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</si>
  <si>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</si>
  <si>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</si>
  <si>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</si>
  <si>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</si>
  <si>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</si>
  <si>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</si>
  <si>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</si>
  <si>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</si>
  <si>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</si>
  <si>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</si>
  <si>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</si>
  <si>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</si>
  <si>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</si>
  <si>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</si>
  <si>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</si>
  <si>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</si>
  <si>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</si>
  <si>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</si>
  <si>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</si>
  <si>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</si>
  <si>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</si>
  <si>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</si>
  <si>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</si>
  <si>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</si>
  <si>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</si>
  <si>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</si>
  <si>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</si>
  <si>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</si>
  <si>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</si>
  <si>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</si>
  <si>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</si>
  <si>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</si>
  <si>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</si>
  <si>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</si>
  <si>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</si>
  <si>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</si>
  <si>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</si>
  <si>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</si>
  <si>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</si>
  <si>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</si>
  <si>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</si>
  <si>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</si>
  <si>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</si>
  <si>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</si>
  <si>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</si>
  <si>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</si>
  <si>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</si>
  <si>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</si>
  <si>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</si>
  <si>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</si>
  <si>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</si>
  <si>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</si>
  <si>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</si>
  <si>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</si>
  <si>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</si>
  <si>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</si>
  <si>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</si>
  <si>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</si>
  <si>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</si>
  <si>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</si>
  <si>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</si>
  <si>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</si>
  <si>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</si>
  <si>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</si>
  <si>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</si>
  <si>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</si>
  <si>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</si>
  <si>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</si>
  <si>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</si>
  <si>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</si>
  <si>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</si>
  <si>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</si>
  <si>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</si>
  <si>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</si>
  <si>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</si>
  <si>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</si>
  <si>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</si>
  <si>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</si>
  <si>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</si>
  <si>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</si>
  <si>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</si>
  <si>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</si>
  <si>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</si>
  <si>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</si>
  <si>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</si>
  <si>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</si>
  <si>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</si>
  <si>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</si>
  <si>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</si>
  <si>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</si>
  <si>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</si>
  <si>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</si>
  <si>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</si>
  <si>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</si>
  <si>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</si>
  <si>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</si>
  <si>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</si>
  <si>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</si>
  <si>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</si>
  <si>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</si>
  <si>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</si>
  <si>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</si>
  <si>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</si>
  <si>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</si>
  <si>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</si>
  <si>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</si>
  <si>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</si>
  <si>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</si>
  <si>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</si>
  <si>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</si>
  <si>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</si>
  <si>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</si>
  <si>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</si>
  <si>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</si>
  <si>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</si>
  <si>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</si>
  <si>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</si>
  <si>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</si>
  <si>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</si>
  <si>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</si>
  <si>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</si>
  <si>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</si>
  <si>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</si>
  <si>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</si>
  <si>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</si>
  <si>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</si>
  <si>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</si>
  <si>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</si>
  <si>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</si>
  <si>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</si>
  <si>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</si>
  <si>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</si>
  <si>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</si>
  <si>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</si>
  <si>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</si>
  <si>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</si>
  <si>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</si>
  <si>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</si>
  <si>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</si>
  <si>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</si>
  <si>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</si>
  <si>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</si>
  <si>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</si>
  <si>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</si>
  <si>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</si>
  <si>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</si>
  <si>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</si>
  <si>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</si>
  <si>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</si>
  <si>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</si>
  <si>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</si>
  <si>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</si>
  <si>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</si>
  <si>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</si>
  <si>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</si>
  <si>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</si>
  <si>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</si>
  <si>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</si>
  <si>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</si>
  <si>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</si>
  <si>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</si>
  <si>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</si>
  <si>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</si>
  <si>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</si>
  <si>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</si>
  <si>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</si>
  <si>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</si>
  <si>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</si>
  <si>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</si>
  <si>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</si>
  <si>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</si>
  <si>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</si>
  <si>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</si>
  <si>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</si>
  <si>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</si>
  <si>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</si>
  <si>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</si>
  <si>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</si>
  <si>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</si>
  <si>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</si>
  <si>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</si>
  <si>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</si>
  <si>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</si>
  <si>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</si>
  <si>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</si>
  <si>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</si>
  <si>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</si>
  <si>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</si>
  <si>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</si>
  <si>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</si>
  <si>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</si>
  <si>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</si>
  <si>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</si>
  <si>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</si>
  <si>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</si>
  <si>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</si>
  <si>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</si>
  <si>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</si>
  <si>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</si>
  <si>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</si>
  <si>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</si>
  <si>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</si>
  <si>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</si>
  <si>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</si>
  <si>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</si>
  <si>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</si>
  <si>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</si>
  <si>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</si>
  <si>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</si>
  <si>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</si>
  <si>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</si>
  <si>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</si>
  <si>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</si>
  <si>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</si>
  <si>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</si>
  <si>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</si>
  <si>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</si>
  <si>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</si>
  <si>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</si>
  <si>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</si>
  <si>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</si>
  <si>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</si>
  <si>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</si>
  <si>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</si>
  <si>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</si>
  <si>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</si>
  <si>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</si>
  <si>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</si>
  <si>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</si>
  <si>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</si>
  <si>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</si>
  <si>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</si>
  <si>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</si>
  <si>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</si>
  <si>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</si>
  <si>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</si>
  <si>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</si>
  <si>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</si>
  <si>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</si>
  <si>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</si>
  <si>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</si>
  <si>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</si>
  <si>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</si>
  <si>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</si>
  <si>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</si>
  <si>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</si>
  <si>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</si>
  <si>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</si>
  <si>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</si>
  <si>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</si>
  <si>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</si>
  <si>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</si>
  <si>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</si>
  <si>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</si>
  <si>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</si>
  <si>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</si>
  <si>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</si>
  <si>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</si>
  <si>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</si>
  <si>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</si>
  <si>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</si>
  <si>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</si>
  <si>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</si>
  <si>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</si>
  <si>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</si>
  <si>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</si>
  <si>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</si>
  <si>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</si>
  <si>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</si>
  <si>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</si>
  <si>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</si>
  <si>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</si>
  <si>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</si>
  <si>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</si>
  <si>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</si>
  <si>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</si>
  <si>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</si>
  <si>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</si>
  <si>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</si>
  <si>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</si>
  <si>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</si>
  <si>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</si>
  <si>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</si>
  <si>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</si>
  <si>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</si>
  <si>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</si>
  <si>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</si>
  <si>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</si>
  <si>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</si>
  <si>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</si>
  <si>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</si>
  <si>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</si>
  <si>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</si>
  <si>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</si>
  <si>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</si>
  <si>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</si>
  <si>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</si>
  <si>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</si>
  <si>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</si>
  <si>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</si>
  <si>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</si>
  <si>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</si>
  <si>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</si>
  <si>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</si>
  <si>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</si>
  <si>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</si>
  <si>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</si>
  <si>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</si>
  <si>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</si>
  <si>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</si>
  <si>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</si>
  <si>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</si>
  <si>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</si>
  <si>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</si>
  <si>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</si>
  <si>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</si>
  <si>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</si>
  <si>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</si>
  <si>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</si>
  <si>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</si>
  <si>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</si>
  <si>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</si>
  <si>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</si>
  <si>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</si>
  <si>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</si>
  <si>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</si>
  <si>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</si>
  <si>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</si>
  <si>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</si>
  <si>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</si>
  <si>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</si>
  <si>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</si>
  <si>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</si>
  <si>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</si>
  <si>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</si>
  <si>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</si>
  <si>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</si>
  <si>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</si>
  <si>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</si>
  <si>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</si>
  <si>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</si>
  <si>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</si>
  <si>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</si>
  <si>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</si>
  <si>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</si>
  <si>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</si>
  <si>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</si>
  <si>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</si>
  <si>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</si>
  <si>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</si>
  <si>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</si>
  <si>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</si>
  <si>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</si>
  <si>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</si>
  <si>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</si>
  <si>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</si>
  <si>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</si>
  <si>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</si>
  <si>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</si>
  <si>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</si>
  <si>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</si>
  <si>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</si>
  <si>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</si>
  <si>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</si>
  <si>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</si>
  <si>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</si>
  <si>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</si>
  <si>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</si>
  <si>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</si>
  <si>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</si>
  <si>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</si>
  <si>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</si>
  <si>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</si>
  <si>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</si>
  <si>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</si>
  <si>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</si>
  <si>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</si>
  <si>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</si>
  <si>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</si>
  <si>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</si>
  <si>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</si>
  <si>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</si>
  <si>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</si>
  <si>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</si>
  <si>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</si>
  <si>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</si>
  <si>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</si>
  <si>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</si>
  <si>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</si>
  <si>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</si>
  <si>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</si>
  <si>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</si>
  <si>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</si>
  <si>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</si>
  <si>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</si>
  <si>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</si>
  <si>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</si>
  <si>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</si>
  <si>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</si>
  <si>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</si>
  <si>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</si>
  <si>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</si>
  <si>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</si>
  <si>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</si>
  <si>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</si>
  <si>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</si>
  <si>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</si>
  <si>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</si>
  <si>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</si>
  <si>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</si>
  <si>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</si>
  <si>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</si>
  <si>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</si>
  <si>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</si>
  <si>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</si>
  <si>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</si>
  <si>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</si>
  <si>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</si>
  <si>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</si>
  <si>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</si>
  <si>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</si>
  <si>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</si>
  <si>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</si>
  <si>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</si>
  <si>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</si>
  <si>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</si>
  <si>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</si>
  <si>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</si>
  <si>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</si>
  <si>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</si>
  <si>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</si>
  <si>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</si>
  <si>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</si>
  <si>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</si>
  <si>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</si>
  <si>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</si>
  <si>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</si>
  <si>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</si>
  <si>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</si>
  <si>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</si>
  <si>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</si>
  <si>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</si>
  <si>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</si>
  <si>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</si>
  <si>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</si>
  <si>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</si>
  <si>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</si>
  <si>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</si>
  <si>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</si>
  <si>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</si>
  <si>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</si>
  <si>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</si>
  <si>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</si>
  <si>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</si>
  <si>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</si>
  <si>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</si>
  <si>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</si>
  <si>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</si>
  <si>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</si>
  <si>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</si>
  <si>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</si>
  <si>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</si>
  <si>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</si>
  <si>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</si>
  <si>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</si>
  <si>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</si>
  <si>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</si>
  <si>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</si>
  <si>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</si>
  <si>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</si>
  <si>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</si>
  <si>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</si>
  <si>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</si>
  <si>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</si>
  <si>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</si>
  <si>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</si>
  <si>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</si>
  <si>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</si>
  <si>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</si>
  <si>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</si>
  <si>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</si>
  <si>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</si>
  <si>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</si>
  <si>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</si>
  <si>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</si>
  <si>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</si>
  <si>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</si>
  <si>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</si>
  <si>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</si>
  <si>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</si>
  <si>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</si>
  <si>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</si>
  <si>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</si>
  <si>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</si>
  <si>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</si>
  <si>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</si>
  <si>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</si>
  <si>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</si>
  <si>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</si>
  <si>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</si>
  <si>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</si>
  <si>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</si>
  <si>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</si>
  <si>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</si>
  <si>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</si>
  <si>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</si>
  <si>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</si>
  <si>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</si>
  <si>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</si>
  <si>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</si>
  <si>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</si>
  <si>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</si>
  <si>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</si>
  <si>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</si>
  <si>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</si>
  <si>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</si>
  <si>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</si>
  <si>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</si>
  <si>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</si>
  <si>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</si>
  <si>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</si>
  <si>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</si>
  <si>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</si>
  <si>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</si>
  <si>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</si>
  <si>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</si>
  <si>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</si>
  <si>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</si>
  <si>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</si>
  <si>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</si>
  <si>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</si>
  <si>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</si>
  <si>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</si>
  <si>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</si>
  <si>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</si>
  <si>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</si>
  <si>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</si>
  <si>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</si>
  <si>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</si>
  <si>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</si>
  <si>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</si>
  <si>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</si>
  <si>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</si>
  <si>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</si>
  <si>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</si>
  <si>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</si>
  <si>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</si>
  <si>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</si>
  <si>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</si>
  <si>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</si>
  <si>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</si>
  <si>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</si>
  <si>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</si>
  <si>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</si>
  <si>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</si>
  <si>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</si>
  <si>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</si>
  <si>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</si>
  <si>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</si>
  <si>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</si>
  <si>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</si>
  <si>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</si>
  <si>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</si>
  <si>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</si>
  <si>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</si>
  <si>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</si>
  <si>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</si>
  <si>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</si>
  <si>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</si>
  <si>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</si>
  <si>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</si>
  <si>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</si>
  <si>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</si>
  <si>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</si>
  <si>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</si>
  <si>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</si>
  <si>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</si>
  <si>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</si>
  <si>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</si>
  <si>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</si>
  <si>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</si>
  <si>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</si>
  <si>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</si>
  <si>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</si>
  <si>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</si>
  <si>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</si>
  <si>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</si>
  <si>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</si>
  <si>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</si>
  <si>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</si>
  <si>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</si>
  <si>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</si>
  <si>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</si>
  <si>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</si>
  <si>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</si>
  <si>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</si>
  <si>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</si>
  <si>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</si>
  <si>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</si>
  <si>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</si>
  <si>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</si>
  <si>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</si>
  <si>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</si>
  <si>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</si>
  <si>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</si>
  <si>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</si>
  <si>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</si>
  <si>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</si>
  <si>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</si>
  <si>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</si>
  <si>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</si>
  <si>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</si>
  <si>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</si>
  <si>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</si>
  <si>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</si>
  <si>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</si>
  <si>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</si>
  <si>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</si>
  <si>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</si>
  <si>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</si>
  <si>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</si>
  <si>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</si>
  <si>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</si>
  <si>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</si>
  <si>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</si>
  <si>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</si>
  <si>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</si>
  <si>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</si>
  <si>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</si>
  <si>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</si>
  <si>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</si>
  <si>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</si>
  <si>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</si>
  <si>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</si>
  <si>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</si>
  <si>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</si>
  <si>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</si>
  <si>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</si>
  <si>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</si>
  <si>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</si>
  <si>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</si>
  <si>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</si>
  <si>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</si>
  <si>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</si>
  <si>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</si>
  <si>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</si>
  <si>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</si>
  <si>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</si>
  <si>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</si>
  <si>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</si>
  <si>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</si>
  <si>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</si>
  <si>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</si>
  <si>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</si>
  <si>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</si>
  <si>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</si>
  <si>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</si>
  <si>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</si>
  <si>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</si>
  <si>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</si>
  <si>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</si>
  <si>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</si>
  <si>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</si>
  <si>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</si>
  <si>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</si>
  <si>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</si>
  <si>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</si>
  <si>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</si>
  <si>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</si>
  <si>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</si>
  <si>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</si>
  <si>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</si>
  <si>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</si>
  <si>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</si>
  <si>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</si>
  <si>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</si>
  <si>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</si>
  <si>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</si>
  <si>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</si>
  <si>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</si>
  <si>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</si>
  <si>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</si>
  <si>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</si>
  <si>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</si>
  <si>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</si>
  <si>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</si>
  <si>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</si>
  <si>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</si>
  <si>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</si>
  <si>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</si>
  <si>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</si>
  <si>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</si>
  <si>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</si>
  <si>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</si>
  <si>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</si>
  <si>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</si>
  <si>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</si>
  <si>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</si>
  <si>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</si>
  <si>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</si>
  <si>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</si>
  <si>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</si>
  <si>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</si>
  <si>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</si>
  <si>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</si>
  <si>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</si>
  <si>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</si>
  <si>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</si>
  <si>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</si>
  <si>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</si>
  <si>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</si>
  <si>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</si>
  <si>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</si>
  <si>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</si>
  <si>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</si>
  <si>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</si>
  <si>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</si>
  <si>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</si>
  <si>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</si>
  <si>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</si>
  <si>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</si>
  <si>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</si>
  <si>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</si>
  <si>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</si>
  <si>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</si>
  <si>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</si>
  <si>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</si>
  <si>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</si>
  <si>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</si>
  <si>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</si>
  <si>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</si>
  <si>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</si>
  <si>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</si>
  <si>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</si>
  <si>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</si>
  <si>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</si>
  <si>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</si>
  <si>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</si>
  <si>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</si>
  <si>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</si>
  <si>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</si>
  <si>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</si>
  <si>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</si>
  <si>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</si>
  <si>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</si>
  <si>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</si>
  <si>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</si>
  <si>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</si>
  <si>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</si>
  <si>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</si>
  <si>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</si>
  <si>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</si>
  <si>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</si>
  <si>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</si>
  <si>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</si>
  <si>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</si>
  <si>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</si>
  <si>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</si>
  <si>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</si>
  <si>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</si>
  <si>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</si>
  <si>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</si>
  <si>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</si>
  <si>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</si>
  <si>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</si>
  <si>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</si>
  <si>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</si>
  <si>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</si>
  <si>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</si>
  <si>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</si>
  <si>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</si>
  <si>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</si>
  <si>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</si>
  <si>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</si>
  <si>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</si>
  <si>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</si>
  <si>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</si>
  <si>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</si>
  <si>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</si>
  <si>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</si>
  <si>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</si>
  <si>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</si>
  <si>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</si>
  <si>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</si>
  <si>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</si>
  <si>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</si>
  <si>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</si>
  <si>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</si>
  <si>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</si>
  <si>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</si>
  <si>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</si>
  <si>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</si>
  <si>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</si>
  <si>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</si>
  <si>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</si>
  <si>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</si>
  <si>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</si>
  <si>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</si>
  <si>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</si>
  <si>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</si>
  <si>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</si>
  <si>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</si>
  <si>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</si>
  <si>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</si>
  <si>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</si>
  <si>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</si>
  <si>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</si>
  <si>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</si>
  <si>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</si>
  <si>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</si>
  <si>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</si>
  <si>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</si>
  <si>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</si>
  <si>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</si>
  <si>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</si>
  <si>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</si>
  <si>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</si>
  <si>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</si>
  <si>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</si>
  <si>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</si>
  <si>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</si>
  <si>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</si>
  <si>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</si>
  <si>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</si>
  <si>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</si>
  <si>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</si>
  <si>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</si>
  <si>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</si>
  <si>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</si>
  <si>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</si>
  <si>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</si>
  <si>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</si>
  <si>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</si>
  <si>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</si>
  <si>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</si>
  <si>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</si>
  <si>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</si>
  <si>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</si>
  <si>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</si>
  <si>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</si>
  <si>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</si>
  <si>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</si>
  <si>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</si>
  <si>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</si>
  <si>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</si>
  <si>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</si>
  <si>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</si>
  <si>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</si>
  <si>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</si>
  <si>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</si>
  <si>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</si>
  <si>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</si>
  <si>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</si>
  <si>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</si>
  <si>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</si>
  <si>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</si>
  <si>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</si>
  <si>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</si>
  <si>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</si>
  <si>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</si>
  <si>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</si>
  <si>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</si>
  <si>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</si>
  <si>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</si>
  <si>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</si>
  <si>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</si>
  <si>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</si>
  <si>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</si>
  <si>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</si>
  <si>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</si>
  <si>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</si>
  <si>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</si>
  <si>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</si>
  <si>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</si>
  <si>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</si>
  <si>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</si>
  <si>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</si>
  <si>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</si>
  <si>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</si>
  <si>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</si>
  <si>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</si>
  <si>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</si>
  <si>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</si>
  <si>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</si>
  <si>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</si>
  <si>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</si>
  <si>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</si>
  <si>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</si>
  <si>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</si>
  <si>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</si>
  <si>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</si>
  <si>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</si>
  <si>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</si>
  <si>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</si>
  <si>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</si>
  <si>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</si>
  <si>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</si>
  <si>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</si>
  <si>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</si>
  <si>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</si>
  <si>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</si>
  <si>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</si>
  <si>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</si>
  <si>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</si>
  <si>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</si>
  <si>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</si>
  <si>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</si>
  <si>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</si>
  <si>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</si>
  <si>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</si>
  <si>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</si>
  <si>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</si>
  <si>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</si>
  <si>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</si>
  <si>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</si>
  <si>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</si>
  <si>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</si>
  <si>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</si>
  <si>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</si>
  <si>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</si>
  <si>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</si>
  <si>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</si>
  <si>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</si>
  <si>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</si>
  <si>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</si>
  <si>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</si>
  <si>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</si>
  <si>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</si>
  <si>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</si>
  <si>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</si>
  <si>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</si>
  <si>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</si>
  <si>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</si>
  <si>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</si>
  <si>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</si>
  <si>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</si>
  <si>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</si>
  <si>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</si>
  <si>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</si>
  <si>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</si>
  <si>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</si>
  <si>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</si>
  <si>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</si>
  <si>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</si>
  <si>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</si>
  <si>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</si>
  <si>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</si>
  <si>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</si>
  <si>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</si>
  <si>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</si>
  <si>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</si>
  <si>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</si>
  <si>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</si>
  <si>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</si>
  <si>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</si>
  <si>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</si>
  <si>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</si>
  <si>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</si>
  <si>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</si>
  <si>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</si>
  <si>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</si>
  <si>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</si>
  <si>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</si>
  <si>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</si>
  <si>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</si>
  <si>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</si>
  <si>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</si>
  <si>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</si>
  <si>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</si>
  <si>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</si>
  <si>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</si>
  <si>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</si>
  <si>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</si>
  <si>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</si>
  <si>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</si>
  <si>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</si>
  <si>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</si>
  <si>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</si>
  <si>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</si>
  <si>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</si>
  <si>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</si>
  <si>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</si>
  <si>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</si>
  <si>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</si>
  <si>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</si>
  <si>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</si>
  <si>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</si>
  <si>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</si>
  <si>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</si>
  <si>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</si>
  <si>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</si>
  <si>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</si>
  <si>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</si>
  <si>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</si>
  <si>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</si>
  <si>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</si>
  <si>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</si>
  <si>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</si>
  <si>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</si>
  <si>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</si>
  <si>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</si>
  <si>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</si>
  <si>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</si>
  <si>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</si>
  <si>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</si>
  <si>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</si>
  <si>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</si>
  <si>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</si>
  <si>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</si>
  <si>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</si>
  <si>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</si>
  <si>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</si>
  <si>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</si>
  <si>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</si>
  <si>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</si>
  <si>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</si>
  <si>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</si>
  <si>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</si>
  <si>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</si>
  <si>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</si>
  <si>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</si>
  <si>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</si>
  <si>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</si>
  <si>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</si>
  <si>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</si>
  <si>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</si>
  <si>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</si>
  <si>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</si>
  <si>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</si>
  <si>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</si>
  <si>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</si>
  <si>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</si>
  <si>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</si>
  <si>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</si>
  <si>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</si>
  <si>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</si>
  <si>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</si>
  <si>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</si>
  <si>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</si>
  <si>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</si>
  <si>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</si>
  <si>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</si>
  <si>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</si>
  <si>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</si>
  <si>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</si>
  <si>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</si>
  <si>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</si>
  <si>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</si>
  <si>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</si>
  <si>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</si>
  <si>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</si>
  <si>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</si>
  <si>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</si>
  <si>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</si>
  <si>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</si>
  <si>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</si>
  <si>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</si>
  <si>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</si>
  <si>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</si>
  <si>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</si>
  <si>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</si>
  <si>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</si>
  <si>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</si>
  <si>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</si>
  <si>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</si>
  <si>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</si>
  <si>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</si>
  <si>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</si>
  <si>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</si>
  <si>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</si>
  <si>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</si>
  <si>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</si>
  <si>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</si>
  <si>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</si>
  <si>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</si>
  <si>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</si>
  <si>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</si>
  <si>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</si>
  <si>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</si>
  <si>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</si>
  <si>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</si>
  <si>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</si>
  <si>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</si>
  <si>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</si>
  <si>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</si>
  <si>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</si>
  <si>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</si>
  <si>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</si>
  <si>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</si>
  <si>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</si>
  <si>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</si>
  <si>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</si>
  <si>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</si>
  <si>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</si>
  <si>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</si>
  <si>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</si>
  <si>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</si>
  <si>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</si>
  <si>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</si>
  <si>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</si>
  <si>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</si>
  <si>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</si>
  <si>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</si>
  <si>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</si>
  <si>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</si>
  <si>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</si>
  <si>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</si>
  <si>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</si>
  <si>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</si>
  <si>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</si>
  <si>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</si>
  <si>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</si>
  <si>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</si>
  <si>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</si>
  <si>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</si>
  <si>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</si>
  <si>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</si>
  <si>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</si>
  <si>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</si>
  <si>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</si>
  <si>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</si>
  <si>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</si>
  <si>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</si>
  <si>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</si>
  <si>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</si>
  <si>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</si>
  <si>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</si>
  <si>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</si>
  <si>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</si>
  <si>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</si>
  <si>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</si>
  <si>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</si>
  <si>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</si>
  <si>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</si>
  <si>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</si>
  <si>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</si>
  <si>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</si>
  <si>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</si>
  <si>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</si>
  <si>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</si>
  <si>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</si>
  <si>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</si>
  <si>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</si>
  <si>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</si>
  <si>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</si>
  <si>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</si>
  <si>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</si>
  <si>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</si>
  <si>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</si>
  <si>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</si>
  <si>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</si>
  <si>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</si>
  <si>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</si>
  <si>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</si>
  <si>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</si>
  <si>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</si>
  <si>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</si>
  <si>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</si>
  <si>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</si>
  <si>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</si>
  <si>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</si>
  <si>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</si>
  <si>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</si>
  <si>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</si>
  <si>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</si>
  <si>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</si>
  <si>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</si>
  <si>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</si>
  <si>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</si>
  <si>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</si>
  <si>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</si>
  <si>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</si>
  <si>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</si>
  <si>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</si>
  <si>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</si>
  <si>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</si>
  <si>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</si>
  <si>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</si>
  <si>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</si>
  <si>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</si>
  <si>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</si>
  <si>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</si>
  <si>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</si>
  <si>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</si>
  <si>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</si>
  <si>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</si>
  <si>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</si>
  <si>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</si>
  <si>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</si>
  <si>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</si>
  <si>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</si>
  <si>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</si>
  <si>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</si>
  <si>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</si>
  <si>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</si>
  <si>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</si>
  <si>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</si>
  <si>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</si>
  <si>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</si>
  <si>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</si>
  <si>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</si>
  <si>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</si>
  <si>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</si>
  <si>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</si>
  <si>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</si>
  <si>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</si>
  <si>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</si>
  <si>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</si>
  <si>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</si>
  <si>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</si>
  <si>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</si>
  <si>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</si>
  <si>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</si>
  <si>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</si>
  <si>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</si>
  <si>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</si>
  <si>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</si>
  <si>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</si>
  <si>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</si>
  <si>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</si>
  <si>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</si>
  <si>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</si>
  <si>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</si>
  <si>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</si>
  <si>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</si>
  <si>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</si>
  <si>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</si>
  <si>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</si>
  <si>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</si>
  <si>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</si>
  <si>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</si>
  <si>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</si>
  <si>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</si>
  <si>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</si>
  <si>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</si>
  <si>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</si>
  <si>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</si>
  <si>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</si>
  <si>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</si>
  <si>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</si>
  <si>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</si>
  <si>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</si>
  <si>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</si>
  <si>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</si>
  <si>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</si>
  <si>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</si>
  <si>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</si>
  <si>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</si>
  <si>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</si>
  <si>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</si>
  <si>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</si>
  <si>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</si>
  <si>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</si>
  <si>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</si>
  <si>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</si>
  <si>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</si>
  <si>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</si>
  <si>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</si>
  <si>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</si>
  <si>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</si>
  <si>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</si>
  <si>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</si>
  <si>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</si>
  <si>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</si>
  <si>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</si>
  <si>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</si>
  <si>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</si>
  <si>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</si>
  <si>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</si>
  <si>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</si>
  <si>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</si>
  <si>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</si>
  <si>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</si>
  <si>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</si>
  <si>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</si>
  <si>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</si>
  <si>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</si>
  <si>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</si>
  <si>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</si>
  <si>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</si>
  <si>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</si>
  <si>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</si>
  <si>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</si>
  <si>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</si>
  <si>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</si>
  <si>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</si>
  <si>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</si>
  <si>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</si>
  <si>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</si>
  <si>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</si>
  <si>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</si>
  <si>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</si>
  <si>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</si>
  <si>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</si>
  <si>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</si>
  <si>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</si>
  <si>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</si>
  <si>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</si>
  <si>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</si>
  <si>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</si>
  <si>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</si>
  <si>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</si>
  <si>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</si>
  <si>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</si>
  <si>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</si>
  <si>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</si>
  <si>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</si>
  <si>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</si>
  <si>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</si>
  <si>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</si>
  <si>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</si>
  <si>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</si>
  <si>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</si>
  <si>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</si>
  <si>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</si>
  <si>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</si>
  <si>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</si>
  <si>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</si>
  <si>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</si>
  <si>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</si>
  <si>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</si>
  <si>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</si>
  <si>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</si>
  <si>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</si>
  <si>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</si>
  <si>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</si>
  <si>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</si>
  <si>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</si>
  <si>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</si>
  <si>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</si>
  <si>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</si>
  <si>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</si>
  <si>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</si>
  <si>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</si>
  <si>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</si>
  <si>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</si>
  <si>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</si>
  <si>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</si>
  <si>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</si>
  <si>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</si>
  <si>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</si>
  <si>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</si>
  <si>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</si>
  <si>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</si>
  <si>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</si>
  <si>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</si>
  <si>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</si>
  <si>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</si>
  <si>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</si>
  <si>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</si>
  <si>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</si>
  <si>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</si>
  <si>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</si>
  <si>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</si>
  <si>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</si>
  <si>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</si>
  <si>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</si>
  <si>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</si>
  <si>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</si>
  <si>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</si>
  <si>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</si>
  <si>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</si>
  <si>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</si>
  <si>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</si>
  <si>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</si>
  <si>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</si>
  <si>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</si>
  <si>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</si>
  <si>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</si>
  <si>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</si>
  <si>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</si>
  <si>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</si>
  <si>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</si>
  <si>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</si>
  <si>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</si>
  <si>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</si>
  <si>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</si>
  <si>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</si>
  <si>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</si>
  <si>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</si>
  <si>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</si>
  <si>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</si>
  <si>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</si>
  <si>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</si>
  <si>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</si>
  <si>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</si>
  <si>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</si>
  <si>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</si>
  <si>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</si>
  <si>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</si>
  <si>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</si>
  <si>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</si>
  <si>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</si>
  <si>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</si>
  <si>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</si>
  <si>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</si>
  <si>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</si>
  <si>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</si>
  <si>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</si>
  <si>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</si>
  <si>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</si>
  <si>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</si>
  <si>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</si>
  <si>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</si>
  <si>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</si>
  <si>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</si>
  <si>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</si>
  <si>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</si>
  <si>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</si>
  <si>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</si>
  <si>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</si>
  <si>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</si>
  <si>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</si>
  <si>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</si>
  <si>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</si>
  <si>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</si>
  <si>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</si>
  <si>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</si>
  <si>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</si>
  <si>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</si>
  <si>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</si>
  <si>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</si>
  <si>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</si>
  <si>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</si>
  <si>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</si>
  <si>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</si>
  <si>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</si>
  <si>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</si>
  <si>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</si>
  <si>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</si>
  <si>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</si>
  <si>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</si>
  <si>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</si>
  <si>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</si>
  <si>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</si>
  <si>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</si>
  <si>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</si>
  <si>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</si>
  <si>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</si>
  <si>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</si>
  <si>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</si>
  <si>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</si>
  <si>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</si>
  <si>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</si>
  <si>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</si>
  <si>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</si>
  <si>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</si>
  <si>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</si>
  <si>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</si>
  <si>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</si>
  <si>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</si>
  <si>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</si>
  <si>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</si>
  <si>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</si>
  <si>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</si>
  <si>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</si>
  <si>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</si>
  <si>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</si>
  <si>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</si>
  <si>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</si>
  <si>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</si>
  <si>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</si>
  <si>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</si>
  <si>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</si>
  <si>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</si>
  <si>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</si>
  <si>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</si>
  <si>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</si>
  <si>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</si>
  <si>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</si>
  <si>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</si>
  <si>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</si>
  <si>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</si>
  <si>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</si>
  <si>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</si>
  <si>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</si>
  <si>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</si>
  <si>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</si>
  <si>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</si>
  <si>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</si>
  <si>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</si>
  <si>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</si>
  <si>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</si>
  <si>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</si>
  <si>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</si>
  <si>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</si>
  <si>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</si>
  <si>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</si>
  <si>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</si>
  <si>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</si>
  <si>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</si>
  <si>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</si>
  <si>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</si>
  <si>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</si>
  <si>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</si>
  <si>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</si>
  <si>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</si>
  <si>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</si>
  <si>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</si>
  <si>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</si>
  <si>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</si>
  <si>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</si>
  <si>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</si>
  <si>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</si>
  <si>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</si>
  <si>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</si>
  <si>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</si>
  <si>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</si>
  <si>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</si>
  <si>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</si>
  <si>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</si>
  <si>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</si>
  <si>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</si>
  <si>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</si>
  <si>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</si>
  <si>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</si>
  <si>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</si>
  <si>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</si>
  <si>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</si>
  <si>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</si>
  <si>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</si>
  <si>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</si>
  <si>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</si>
  <si>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</si>
  <si>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</si>
  <si>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</si>
  <si>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</si>
  <si>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</si>
  <si>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</si>
  <si>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</si>
  <si>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</si>
  <si>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</si>
  <si>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</si>
  <si>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</si>
  <si>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</si>
  <si>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</si>
  <si>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</si>
  <si>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</si>
  <si>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</si>
  <si>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</si>
  <si>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</si>
  <si>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</si>
  <si>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</si>
  <si>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</si>
  <si>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</si>
  <si>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</si>
  <si>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</si>
  <si>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</si>
  <si>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</si>
  <si>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</si>
  <si>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</si>
  <si>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</si>
  <si>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</si>
  <si>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</si>
  <si>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</si>
  <si>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</si>
  <si>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</si>
  <si>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</si>
  <si>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</si>
  <si>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</si>
  <si>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</si>
  <si>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</si>
  <si>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</si>
  <si>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</si>
  <si>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</si>
  <si>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</si>
  <si>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</si>
  <si>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</si>
  <si>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</si>
  <si>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</si>
  <si>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</si>
  <si>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</si>
  <si>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</si>
  <si>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</si>
  <si>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</si>
  <si>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</si>
  <si>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</si>
  <si>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</si>
  <si>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</si>
  <si>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</si>
  <si>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</si>
  <si>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</si>
  <si>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</si>
  <si>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</si>
  <si>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</si>
  <si>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</si>
  <si>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</si>
  <si>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</si>
  <si>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</si>
  <si>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</si>
  <si>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</si>
  <si>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</si>
  <si>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</si>
  <si>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</si>
  <si>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</si>
  <si>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</si>
  <si>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</si>
  <si>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</si>
  <si>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</si>
  <si>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</si>
  <si>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</si>
  <si>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</si>
  <si>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</si>
  <si>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</si>
  <si>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</si>
  <si>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</si>
  <si>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</si>
  <si>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</si>
  <si>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</si>
  <si>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</si>
  <si>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</si>
  <si>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</si>
  <si>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</si>
  <si>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</si>
  <si>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</si>
  <si>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</si>
  <si>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</si>
  <si>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</si>
  <si>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</si>
  <si>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</si>
  <si>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</si>
  <si>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</si>
  <si>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</si>
  <si>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</si>
  <si>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</si>
  <si>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</si>
  <si>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</si>
  <si>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</si>
  <si>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</si>
  <si>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</si>
  <si>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</si>
  <si>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</si>
  <si>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</si>
  <si>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</si>
  <si>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</si>
  <si>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</si>
  <si>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</si>
  <si>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</si>
  <si>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</si>
  <si>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</si>
  <si>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</si>
  <si>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</si>
  <si>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</si>
  <si>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</si>
  <si>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</si>
  <si>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</si>
  <si>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</si>
  <si>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</si>
  <si>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</si>
  <si>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</si>
  <si>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</si>
  <si>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</si>
  <si>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</si>
  <si>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</si>
  <si>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</si>
  <si>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</si>
  <si>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</si>
  <si>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</si>
  <si>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</si>
  <si>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</si>
  <si>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</si>
  <si>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</si>
  <si>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</si>
  <si>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</si>
  <si>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</si>
  <si>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</si>
  <si>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</si>
  <si>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</si>
  <si>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</si>
  <si>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</si>
  <si>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</si>
  <si>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</si>
  <si>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</si>
  <si>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</si>
  <si>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</si>
  <si>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</si>
  <si>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</si>
  <si>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</si>
  <si>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</si>
  <si>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</si>
  <si>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</si>
  <si>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</si>
  <si>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</si>
  <si>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</si>
  <si>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</si>
  <si>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</si>
  <si>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</si>
  <si>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</si>
  <si>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</si>
  <si>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</si>
  <si>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</si>
  <si>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</si>
  <si>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</si>
  <si>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</si>
  <si>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</si>
  <si>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</si>
  <si>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</si>
  <si>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</si>
  <si>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</si>
  <si>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</si>
  <si>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</si>
  <si>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</si>
  <si>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</si>
  <si>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</si>
  <si>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</si>
  <si>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</si>
  <si>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</si>
  <si>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</si>
  <si>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</si>
  <si>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</si>
  <si>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</si>
  <si>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</si>
  <si>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</si>
  <si>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</si>
  <si>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</si>
  <si>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</si>
  <si>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</si>
  <si>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</si>
  <si>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</si>
  <si>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</si>
  <si>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</si>
  <si>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</si>
  <si>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</si>
  <si>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</si>
  <si>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</si>
  <si>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</si>
  <si>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</si>
  <si>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</si>
  <si>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</si>
  <si>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</si>
  <si>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</si>
  <si>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</si>
  <si>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</si>
  <si>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</si>
  <si>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</si>
  <si>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</si>
  <si>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</si>
  <si>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</si>
  <si>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</si>
  <si>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</si>
  <si>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</si>
  <si>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</si>
  <si>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</si>
  <si>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</si>
  <si>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</si>
  <si>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</si>
  <si>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</si>
  <si>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</si>
  <si>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</si>
  <si>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</si>
  <si>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</si>
  <si>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</si>
  <si>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</si>
  <si>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</si>
  <si>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</si>
  <si>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</si>
  <si>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</si>
  <si>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</si>
  <si>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</si>
  <si>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</si>
  <si>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</si>
  <si>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</si>
  <si>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</si>
  <si>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</si>
  <si>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</si>
  <si>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</si>
  <si>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</si>
  <si>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</si>
  <si>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</si>
  <si>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</si>
  <si>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</si>
  <si>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</si>
  <si>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</si>
  <si>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</si>
  <si>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</si>
  <si>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</si>
  <si>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</si>
  <si>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</si>
  <si>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</si>
  <si>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</si>
  <si>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</si>
  <si>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</si>
  <si>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</si>
  <si>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</si>
  <si>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</si>
  <si>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</si>
  <si>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</si>
  <si>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</si>
  <si>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</si>
  <si>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</si>
  <si>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</si>
  <si>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</si>
  <si>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</si>
  <si>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</si>
  <si>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</si>
  <si>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</si>
  <si>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</si>
  <si>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</si>
  <si>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</si>
  <si>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</si>
  <si>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</si>
  <si>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</si>
  <si>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</si>
  <si>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</si>
  <si>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</si>
  <si>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</si>
  <si>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</si>
  <si>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</si>
  <si>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</si>
  <si>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</si>
  <si>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</si>
  <si>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</si>
  <si>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</si>
  <si>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</si>
  <si>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</si>
  <si>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</si>
  <si>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</si>
  <si>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</si>
  <si>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</si>
  <si>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</si>
  <si>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</si>
  <si>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</si>
  <si>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</si>
  <si>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</si>
  <si>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</si>
  <si>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</si>
  <si>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</si>
  <si>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</si>
  <si>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</si>
  <si>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</si>
  <si>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</si>
  <si>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</si>
  <si>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</si>
  <si>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</si>
  <si>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</si>
  <si>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</si>
  <si>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</si>
  <si>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</si>
  <si>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</si>
  <si>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</si>
  <si>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</si>
  <si>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</si>
  <si>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</si>
  <si>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</si>
  <si>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</si>
  <si>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</si>
  <si>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</si>
  <si>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</si>
  <si>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</si>
  <si>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</si>
  <si>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</si>
  <si>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</si>
  <si>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</si>
  <si>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</si>
  <si>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</si>
  <si>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</si>
  <si>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</si>
  <si>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</si>
  <si>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</si>
  <si>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</si>
  <si>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</si>
  <si>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</si>
  <si>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</si>
  <si>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</si>
  <si>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</si>
  <si>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</si>
  <si>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</si>
  <si>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</si>
  <si>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</si>
  <si>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</si>
  <si>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</si>
  <si>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</si>
  <si>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</si>
  <si>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</si>
  <si>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</si>
  <si>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</si>
  <si>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</si>
  <si>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</si>
  <si>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</si>
  <si>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</si>
  <si>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</si>
  <si>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</si>
  <si>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</si>
  <si>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</si>
  <si>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</si>
  <si>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</si>
  <si>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</si>
  <si>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</si>
  <si>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</si>
  <si>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</si>
  <si>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</si>
  <si>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</si>
  <si>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</si>
  <si>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</si>
  <si>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</si>
  <si>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</si>
  <si>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</si>
  <si>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</si>
  <si>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</si>
  <si>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</si>
  <si>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</si>
  <si>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</si>
  <si>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</si>
  <si>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</si>
  <si>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</si>
  <si>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</si>
  <si>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</si>
  <si>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</si>
  <si>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</si>
  <si>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</si>
  <si>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</si>
  <si>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</si>
  <si>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</si>
  <si>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</si>
  <si>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</si>
  <si>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</si>
  <si>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</si>
  <si>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</si>
  <si>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</si>
  <si>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</si>
  <si>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</si>
  <si>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</si>
  <si>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</si>
  <si>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</si>
  <si>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</si>
  <si>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</si>
  <si>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</si>
  <si>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</si>
  <si>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</si>
  <si>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</si>
  <si>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</si>
  <si>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</si>
  <si>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</si>
  <si>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</si>
  <si>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</si>
  <si>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</si>
  <si>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</si>
  <si>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</si>
  <si>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</si>
  <si>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</si>
  <si>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</si>
  <si>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</si>
  <si>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</si>
  <si>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</si>
  <si>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</si>
  <si>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</si>
  <si>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</si>
  <si>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</si>
  <si>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</si>
  <si>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</si>
  <si>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</si>
  <si>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</si>
  <si>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</si>
  <si>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</si>
  <si>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</si>
  <si>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</si>
  <si>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</si>
  <si>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</si>
  <si>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</si>
  <si>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</si>
  <si>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</si>
  <si>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</si>
  <si>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</si>
  <si>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</si>
  <si>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</si>
  <si>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</si>
  <si>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</si>
  <si>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</si>
  <si>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</si>
  <si>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</si>
  <si>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</si>
  <si>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</si>
  <si>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</si>
  <si>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</si>
  <si>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</si>
  <si>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</si>
  <si>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</si>
  <si>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</si>
  <si>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</si>
  <si>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</si>
  <si>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</si>
  <si>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</si>
  <si>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</si>
  <si>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</si>
  <si>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</si>
  <si>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</si>
  <si>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</si>
  <si>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</si>
  <si>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</si>
  <si>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</si>
  <si>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</si>
  <si>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</si>
  <si>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</si>
  <si>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</si>
  <si>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</si>
  <si>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</si>
  <si>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</si>
  <si>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</si>
  <si>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</si>
  <si>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</si>
  <si>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</si>
  <si>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</si>
  <si>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</si>
  <si>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</si>
  <si>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</si>
  <si>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</si>
  <si>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</si>
  <si>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</si>
  <si>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</si>
  <si>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</si>
  <si>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</si>
  <si>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</si>
  <si>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</si>
  <si>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</si>
  <si>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</si>
  <si>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</si>
  <si>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</si>
  <si>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</si>
  <si>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</si>
  <si>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</si>
  <si>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</si>
  <si>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</si>
  <si>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</si>
  <si>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</si>
  <si>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</si>
  <si>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</si>
  <si>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</si>
  <si>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</si>
  <si>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</si>
  <si>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</si>
  <si>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</si>
  <si>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</si>
  <si>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</si>
  <si>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</si>
  <si>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</si>
  <si>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</si>
  <si>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</si>
  <si>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</si>
  <si>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</si>
  <si>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</si>
  <si>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</si>
  <si>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</si>
  <si>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</si>
  <si>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</si>
  <si>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</si>
  <si>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</si>
  <si>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</si>
  <si>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</si>
  <si>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</si>
  <si>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</si>
  <si>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</si>
  <si>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</si>
  <si>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</si>
  <si>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</si>
  <si>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</si>
  <si>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</si>
  <si>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</si>
  <si>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</si>
  <si>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</si>
  <si>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</si>
  <si>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</si>
  <si>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</si>
  <si>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</si>
  <si>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</si>
  <si>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</si>
  <si>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</si>
  <si>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</si>
  <si>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</si>
  <si>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</si>
  <si>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</si>
  <si>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</si>
  <si>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</si>
  <si>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</si>
  <si>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</si>
  <si>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</si>
  <si>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</si>
  <si>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</si>
  <si>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</si>
  <si>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</si>
  <si>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</si>
  <si>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</si>
  <si>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</si>
  <si>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</si>
  <si>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</si>
  <si>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</si>
  <si>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</si>
  <si>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</si>
  <si>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</si>
  <si>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</si>
  <si>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</si>
  <si>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</si>
  <si>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</si>
  <si>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</si>
  <si>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</si>
  <si>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</si>
  <si>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</si>
  <si>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</si>
  <si>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</si>
  <si>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</si>
  <si>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</si>
  <si>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</si>
  <si>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</si>
  <si>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</si>
  <si>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</si>
  <si>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</si>
  <si>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</si>
  <si>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</si>
  <si>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</si>
  <si>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</si>
  <si>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</si>
  <si>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</si>
  <si>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</si>
  <si>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</si>
  <si>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</si>
  <si>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</si>
  <si>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</si>
  <si>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</si>
  <si>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</si>
  <si>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</si>
  <si>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</si>
  <si>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</si>
  <si>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</si>
  <si>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</si>
  <si>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</si>
  <si>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</si>
  <si>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</si>
  <si>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</si>
  <si>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</si>
  <si>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</si>
  <si>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</si>
  <si>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</si>
  <si>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</si>
  <si>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</si>
  <si>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</si>
  <si>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</si>
  <si>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</si>
  <si>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</si>
  <si>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</si>
  <si>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</si>
  <si>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</si>
  <si>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</si>
  <si>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</si>
  <si>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</si>
  <si>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</si>
  <si>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</si>
  <si>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</si>
  <si>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</si>
  <si>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</si>
  <si>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</si>
  <si>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</si>
  <si>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</si>
  <si>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</si>
  <si>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</si>
  <si>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</si>
  <si>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</si>
  <si>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</si>
  <si>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</si>
  <si>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</si>
  <si>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</si>
  <si>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</si>
  <si>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</si>
  <si>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</si>
  <si>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</si>
  <si>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</si>
  <si>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</si>
  <si>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</si>
  <si>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</si>
  <si>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</si>
  <si>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</si>
  <si>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</si>
  <si>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</si>
  <si>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</si>
  <si>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</si>
  <si>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</si>
  <si>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</si>
  <si>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</si>
  <si>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</si>
  <si>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</si>
  <si>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</si>
  <si>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</si>
  <si>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</si>
  <si>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</si>
  <si>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</si>
  <si>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</si>
  <si>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</si>
  <si>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</si>
  <si>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</si>
  <si>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</si>
  <si>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</si>
  <si>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</si>
  <si>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</si>
  <si>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</si>
  <si>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</si>
  <si>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</si>
  <si>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</si>
  <si>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</si>
  <si>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</si>
  <si>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</si>
  <si>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</si>
  <si>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</si>
  <si>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</si>
  <si>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</si>
  <si>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</si>
  <si>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</si>
  <si>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</si>
  <si>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</si>
  <si>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</si>
  <si>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</si>
  <si>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</si>
  <si>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</si>
  <si>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</si>
  <si>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</si>
  <si>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</si>
  <si>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</si>
  <si>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</si>
  <si>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</si>
  <si>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</si>
  <si>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</si>
  <si>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</si>
  <si>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</si>
  <si>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</si>
  <si>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</si>
  <si>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</si>
  <si>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</si>
  <si>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</si>
  <si>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</si>
  <si>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</si>
  <si>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</si>
  <si>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</si>
  <si>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</si>
  <si>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</si>
  <si>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</si>
  <si>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</si>
  <si>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</si>
  <si>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</si>
  <si>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</si>
  <si>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</si>
  <si>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</si>
  <si>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</si>
  <si>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</si>
  <si>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</si>
  <si>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</si>
  <si>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</si>
  <si>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</si>
  <si>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</si>
  <si>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</si>
  <si>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</si>
  <si>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</si>
  <si>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</si>
  <si>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</si>
  <si>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</si>
  <si>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</si>
  <si>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</si>
  <si>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</si>
  <si>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</si>
  <si>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</si>
  <si>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</si>
  <si>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</si>
  <si>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</si>
  <si>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</si>
  <si>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</si>
  <si>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</si>
  <si>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</si>
  <si>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</si>
  <si>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</si>
  <si>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</si>
  <si>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</si>
  <si>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</si>
  <si>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</si>
  <si>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</si>
  <si>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</si>
  <si>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</si>
  <si>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</si>
  <si>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</si>
  <si>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</si>
  <si>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</si>
  <si>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</si>
  <si>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</si>
  <si>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</si>
  <si>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</si>
  <si>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</si>
  <si>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</si>
  <si>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</si>
  <si>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</si>
  <si>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</si>
  <si>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</si>
  <si>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</si>
  <si>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</si>
  <si>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</si>
  <si>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</si>
  <si>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</si>
  <si>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</si>
  <si>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</si>
  <si>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</si>
  <si>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</si>
  <si>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</si>
  <si>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</si>
  <si>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</si>
  <si>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</si>
  <si>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</si>
  <si>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</si>
  <si>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</si>
  <si>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</si>
  <si>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</si>
  <si>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</si>
  <si>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</si>
  <si>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</si>
  <si>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</si>
  <si>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</si>
  <si>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</si>
  <si>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</si>
  <si>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</si>
  <si>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</si>
  <si>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</si>
  <si>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</si>
  <si>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</si>
  <si>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</si>
  <si>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</si>
  <si>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</si>
  <si>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</si>
  <si>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</si>
  <si>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</si>
  <si>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</si>
  <si>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</si>
  <si>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</si>
  <si>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</si>
  <si>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</si>
  <si>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</si>
  <si>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</si>
  <si>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</si>
  <si>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</si>
  <si>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</si>
  <si>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</si>
  <si>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</si>
  <si>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</si>
  <si>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</si>
  <si>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</si>
  <si>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</si>
  <si>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</si>
  <si>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</si>
  <si>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</si>
  <si>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</si>
  <si>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</si>
  <si>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</si>
  <si>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</si>
  <si>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</si>
  <si>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</si>
  <si>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</si>
  <si>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</si>
  <si>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</si>
  <si>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</si>
  <si>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</si>
  <si>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</si>
  <si>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</si>
  <si>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</si>
  <si>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</si>
  <si>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</si>
  <si>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</si>
  <si>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</si>
  <si>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</si>
  <si>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</si>
  <si>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</si>
  <si>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</si>
  <si>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</si>
  <si>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</si>
  <si>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</si>
  <si>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</si>
  <si>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</si>
  <si>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</si>
  <si>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</si>
  <si>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</si>
  <si>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</si>
  <si>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</si>
  <si>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</si>
  <si>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</si>
  <si>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</si>
  <si>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</si>
  <si>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</si>
  <si>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</si>
  <si>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</si>
  <si>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</si>
  <si>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</si>
  <si>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</si>
  <si>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</si>
  <si>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</si>
  <si>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</si>
  <si>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</si>
  <si>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</si>
  <si>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</si>
  <si>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</si>
  <si>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</si>
  <si>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</si>
  <si>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</si>
  <si>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</si>
  <si>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</si>
  <si>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</si>
  <si>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</si>
  <si>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</si>
  <si>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</si>
  <si>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</si>
  <si>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</si>
  <si>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</si>
  <si>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</si>
  <si>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</si>
  <si>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</si>
  <si>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</si>
  <si>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</si>
  <si>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</si>
  <si>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</si>
  <si>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</si>
  <si>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</si>
  <si>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</si>
  <si>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</si>
  <si>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</si>
  <si>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</si>
  <si>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</si>
  <si>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</si>
  <si>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</si>
  <si>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</si>
  <si>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</si>
  <si>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</si>
  <si>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</si>
  <si>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</si>
  <si>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</si>
  <si>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</si>
  <si>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</si>
  <si>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</si>
  <si>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</si>
  <si>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</si>
  <si>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</si>
  <si>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</si>
  <si>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</si>
  <si>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</si>
  <si>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</si>
  <si>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</si>
  <si>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</si>
  <si>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</si>
  <si>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</si>
  <si>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</si>
  <si>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</si>
  <si>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</si>
  <si>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</si>
  <si>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</si>
  <si>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</si>
  <si>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</si>
  <si>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</si>
  <si>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</si>
  <si>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</si>
  <si>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</si>
  <si>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</si>
  <si>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</si>
  <si>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</si>
  <si>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</si>
  <si>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</si>
  <si>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</si>
  <si>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</si>
  <si>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</si>
  <si>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</si>
  <si>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</si>
  <si>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</si>
  <si>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</si>
  <si>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</si>
  <si>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</si>
  <si>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</si>
  <si>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</si>
  <si>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</si>
  <si>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</si>
  <si>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</si>
  <si>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</si>
  <si>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</si>
  <si>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</si>
  <si>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</si>
  <si>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</si>
  <si>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</si>
  <si>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</si>
  <si>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</si>
  <si>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</si>
  <si>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</si>
  <si>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</si>
  <si>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</si>
  <si>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</si>
  <si>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</si>
  <si>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</si>
  <si>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</si>
  <si>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</si>
  <si>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</si>
  <si>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</si>
  <si>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</si>
  <si>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</si>
  <si>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</si>
  <si>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</si>
  <si>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</si>
  <si>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</si>
  <si>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</si>
  <si>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</si>
  <si>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</si>
  <si>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</si>
  <si>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</si>
  <si>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</si>
  <si>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</si>
  <si>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</si>
  <si>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</si>
  <si>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</si>
  <si>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</si>
  <si>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</si>
  <si>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</si>
  <si>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</si>
  <si>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</si>
  <si>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</si>
  <si>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</si>
  <si>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</si>
  <si>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</si>
  <si>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</si>
  <si>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</si>
  <si>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</si>
  <si>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</si>
  <si>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</si>
  <si>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</si>
  <si>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</si>
  <si>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</si>
  <si>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</si>
  <si>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</si>
  <si>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</si>
  <si>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</si>
  <si>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</si>
  <si>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</si>
  <si>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</si>
  <si>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</si>
  <si>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</si>
  <si>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</si>
  <si>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</si>
  <si>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</si>
  <si>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</si>
  <si>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</si>
  <si>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</si>
  <si>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</si>
  <si>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</si>
  <si>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</si>
  <si>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</si>
  <si>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</si>
  <si>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</si>
  <si>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</si>
  <si>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</si>
  <si>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</si>
  <si>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</si>
  <si>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</si>
  <si>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</si>
  <si>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</si>
  <si>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</si>
  <si>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</si>
  <si>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</si>
  <si>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</si>
  <si>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</si>
  <si>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</si>
  <si>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</si>
  <si>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</si>
  <si>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</si>
  <si>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</si>
  <si>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</si>
  <si>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</si>
  <si>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</si>
  <si>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</si>
  <si>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</si>
  <si>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</si>
  <si>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</si>
  <si>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</si>
  <si>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</si>
  <si>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</si>
  <si>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</si>
  <si>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</si>
  <si>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</si>
  <si>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</si>
  <si>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</si>
  <si>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</si>
  <si>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</si>
  <si>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</si>
  <si>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</si>
  <si>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</si>
  <si>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</si>
  <si>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</si>
  <si>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</si>
  <si>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</si>
  <si>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</si>
  <si>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</si>
  <si>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</si>
  <si>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</si>
  <si>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</si>
  <si>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</si>
  <si>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</si>
  <si>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</si>
  <si>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</si>
  <si>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</si>
  <si>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</si>
  <si>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</si>
  <si>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</si>
  <si>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</si>
  <si>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</si>
  <si>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</si>
  <si>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</si>
  <si>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</si>
  <si>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</si>
  <si>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</si>
  <si>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</si>
  <si>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</si>
  <si>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</si>
  <si>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</si>
  <si>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</si>
  <si>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</si>
  <si>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</si>
  <si>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</si>
  <si>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</si>
  <si>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</si>
  <si>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</si>
  <si>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</si>
  <si>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</si>
  <si>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</si>
  <si>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</si>
  <si>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</si>
  <si>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</si>
  <si>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</si>
  <si>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</si>
  <si>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</si>
  <si>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</si>
  <si>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</si>
  <si>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</si>
  <si>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</si>
  <si>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</si>
  <si>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</si>
  <si>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</si>
  <si>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</si>
  <si>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</si>
  <si>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</si>
  <si>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</si>
  <si>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</si>
  <si>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</si>
  <si>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</si>
  <si>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</si>
  <si>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</si>
  <si>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</si>
  <si>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</si>
  <si>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</si>
  <si>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</si>
  <si>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</si>
  <si>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</si>
  <si>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</si>
  <si>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</si>
  <si>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</si>
  <si>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</si>
  <si>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</si>
  <si>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</si>
  <si>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</si>
  <si>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</si>
  <si>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</si>
  <si>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</si>
  <si>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</si>
  <si>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</si>
  <si>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</si>
  <si>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</si>
  <si>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</si>
  <si>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</si>
  <si>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</si>
  <si>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</si>
  <si>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</si>
  <si>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</si>
  <si>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</si>
  <si>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</si>
  <si>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</si>
  <si>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</si>
  <si>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</si>
  <si>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</si>
  <si>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</si>
  <si>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</si>
  <si>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</si>
  <si>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</si>
  <si>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</si>
  <si>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</si>
  <si>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</si>
  <si>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</si>
  <si>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</si>
  <si>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</si>
  <si>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</si>
  <si>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</si>
  <si>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</si>
  <si>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</si>
  <si>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</si>
  <si>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</si>
  <si>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</si>
  <si>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</si>
  <si>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</si>
  <si>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</si>
  <si>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</si>
  <si>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</si>
  <si>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</si>
  <si>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</si>
  <si>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</si>
  <si>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</si>
  <si>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</si>
  <si>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</si>
  <si>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</si>
  <si>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</si>
  <si>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</si>
  <si>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</si>
  <si>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</si>
  <si>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</si>
  <si>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</si>
  <si>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</si>
  <si>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</si>
  <si>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</si>
  <si>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</si>
  <si>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</si>
  <si>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</si>
  <si>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</si>
  <si>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</si>
  <si>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</si>
  <si>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</si>
  <si>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</si>
  <si>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</si>
  <si>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</si>
  <si>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</si>
  <si>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</si>
  <si>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</si>
  <si>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</si>
  <si>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</si>
  <si>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</si>
  <si>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</si>
  <si>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</si>
  <si>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</si>
  <si>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</si>
  <si>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</si>
  <si>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</si>
  <si>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</si>
  <si>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</si>
  <si>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</si>
  <si>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</si>
  <si>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</si>
  <si>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</si>
  <si>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</si>
  <si>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</si>
  <si>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</si>
  <si>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</si>
  <si>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</si>
  <si>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</si>
  <si>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</si>
  <si>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</si>
  <si>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</si>
  <si>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</si>
  <si>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</si>
  <si>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</si>
  <si>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</si>
  <si>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</si>
  <si>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</si>
  <si>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</si>
  <si>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</si>
  <si>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</si>
  <si>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</si>
  <si>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</si>
  <si>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</si>
  <si>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</si>
  <si>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</si>
  <si>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</si>
  <si>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</si>
  <si>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</si>
  <si>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</si>
  <si>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</si>
  <si>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</si>
  <si>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</si>
  <si>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</si>
  <si>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</si>
  <si>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</si>
  <si>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</si>
  <si>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</si>
  <si>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</si>
  <si>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</si>
  <si>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</si>
  <si>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</si>
  <si>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</si>
  <si>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</si>
  <si>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</si>
  <si>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</si>
  <si>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</si>
  <si>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</si>
  <si>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</si>
  <si>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</si>
  <si>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</si>
  <si>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</si>
  <si>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</si>
  <si>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</si>
  <si>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</si>
  <si>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</si>
  <si>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</si>
  <si>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</si>
  <si>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</si>
  <si>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</si>
  <si>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</si>
  <si>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</si>
  <si>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</si>
  <si>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</si>
  <si>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</si>
  <si>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</si>
  <si>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</si>
  <si>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</si>
  <si>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</si>
  <si>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</si>
  <si>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</si>
  <si>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</si>
  <si>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</si>
  <si>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</si>
  <si>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</si>
  <si>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</si>
  <si>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</si>
  <si>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</si>
  <si>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</si>
  <si>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</si>
  <si>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</si>
  <si>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</si>
  <si>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</si>
  <si>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</si>
  <si>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</si>
  <si>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</si>
  <si>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</si>
  <si>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</si>
  <si>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</si>
  <si>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</si>
  <si>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</si>
  <si>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</si>
  <si>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</si>
  <si>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</si>
  <si>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</si>
  <si>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</si>
  <si>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</si>
  <si>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</si>
  <si>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</si>
  <si>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</si>
  <si>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</si>
  <si>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</si>
  <si>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</si>
  <si>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</si>
  <si>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</si>
  <si>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</si>
  <si>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</si>
  <si>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</si>
  <si>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</si>
  <si>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</si>
  <si>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</si>
  <si>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</si>
  <si>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</si>
  <si>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</si>
  <si>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</si>
  <si>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</si>
  <si>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</si>
  <si>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</si>
  <si>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</si>
  <si>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</si>
  <si>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</si>
  <si>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</si>
  <si>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</si>
  <si>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</si>
  <si>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</si>
  <si>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</si>
  <si>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</si>
  <si>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</si>
  <si>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</si>
  <si>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</si>
  <si>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</si>
  <si>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</si>
  <si>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</si>
  <si>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</si>
  <si>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</si>
  <si>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</si>
  <si>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</si>
  <si>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</si>
  <si>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</si>
  <si>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</si>
  <si>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</si>
  <si>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</si>
  <si>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</si>
  <si>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</si>
  <si>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</si>
  <si>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</si>
  <si>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</si>
  <si>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</si>
  <si>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</si>
  <si>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</si>
  <si>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</si>
  <si>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</si>
  <si>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</si>
  <si>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</si>
  <si>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</si>
  <si>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</si>
  <si>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</si>
  <si>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</si>
  <si>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</si>
  <si>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</si>
  <si>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</si>
  <si>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</si>
  <si>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</si>
  <si>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</si>
  <si>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</si>
  <si>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</si>
  <si>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</si>
  <si>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</si>
  <si>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</si>
  <si>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</si>
  <si>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</si>
  <si>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</si>
  <si>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</si>
  <si>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</si>
  <si>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</si>
  <si>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</si>
  <si>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</si>
  <si>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</si>
  <si>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</si>
  <si>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</si>
  <si>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</si>
  <si>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</si>
  <si>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</si>
  <si>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</si>
  <si>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</si>
  <si>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</si>
  <si>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</si>
  <si>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</si>
  <si>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</si>
  <si>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</si>
  <si>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</si>
  <si>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</si>
  <si>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</si>
  <si>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</si>
  <si>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</si>
  <si>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</si>
  <si>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</si>
  <si>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</si>
  <si>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</si>
  <si>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</si>
  <si>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</si>
  <si>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</si>
  <si>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</si>
  <si>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</si>
  <si>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</si>
  <si>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</si>
  <si>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</si>
  <si>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</si>
  <si>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</si>
  <si>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</si>
  <si>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</si>
  <si>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</si>
  <si>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</si>
  <si>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</si>
  <si>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</si>
  <si>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</si>
  <si>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</si>
  <si>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</si>
  <si>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</si>
  <si>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</si>
  <si>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</si>
  <si>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</si>
  <si>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</si>
  <si>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</si>
  <si>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</si>
  <si>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</si>
  <si>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</si>
  <si>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</si>
  <si>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</si>
  <si>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</si>
  <si>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</si>
  <si>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</si>
  <si>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</si>
  <si>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</si>
  <si>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</si>
  <si>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</si>
  <si>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</si>
  <si>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</si>
  <si>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</si>
  <si>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</si>
  <si>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</si>
  <si>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</si>
  <si>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</si>
  <si>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</si>
  <si>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</si>
  <si>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</si>
  <si>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</si>
  <si>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</si>
  <si>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</si>
  <si>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</si>
  <si>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</si>
  <si>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</si>
  <si>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</si>
  <si>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</si>
  <si>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</si>
  <si>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</si>
  <si>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</si>
  <si>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</si>
  <si>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</si>
  <si>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</si>
  <si>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</si>
  <si>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</si>
  <si>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</si>
  <si>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</si>
  <si>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</si>
  <si>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</si>
  <si>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</si>
  <si>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</si>
  <si>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</si>
  <si>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</si>
  <si>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</si>
  <si>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</si>
  <si>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</si>
  <si>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</si>
  <si>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</si>
  <si>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</si>
  <si>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</si>
  <si>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</si>
  <si>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</si>
  <si>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</si>
  <si>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</si>
  <si>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</si>
  <si>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</si>
  <si>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</si>
  <si>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</si>
  <si>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</si>
  <si>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</si>
  <si>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</si>
  <si>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</si>
  <si>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</si>
  <si>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</si>
  <si>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</si>
  <si>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</si>
  <si>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</si>
  <si>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</si>
  <si>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</si>
  <si>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</si>
  <si>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</si>
  <si>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</si>
  <si>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</si>
  <si>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</si>
  <si>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</si>
  <si>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</si>
  <si>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</si>
  <si>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</si>
  <si>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</si>
  <si>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</si>
  <si>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</si>
  <si>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</si>
  <si>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</si>
  <si>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</si>
  <si>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</si>
  <si>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</si>
  <si>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</si>
  <si>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</si>
  <si>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</si>
  <si>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</si>
  <si>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</si>
  <si>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</si>
  <si>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</si>
  <si>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</si>
  <si>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</si>
  <si>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</si>
  <si>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</si>
  <si>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</si>
  <si>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</si>
  <si>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</si>
  <si>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</si>
  <si>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</si>
  <si>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</si>
  <si>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</si>
  <si>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</si>
  <si>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</si>
  <si>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</si>
  <si>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</si>
  <si>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</si>
  <si>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</si>
  <si>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</si>
  <si>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</si>
  <si>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</si>
  <si>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</si>
  <si>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</si>
  <si>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</si>
  <si>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</si>
  <si>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</si>
  <si>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</si>
  <si>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</si>
  <si>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</si>
  <si>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</si>
  <si>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</si>
  <si>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</si>
  <si>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</si>
  <si>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</si>
  <si>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</si>
  <si>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</si>
  <si>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</si>
  <si>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</si>
  <si>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</si>
  <si>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</si>
  <si>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</si>
  <si>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</si>
  <si>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</si>
  <si>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</si>
  <si>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</si>
  <si>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</si>
  <si>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</si>
  <si>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</si>
  <si>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</si>
  <si>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</si>
  <si>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</si>
  <si>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</si>
  <si>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</si>
  <si>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</si>
  <si>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</si>
  <si>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</si>
  <si>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</si>
  <si>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</si>
  <si>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</si>
  <si>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</si>
  <si>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</si>
  <si>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</si>
  <si>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</si>
  <si>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</si>
  <si>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</si>
  <si>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</si>
  <si>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</si>
  <si>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</si>
  <si>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</si>
  <si>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</si>
  <si>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</si>
  <si>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</si>
  <si>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</si>
  <si>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</si>
  <si>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</si>
  <si>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</si>
  <si>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</si>
  <si>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</si>
  <si>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</si>
  <si>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</si>
  <si>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</si>
  <si>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</si>
  <si>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</si>
  <si>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</si>
  <si>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</si>
  <si>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</si>
  <si>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</si>
  <si>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</si>
  <si>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</si>
  <si>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</si>
  <si>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</si>
  <si>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</si>
  <si>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</si>
  <si>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</si>
  <si>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</si>
  <si>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</si>
  <si>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</si>
  <si>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</si>
  <si>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</si>
  <si>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</si>
  <si>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</si>
  <si>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</si>
  <si>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</si>
  <si>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</si>
  <si>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</si>
  <si>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</si>
  <si>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</si>
  <si>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</si>
  <si>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</si>
  <si>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</si>
  <si>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</si>
  <si>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</si>
  <si>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</si>
  <si>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</si>
  <si>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</si>
  <si>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</si>
  <si>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</si>
  <si>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</si>
  <si>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</si>
  <si>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</si>
  <si>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</si>
  <si>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</si>
  <si>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</si>
  <si>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</si>
  <si>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</si>
  <si>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</si>
  <si>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</si>
  <si>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</si>
  <si>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</si>
  <si>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</si>
  <si>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</si>
  <si>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</si>
  <si>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</si>
  <si>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</si>
  <si>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</si>
  <si>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</si>
  <si>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</si>
  <si>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</si>
  <si>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</si>
  <si>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</si>
  <si>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</si>
  <si>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</si>
  <si>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</si>
  <si>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</si>
  <si>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</si>
  <si>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</si>
  <si>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</si>
  <si>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</si>
  <si>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</si>
  <si>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</si>
  <si>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</si>
  <si>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</si>
  <si>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</si>
  <si>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</si>
  <si>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</si>
  <si>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</si>
  <si>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</si>
  <si>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</si>
  <si>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</si>
  <si>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</si>
  <si>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</si>
  <si>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</si>
  <si>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</si>
  <si>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</si>
  <si>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</si>
  <si>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</si>
  <si>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</si>
  <si>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</si>
  <si>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</si>
  <si>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</si>
  <si>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</si>
  <si>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</si>
  <si>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</si>
  <si>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</si>
  <si>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</si>
  <si>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</si>
  <si>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</si>
  <si>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</si>
  <si>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</si>
  <si>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</si>
  <si>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</si>
  <si>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</si>
  <si>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</si>
  <si>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</si>
  <si>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</si>
  <si>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</si>
  <si>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</si>
  <si>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</si>
  <si>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</si>
  <si>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</si>
  <si>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</si>
  <si>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</si>
  <si>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</si>
  <si>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</si>
  <si>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</si>
  <si>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</si>
  <si>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</si>
  <si>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</si>
  <si>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</si>
  <si>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</si>
  <si>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</si>
  <si>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</si>
  <si>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</si>
  <si>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</si>
  <si>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</si>
  <si>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</si>
  <si>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</si>
  <si>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</si>
  <si>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</si>
  <si>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</si>
  <si>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</si>
  <si>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</si>
  <si>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</si>
  <si>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</si>
  <si>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</si>
  <si>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</si>
  <si>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</si>
  <si>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</si>
  <si>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</si>
  <si>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</si>
  <si>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</si>
  <si>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</si>
  <si>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</si>
  <si>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</si>
  <si>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</si>
  <si>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</si>
  <si>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</si>
  <si>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</si>
  <si>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</si>
  <si>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</si>
  <si>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</si>
  <si>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</si>
  <si>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</si>
  <si>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</si>
  <si>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</si>
  <si>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</si>
  <si>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</si>
  <si>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</si>
  <si>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</si>
  <si>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</si>
  <si>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</si>
  <si>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</si>
  <si>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</si>
  <si>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</si>
  <si>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</si>
  <si>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</si>
  <si>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</si>
  <si>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</si>
  <si>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</si>
  <si>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</si>
  <si>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</si>
  <si>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</si>
  <si>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</si>
  <si>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</si>
  <si>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</si>
  <si>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</si>
  <si>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</si>
  <si>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</si>
  <si>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</si>
  <si>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</si>
  <si>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</si>
  <si>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</si>
  <si>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</si>
  <si>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</si>
  <si>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</si>
  <si>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</si>
  <si>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</si>
  <si>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</si>
  <si>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</si>
  <si>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</si>
  <si>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</si>
  <si>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</si>
  <si>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</si>
  <si>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</si>
  <si>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</si>
  <si>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</si>
  <si>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</si>
  <si>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</si>
  <si>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</si>
  <si>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</si>
  <si>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</si>
  <si>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</si>
  <si>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</si>
  <si>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</si>
  <si>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</si>
  <si>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</si>
  <si>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</si>
  <si>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</si>
  <si>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</si>
  <si>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</si>
  <si>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</si>
  <si>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</si>
  <si>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</si>
  <si>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</si>
  <si>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</si>
  <si>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</si>
  <si>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</si>
  <si>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</si>
  <si>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</si>
  <si>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</si>
  <si>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</si>
  <si>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</si>
  <si>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</si>
  <si>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</si>
  <si>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</si>
  <si>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</si>
  <si>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</si>
  <si>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</si>
  <si>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</si>
  <si>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</si>
  <si>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</si>
  <si>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</si>
  <si>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</si>
  <si>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</si>
  <si>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</si>
  <si>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</si>
  <si>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</si>
  <si>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</si>
  <si>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</si>
  <si>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</si>
  <si>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</si>
  <si>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</si>
  <si>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</si>
  <si>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</si>
  <si>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</si>
  <si>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</si>
  <si>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</si>
  <si>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</si>
  <si>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</si>
  <si>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</si>
  <si>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</si>
  <si>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</si>
  <si>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</si>
  <si>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</si>
  <si>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</si>
  <si>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</si>
  <si>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</si>
  <si>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</si>
  <si>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</si>
  <si>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</si>
  <si>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</si>
  <si>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</si>
  <si>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</si>
  <si>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</si>
  <si>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</si>
  <si>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</si>
  <si>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</si>
  <si>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</si>
  <si>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</si>
  <si>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</si>
  <si>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</si>
  <si>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</si>
  <si>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</si>
  <si>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</si>
  <si>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</si>
  <si>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</si>
  <si>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</si>
  <si>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</si>
  <si>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</si>
  <si>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</si>
  <si>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</si>
  <si>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</si>
  <si>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</si>
  <si>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</si>
  <si>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</si>
  <si>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</si>
  <si>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</si>
  <si>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</si>
  <si>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</si>
  <si>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</si>
  <si>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</si>
  <si>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</si>
  <si>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</si>
  <si>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</si>
  <si>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</si>
  <si>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</si>
  <si>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</si>
  <si>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</si>
  <si>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</si>
  <si>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</si>
  <si>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</si>
  <si>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</si>
  <si>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</si>
  <si>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</si>
  <si>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</si>
  <si>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</si>
  <si>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</si>
  <si>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</si>
  <si>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</si>
  <si>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</si>
  <si>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</si>
  <si>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</si>
  <si>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</si>
  <si>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</si>
  <si>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</si>
  <si>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</si>
  <si>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</si>
  <si>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</si>
  <si>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</si>
  <si>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</si>
  <si>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</si>
  <si>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</si>
  <si>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</si>
  <si>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</si>
  <si>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</si>
  <si>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</si>
  <si>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</si>
  <si>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</si>
  <si>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</si>
  <si>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</si>
  <si>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</si>
  <si>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</si>
  <si>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</si>
  <si>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</si>
  <si>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</si>
  <si>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</si>
  <si>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</si>
  <si>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</si>
  <si>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</si>
  <si>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</si>
  <si>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</si>
  <si>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</si>
  <si>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</si>
  <si>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</si>
  <si>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</si>
  <si>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</si>
  <si>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</si>
  <si>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</si>
  <si>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</si>
  <si>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</si>
  <si>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</si>
  <si>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</si>
  <si>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</si>
  <si>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</si>
  <si>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</si>
  <si>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</si>
  <si>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</si>
  <si>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</si>
  <si>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</si>
  <si>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</si>
  <si>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</si>
  <si>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</si>
  <si>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</si>
  <si>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</si>
  <si>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</si>
  <si>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</si>
  <si>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</si>
  <si>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</si>
  <si>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</si>
  <si>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</si>
  <si>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</si>
  <si>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</si>
  <si>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</si>
  <si>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</si>
  <si>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</si>
  <si>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</si>
  <si>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</si>
  <si>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</si>
  <si>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</si>
  <si>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</si>
  <si>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</si>
  <si>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</si>
  <si>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</si>
  <si>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</si>
  <si>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</si>
  <si>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</si>
  <si>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</si>
  <si>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</si>
  <si>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</si>
  <si>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</si>
  <si>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</si>
  <si>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</si>
  <si>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</si>
  <si>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</si>
  <si>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</si>
  <si>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</si>
  <si>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</si>
  <si>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</si>
  <si>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</si>
  <si>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</si>
  <si>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</si>
  <si>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</si>
  <si>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</si>
  <si>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</si>
  <si>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</si>
  <si>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</si>
  <si>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</si>
  <si>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</si>
  <si>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</si>
  <si>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</si>
  <si>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</si>
  <si>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</si>
  <si>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</si>
  <si>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</si>
  <si>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</si>
  <si>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</si>
  <si>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</si>
  <si>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</si>
  <si>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</si>
  <si>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</si>
  <si>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</si>
  <si>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</si>
  <si>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</si>
  <si>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</si>
  <si>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</si>
  <si>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</si>
  <si>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</si>
  <si>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</si>
  <si>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</si>
  <si>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</si>
  <si>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</si>
  <si>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</si>
  <si>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</si>
  <si>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</si>
  <si>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</si>
  <si>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</si>
  <si>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</si>
  <si>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</si>
  <si>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</si>
  <si>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</si>
  <si>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</si>
  <si>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</si>
  <si>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</si>
  <si>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</si>
  <si>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</si>
  <si>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</si>
  <si>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</si>
  <si>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</si>
  <si>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</si>
  <si>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</si>
  <si>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</si>
  <si>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</si>
  <si>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</si>
  <si>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</si>
  <si>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</si>
  <si>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</si>
  <si>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</si>
  <si>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</si>
  <si>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</si>
  <si>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</si>
  <si>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</si>
  <si>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</si>
  <si>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</si>
  <si>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</si>
  <si>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</si>
  <si>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</si>
  <si>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</si>
  <si>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</si>
  <si>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</si>
  <si>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</si>
  <si>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</si>
  <si>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</si>
  <si>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</si>
  <si>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</si>
  <si>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</si>
  <si>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</si>
  <si>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</si>
  <si>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</si>
  <si>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</si>
  <si>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</si>
  <si>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</si>
  <si>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</si>
  <si>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</si>
  <si>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</si>
  <si>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</si>
  <si>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</si>
  <si>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</si>
  <si>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</si>
  <si>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</si>
  <si>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</si>
  <si>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</si>
  <si>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</si>
  <si>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</si>
  <si>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</si>
  <si>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</si>
  <si>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</si>
  <si>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</si>
  <si>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</si>
  <si>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</si>
  <si>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</si>
  <si>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</si>
  <si>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</si>
  <si>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</si>
  <si>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</si>
  <si>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</si>
  <si>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</si>
  <si>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</si>
  <si>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</si>
  <si>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</si>
  <si>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</si>
  <si>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</si>
  <si>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</si>
  <si>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</si>
  <si>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</si>
  <si>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</si>
  <si>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</si>
  <si>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</si>
  <si>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</si>
  <si>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</si>
  <si>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</si>
  <si>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</si>
  <si>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</si>
  <si>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</si>
  <si>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</si>
  <si>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</si>
  <si>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</si>
  <si>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</si>
  <si>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</si>
  <si>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</si>
  <si>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</si>
  <si>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</si>
  <si>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</si>
  <si>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</si>
  <si>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</si>
  <si>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</si>
  <si>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</si>
  <si>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</si>
  <si>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</si>
  <si>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</si>
  <si>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</si>
  <si>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</si>
  <si>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</si>
  <si>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</si>
  <si>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</si>
  <si>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</si>
  <si>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</si>
  <si>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</si>
  <si>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</si>
  <si>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</si>
  <si>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</si>
  <si>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</si>
  <si>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</si>
  <si>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</si>
  <si>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</si>
  <si>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</si>
  <si>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</si>
  <si>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</si>
  <si>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</si>
  <si>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</si>
  <si>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</si>
  <si>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</si>
  <si>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</si>
  <si>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</si>
  <si>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</si>
  <si>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</si>
  <si>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</si>
  <si>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</si>
  <si>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</si>
  <si>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</si>
  <si>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</si>
  <si>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</si>
  <si>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</si>
  <si>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</si>
  <si>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</si>
  <si>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</si>
  <si>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</si>
  <si>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</si>
  <si>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</si>
  <si>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</si>
  <si>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</si>
  <si>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</si>
  <si>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</si>
  <si>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</si>
  <si>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</si>
  <si>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</si>
  <si>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</si>
  <si>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</si>
  <si>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</si>
  <si>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</si>
  <si>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</si>
  <si>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</si>
  <si>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</si>
  <si>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</si>
  <si>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</si>
  <si>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</si>
  <si>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</si>
  <si>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</si>
  <si>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</si>
  <si>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</si>
  <si>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</si>
  <si>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</si>
  <si>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</si>
  <si>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</si>
  <si>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</si>
  <si>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</si>
  <si>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</si>
  <si>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</si>
  <si>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</si>
  <si>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</si>
  <si>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</si>
  <si>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</si>
  <si>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</si>
  <si>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</si>
  <si>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</si>
  <si>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</si>
  <si>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</si>
  <si>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</si>
  <si>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</si>
  <si>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</si>
  <si>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</si>
  <si>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</si>
  <si>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</si>
  <si>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</si>
  <si>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</si>
  <si>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</si>
  <si>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</si>
  <si>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</si>
  <si>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</si>
  <si>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</si>
  <si>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</si>
  <si>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</si>
  <si>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</si>
  <si>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</si>
  <si>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</si>
  <si>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</si>
  <si>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</si>
  <si>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</si>
  <si>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</si>
  <si>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</si>
  <si>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</si>
  <si>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</si>
  <si>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</si>
  <si>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</si>
  <si>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</si>
  <si>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</si>
  <si>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</si>
  <si>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</si>
  <si>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</si>
  <si>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</si>
  <si>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</si>
  <si>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</si>
  <si>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</si>
  <si>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</si>
  <si>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</si>
  <si>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</si>
  <si>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</si>
  <si>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</si>
  <si>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</si>
  <si>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</si>
  <si>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</si>
  <si>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</si>
  <si>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</si>
  <si>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</si>
  <si>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</si>
  <si>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</si>
  <si>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</si>
  <si>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</si>
  <si>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</si>
  <si>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</si>
  <si>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</si>
  <si>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</si>
  <si>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</si>
  <si>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</si>
  <si>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</si>
  <si>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</si>
  <si>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</si>
  <si>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</si>
  <si>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</si>
  <si>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</si>
  <si>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</si>
  <si>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</si>
  <si>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</si>
  <si>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</si>
  <si>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</si>
  <si>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</si>
  <si>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</si>
  <si>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</si>
  <si>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</si>
  <si>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</si>
  <si>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</si>
  <si>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</si>
  <si>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</si>
  <si>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</si>
  <si>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</si>
  <si>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</si>
  <si>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</si>
  <si>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</si>
  <si>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</si>
  <si>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</si>
  <si>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</si>
  <si>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</si>
  <si>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</si>
  <si>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</si>
  <si>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</si>
  <si>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</si>
  <si>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</si>
  <si>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</si>
  <si>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</si>
  <si>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</si>
  <si>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</si>
  <si>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</si>
  <si>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</si>
  <si>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</si>
  <si>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</si>
  <si>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</si>
  <si>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</si>
  <si>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</si>
  <si>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</si>
  <si>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</si>
  <si>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</si>
  <si>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</si>
  <si>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</si>
  <si>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</si>
  <si>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</si>
  <si>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</si>
  <si>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</si>
  <si>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</si>
  <si>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</si>
  <si>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</si>
  <si>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</si>
  <si>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</si>
  <si>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</si>
  <si>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</si>
  <si>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</si>
  <si>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</si>
  <si>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</si>
  <si>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</si>
  <si>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</si>
  <si>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</si>
  <si>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</si>
  <si>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</si>
  <si>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</si>
  <si>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</si>
  <si>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</si>
  <si>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</si>
  <si>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</si>
  <si>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</si>
  <si>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</si>
  <si>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</si>
  <si>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</si>
  <si>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</si>
  <si>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</si>
  <si>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</si>
  <si>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</si>
  <si>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</si>
  <si>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</si>
  <si>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</si>
  <si>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</si>
  <si>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</si>
  <si>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</si>
  <si>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</si>
  <si>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</si>
  <si>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</si>
  <si>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</si>
  <si>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</si>
  <si>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</si>
  <si>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</si>
  <si>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</si>
  <si>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</si>
  <si>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</si>
  <si>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</si>
  <si>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</si>
  <si>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</si>
  <si>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</si>
  <si>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</si>
  <si>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</si>
  <si>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</si>
  <si>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</si>
  <si>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</si>
  <si>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</si>
  <si>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</si>
  <si>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</si>
  <si>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</si>
  <si>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</si>
  <si>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</si>
  <si>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</si>
  <si>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</si>
  <si>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</si>
  <si>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</si>
  <si>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</si>
  <si>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</si>
  <si>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</si>
  <si>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</si>
  <si>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</si>
  <si>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</si>
  <si>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</si>
  <si>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</si>
  <si>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</si>
  <si>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</si>
  <si>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</si>
  <si>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</si>
  <si>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</si>
  <si>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</si>
  <si>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</si>
  <si>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</si>
  <si>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</si>
  <si>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</si>
  <si>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</si>
  <si>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</si>
  <si>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</si>
  <si>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</si>
  <si>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</si>
  <si>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</si>
  <si>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</si>
  <si>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</si>
  <si>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</si>
  <si>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</si>
  <si>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</si>
  <si>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</si>
  <si>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</si>
  <si>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</si>
  <si>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</si>
  <si>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</si>
  <si>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</si>
  <si>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</si>
  <si>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</si>
  <si>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</si>
  <si>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</si>
  <si>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</si>
  <si>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</si>
  <si>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</si>
  <si>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</si>
  <si>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</si>
  <si>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</si>
  <si>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</si>
  <si>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</si>
  <si>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</si>
  <si>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</si>
  <si>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</si>
  <si>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</si>
  <si>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</si>
  <si>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</si>
  <si>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</si>
  <si>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</si>
  <si>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</si>
  <si>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</si>
  <si>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</si>
  <si>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</si>
  <si>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</si>
  <si>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</si>
  <si>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</si>
  <si>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</si>
  <si>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</si>
  <si>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</si>
  <si>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</si>
  <si>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</si>
  <si>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</si>
  <si>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</si>
  <si>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</si>
  <si>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</si>
  <si>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</si>
  <si>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</si>
  <si>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</si>
  <si>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</si>
  <si>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</si>
  <si>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</si>
  <si>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</si>
  <si>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</si>
  <si>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</si>
  <si>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</si>
  <si>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</si>
  <si>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</si>
  <si>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</si>
  <si>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</si>
  <si>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</si>
  <si>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</si>
  <si>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</si>
  <si>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</si>
  <si>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</si>
  <si>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</si>
  <si>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</si>
  <si>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</si>
  <si>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</si>
  <si>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</si>
  <si>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</si>
  <si>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</si>
  <si>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</si>
  <si>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</si>
  <si>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</si>
  <si>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</si>
  <si>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</si>
  <si>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</si>
  <si>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</si>
  <si>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</si>
  <si>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</si>
  <si>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</si>
  <si>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</si>
  <si>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</si>
  <si>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</si>
  <si>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</si>
  <si>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</si>
  <si>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</si>
  <si>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</si>
  <si>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</si>
  <si>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</si>
  <si>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</si>
  <si>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</si>
  <si>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</si>
  <si>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</si>
  <si>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</si>
  <si>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</si>
  <si>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</si>
  <si>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</si>
  <si>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</si>
  <si>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</si>
  <si>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</si>
  <si>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</si>
  <si>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</si>
  <si>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</si>
  <si>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</si>
  <si>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</si>
  <si>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</si>
  <si>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</si>
  <si>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</si>
  <si>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</si>
  <si>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</si>
  <si>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</si>
  <si>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</si>
  <si>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</si>
  <si>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</si>
  <si>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</si>
  <si>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</si>
  <si>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</si>
  <si>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</si>
  <si>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</si>
  <si>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</si>
  <si>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</si>
  <si>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</si>
  <si>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</si>
  <si>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</si>
  <si>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</si>
  <si>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</si>
  <si>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</si>
  <si>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</si>
  <si>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</si>
  <si>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</si>
  <si>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</si>
  <si>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</si>
  <si>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</si>
  <si>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</si>
  <si>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</si>
  <si>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</si>
  <si>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</si>
  <si>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</si>
  <si>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</si>
  <si>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</si>
  <si>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</si>
  <si>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</si>
  <si>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</si>
  <si>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</si>
  <si>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</si>
  <si>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</si>
  <si>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</si>
  <si>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</si>
  <si>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</si>
  <si>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</si>
  <si>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</si>
  <si>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</si>
  <si>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</si>
  <si>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</si>
  <si>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</si>
  <si>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</si>
  <si>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</si>
  <si>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</si>
  <si>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</si>
  <si>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</si>
  <si>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</si>
  <si>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</si>
  <si>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</si>
  <si>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</si>
  <si>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</si>
  <si>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</si>
  <si>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</si>
  <si>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</si>
  <si>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</si>
  <si>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</si>
  <si>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</si>
  <si>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</si>
  <si>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</si>
  <si>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</si>
  <si>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</si>
  <si>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</si>
  <si>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</si>
  <si>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</si>
  <si>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</si>
  <si>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</si>
  <si>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</si>
  <si>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</si>
  <si>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</si>
  <si>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</si>
  <si>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</si>
  <si>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</si>
  <si>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</si>
  <si>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</si>
  <si>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</si>
  <si>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</si>
  <si>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</si>
  <si>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</si>
  <si>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</si>
  <si>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</si>
  <si>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</si>
  <si>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</si>
  <si>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</si>
  <si>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</si>
  <si>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</si>
  <si>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</si>
  <si>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</si>
  <si>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</si>
  <si>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</si>
  <si>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</si>
  <si>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</si>
  <si>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</si>
  <si>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</si>
  <si>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</si>
  <si>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</si>
  <si>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</si>
  <si>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</si>
  <si>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</si>
  <si>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</si>
  <si>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</si>
  <si>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</si>
  <si>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</si>
  <si>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</si>
  <si>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</si>
  <si>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</si>
  <si>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</si>
  <si>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</si>
  <si>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</si>
  <si>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</si>
  <si>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</si>
  <si>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</si>
  <si>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</si>
  <si>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</si>
  <si>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</si>
  <si>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</si>
  <si>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</si>
  <si>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</si>
  <si>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</si>
  <si>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</si>
  <si>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</si>
  <si>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</si>
  <si>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</si>
  <si>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</si>
  <si>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</si>
  <si>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</si>
  <si>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</si>
  <si>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</si>
  <si>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</si>
  <si>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</si>
  <si>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</si>
  <si>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</si>
  <si>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</si>
  <si>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</si>
  <si>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</si>
  <si>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</si>
  <si>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</si>
  <si>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</si>
  <si>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</si>
  <si>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</si>
  <si>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</si>
  <si>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</si>
  <si>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</si>
  <si>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</si>
  <si>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</si>
  <si>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</si>
  <si>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</si>
  <si>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</si>
  <si>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</si>
  <si>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</si>
  <si>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</si>
  <si>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</si>
  <si>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</si>
  <si>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</si>
  <si>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</si>
  <si>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</si>
  <si>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</si>
  <si>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</si>
  <si>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</si>
  <si>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</si>
  <si>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</si>
  <si>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</si>
  <si>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</si>
  <si>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</si>
  <si>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</si>
  <si>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</si>
  <si>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</si>
  <si>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</si>
  <si>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</si>
  <si>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</si>
  <si>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</si>
  <si>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</si>
  <si>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</si>
  <si>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</si>
  <si>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</si>
  <si>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</si>
  <si>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</si>
  <si>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</si>
  <si>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</si>
  <si>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</si>
  <si>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</si>
  <si>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</si>
  <si>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</si>
  <si>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</si>
  <si>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</si>
  <si>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</si>
  <si>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</si>
  <si>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</si>
  <si>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</si>
  <si>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</si>
  <si>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</si>
  <si>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</si>
  <si>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</si>
  <si>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</si>
  <si>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</si>
  <si>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</si>
  <si>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</si>
  <si>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</si>
  <si>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</si>
  <si>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</si>
  <si>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</si>
  <si>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</si>
  <si>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</si>
  <si>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</si>
  <si>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</si>
  <si>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</si>
  <si>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</si>
  <si>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</si>
  <si>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</si>
  <si>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</si>
  <si>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</si>
  <si>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</si>
  <si>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</si>
  <si>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</si>
  <si>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</si>
  <si>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</si>
  <si>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</si>
  <si>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</si>
  <si>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</si>
  <si>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</si>
  <si>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</si>
  <si>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</si>
  <si>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</si>
  <si>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</si>
  <si>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</si>
  <si>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</si>
  <si>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</si>
  <si>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</si>
  <si>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</si>
  <si>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</si>
  <si>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</si>
  <si>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</si>
  <si>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</si>
  <si>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</si>
  <si>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</si>
  <si>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</si>
  <si>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</si>
  <si>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</si>
  <si>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</si>
  <si>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</si>
  <si>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</si>
  <si>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</si>
  <si>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</si>
  <si>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</si>
  <si>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</si>
  <si>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</si>
  <si>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</si>
  <si>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</si>
  <si>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</si>
  <si>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</si>
  <si>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</si>
  <si>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</si>
  <si>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</si>
  <si>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</si>
  <si>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</si>
  <si>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</si>
  <si>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</si>
  <si>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</si>
  <si>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</si>
  <si>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</si>
  <si>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</si>
  <si>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</si>
  <si>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</si>
  <si>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</si>
  <si>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</si>
  <si>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</si>
  <si>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</si>
  <si>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</si>
  <si>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</si>
  <si>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</si>
  <si>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</si>
  <si>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</si>
  <si>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</si>
  <si>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</si>
  <si>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</si>
  <si>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</si>
  <si>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</si>
  <si>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</si>
  <si>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</si>
  <si>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</si>
  <si>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</si>
  <si>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</si>
  <si>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</si>
  <si>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</si>
  <si>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</si>
  <si>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</si>
  <si>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</si>
  <si>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</si>
  <si>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</si>
  <si>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</si>
  <si>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</si>
  <si>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</si>
  <si>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</si>
  <si>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</si>
  <si>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</si>
  <si>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</si>
  <si>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</si>
  <si>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</si>
  <si>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</si>
  <si>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</si>
  <si>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</si>
  <si>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</si>
  <si>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</si>
  <si>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</si>
  <si>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</si>
  <si>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</si>
  <si>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</si>
  <si>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</si>
  <si>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</si>
  <si>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</si>
  <si>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</si>
  <si>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</si>
  <si>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</si>
  <si>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</si>
  <si>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</si>
  <si>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</si>
  <si>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</si>
  <si>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</si>
  <si>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</si>
  <si>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</si>
  <si>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</si>
  <si>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</si>
  <si>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</si>
  <si>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</si>
  <si>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</si>
  <si>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</si>
  <si>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</si>
  <si>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</si>
  <si>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</si>
  <si>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</si>
  <si>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</si>
  <si>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</si>
  <si>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</si>
  <si>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</si>
  <si>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</si>
  <si>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</si>
  <si>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</si>
  <si>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</si>
  <si>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</si>
  <si>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</si>
  <si>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</si>
  <si>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</si>
  <si>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</si>
  <si>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</si>
  <si>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</si>
  <si>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</si>
  <si>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</si>
  <si>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</si>
  <si>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</si>
  <si>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</si>
  <si>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</si>
  <si>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</si>
  <si>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</si>
  <si>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</si>
  <si>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</si>
  <si>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</si>
  <si>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</si>
  <si>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</si>
  <si>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</si>
  <si>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</si>
  <si>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</si>
  <si>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</si>
  <si>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</si>
  <si>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</si>
  <si>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</si>
  <si>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</si>
  <si>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</si>
  <si>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</si>
  <si>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</si>
  <si>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</si>
  <si>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</si>
  <si>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</si>
  <si>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</si>
  <si>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</si>
  <si>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</si>
  <si>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</si>
  <si>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</si>
  <si>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</si>
  <si>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</si>
  <si>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</si>
  <si>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</si>
  <si>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</si>
  <si>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</si>
  <si>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</si>
  <si>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</si>
  <si>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</si>
  <si>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</si>
  <si>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</si>
  <si>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</si>
  <si>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</si>
  <si>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</si>
  <si>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</si>
  <si>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</si>
  <si>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</si>
  <si>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</si>
  <si>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</si>
  <si>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</si>
  <si>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</si>
  <si>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</si>
  <si>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</si>
  <si>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</si>
  <si>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</si>
  <si>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</si>
  <si>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</si>
  <si>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</si>
  <si>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</si>
  <si>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</si>
  <si>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</si>
  <si>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</si>
  <si>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</si>
  <si>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</si>
  <si>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</si>
  <si>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</si>
  <si>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</si>
  <si>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</si>
  <si>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</si>
  <si>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</si>
  <si>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</si>
  <si>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</si>
  <si>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</si>
  <si>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</si>
  <si>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</si>
  <si>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</si>
  <si>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</si>
  <si>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</si>
  <si>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</si>
  <si>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</si>
  <si>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</si>
  <si>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</si>
  <si>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</si>
  <si>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</si>
  <si>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</si>
  <si>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</si>
  <si>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</si>
  <si>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</si>
  <si>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</si>
  <si>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</si>
  <si>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</si>
  <si>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</si>
  <si>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</si>
  <si>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</si>
  <si>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</si>
  <si>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</si>
  <si>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</si>
  <si>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</si>
  <si>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</si>
  <si>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</si>
  <si>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</si>
  <si>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</si>
  <si>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</si>
  <si>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</si>
  <si>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</si>
  <si>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</si>
  <si>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</si>
  <si>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</si>
  <si>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</si>
  <si>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</si>
  <si>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</si>
  <si>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</si>
  <si>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</si>
  <si>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</si>
  <si>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</si>
  <si>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</si>
  <si>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</si>
  <si>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</si>
  <si>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</si>
  <si>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</si>
  <si>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</si>
  <si>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</si>
  <si>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</si>
  <si>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</si>
  <si>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</si>
  <si>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</si>
  <si>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</si>
  <si>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</si>
  <si>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</si>
  <si>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</si>
  <si>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</si>
  <si>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</si>
  <si>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</si>
  <si>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</si>
  <si>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</si>
  <si>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</si>
  <si>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</si>
  <si>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</si>
  <si>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</si>
  <si>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</si>
  <si>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</si>
  <si>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</si>
  <si>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</si>
  <si>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</si>
  <si>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</si>
  <si>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</si>
  <si>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</si>
  <si>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</si>
  <si>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</si>
  <si>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</si>
  <si>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</si>
  <si>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</si>
  <si>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</si>
  <si>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</si>
  <si>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</si>
  <si>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</si>
  <si>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</si>
  <si>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</si>
  <si>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</si>
  <si>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</si>
  <si>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</si>
  <si>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</si>
  <si>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</si>
  <si>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</si>
  <si>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</si>
  <si>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</si>
  <si>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</si>
  <si>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</si>
  <si>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</si>
  <si>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</si>
  <si>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</si>
  <si>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</si>
  <si>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</si>
  <si>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</si>
  <si>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</si>
  <si>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</si>
  <si>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</si>
  <si>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</si>
  <si>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</si>
  <si>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</si>
  <si>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</si>
  <si>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</si>
  <si>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</si>
  <si>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</si>
  <si>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</si>
  <si>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</si>
  <si>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</si>
  <si>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</si>
  <si>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</si>
  <si>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</si>
  <si>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</si>
  <si>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</si>
  <si>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</si>
  <si>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</si>
  <si>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</si>
  <si>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</si>
  <si>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</si>
  <si>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</si>
  <si>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</si>
  <si>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</si>
  <si>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</si>
  <si>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</si>
  <si>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</si>
  <si>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</si>
  <si>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</si>
  <si>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</si>
  <si>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</si>
  <si>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</si>
  <si>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</si>
  <si>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</si>
  <si>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</si>
  <si>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</si>
  <si>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</si>
  <si>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</si>
  <si>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</si>
  <si>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</si>
  <si>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</si>
  <si>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</si>
  <si>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</si>
  <si>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</si>
  <si>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</si>
  <si>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</si>
  <si>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</si>
  <si>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</si>
  <si>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</si>
  <si>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</si>
  <si>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</si>
  <si>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</si>
  <si>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</si>
  <si>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</si>
  <si>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</si>
  <si>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</si>
  <si>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</si>
  <si>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</si>
  <si>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</si>
  <si>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</si>
  <si>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</si>
  <si>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</si>
  <si>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</si>
  <si>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</si>
  <si>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</si>
  <si>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</si>
  <si>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</si>
  <si>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</si>
  <si>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</si>
  <si>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</si>
  <si>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</si>
  <si>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</si>
  <si>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</si>
  <si>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</si>
  <si>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</si>
  <si>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</si>
  <si>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</si>
  <si>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</si>
  <si>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</si>
  <si>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</si>
  <si>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</si>
  <si>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</si>
  <si>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</si>
  <si>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</si>
  <si>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</si>
  <si>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</si>
  <si>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</si>
  <si>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</si>
  <si>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</si>
  <si>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</si>
  <si>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</si>
  <si>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</si>
  <si>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</si>
  <si>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</si>
  <si>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</si>
  <si>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</si>
  <si>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</si>
  <si>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</si>
  <si>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</si>
  <si>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</si>
  <si>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</si>
  <si>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</si>
  <si>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</si>
  <si>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</si>
  <si>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</si>
  <si>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</si>
  <si>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</si>
  <si>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</si>
  <si>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</si>
  <si>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</si>
  <si>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</si>
  <si>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</si>
  <si>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</si>
  <si>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</si>
  <si>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</si>
  <si>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</si>
  <si>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</si>
  <si>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</si>
  <si>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</si>
  <si>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</si>
  <si>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</si>
  <si>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</si>
  <si>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</si>
  <si>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</si>
  <si>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</si>
  <si>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</si>
  <si>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</si>
  <si>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</si>
  <si>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</si>
  <si>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</si>
  <si>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</si>
  <si>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</si>
  <si>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</si>
  <si>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</si>
  <si>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</si>
  <si>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</si>
  <si>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</si>
  <si>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</si>
  <si>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</si>
  <si>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</si>
  <si>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</si>
  <si>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</si>
  <si>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</si>
  <si>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</si>
  <si>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</si>
  <si>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</si>
  <si>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</si>
  <si>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</si>
  <si>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</si>
  <si>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</si>
  <si>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</si>
  <si>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</si>
  <si>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</si>
  <si>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</si>
  <si>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</si>
  <si>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</si>
  <si>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</si>
  <si>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</si>
  <si>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</si>
  <si>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</si>
  <si>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</si>
  <si>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</si>
  <si>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</si>
  <si>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</si>
  <si>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</si>
  <si>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</si>
  <si>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</si>
  <si>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</si>
  <si>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</si>
  <si>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</si>
  <si>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</si>
  <si>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</si>
  <si>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</si>
  <si>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</si>
  <si>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</si>
  <si>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</si>
  <si>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</si>
  <si>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</si>
  <si>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</si>
  <si>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</si>
  <si>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</si>
  <si>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</si>
  <si>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</si>
  <si>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</si>
  <si>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</si>
  <si>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</si>
  <si>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</si>
  <si>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</si>
  <si>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</si>
  <si>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</si>
  <si>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</si>
  <si>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</si>
  <si>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</si>
  <si>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</si>
  <si>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</si>
  <si>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</si>
  <si>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</si>
  <si>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</si>
  <si>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</si>
  <si>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</si>
  <si>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</si>
  <si>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</si>
  <si>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</si>
  <si>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</si>
  <si>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</si>
  <si>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</si>
  <si>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</si>
  <si>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</si>
  <si>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</si>
  <si>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</si>
  <si>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</si>
  <si>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</si>
  <si>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</si>
  <si>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</si>
  <si>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</si>
  <si>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</si>
  <si>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</si>
  <si>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</si>
  <si>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</si>
  <si>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</si>
  <si>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</si>
  <si>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</si>
  <si>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</si>
  <si>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</si>
  <si>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</si>
  <si>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</si>
  <si>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</si>
  <si>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</si>
  <si>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</si>
  <si>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</si>
  <si>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</si>
  <si>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</si>
  <si>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</si>
  <si>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</si>
  <si>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</si>
  <si>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</si>
  <si>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</si>
  <si>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</si>
  <si>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</si>
  <si>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</si>
  <si>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</si>
  <si>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</si>
  <si>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</si>
  <si>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</si>
  <si>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</si>
  <si>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</si>
  <si>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</si>
  <si>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</si>
  <si>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</si>
  <si>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</si>
  <si>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</si>
  <si>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</si>
  <si>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</si>
  <si>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</si>
  <si>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</si>
  <si>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</si>
  <si>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</si>
  <si>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</si>
  <si>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</si>
  <si>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</si>
  <si>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</si>
  <si>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</si>
  <si>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</si>
  <si>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</si>
  <si>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</si>
  <si>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</si>
  <si>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</si>
  <si>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</si>
  <si>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</si>
  <si>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</si>
  <si>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</si>
  <si>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</si>
  <si>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</si>
  <si>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</si>
  <si>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</si>
  <si>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</si>
  <si>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</si>
  <si>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</si>
  <si>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</si>
  <si>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</si>
  <si>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</si>
  <si>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</si>
  <si>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</si>
  <si>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</si>
  <si>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</si>
  <si>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</si>
  <si>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</si>
  <si>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</si>
  <si>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</si>
  <si>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</si>
  <si>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</si>
  <si>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</si>
  <si>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</si>
  <si>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</si>
  <si>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</si>
  <si>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</si>
  <si>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</si>
  <si>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</si>
  <si>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</si>
  <si>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</si>
  <si>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</si>
  <si>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</si>
  <si>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</si>
  <si>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</si>
  <si>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</si>
  <si>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</si>
  <si>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</si>
  <si>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</si>
  <si>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</si>
  <si>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</si>
  <si>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</si>
  <si>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</si>
  <si>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</si>
  <si>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</si>
  <si>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</si>
  <si>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</si>
  <si>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</si>
  <si>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</si>
  <si>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</si>
  <si>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</si>
  <si>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</si>
  <si>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</si>
  <si>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</si>
  <si>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</si>
  <si>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</si>
  <si>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</si>
  <si>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</si>
  <si>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</si>
  <si>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</si>
  <si>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</si>
  <si>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</si>
  <si>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</si>
  <si>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</si>
  <si>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</si>
  <si>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</si>
  <si>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</si>
  <si>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</si>
  <si>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</si>
  <si>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</si>
  <si>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</si>
  <si>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</si>
  <si>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</si>
  <si>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</si>
  <si>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</si>
  <si>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</si>
  <si>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</si>
  <si>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</si>
  <si>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</si>
  <si>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</si>
  <si>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</si>
  <si>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</si>
  <si>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</si>
  <si>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</si>
  <si>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</si>
  <si>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</si>
  <si>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</si>
  <si>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</si>
  <si>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</si>
  <si>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</si>
  <si>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</si>
  <si>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</si>
  <si>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</si>
  <si>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</si>
  <si>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</si>
  <si>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</si>
  <si>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</si>
  <si>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</si>
  <si>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</si>
  <si>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</si>
  <si>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</si>
  <si>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</si>
  <si>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</si>
  <si>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</si>
  <si>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</si>
  <si>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</si>
  <si>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</si>
  <si>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</si>
  <si>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</si>
  <si>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</si>
  <si>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</si>
  <si>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</si>
  <si>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</si>
  <si>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</si>
  <si>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</si>
  <si>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</si>
  <si>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</si>
  <si>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</si>
  <si>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</si>
  <si>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</si>
  <si>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</si>
  <si>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</si>
  <si>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</si>
  <si>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</si>
  <si>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</si>
  <si>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</si>
  <si>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</si>
  <si>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</si>
  <si>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</si>
  <si>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</si>
  <si>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</si>
  <si>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</si>
  <si>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</si>
  <si>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</si>
  <si>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</si>
  <si>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</si>
  <si>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</si>
  <si>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</si>
  <si>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</si>
  <si>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</si>
  <si>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</si>
  <si>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</si>
  <si>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</si>
  <si>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</si>
  <si>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</si>
  <si>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</si>
  <si>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</si>
  <si>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</si>
  <si>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</si>
  <si>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</si>
  <si>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</si>
  <si>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</si>
  <si>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</si>
  <si>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</si>
  <si>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</si>
  <si>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</si>
  <si>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</si>
  <si>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</si>
  <si>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</si>
  <si>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</si>
  <si>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</si>
  <si>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</si>
  <si>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</si>
  <si>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</si>
  <si>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</si>
  <si>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</si>
  <si>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</si>
  <si>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</si>
  <si>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</si>
  <si>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</si>
  <si>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</si>
  <si>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</si>
  <si>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</si>
  <si>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</si>
  <si>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</si>
  <si>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</si>
  <si>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</si>
  <si>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</si>
  <si>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</si>
  <si>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</si>
  <si>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</si>
  <si>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</si>
  <si>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</si>
  <si>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</si>
  <si>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</si>
  <si>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</si>
  <si>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</si>
  <si>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</si>
  <si>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</si>
  <si>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</si>
  <si>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</si>
  <si>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</si>
  <si>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</si>
  <si>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</si>
  <si>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</si>
  <si>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</si>
  <si>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</si>
  <si>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</si>
  <si>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</si>
  <si>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</si>
  <si>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</si>
  <si>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</si>
  <si>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</si>
  <si>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</si>
  <si>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</si>
  <si>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</si>
  <si>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</si>
  <si>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</si>
  <si>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</si>
  <si>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</si>
  <si>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</si>
  <si>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</si>
  <si>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</si>
  <si>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</si>
  <si>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</si>
  <si>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</si>
  <si>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</si>
  <si>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</si>
  <si>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</si>
  <si>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</si>
  <si>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</si>
  <si>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</si>
  <si>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</si>
  <si>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</si>
  <si>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</si>
  <si>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</si>
  <si>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</si>
  <si>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</si>
  <si>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</si>
  <si>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</si>
  <si>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</si>
  <si>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</si>
  <si>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</si>
  <si>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</si>
  <si>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</si>
  <si>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</si>
  <si>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</si>
  <si>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</si>
  <si>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</si>
  <si>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</si>
  <si>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</si>
  <si>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</si>
  <si>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</si>
  <si>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</si>
  <si>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</si>
  <si>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</si>
  <si>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</si>
  <si>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</si>
  <si>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</si>
  <si>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</si>
  <si>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</si>
  <si>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</si>
  <si>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</si>
  <si>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</si>
  <si>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</si>
  <si>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</si>
  <si>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</si>
  <si>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</si>
  <si>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</si>
  <si>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</si>
  <si>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</si>
  <si>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</si>
  <si>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</si>
  <si>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</si>
  <si>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</si>
  <si>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</si>
  <si>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</si>
  <si>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</si>
  <si>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</si>
  <si>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</si>
  <si>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</si>
  <si>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</si>
  <si>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</si>
  <si>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</si>
  <si>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</si>
  <si>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</si>
  <si>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</si>
  <si>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</si>
  <si>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</si>
  <si>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</si>
  <si>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</si>
  <si>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</si>
  <si>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</si>
  <si>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</si>
  <si>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</si>
  <si>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</si>
  <si>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</si>
  <si>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</si>
  <si>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</si>
  <si>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</si>
  <si>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</si>
  <si>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</si>
  <si>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</si>
  <si>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</si>
  <si>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</si>
  <si>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</si>
  <si>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</si>
  <si>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</si>
  <si>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</si>
  <si>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</si>
  <si>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</si>
  <si>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</si>
  <si>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</si>
  <si>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</si>
  <si>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</si>
  <si>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</si>
  <si>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</si>
  <si>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</si>
  <si>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</si>
  <si>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</si>
  <si>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</si>
  <si>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</si>
  <si>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</si>
  <si>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</si>
  <si>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</si>
  <si>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</si>
  <si>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</si>
  <si>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</si>
  <si>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</si>
  <si>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</si>
  <si>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</si>
  <si>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</si>
  <si>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</si>
  <si>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</si>
  <si>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</si>
  <si>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</si>
  <si>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</si>
  <si>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</si>
  <si>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</si>
  <si>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</si>
  <si>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</si>
  <si>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</si>
  <si>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</si>
  <si>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</si>
  <si>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</si>
  <si>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</si>
  <si>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</si>
  <si>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</si>
  <si>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</si>
  <si>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</si>
  <si>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</si>
  <si>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</si>
  <si>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</si>
  <si>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</si>
  <si>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</si>
  <si>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</si>
  <si>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</si>
  <si>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</si>
  <si>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</si>
  <si>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</si>
  <si>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</si>
  <si>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</si>
  <si>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</si>
  <si>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</si>
  <si>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</si>
  <si>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</si>
  <si>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</si>
  <si>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</si>
  <si>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</si>
  <si>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</si>
  <si>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</si>
  <si>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</si>
  <si>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</si>
  <si>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</si>
  <si>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</si>
  <si>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</si>
  <si>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</si>
  <si>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</si>
  <si>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</si>
  <si>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</si>
  <si>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</si>
  <si>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</si>
  <si>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</si>
  <si>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</si>
  <si>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</si>
  <si>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</si>
  <si>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</si>
  <si>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</si>
  <si>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</si>
  <si>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</si>
  <si>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</si>
  <si>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</si>
  <si>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</si>
  <si>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</si>
  <si>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</si>
  <si>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</si>
  <si>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</si>
  <si>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</si>
  <si>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</si>
  <si>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</si>
  <si>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</si>
  <si>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</si>
  <si>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</si>
  <si>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</si>
  <si>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</si>
  <si>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</si>
  <si>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</si>
  <si>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</si>
  <si>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</si>
  <si>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</si>
  <si>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</si>
  <si>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</si>
  <si>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</si>
  <si>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</si>
  <si>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</si>
  <si>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</si>
  <si>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</si>
  <si>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</si>
  <si>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</si>
  <si>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</si>
  <si>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</si>
  <si>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</si>
  <si>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</si>
  <si>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</si>
  <si>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</si>
  <si>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</si>
  <si>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</si>
  <si>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</si>
  <si>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</si>
  <si>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</si>
  <si>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</si>
  <si>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</si>
  <si>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</si>
  <si>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</si>
  <si>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</si>
  <si>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</si>
  <si>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</si>
  <si>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</si>
  <si>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</si>
  <si>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</si>
  <si>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</si>
  <si>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</si>
  <si>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</si>
  <si>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</si>
  <si>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</si>
  <si>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</si>
  <si>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</si>
  <si>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</si>
  <si>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</si>
  <si>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</si>
  <si>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</si>
  <si>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</si>
  <si>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</si>
  <si>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</si>
  <si>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</si>
  <si>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</si>
  <si>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</si>
  <si>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</si>
  <si>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</si>
  <si>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</si>
  <si>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</si>
  <si>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</si>
  <si>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</si>
  <si>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</si>
  <si>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</si>
  <si>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</si>
  <si>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</si>
  <si>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</si>
  <si>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</si>
  <si>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</si>
  <si>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</si>
  <si>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</si>
  <si>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</si>
  <si>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</si>
  <si>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</si>
  <si>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</si>
  <si>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</si>
  <si>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</si>
  <si>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</si>
  <si>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</si>
  <si>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</si>
  <si>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</si>
  <si>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</si>
  <si>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</si>
  <si>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</si>
  <si>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</si>
  <si>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</si>
  <si>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</si>
  <si>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</si>
  <si>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</si>
  <si>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</si>
  <si>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</si>
  <si>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</si>
  <si>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</si>
  <si>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</si>
  <si>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</si>
  <si>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</si>
  <si>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</si>
  <si>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</si>
  <si>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</si>
  <si>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</si>
  <si>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</si>
  <si>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</si>
  <si>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</si>
  <si>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</si>
  <si>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</si>
  <si>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</si>
  <si>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</si>
  <si>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</si>
  <si>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</si>
  <si>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</si>
  <si>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</si>
  <si>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</si>
  <si>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</si>
  <si>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</si>
  <si>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</si>
  <si>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</si>
  <si>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</si>
  <si>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</si>
  <si>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</si>
  <si>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</si>
  <si>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</si>
  <si>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</si>
  <si>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</si>
  <si>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</si>
  <si>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</si>
  <si>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</si>
  <si>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</si>
  <si>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</si>
  <si>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</si>
  <si>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</si>
  <si>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</si>
  <si>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</si>
  <si>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</si>
  <si>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</si>
  <si>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</si>
  <si>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</si>
  <si>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</si>
  <si>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</si>
  <si>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</si>
  <si>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</si>
  <si>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</si>
  <si>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</si>
  <si>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</si>
  <si>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</si>
  <si>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</si>
  <si>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</si>
  <si>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</si>
  <si>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</si>
  <si>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</si>
  <si>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</si>
  <si>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</si>
  <si>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</si>
  <si>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</si>
  <si>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</si>
  <si>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</si>
  <si>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</si>
  <si>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</si>
  <si>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</si>
  <si>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</si>
  <si>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</si>
  <si>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</si>
  <si>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</si>
  <si>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</si>
  <si>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</si>
  <si>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</si>
  <si>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</si>
  <si>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</si>
  <si>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</si>
  <si>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</si>
  <si>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</si>
  <si>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</si>
  <si>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</si>
  <si>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</si>
  <si>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</si>
  <si>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</si>
  <si>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</si>
  <si>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</si>
  <si>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</si>
  <si>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</si>
  <si>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</si>
  <si>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</si>
  <si>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</si>
  <si>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</si>
  <si>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</si>
  <si>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</si>
  <si>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</si>
  <si>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</si>
  <si>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</si>
  <si>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</si>
  <si>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</si>
  <si>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</si>
  <si>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</si>
  <si>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</si>
  <si>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</si>
  <si>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</si>
  <si>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</si>
  <si>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</si>
  <si>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</si>
  <si>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</si>
  <si>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</si>
  <si>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</si>
  <si>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</si>
  <si>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</si>
  <si>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</si>
  <si>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</si>
  <si>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</si>
  <si>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</si>
  <si>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</si>
  <si>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</si>
  <si>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</si>
  <si>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</si>
  <si>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</si>
  <si>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</si>
  <si>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</si>
  <si>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</si>
  <si>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</si>
  <si>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</si>
  <si>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</si>
  <si>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</si>
  <si>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</si>
  <si>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</si>
  <si>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</si>
  <si>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</si>
  <si>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</si>
  <si>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</si>
  <si>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</si>
  <si>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</si>
  <si>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</si>
  <si>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</si>
  <si>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</si>
  <si>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</si>
  <si>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</si>
  <si>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</si>
  <si>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</si>
  <si>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</si>
  <si>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</si>
  <si>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</si>
  <si>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</si>
  <si>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</si>
  <si>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</si>
  <si>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</si>
  <si>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</si>
  <si>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</si>
  <si>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</si>
  <si>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</si>
  <si>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</si>
  <si>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</si>
  <si>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</si>
  <si>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</si>
  <si>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</si>
  <si>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</si>
  <si>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</si>
  <si>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</si>
  <si>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</si>
  <si>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</si>
  <si>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</si>
  <si>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</si>
  <si>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</si>
  <si>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</si>
  <si>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</si>
  <si>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</si>
  <si>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</si>
  <si>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</si>
  <si>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</si>
  <si>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</si>
  <si>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</si>
  <si>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</si>
  <si>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</si>
  <si>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</si>
  <si>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</si>
  <si>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</si>
  <si>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</si>
  <si>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</si>
  <si>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</si>
  <si>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</si>
  <si>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</si>
  <si>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</si>
  <si>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</si>
  <si>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</si>
  <si>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</si>
  <si>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</si>
  <si>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</si>
  <si>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</si>
  <si>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</si>
  <si>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</si>
  <si>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</si>
  <si>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</si>
  <si>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</si>
  <si>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</si>
  <si>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</si>
  <si>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</si>
  <si>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</si>
  <si>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</si>
  <si>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</si>
  <si>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</si>
  <si>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</si>
  <si>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</si>
  <si>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</si>
  <si>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</si>
  <si>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</si>
  <si>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</si>
  <si>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</si>
  <si>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</si>
  <si>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</si>
  <si>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</si>
  <si>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</si>
  <si>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</si>
  <si>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</si>
  <si>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</si>
  <si>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</si>
  <si>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</si>
  <si>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</si>
  <si>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</si>
  <si>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</si>
  <si>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</si>
  <si>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</si>
  <si>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</si>
  <si>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</si>
  <si>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</si>
  <si>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</si>
  <si>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</si>
  <si>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</si>
  <si>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</si>
  <si>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</si>
  <si>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</si>
  <si>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</si>
  <si>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</si>
  <si>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</si>
  <si>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</si>
  <si>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</si>
  <si>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</si>
  <si>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</si>
  <si>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</si>
  <si>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</si>
  <si>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</si>
  <si>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</si>
  <si>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</si>
  <si>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</si>
  <si>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</si>
  <si>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</si>
  <si>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</si>
  <si>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</si>
  <si>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</si>
  <si>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</si>
  <si>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</si>
  <si>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</si>
  <si>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</si>
  <si>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</si>
  <si>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</si>
  <si>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</si>
  <si>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</si>
  <si>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</si>
  <si>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</si>
  <si>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</si>
  <si>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</si>
  <si>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</si>
  <si>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</si>
  <si>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</si>
  <si>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</si>
  <si>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</si>
  <si>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</si>
  <si>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</si>
  <si>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</si>
  <si>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</si>
  <si>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</si>
  <si>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</si>
  <si>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</si>
  <si>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</si>
  <si>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</si>
  <si>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</si>
  <si>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</si>
  <si>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</si>
  <si>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</si>
  <si>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</si>
  <si>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</si>
  <si>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</si>
  <si>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</si>
  <si>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</si>
  <si>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</si>
  <si>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</si>
  <si>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</si>
  <si>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</si>
  <si>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</si>
  <si>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</si>
  <si>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</si>
  <si>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</si>
  <si>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</si>
  <si>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</si>
  <si>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</si>
  <si>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</si>
  <si>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</si>
  <si>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</si>
  <si>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</si>
  <si>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</si>
  <si>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</si>
  <si>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</si>
  <si>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</si>
  <si>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</si>
  <si>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</si>
  <si>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</si>
  <si>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</si>
  <si>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</si>
  <si>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</si>
  <si>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</si>
  <si>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</si>
  <si>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</si>
  <si>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</si>
  <si>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</si>
  <si>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</si>
  <si>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</si>
  <si>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</si>
  <si>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</si>
  <si>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</si>
  <si>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</si>
  <si>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</si>
  <si>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</si>
  <si>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</si>
  <si>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</si>
  <si>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</si>
  <si>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</si>
  <si>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</si>
  <si>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</si>
  <si>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</si>
  <si>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</si>
  <si>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</si>
  <si>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</si>
  <si>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</si>
  <si>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</si>
  <si>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</si>
  <si>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</si>
  <si>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</si>
  <si>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</si>
  <si>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</si>
  <si>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</si>
  <si>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</si>
  <si>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</si>
  <si>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</si>
  <si>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</si>
  <si>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</si>
  <si>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</si>
  <si>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</si>
  <si>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</si>
  <si>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</si>
  <si>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</si>
  <si>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</si>
  <si>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</si>
  <si>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</si>
  <si>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</si>
  <si>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</si>
  <si>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</si>
  <si>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</si>
  <si>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</si>
  <si>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</si>
  <si>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</si>
  <si>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</si>
  <si>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</si>
  <si>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</si>
  <si>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</si>
  <si>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</si>
  <si>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</si>
  <si>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</si>
  <si>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</si>
  <si>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</si>
  <si>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</si>
  <si>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</si>
  <si>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</si>
  <si>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</si>
  <si>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</si>
  <si>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</si>
  <si>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</si>
  <si>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</si>
  <si>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</si>
  <si>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</si>
  <si>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</si>
  <si>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</si>
  <si>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</si>
  <si>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</si>
  <si>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</si>
  <si>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</si>
  <si>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</si>
  <si>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</si>
  <si>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</si>
  <si>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</si>
  <si>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</si>
  <si>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</si>
  <si>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</si>
  <si>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</si>
  <si>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</si>
  <si>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</si>
  <si>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</si>
  <si>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</si>
  <si>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</si>
  <si>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</si>
  <si>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</si>
  <si>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</si>
  <si>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</si>
  <si>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</si>
  <si>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</si>
  <si>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</si>
  <si>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</si>
  <si>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</si>
  <si>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</si>
  <si>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</si>
  <si>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</si>
  <si>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</si>
  <si>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</si>
  <si>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</si>
  <si>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</si>
  <si>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</si>
  <si>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</si>
  <si>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</si>
  <si>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</si>
  <si>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</si>
  <si>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</si>
  <si>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</si>
  <si>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</si>
  <si>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</si>
  <si>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</si>
  <si>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</si>
  <si>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</si>
  <si>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</si>
  <si>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</si>
  <si>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</si>
  <si>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</si>
  <si>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</si>
  <si>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</si>
  <si>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</si>
  <si>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</si>
  <si>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</si>
  <si>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</si>
  <si>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</si>
  <si>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</si>
  <si>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</si>
  <si>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</si>
  <si>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</si>
  <si>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</si>
  <si>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</si>
  <si>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</si>
  <si>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</si>
  <si>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</si>
  <si>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</si>
  <si>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</si>
  <si>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</si>
  <si>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</si>
  <si>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</si>
  <si>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</si>
  <si>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</si>
  <si>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</si>
  <si>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</si>
  <si>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</si>
  <si>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</si>
  <si>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</si>
  <si>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</si>
  <si>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</si>
  <si>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</si>
  <si>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</si>
  <si>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</si>
  <si>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</si>
  <si>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</si>
  <si>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</si>
  <si>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</si>
  <si>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</si>
  <si>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</si>
  <si>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</si>
  <si>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</si>
  <si>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</si>
  <si>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</si>
  <si>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</si>
  <si>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</si>
  <si>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</si>
  <si>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</si>
  <si>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</si>
  <si>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</si>
  <si>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</si>
  <si>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</si>
  <si>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</si>
  <si>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</si>
  <si>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</si>
  <si>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</si>
  <si>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</si>
  <si>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</si>
  <si>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</si>
  <si>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</si>
  <si>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</si>
  <si>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</si>
  <si>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</si>
  <si>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</si>
  <si>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</si>
  <si>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</si>
  <si>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</si>
  <si>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</si>
  <si>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</si>
  <si>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</si>
  <si>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</si>
  <si>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</si>
  <si>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</si>
  <si>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</si>
  <si>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</si>
  <si>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</si>
  <si>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</si>
  <si>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</si>
  <si>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</si>
  <si>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</si>
  <si>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</si>
  <si>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</si>
  <si>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</si>
  <si>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</si>
  <si>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</si>
  <si>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</si>
  <si>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</si>
  <si>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</si>
  <si>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</si>
  <si>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</si>
  <si>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</si>
  <si>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</si>
  <si>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</si>
  <si>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</si>
  <si>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</si>
  <si>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</si>
  <si>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</si>
  <si>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</si>
  <si>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</si>
  <si>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</si>
  <si>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</si>
  <si>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</si>
  <si>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</si>
  <si>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</si>
  <si>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</si>
  <si>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</si>
  <si>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</si>
  <si>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</si>
  <si>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</si>
  <si>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</si>
  <si>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</si>
  <si>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</si>
  <si>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</si>
  <si>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</si>
  <si>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</si>
  <si>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</si>
  <si>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</si>
  <si>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</si>
  <si>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</si>
  <si>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</si>
  <si>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</si>
  <si>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</si>
  <si>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</si>
  <si>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</si>
  <si>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</si>
  <si>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</si>
  <si>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</si>
  <si>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</si>
  <si>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</si>
  <si>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</si>
  <si>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</si>
  <si>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</si>
  <si>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</si>
  <si>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</si>
  <si>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</si>
  <si>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</si>
  <si>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</si>
  <si>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</si>
  <si>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</si>
  <si>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</si>
  <si>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</si>
  <si>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</si>
  <si>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</si>
  <si>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</si>
  <si>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</si>
  <si>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</si>
  <si>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</si>
  <si>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</si>
  <si>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</si>
  <si>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</si>
  <si>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</si>
  <si>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</si>
  <si>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</si>
  <si>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</si>
  <si>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</si>
  <si>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</si>
  <si>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</si>
  <si>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</si>
  <si>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</si>
  <si>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</si>
  <si>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</si>
  <si>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</si>
  <si>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</si>
  <si>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</si>
  <si>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</si>
  <si>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</si>
  <si>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</si>
  <si>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</si>
  <si>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</si>
  <si>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</si>
  <si>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</si>
  <si>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</si>
  <si>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</si>
  <si>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</si>
  <si>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</si>
  <si>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</si>
  <si>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</si>
  <si>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</si>
  <si>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</si>
  <si>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</si>
  <si>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</si>
  <si>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</si>
  <si>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</si>
  <si>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</si>
  <si>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</si>
  <si>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</si>
  <si>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</si>
  <si>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</si>
  <si>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</si>
  <si>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</si>
  <si>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</si>
  <si>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</si>
  <si>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</si>
  <si>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</si>
  <si>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</si>
  <si>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</si>
  <si>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</si>
  <si>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</si>
  <si>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</si>
  <si>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</si>
  <si>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</si>
  <si>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</si>
  <si>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</si>
  <si>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</si>
  <si>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</si>
  <si>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</si>
  <si>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</si>
  <si>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</si>
  <si>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</si>
  <si>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</si>
  <si>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</si>
  <si>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</si>
  <si>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</si>
  <si>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</si>
  <si>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</si>
  <si>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</si>
  <si>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</si>
  <si>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</si>
  <si>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</si>
  <si>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</si>
  <si>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</si>
  <si>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</si>
  <si>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</si>
  <si>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</si>
  <si>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</si>
  <si>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</si>
  <si>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</si>
  <si>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</si>
  <si>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</si>
  <si>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</si>
  <si>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</si>
  <si>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</si>
  <si>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</si>
  <si>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</si>
  <si>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</si>
  <si>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</si>
  <si>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</si>
  <si>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</si>
  <si>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</si>
  <si>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</si>
  <si>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</si>
  <si>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</si>
  <si>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</si>
  <si>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</si>
  <si>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</si>
  <si>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</si>
  <si>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</si>
  <si>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</si>
  <si>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</si>
  <si>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</si>
  <si>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</si>
  <si>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</si>
  <si>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</si>
  <si>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</si>
  <si>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</si>
  <si>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</si>
  <si>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</si>
  <si>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</si>
  <si>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</si>
  <si>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</si>
  <si>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</si>
  <si>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</si>
  <si>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</si>
  <si>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</si>
  <si>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</si>
  <si>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</si>
  <si>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</si>
  <si>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</si>
  <si>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</si>
  <si>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</si>
  <si>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</si>
  <si>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</si>
  <si>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</si>
  <si>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</si>
  <si>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</si>
  <si>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</si>
  <si>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</si>
  <si>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</si>
  <si>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</si>
  <si>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</si>
  <si>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</si>
  <si>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</si>
  <si>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</si>
  <si>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</si>
  <si>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</si>
  <si>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</si>
  <si>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</si>
  <si>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</si>
  <si>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</si>
  <si>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</si>
  <si>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</si>
  <si>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</si>
  <si>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</si>
  <si>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</si>
  <si>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</si>
  <si>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</si>
  <si>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</si>
  <si>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</si>
  <si>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</si>
  <si>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</si>
  <si>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</si>
  <si>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</si>
  <si>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</si>
  <si>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</si>
  <si>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</si>
  <si>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</si>
  <si>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</si>
  <si>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</si>
  <si>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</si>
  <si>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</si>
  <si>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</si>
  <si>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</si>
  <si>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</si>
  <si>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</si>
  <si>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</si>
  <si>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</si>
  <si>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</si>
  <si>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</si>
  <si>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</si>
  <si>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</si>
  <si>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</si>
  <si>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</si>
  <si>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</si>
  <si>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</si>
  <si>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</si>
  <si>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</si>
  <si>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</si>
  <si>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</si>
  <si>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</si>
  <si>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</si>
  <si>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</si>
  <si>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</si>
  <si>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</si>
  <si>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</si>
  <si>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</si>
  <si>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</si>
  <si>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</si>
  <si>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</si>
  <si>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</si>
  <si>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</si>
  <si>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</si>
  <si>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</si>
  <si>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</si>
  <si>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</si>
  <si>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</si>
  <si>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</si>
  <si>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</si>
  <si>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</si>
  <si>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</si>
  <si>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</si>
  <si>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</si>
  <si>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</si>
  <si>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</si>
  <si>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</si>
  <si>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</si>
  <si>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</si>
  <si>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</si>
  <si>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</si>
  <si>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</si>
  <si>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</si>
  <si>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</si>
  <si>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</si>
  <si>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</si>
  <si>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</si>
  <si>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</si>
  <si>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</si>
  <si>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</si>
  <si>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</si>
  <si>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</si>
  <si>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</si>
  <si>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</si>
  <si>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</si>
  <si>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</si>
  <si>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</si>
  <si>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</si>
  <si>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</si>
  <si>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</si>
  <si>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</si>
  <si>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</si>
  <si>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</si>
  <si>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</si>
  <si>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</si>
  <si>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</si>
  <si>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</si>
  <si>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</si>
  <si>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</si>
  <si>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</si>
  <si>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</si>
  <si>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</si>
  <si>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</si>
  <si>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</si>
  <si>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</si>
  <si>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</si>
  <si>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</si>
  <si>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</si>
  <si>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</si>
  <si>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</si>
  <si>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</si>
  <si>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</si>
  <si>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</si>
  <si>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</si>
  <si>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</si>
  <si>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</si>
  <si>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</si>
  <si>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</si>
  <si>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</si>
  <si>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</si>
  <si>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</si>
  <si>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</si>
  <si>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</si>
  <si>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</si>
  <si>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</si>
  <si>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</si>
  <si>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</si>
  <si>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</si>
  <si>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</si>
  <si>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</si>
  <si>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</si>
  <si>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</si>
  <si>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</si>
  <si>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</si>
  <si>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</si>
  <si>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</si>
  <si>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</si>
  <si>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</si>
  <si>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</si>
  <si>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</si>
  <si>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</si>
  <si>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</si>
  <si>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</si>
  <si>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</si>
  <si>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</si>
  <si>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</si>
  <si>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</si>
  <si>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</si>
  <si>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</si>
  <si>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</si>
  <si>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</si>
  <si>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</si>
  <si>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</si>
  <si>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</si>
  <si>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</si>
  <si>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</si>
  <si>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</si>
  <si>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</si>
  <si>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</si>
  <si>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</si>
  <si>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</si>
  <si>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</si>
  <si>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</si>
  <si>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</si>
  <si>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</si>
  <si>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</si>
  <si>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</si>
  <si>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</si>
  <si>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</si>
  <si>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</si>
  <si>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</si>
  <si>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</si>
  <si>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</si>
  <si>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</si>
  <si>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</si>
  <si>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</si>
  <si>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</si>
  <si>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</si>
  <si>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</si>
  <si>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</si>
  <si>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</si>
  <si>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</si>
  <si>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</si>
  <si>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</si>
  <si>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</si>
  <si>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</si>
  <si>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</si>
  <si>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</si>
  <si>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</si>
  <si>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</si>
  <si>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</si>
  <si>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</si>
  <si>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</si>
  <si>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</si>
  <si>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</si>
  <si>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</si>
  <si>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</si>
  <si>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</si>
  <si>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</si>
  <si>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</si>
  <si>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</si>
  <si>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</si>
  <si>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</si>
  <si>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</si>
  <si>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</si>
  <si>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</si>
  <si>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</si>
  <si>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</si>
  <si>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</si>
  <si>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</si>
  <si>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</si>
  <si>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</si>
  <si>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</si>
  <si>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</si>
  <si>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</si>
  <si>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</si>
  <si>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</si>
  <si>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</si>
  <si>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</si>
  <si>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</si>
  <si>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</si>
  <si>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</si>
  <si>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</si>
  <si>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</si>
  <si>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</si>
  <si>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</si>
  <si>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</si>
  <si>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</si>
  <si>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</si>
  <si>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</si>
  <si>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</si>
  <si>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</si>
  <si>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</si>
  <si>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</si>
  <si>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</si>
  <si>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</si>
  <si>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</si>
  <si>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</si>
  <si>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</si>
  <si>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</si>
  <si>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</si>
  <si>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</si>
  <si>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</si>
  <si>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</si>
  <si>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</si>
  <si>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</si>
  <si>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</si>
  <si>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</si>
  <si>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</si>
  <si>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</si>
  <si>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</si>
  <si>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</si>
  <si>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</si>
  <si>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</si>
  <si>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</si>
  <si>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</si>
  <si>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</si>
  <si>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</si>
  <si>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</si>
  <si>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</si>
  <si>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</si>
  <si>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</si>
  <si>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</si>
  <si>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</si>
  <si>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</si>
  <si>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</si>
  <si>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</si>
  <si>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</si>
  <si>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</si>
  <si>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</si>
  <si>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</si>
  <si>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</si>
  <si>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</si>
  <si>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</si>
  <si>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</si>
  <si>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</si>
  <si>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</si>
  <si>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</si>
  <si>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</si>
  <si>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</si>
  <si>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</si>
  <si>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</si>
  <si>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</si>
  <si>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</si>
  <si>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</si>
  <si>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</si>
  <si>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</si>
  <si>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</si>
  <si>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</si>
  <si>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</si>
  <si>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</si>
  <si>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</si>
  <si>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</si>
  <si>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</si>
  <si>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</si>
  <si>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</si>
  <si>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</si>
  <si>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</si>
  <si>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</si>
  <si>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</si>
  <si>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</si>
  <si>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</si>
  <si>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</si>
  <si>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</si>
  <si>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</si>
  <si>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</si>
  <si>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</si>
  <si>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</si>
  <si>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</si>
  <si>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</si>
  <si>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</si>
  <si>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</si>
  <si>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</si>
  <si>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</si>
  <si>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</si>
  <si>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</si>
  <si>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</si>
  <si>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</si>
  <si>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</si>
  <si>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</si>
  <si>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</si>
  <si>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</si>
  <si>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</si>
  <si>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</si>
  <si>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</si>
  <si>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</si>
  <si>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</si>
  <si>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</si>
  <si>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</si>
  <si>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</si>
  <si>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</si>
  <si>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</si>
  <si>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</si>
  <si>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</si>
  <si>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</si>
  <si>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</si>
  <si>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</si>
  <si>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</si>
  <si>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</si>
  <si>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</si>
  <si>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</si>
  <si>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</si>
  <si>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</si>
  <si>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</si>
  <si>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</si>
  <si>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</si>
  <si>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</si>
  <si>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</si>
  <si>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</si>
  <si>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</si>
  <si>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</si>
  <si>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</si>
  <si>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</si>
  <si>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</si>
  <si>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</si>
  <si>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</si>
  <si>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</si>
  <si>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</si>
  <si>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</si>
  <si>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</si>
  <si>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</si>
  <si>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</si>
  <si>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</si>
  <si>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</si>
  <si>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</si>
  <si>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</si>
  <si>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</si>
  <si>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</si>
  <si>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</si>
  <si>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</si>
  <si>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</si>
  <si>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</si>
  <si>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</si>
  <si>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</si>
  <si>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</si>
  <si>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</si>
  <si>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</si>
  <si>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</si>
  <si>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</si>
  <si>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</si>
  <si>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</si>
  <si>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</si>
  <si>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</si>
  <si>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</si>
  <si>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</si>
  <si>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</si>
  <si>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</si>
  <si>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</si>
  <si>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</si>
  <si>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</si>
  <si>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</si>
  <si>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</si>
  <si>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</si>
  <si>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</si>
  <si>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</si>
  <si>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</si>
  <si>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</si>
  <si>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</si>
  <si>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</si>
  <si>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</si>
  <si>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</si>
  <si>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</si>
  <si>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</si>
  <si>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</si>
  <si>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</si>
  <si>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</si>
  <si>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</si>
  <si>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</si>
  <si>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</si>
  <si>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</si>
  <si>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</si>
  <si>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</si>
  <si>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</si>
  <si>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</si>
  <si>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</si>
  <si>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</si>
  <si>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</si>
  <si>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</si>
  <si>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</si>
  <si>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</si>
  <si>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</si>
  <si>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</si>
  <si>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</si>
  <si>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</si>
  <si>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</si>
  <si>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</si>
  <si>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</si>
  <si>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</si>
  <si>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</si>
  <si>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</si>
  <si>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</si>
  <si>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</si>
  <si>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</si>
  <si>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</si>
  <si>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</si>
  <si>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</si>
  <si>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</si>
  <si>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</si>
  <si>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</si>
  <si>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</si>
  <si>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</si>
  <si>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</si>
  <si>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</si>
  <si>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</si>
  <si>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</si>
  <si>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</si>
  <si>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</si>
  <si>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</si>
  <si>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</si>
  <si>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</si>
  <si>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</si>
  <si>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</si>
  <si>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</si>
  <si>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</si>
  <si>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</si>
  <si>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</si>
  <si>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</si>
  <si>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</si>
  <si>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</si>
  <si>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</si>
  <si>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</si>
  <si>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</si>
  <si>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</si>
  <si>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</si>
  <si>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</si>
  <si>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</si>
  <si>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</si>
  <si>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</si>
  <si>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</si>
  <si>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</si>
  <si>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</si>
  <si>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</si>
  <si>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</si>
  <si>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</si>
  <si>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</si>
  <si>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</si>
  <si>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</si>
  <si>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</si>
  <si>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</si>
  <si>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</si>
  <si>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</si>
  <si>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</si>
  <si>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</si>
  <si>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</si>
  <si>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</si>
  <si>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</si>
  <si>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</si>
  <si>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</si>
  <si>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</si>
  <si>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</si>
  <si>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</si>
  <si>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</si>
  <si>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</si>
  <si>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</si>
  <si>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</si>
  <si>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</si>
  <si>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</si>
  <si>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</si>
  <si>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</si>
  <si>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</si>
  <si>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</si>
  <si>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</si>
  <si>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</si>
  <si>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</si>
  <si>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</si>
  <si>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</si>
  <si>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</si>
  <si>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</si>
  <si>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</si>
  <si>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</si>
  <si>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</si>
  <si>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</si>
  <si>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</si>
  <si>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</si>
  <si>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</si>
  <si>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</si>
  <si>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</si>
  <si>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</si>
  <si>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</si>
  <si>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</si>
  <si>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</si>
  <si>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</si>
  <si>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</si>
  <si>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</si>
  <si>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</si>
  <si>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</si>
  <si>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</si>
  <si>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</si>
  <si>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</si>
  <si>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</si>
  <si>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</si>
  <si>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</si>
  <si>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</si>
  <si>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</si>
  <si>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</si>
  <si>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</si>
  <si>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</si>
  <si>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</si>
  <si>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</si>
  <si>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</si>
  <si>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</si>
  <si>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</si>
  <si>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</si>
  <si>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</si>
  <si>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</si>
  <si>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</si>
  <si>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</si>
  <si>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</si>
  <si>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</si>
  <si>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</si>
  <si>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</si>
  <si>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</si>
  <si>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</si>
  <si>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</si>
  <si>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</si>
  <si>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</si>
  <si>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</si>
  <si>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</si>
  <si>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</si>
  <si>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</si>
  <si>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</si>
  <si>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</si>
  <si>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</si>
  <si>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</si>
  <si>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</si>
  <si>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</si>
  <si>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</si>
  <si>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</si>
  <si>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</si>
  <si>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</si>
  <si>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</si>
  <si>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</si>
  <si>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</si>
  <si>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</si>
  <si>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</si>
  <si>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</si>
  <si>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</si>
  <si>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</si>
  <si>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</si>
  <si>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</si>
  <si>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</si>
  <si>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</si>
  <si>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</si>
  <si>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</si>
  <si>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</si>
  <si>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</si>
  <si>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</si>
  <si>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</si>
  <si>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</si>
  <si>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</si>
  <si>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</si>
  <si>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</si>
  <si>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</si>
  <si>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</si>
  <si>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</si>
  <si>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</si>
  <si>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</si>
  <si>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</si>
  <si>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</si>
  <si>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</si>
  <si>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</si>
  <si>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</si>
  <si>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</si>
  <si>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</si>
  <si>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</si>
  <si>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</si>
  <si>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</si>
  <si>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</si>
  <si>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</si>
  <si>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</si>
  <si>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</si>
  <si>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</si>
  <si>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</si>
  <si>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</si>
  <si>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</si>
  <si>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</si>
  <si>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</si>
  <si>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</si>
  <si>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</si>
  <si>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</si>
  <si>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</si>
  <si>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</si>
  <si>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</si>
  <si>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</si>
  <si>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</si>
  <si>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</si>
  <si>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</si>
  <si>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</si>
  <si>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</si>
  <si>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</si>
  <si>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</si>
  <si>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</si>
  <si>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</si>
  <si>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</si>
  <si>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</si>
  <si>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</si>
  <si>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</si>
  <si>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</si>
  <si>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</si>
  <si>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</si>
  <si>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</si>
  <si>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</si>
  <si>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</si>
  <si>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</si>
  <si>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</si>
  <si>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</si>
  <si>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</si>
  <si>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</si>
  <si>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</si>
  <si>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</si>
  <si>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</si>
  <si>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</si>
  <si>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</si>
  <si>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</si>
  <si>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</si>
  <si>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</si>
  <si>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</si>
  <si>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</si>
  <si>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</si>
  <si>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</si>
  <si>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</si>
  <si>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</si>
  <si>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</si>
  <si>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</si>
  <si>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</si>
  <si>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</si>
  <si>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</si>
  <si>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</si>
  <si>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</si>
  <si>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</si>
  <si>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</si>
  <si>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</si>
  <si>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</si>
  <si>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</si>
  <si>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</si>
  <si>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</si>
  <si>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</si>
  <si>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</si>
  <si>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</si>
  <si>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</si>
  <si>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</si>
  <si>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</si>
  <si>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</si>
  <si>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</si>
  <si>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</si>
  <si>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</si>
  <si>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</si>
  <si>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</si>
  <si>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</si>
  <si>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</si>
  <si>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</si>
  <si>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</si>
  <si>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</si>
  <si>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</si>
  <si>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</si>
  <si>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</si>
  <si>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</si>
  <si>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</si>
  <si>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</si>
  <si>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</si>
  <si>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</si>
  <si>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</si>
  <si>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</si>
  <si>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</si>
  <si>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</si>
  <si>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</si>
  <si>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</si>
  <si>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</si>
  <si>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</si>
  <si>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</si>
  <si>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</si>
  <si>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</si>
  <si>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</si>
  <si>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</si>
  <si>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</si>
  <si>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</si>
  <si>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</si>
  <si>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</si>
  <si>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</si>
  <si>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</si>
  <si>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</si>
  <si>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</si>
  <si>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</si>
  <si>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</si>
  <si>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</si>
  <si>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</si>
  <si>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</si>
  <si>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</si>
  <si>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</si>
  <si>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</si>
  <si>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</si>
  <si>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</si>
  <si>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</si>
  <si>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</si>
  <si>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</si>
  <si>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</si>
  <si>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</si>
  <si>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</si>
  <si>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</si>
  <si>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</si>
  <si>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</si>
  <si>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</si>
  <si>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</si>
  <si>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</si>
  <si>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</si>
  <si>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</si>
  <si>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</si>
  <si>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</si>
  <si>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</si>
  <si>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</si>
  <si>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</si>
  <si>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</si>
  <si>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</si>
  <si>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</si>
  <si>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</si>
  <si>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</si>
  <si>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</si>
  <si>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</si>
  <si>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</si>
  <si>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</si>
  <si>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</si>
  <si>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</si>
  <si>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</si>
  <si>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</si>
  <si>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</si>
  <si>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</si>
  <si>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</si>
  <si>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</si>
  <si>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</si>
  <si>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</si>
  <si>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</si>
  <si>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</si>
  <si>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</si>
  <si>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</si>
  <si>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</si>
  <si>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</si>
  <si>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</si>
  <si>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</si>
  <si>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</si>
  <si>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</si>
  <si>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</si>
  <si>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</si>
  <si>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</si>
  <si>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</si>
  <si>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</si>
  <si>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</si>
  <si>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</si>
  <si>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</si>
  <si>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</si>
  <si>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</si>
  <si>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</si>
  <si>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</si>
  <si>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</si>
  <si>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</si>
  <si>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</si>
  <si>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</si>
  <si>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</si>
  <si>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</si>
  <si>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</si>
  <si>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</si>
  <si>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</si>
  <si>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</si>
  <si>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</si>
  <si>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</si>
  <si>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</si>
  <si>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</si>
  <si>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</si>
  <si>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</si>
  <si>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</si>
  <si>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</si>
  <si>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</si>
  <si>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</si>
  <si>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</si>
  <si>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</si>
  <si>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</si>
  <si>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</si>
  <si>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</si>
  <si>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</si>
  <si>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</si>
  <si>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</si>
  <si>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</si>
  <si>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</si>
  <si>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</si>
  <si>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</si>
  <si>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</si>
  <si>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</si>
  <si>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</si>
  <si>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</si>
  <si>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</si>
  <si>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</si>
  <si>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</si>
  <si>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</si>
  <si>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</si>
  <si>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</si>
  <si>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</si>
  <si>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</si>
  <si>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</si>
  <si>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</si>
  <si>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</si>
  <si>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</si>
  <si>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</si>
  <si>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</si>
  <si>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</si>
  <si>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</si>
  <si>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</si>
  <si>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</si>
  <si>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</si>
  <si>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</si>
  <si>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</si>
  <si>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</si>
  <si>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</si>
  <si>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</si>
  <si>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</si>
  <si>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</si>
  <si>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</si>
  <si>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</si>
  <si>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</si>
  <si>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</si>
  <si>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</si>
  <si>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</si>
  <si>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</si>
  <si>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</si>
  <si>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</si>
  <si>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</si>
  <si>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</si>
  <si>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</si>
  <si>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</si>
  <si>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</si>
  <si>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</si>
  <si>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</si>
  <si>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</si>
  <si>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</si>
  <si>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</si>
  <si>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</si>
  <si>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</si>
  <si>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</si>
  <si>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</si>
  <si>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</si>
  <si>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</si>
  <si>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</si>
  <si>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</si>
  <si>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</si>
  <si>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</si>
  <si>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</si>
  <si>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</si>
  <si>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</si>
  <si>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</si>
  <si>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</si>
  <si>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</si>
  <si>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</si>
  <si>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</si>
  <si>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</si>
  <si>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</si>
  <si>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</si>
  <si>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</si>
  <si>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</si>
  <si>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</si>
  <si>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</si>
  <si>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</si>
  <si>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</si>
  <si>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</si>
  <si>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</si>
  <si>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</si>
  <si>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</si>
  <si>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</si>
  <si>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</si>
  <si>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</si>
  <si>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</si>
  <si>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</si>
  <si>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</si>
  <si>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</si>
  <si>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</si>
  <si>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</si>
  <si>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</si>
  <si>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</si>
  <si>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</si>
  <si>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</si>
  <si>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</si>
  <si>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</si>
  <si>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</si>
  <si>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</si>
  <si>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</si>
  <si>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</si>
  <si>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</si>
  <si>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</si>
  <si>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</si>
  <si>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</si>
  <si>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</si>
  <si>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</si>
  <si>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</si>
  <si>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</si>
  <si>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</si>
  <si>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</si>
  <si>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</si>
  <si>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</si>
  <si>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</si>
  <si>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</si>
  <si>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</si>
  <si>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</si>
  <si>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</si>
  <si>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</si>
  <si>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</si>
  <si>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</si>
  <si>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</si>
  <si>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</si>
  <si>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</si>
  <si>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</si>
  <si>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</si>
  <si>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</si>
  <si>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</si>
  <si>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</si>
  <si>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</si>
  <si>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</si>
  <si>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</si>
  <si>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</si>
  <si>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</si>
  <si>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</si>
  <si>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</si>
  <si>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</si>
  <si>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</si>
  <si>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</si>
  <si>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</si>
  <si>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</si>
  <si>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</si>
  <si>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</si>
  <si>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</si>
  <si>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</si>
  <si>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</si>
  <si>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</si>
  <si>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</si>
  <si>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</si>
  <si>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</si>
  <si>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</si>
  <si>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</si>
  <si>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</si>
  <si>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</si>
  <si>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</si>
  <si>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</si>
  <si>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</si>
  <si>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</si>
  <si>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</si>
  <si>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</si>
  <si>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</si>
  <si>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</si>
  <si>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</si>
  <si>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</si>
  <si>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</si>
  <si>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</si>
  <si>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</si>
  <si>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</si>
  <si>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</si>
  <si>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</si>
  <si>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</si>
  <si>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</si>
  <si>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</si>
  <si>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</si>
  <si>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</si>
  <si>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</si>
  <si>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</si>
  <si>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</si>
  <si>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</si>
  <si>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</si>
  <si>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</si>
  <si>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</si>
  <si>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</si>
  <si>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</si>
  <si>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</si>
  <si>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</si>
  <si>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</si>
  <si>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</si>
  <si>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</si>
  <si>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</si>
  <si>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</si>
  <si>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</si>
  <si>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</si>
  <si>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</si>
  <si>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</si>
  <si>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</si>
  <si>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</si>
  <si>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</si>
  <si>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</si>
  <si>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</si>
  <si>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</si>
  <si>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</si>
  <si>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</si>
  <si>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</si>
  <si>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</si>
  <si>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</si>
  <si>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</si>
  <si>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</si>
  <si>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</si>
  <si>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</si>
  <si>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</si>
  <si>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</si>
  <si>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</si>
  <si>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</si>
  <si>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</si>
  <si>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</si>
  <si>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</si>
  <si>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</si>
  <si>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</si>
  <si>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</si>
  <si>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</si>
  <si>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</si>
  <si>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</si>
  <si>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</si>
  <si>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</si>
  <si>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</si>
  <si>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</si>
  <si>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</si>
  <si>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</si>
  <si>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</si>
  <si>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</si>
  <si>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</si>
  <si>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</si>
  <si>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</si>
  <si>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</si>
  <si>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</si>
  <si>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</si>
  <si>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</si>
  <si>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</si>
  <si>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</si>
  <si>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</si>
  <si>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</si>
  <si>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</si>
  <si>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</si>
  <si>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</si>
  <si>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</si>
  <si>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</si>
  <si>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</si>
  <si>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</si>
  <si>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</si>
  <si>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</si>
  <si>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</si>
  <si>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</si>
  <si>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</si>
  <si>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</si>
  <si>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</si>
  <si>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</si>
  <si>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</si>
  <si>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</si>
  <si>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</si>
  <si>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</si>
  <si>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</si>
  <si>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</si>
  <si>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</si>
  <si>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</si>
  <si>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</si>
  <si>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</si>
  <si>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</si>
  <si>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</si>
  <si>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</si>
  <si>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</si>
  <si>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</si>
  <si>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</si>
  <si>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</si>
  <si>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</si>
  <si>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</si>
  <si>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</si>
  <si>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</si>
  <si>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</si>
  <si>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</si>
  <si>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</si>
  <si>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</si>
  <si>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</si>
  <si>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</si>
  <si>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</si>
  <si>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</si>
  <si>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</si>
  <si>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</si>
  <si>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</si>
  <si>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</si>
  <si>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</si>
  <si>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</si>
  <si>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</si>
  <si>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</si>
  <si>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</si>
  <si>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</si>
  <si>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</si>
  <si>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</si>
  <si>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</si>
  <si>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</si>
  <si>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</si>
  <si>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</si>
  <si>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</si>
  <si>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</si>
  <si>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</si>
  <si>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</si>
  <si>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</si>
  <si>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</si>
  <si>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</si>
  <si>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</si>
  <si>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</si>
  <si>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</si>
  <si>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</si>
  <si>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</si>
  <si>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</si>
  <si>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</si>
  <si>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</si>
  <si>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</si>
  <si>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</si>
  <si>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</si>
  <si>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</si>
  <si>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</si>
  <si>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</si>
  <si>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</si>
  <si>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</si>
  <si>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</si>
  <si>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</si>
  <si>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</si>
  <si>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</si>
  <si>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</si>
  <si>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</si>
  <si>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</si>
  <si>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</si>
  <si>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</si>
  <si>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</si>
  <si>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</si>
  <si>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</si>
  <si>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</si>
  <si>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</si>
  <si>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</si>
  <si>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</si>
  <si>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</si>
  <si>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</si>
  <si>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</si>
  <si>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</si>
  <si>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</si>
  <si>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</si>
  <si>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</si>
  <si>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</si>
  <si>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</si>
  <si>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</si>
  <si>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</si>
  <si>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</si>
  <si>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</si>
  <si>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</si>
  <si>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</si>
  <si>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</si>
  <si>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</si>
  <si>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</si>
  <si>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</si>
  <si>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</si>
  <si>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</si>
  <si>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</si>
  <si>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</si>
  <si>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</si>
  <si>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</si>
  <si>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</si>
  <si>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</si>
  <si>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</si>
  <si>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</si>
  <si>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</si>
  <si>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</si>
  <si>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</si>
  <si>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</si>
  <si>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</si>
  <si>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</si>
  <si>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</si>
  <si>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</si>
  <si>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</si>
  <si>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</si>
  <si>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</si>
  <si>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</si>
  <si>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</si>
  <si>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</si>
  <si>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</si>
  <si>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</si>
  <si>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</si>
  <si>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</si>
  <si>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</si>
  <si>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</si>
  <si>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</si>
  <si>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</si>
  <si>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</si>
  <si>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</si>
  <si>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</si>
  <si>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</si>
  <si>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</si>
  <si>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</si>
  <si>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</si>
  <si>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</si>
  <si>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</si>
  <si>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</si>
  <si>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</si>
  <si>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</si>
  <si>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</si>
  <si>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</si>
  <si>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</si>
  <si>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</si>
  <si>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</si>
  <si>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</si>
  <si>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</si>
  <si>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</si>
  <si>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</si>
  <si>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</si>
  <si>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</si>
  <si>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</si>
  <si>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</si>
  <si>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</si>
  <si>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</si>
  <si>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</si>
  <si>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</si>
  <si>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</si>
  <si>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</si>
  <si>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</si>
  <si>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</si>
  <si>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</si>
  <si>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</si>
  <si>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</si>
  <si>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</si>
  <si>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</si>
  <si>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</si>
  <si>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</si>
  <si>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</si>
  <si>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</si>
  <si>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</si>
  <si>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</si>
  <si>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</si>
  <si>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</si>
  <si>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</si>
  <si>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</si>
  <si>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</si>
  <si>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</si>
  <si>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</si>
  <si>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</si>
  <si>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</si>
  <si>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</si>
  <si>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</si>
  <si>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</si>
  <si>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</si>
  <si>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</si>
  <si>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</si>
  <si>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</si>
  <si>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</si>
  <si>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</si>
  <si>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</si>
  <si>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</si>
  <si>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</si>
  <si>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</si>
  <si>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</si>
  <si>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</si>
  <si>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</si>
  <si>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</si>
  <si>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</si>
  <si>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</si>
  <si>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</si>
  <si>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</si>
  <si>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</si>
  <si>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</si>
  <si>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</si>
  <si>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</si>
  <si>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</si>
  <si>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</si>
  <si>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</si>
  <si>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</si>
  <si>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</si>
  <si>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</si>
  <si>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</si>
  <si>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</si>
  <si>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</si>
  <si>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</si>
  <si>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</si>
  <si>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</si>
  <si>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</si>
  <si>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</si>
  <si>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</si>
  <si>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</si>
  <si>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</si>
  <si>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</si>
  <si>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</si>
  <si>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</si>
  <si>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</si>
  <si>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</si>
  <si>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</si>
  <si>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</si>
  <si>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</si>
  <si>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</si>
  <si>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</si>
  <si>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</si>
  <si>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</si>
  <si>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</si>
  <si>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</si>
  <si>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</si>
  <si>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</si>
  <si>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</si>
  <si>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</si>
  <si>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</si>
  <si>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</si>
  <si>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</si>
  <si>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</si>
  <si>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</si>
  <si>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</si>
  <si>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</si>
  <si>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</si>
  <si>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</si>
  <si>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</si>
  <si>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</si>
  <si>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</si>
  <si>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</si>
  <si>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</si>
  <si>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</si>
  <si>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</si>
  <si>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</si>
  <si>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</si>
  <si>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</si>
  <si>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</si>
  <si>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</si>
  <si>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</si>
  <si>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</si>
  <si>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</si>
  <si>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</si>
  <si>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</si>
  <si>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</si>
  <si>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</si>
  <si>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</si>
  <si>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</si>
  <si>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</si>
  <si>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</si>
  <si>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</si>
  <si>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</si>
  <si>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</si>
  <si>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</si>
  <si>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</si>
  <si>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</si>
  <si>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</si>
  <si>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</si>
  <si>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</si>
  <si>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</si>
  <si>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</si>
  <si>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</si>
  <si>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</si>
  <si>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</si>
  <si>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</si>
  <si>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</si>
  <si>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</si>
  <si>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</si>
  <si>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</si>
  <si>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</si>
  <si>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</si>
  <si>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</si>
  <si>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</si>
  <si>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</si>
  <si>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</si>
  <si>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</si>
  <si>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</si>
  <si>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</si>
  <si>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Total</t>
  </si>
  <si>
    <t>Sum of backers_count</t>
  </si>
  <si>
    <t>Quarters</t>
  </si>
  <si>
    <t>Avarage donation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</si>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</sst>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2" applyFont="1"/>
    <xf numFmtId="43" fontId="0" fillId="0" borderId="0" xfId="1" applyFont="1"/>
    <xf numFmtId="43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2" borderId="0" xfId="0" applyFill="1"/>
    <xf numFmtId="0" fontId="1" fillId="0" borderId="1" xfId="0" applyFont="1" applyBorder="1"/>
    <xf numFmtId="164" fontId="1" fillId="0" borderId="1" xfId="1" applyNumberFormat="1" applyFont="1" applyBorder="1"/>
    <xf numFmtId="1" fontId="1" fillId="0" borderId="1" xfId="0" applyNumberFormat="1" applyFont="1" applyBorder="1"/>
    <xf numFmtId="9" fontId="0" fillId="0" borderId="0" xfId="0" applyNumberFormat="1"/>
    <xf numFmtId="0" fontId="0" fillId="0" borderId="0" xfId="0" applyAlignment="1">
      <alignment horizontal="left" indent="1"/>
    </xf>
    <xf numFmtId="0" fontId="1" fillId="3" borderId="2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23"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[StarterBook.xlsx]Cat_state (2)!PivotTable1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'Cat_state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'Cat_state (2)'!$A$6:$A$27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NL</c:v>
                </c:pt>
                <c:pt idx="7">
                  <c:v>FR</c:v>
                </c:pt>
                <c:pt idx="8">
                  <c:v>ES</c:v>
                </c:pt>
                <c:pt idx="9">
                  <c:v>SE</c:v>
                </c:pt>
                <c:pt idx="10">
                  <c:v>MX</c:v>
                </c:pt>
                <c:pt idx="11">
                  <c:v>DK</c:v>
                </c:pt>
                <c:pt idx="12">
                  <c:v>NO</c:v>
                </c:pt>
                <c:pt idx="13">
                  <c:v>NZ</c:v>
                </c:pt>
                <c:pt idx="14">
                  <c:v>IE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'Cat_state (2)'!$B$6:$B$27</c:f>
              <c:numCache>
                <c:formatCode>0%</c:formatCode>
                <c:ptCount val="21"/>
                <c:pt idx="0">
                  <c:v>0.54941763727121462</c:v>
                </c:pt>
                <c:pt idx="1">
                  <c:v>0.61409395973154357</c:v>
                </c:pt>
                <c:pt idx="2">
                  <c:v>0.44137931034482758</c:v>
                </c:pt>
                <c:pt idx="3">
                  <c:v>0.25675675675675674</c:v>
                </c:pt>
                <c:pt idx="4">
                  <c:v>0.43396226415094341</c:v>
                </c:pt>
                <c:pt idx="5">
                  <c:v>0.2413793103448276</c:v>
                </c:pt>
                <c:pt idx="6">
                  <c:v>0.1</c:v>
                </c:pt>
                <c:pt idx="7">
                  <c:v>0.4</c:v>
                </c:pt>
                <c:pt idx="8">
                  <c:v>0.52380952380952384</c:v>
                </c:pt>
                <c:pt idx="9">
                  <c:v>0.33333333333333331</c:v>
                </c:pt>
                <c:pt idx="10">
                  <c:v>0</c:v>
                </c:pt>
                <c:pt idx="11">
                  <c:v>0.2857142857142857</c:v>
                </c:pt>
                <c:pt idx="12">
                  <c:v>0.2857142857142857</c:v>
                </c:pt>
                <c:pt idx="13">
                  <c:v>0.25</c:v>
                </c:pt>
                <c:pt idx="14">
                  <c:v>0.5714285714285714</c:v>
                </c:pt>
                <c:pt idx="15">
                  <c:v>0.16666666666666666</c:v>
                </c:pt>
                <c:pt idx="16">
                  <c:v>0.6</c:v>
                </c:pt>
                <c:pt idx="17">
                  <c:v>0</c:v>
                </c:pt>
                <c:pt idx="18">
                  <c:v>0.5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D-4973-A9B2-40232C1B824A}"/>
            </c:ext>
          </c:extLst>
        </c:ser>
        <c:ser>
          <c:idx val="1"/>
          <c:order val="1"/>
          <c:tx>
            <c:strRef>
              <c:f>'Cat_state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'Cat_state (2)'!$A$6:$A$27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NL</c:v>
                </c:pt>
                <c:pt idx="7">
                  <c:v>FR</c:v>
                </c:pt>
                <c:pt idx="8">
                  <c:v>ES</c:v>
                </c:pt>
                <c:pt idx="9">
                  <c:v>SE</c:v>
                </c:pt>
                <c:pt idx="10">
                  <c:v>MX</c:v>
                </c:pt>
                <c:pt idx="11">
                  <c:v>DK</c:v>
                </c:pt>
                <c:pt idx="12">
                  <c:v>NO</c:v>
                </c:pt>
                <c:pt idx="13">
                  <c:v>NZ</c:v>
                </c:pt>
                <c:pt idx="14">
                  <c:v>IE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'Cat_state (2)'!$C$6:$C$27</c:f>
              <c:numCache>
                <c:formatCode>0%</c:formatCode>
                <c:ptCount val="21"/>
                <c:pt idx="0">
                  <c:v>0.36505823627287853</c:v>
                </c:pt>
                <c:pt idx="1">
                  <c:v>0.34395973154362414</c:v>
                </c:pt>
                <c:pt idx="2">
                  <c:v>0.44137931034482758</c:v>
                </c:pt>
                <c:pt idx="3">
                  <c:v>0.55405405405405406</c:v>
                </c:pt>
                <c:pt idx="4">
                  <c:v>0.50943396226415094</c:v>
                </c:pt>
                <c:pt idx="5">
                  <c:v>0.65517241379310343</c:v>
                </c:pt>
                <c:pt idx="6">
                  <c:v>0.7</c:v>
                </c:pt>
                <c:pt idx="7">
                  <c:v>0.4</c:v>
                </c:pt>
                <c:pt idx="8">
                  <c:v>0.42857142857142855</c:v>
                </c:pt>
                <c:pt idx="9">
                  <c:v>0.42857142857142855</c:v>
                </c:pt>
                <c:pt idx="10">
                  <c:v>0.88888888888888884</c:v>
                </c:pt>
                <c:pt idx="11">
                  <c:v>0.42857142857142855</c:v>
                </c:pt>
                <c:pt idx="12">
                  <c:v>0.7142857142857143</c:v>
                </c:pt>
                <c:pt idx="13">
                  <c:v>0.41666666666666669</c:v>
                </c:pt>
                <c:pt idx="14">
                  <c:v>0.2857142857142857</c:v>
                </c:pt>
                <c:pt idx="15">
                  <c:v>0.33333333333333331</c:v>
                </c:pt>
                <c:pt idx="16">
                  <c:v>0.4</c:v>
                </c:pt>
                <c:pt idx="17">
                  <c:v>0.66666666666666663</c:v>
                </c:pt>
                <c:pt idx="18">
                  <c:v>0.5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D-4973-A9B2-40232C1B824A}"/>
            </c:ext>
          </c:extLst>
        </c:ser>
        <c:ser>
          <c:idx val="2"/>
          <c:order val="2"/>
          <c:tx>
            <c:strRef>
              <c:f>'Cat_state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'Cat_state (2)'!$A$6:$A$27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NL</c:v>
                </c:pt>
                <c:pt idx="7">
                  <c:v>FR</c:v>
                </c:pt>
                <c:pt idx="8">
                  <c:v>ES</c:v>
                </c:pt>
                <c:pt idx="9">
                  <c:v>SE</c:v>
                </c:pt>
                <c:pt idx="10">
                  <c:v>MX</c:v>
                </c:pt>
                <c:pt idx="11">
                  <c:v>DK</c:v>
                </c:pt>
                <c:pt idx="12">
                  <c:v>NO</c:v>
                </c:pt>
                <c:pt idx="13">
                  <c:v>NZ</c:v>
                </c:pt>
                <c:pt idx="14">
                  <c:v>IE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'Cat_state (2)'!$D$6:$D$27</c:f>
              <c:numCache>
                <c:formatCode>0%</c:formatCode>
                <c:ptCount val="21"/>
                <c:pt idx="0">
                  <c:v>8.5524126455906818E-2</c:v>
                </c:pt>
                <c:pt idx="1">
                  <c:v>4.1946308724832217E-2</c:v>
                </c:pt>
                <c:pt idx="2">
                  <c:v>0.11724137931034483</c:v>
                </c:pt>
                <c:pt idx="3">
                  <c:v>0.1891891891891892</c:v>
                </c:pt>
                <c:pt idx="4">
                  <c:v>5.6603773584905662E-2</c:v>
                </c:pt>
                <c:pt idx="5">
                  <c:v>0.10344827586206896</c:v>
                </c:pt>
                <c:pt idx="6">
                  <c:v>0.2</c:v>
                </c:pt>
                <c:pt idx="7">
                  <c:v>0.2</c:v>
                </c:pt>
                <c:pt idx="8">
                  <c:v>4.7619047619047616E-2</c:v>
                </c:pt>
                <c:pt idx="9">
                  <c:v>0.23809523809523808</c:v>
                </c:pt>
                <c:pt idx="10">
                  <c:v>0.1111111111111111</c:v>
                </c:pt>
                <c:pt idx="11">
                  <c:v>0.2857142857142857</c:v>
                </c:pt>
                <c:pt idx="12">
                  <c:v>0</c:v>
                </c:pt>
                <c:pt idx="13">
                  <c:v>0.33333333333333331</c:v>
                </c:pt>
                <c:pt idx="14">
                  <c:v>0.14285714285714285</c:v>
                </c:pt>
                <c:pt idx="15">
                  <c:v>0.5</c:v>
                </c:pt>
                <c:pt idx="16">
                  <c:v>0</c:v>
                </c:pt>
                <c:pt idx="17">
                  <c:v>0.33333333333333331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9D-4973-A9B2-40232C1B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762784"/>
        <c:axId val="1629995184"/>
      </c:barChart>
      <c:catAx>
        <c:axId val="162276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95184"/>
        <c:crosses val="autoZero"/>
        <c:auto val="1"/>
        <c:lblAlgn val="ctr"/>
        <c:lblOffset val="100"/>
        <c:noMultiLvlLbl val="0"/>
      </c:catAx>
      <c:valAx>
        <c:axId val="16299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Goal_Data!$F$1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6-4E50-A652-3E730F1797F3}"/>
            </c:ext>
          </c:extLst>
        </c:ser>
        <c:ser>
          <c:idx val="1"/>
          <c:order val="1"/>
          <c:tx>
            <c:strRef>
              <c:f>Goal_Data!$G$1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6-4E50-A652-3E730F1797F3}"/>
            </c:ext>
          </c:extLst>
        </c:ser>
        <c:ser>
          <c:idx val="2"/>
          <c:order val="2"/>
          <c:tx>
            <c:strRef>
              <c:f>Goal_Data!$H$1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Goal_Data!$A$2:$A$13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Goal_Data!$H$2:$H$13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6-4E50-A652-3E730F17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382528"/>
        <c:axId val="1676598144"/>
      </c:lineChart>
      <c:catAx>
        <c:axId val="162638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598144"/>
        <c:crosses val="autoZero"/>
        <c:auto val="1"/>
        <c:lblAlgn val="ctr"/>
        <c:lblOffset val="100"/>
        <c:noMultiLvlLbl val="0"/>
      </c:catAx>
      <c:valAx>
        <c:axId val="16765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8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[StarterBook.xlsx]Cat_state!PivotTable1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E-4318-8AF4-548BA8444E70}"/>
            </c:ext>
          </c:extLst>
        </c:ser>
        <c:ser>
          <c:idx val="1"/>
          <c:order val="1"/>
          <c:tx>
            <c:strRef>
              <c:f>Cat_state!$C$4:$C$5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E-4318-8AF4-548BA8444E70}"/>
            </c:ext>
          </c:extLst>
        </c:ser>
        <c:ser>
          <c:idx val="2"/>
          <c:order val="2"/>
          <c:tx>
            <c:strRef>
              <c:f>Cat_state!$D$4:$D$5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Cat_state!$D$6:$D$15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E-4318-8AF4-548BA8444E70}"/>
            </c:ext>
          </c:extLst>
        </c:ser>
        <c:ser>
          <c:idx val="3"/>
          <c:order val="3"/>
          <c:tx>
            <c:strRef>
              <c:f>Cat_state!$E$4:$E$5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Cat_state!$E$6:$E$15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3E-4318-8AF4-548BA844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762784"/>
        <c:axId val="1629995184"/>
      </c:barChart>
      <c:catAx>
        <c:axId val="162276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95184"/>
        <c:crosses val="autoZero"/>
        <c:auto val="1"/>
        <c:lblAlgn val="ctr"/>
        <c:lblOffset val="100"/>
        <c:noMultiLvlLbl val="0"/>
      </c:catAx>
      <c:valAx>
        <c:axId val="162999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[StarterBook.xlsx]SubCat_State!PivotTable2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SubCat_State!$A$6:$A$56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SubCat_State!$B$6:$B$56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F-456C-BF82-AE487A91C9F5}"/>
            </c:ext>
          </c:extLst>
        </c:ser>
        <c:ser>
          <c:idx val="1"/>
          <c:order val="1"/>
          <c:tx>
            <c:strRef>
              <c:f>SubCat_State!$C$4:$C$5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SubCat_State!$A$6:$A$56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SubCat_State!$C$6:$C$56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F-456C-BF82-AE487A91C9F5}"/>
            </c:ext>
          </c:extLst>
        </c:ser>
        <c:ser>
          <c:idx val="2"/>
          <c:order val="2"/>
          <c:tx>
            <c:strRef>
              <c:f>SubCat_State!$D$4:$D$5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SubCat_State!$A$6:$A$56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SubCat_State!$D$6:$D$56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F-456C-BF82-AE487A91C9F5}"/>
            </c:ext>
          </c:extLst>
        </c:ser>
        <c:ser>
          <c:idx val="3"/>
          <c:order val="3"/>
          <c:tx>
            <c:strRef>
              <c:f>SubCat_State!$E$4:$E$5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SubCat_State!$A$6:$A$56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SubCat_State!$E$6:$E$56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CF-456C-BF82-AE487A91C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728944"/>
        <c:axId val="1629991488"/>
      </c:barChart>
      <c:catAx>
        <c:axId val="17797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91488"/>
        <c:crosses val="autoZero"/>
        <c:auto val="1"/>
        <c:lblAlgn val="ctr"/>
        <c:lblOffset val="100"/>
        <c:noMultiLvlLbl val="0"/>
      </c:catAx>
      <c:valAx>
        <c:axId val="16299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2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[StarterBook.xlsx]Month_state!PivotTable3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C-4FB6-8DC4-83FFAD49E162}"/>
            </c:ext>
          </c:extLst>
        </c:ser>
        <c:ser>
          <c:idx val="1"/>
          <c:order val="1"/>
          <c:tx>
            <c:strRef>
              <c:f>Month_state!$C$4:$C$5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C-4FB6-8DC4-83FFAD49E162}"/>
            </c:ext>
          </c:extLst>
        </c:ser>
        <c:ser>
          <c:idx val="2"/>
          <c:order val="2"/>
          <c:tx>
            <c:strRef>
              <c:f>Month_state!$D$4:$D$5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C-4FB6-8DC4-83FFAD49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167008"/>
        <c:axId val="1774813248"/>
      </c:lineChart>
      <c:catAx>
        <c:axId val="167116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813248"/>
        <c:crosses val="autoZero"/>
        <c:auto val="1"/>
        <c:lblAlgn val="ctr"/>
        <c:lblOffset val="100"/>
        <c:noMultiLvlLbl val="0"/>
      </c:catAx>
      <c:valAx>
        <c:axId val="17748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1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[StarterBook.xlsx]Month_state!PivotTable1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Month_state!$B$36:$B$37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Month_state!$A$38:$A$50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Month_state!$B$38:$B$50</c:f>
              <c:numCache>
                <c:formatCode>0%</c:formatCode>
                <c:ptCount val="12"/>
                <c:pt idx="0">
                  <c:v>9.3150684931506855E-2</c:v>
                </c:pt>
                <c:pt idx="1">
                  <c:v>8.0597014925373134E-2</c:v>
                </c:pt>
                <c:pt idx="2">
                  <c:v>8.8607594936708861E-2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5-457D-B0E7-9D436C281E4B}"/>
            </c:ext>
          </c:extLst>
        </c:ser>
        <c:ser>
          <c:idx val="1"/>
          <c:order val="1"/>
          <c:tx>
            <c:strRef>
              <c:f>Month_state!$C$36:$C$37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Month_state!$A$38:$A$50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Month_state!$C$38:$C$50</c:f>
              <c:numCache>
                <c:formatCode>0%</c:formatCode>
                <c:ptCount val="12"/>
                <c:pt idx="0">
                  <c:v>0.40821917808219177</c:v>
                </c:pt>
                <c:pt idx="1">
                  <c:v>0.31641791044776119</c:v>
                </c:pt>
                <c:pt idx="2">
                  <c:v>0.34177215189873417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5-457D-B0E7-9D436C281E4B}"/>
            </c:ext>
          </c:extLst>
        </c:ser>
        <c:ser>
          <c:idx val="2"/>
          <c:order val="2"/>
          <c:tx>
            <c:strRef>
              <c:f>Month_state!$D$36:$D$37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Month_state!$A$38:$A$50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Month_state!$D$38:$D$50</c:f>
              <c:numCache>
                <c:formatCode>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5-457D-B0E7-9D436C281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82018431"/>
        <c:axId val="310761167"/>
        <c:axId val="0"/>
      </c:bar3DChart>
      <c:catAx>
        <c:axId val="78201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761167"/>
        <c:crosses val="autoZero"/>
        <c:auto val="1"/>
        <c:lblAlgn val="ctr"/>
        <c:lblOffset val="100"/>
        <c:noMultiLvlLbl val="0"/>
      </c:catAx>
      <c:valAx>
        <c:axId val="3107611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78201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25C34DAE-53CA-4174-A702-27068BA034EA}">
          <cx:tx>
            <cx:txData>
              <cx:f>_xlchart.v5.2</cx:f>
              <cx:v/>
            </cx:txData>
          </cx:tx>
          <cx:dataId val="0"/>
          <cx:layoutPr>
            <cx:geography cultureLanguage="en-US" cultureRegion="AU" attribution="Powered by Bing">
              <cx:geoCache provider="{E9337A44-BEBE-4D9F-B70C-5C5E7DAFC167}">
                <cx:binary>7HxZk5y6tuZfcfi5qS3QADpx9424AnKozKx5fiFqSIMECBBi/PW9ctvltmv77mPfdoQ7ov1SdgFC
0hq/9S1R//E8/uu52D+ad2NZ6PZfz+Of7zNr63/98Uf7nO3Lx/aolM+maqsP9ui5Kv+oPnyQz/s/
XszjIHX6h4dc8sdz9mjsfnz/n/8Bb0v31bZ6frSy0ufd3kwX+7YrbPsP9755691z1Wl7GJ7Cm/58
H8Xv3+21lXa6mur9n++/uv3+3R9vX/K3Cd8VsCbbvcBY6h4hjr0A+dzzMIP/vX9XVDr9dNtFRzhA
HvcC7hHKEKWvU588ljB8uTflo55eL35rPX+t5vHlxezb9t2nf78Y+NXiv7gu2yr8uO2wOiz0sGnY
2R9fi/VvF2Cvbx75QvJvBfPvbr0VfLj6p43+mOAJOwqQ61FEqO8zzHzvK8EHRx52keczhF3CiUvc
16k/Cv5ykHbem+JRv7ze+H7hfzX4jQK+uvdWCQcB/GolRJt/2vCPKYGyI4RJ4DKfuJxgTPlXSuBH
2OXId33GfZdg+tb6o70uH03+T+v5tvV/HvhG+J+vvxX8YdO/WvBr+1j8o6f/mOwJPqIeiBQFxPMC
6lL2lexd78hlCLkIYz/w+EEzH2PeR/v/t4v5tuA/DXsj9k9X3wp9ffXrhf5fsIafFeuJf0QDH/mI
MJC6H3CIKV/GenLkEsQDH3PmEeRh8jr1R5H/V9daIx9fL35/uPk88I3YP19/K/jDpn+1tS8u/mmj
P2jq7Ih5YMaMe8xjnOKvBe8dEfADGiDmUs59CPivU38U/MI86uf967Xvl/vruDdif738VuqHHf9q
qV/+RGjDvKMAB4RgnzIII9R9E2DYkU8wgtzrEcIA4Pwtw+5f9vrHpX45fBz3Ruqvl99K/bDjXy31
V4v4aYHmt70X9ptg8y2iFD/R3ik6YsRFHGGOEWMEfW3v5IiBG7iuB5DGgwwQAOD8MqOKfZHKrny9
+P1h5vPANxb/+fpbkz9s+leb/FL800Z/LLxTfMQPQYYEhAf0b4HG8Y6oG0BgByjJcEDhode5P8b3
ay3t/uXdBorIl+p/oIC349/o4e3tt+o4iOJXq2PbjfvyqepM+iqab9nfj6mF8COorALPdTEjPmHo
a3AP0J97mINLAOjh4BZv4v/3LenbMPPLsW+08eWtt5rYXv96Tby1lp+VE347ybczwkdO6LuSRXz5
E50DiB0O/INLAHKCa+CveR8HijNKMId7vssxsBD0de6PMeuyfpT/E3D0cdgbn/j0srfucNjvrw5M
J3ubfaRZ2lcB/N9HJuodQRmA2EG4DKPgDe1Aj5gLQckDasKnnHruG9l/55q+HZq+GvxGD1/de6uN
k+2v18ba7P8d4/VjOQKikutDYYY84BoQ99nXmMkJoCQOAko98BCK6F+a+hI0fceCvq2GzwPfqODz
9bfiX/8/AJr+rdP/mPDJ7xj0XXH/oPqfmIZ/G/yhC/Ndkv/Mx/408f8mnP/qgX2X9E9Of57dAxkE
PRQMxCd1v0HB8SOGIBX7AaRdH8oB9qYYOKnM8PiP5Pe3w/zruDdR/vXy2yB/2PGvRjwH1vtnmftv
jv9bbeC3JNBXLbefJvrf/cW/dd6/K+ocivCfpoTfFMTXZx++SwOHSuNnaeB3qfX3AyjfpYTPzbmf
pYnf3ccfoHo+c+c/S/q/mwM/IP3vONX0Y5Xu71NWPyD9V3D8s0z/N/T/3nL3tUf9EyX//00H/r8/
dfj5+GX0aB/jv85tfnHw8J/vvqbqN0P/CR59VN765c/3wGVCMfnxwOThBZ9GfTrNUzw96v9zmufT
8/vH1v753oNDoSwgQHdS34WTEYdO8rA/3HE5MNeYe9AS8BGDDsH7d7oyNvvzPfGgvwwHLYKAHxqh
0A99/66tusMtDNU1CTCFg0Uu/ITjXp+Px55VxZRW+rMQPv3+TnflWSW1bWEx8KL642OHRfqeG0Af
GxrcGHkuHJYJoK1XPz9eQPcUnnb/11R048Bokoa4yDYekXuk7baYgt08lSsv97cYl2cOGkJKS5Hb
hIgul/ukabe9ZE+WtFyYaatYek5QrkM+JkHoV2zL5c2A2Z0uCi9kmDahHeeHL0T8jbW7/HCs8+vV
cxQE6HDixINtEAyi/XL1cz6O3CRFFuqsvCcp3tZ8ToVvBVHTatB4lw5uEg1p3wndl5kwcnIjp0gj
J9k7U5EfN32eCUZ1NM7OadOl575WsUbDPqn5Kpn8UOVzLVCqk9BWtBagLjfM2/wmaBJybP1EUD+1
obEqalAQ6Upfc9Xnwg+0H+EePWcOa5Zt41dicv2TCbEd4fyJuH4VYpInos5JI4a+kcIW9iFjpQwd
PtXCOI4U86UpHDE02I1mJ7AhL/ILNrZVzHMaiDrRyyrtg9A2bAyz6awL/Fo02RhErVIvjeuNohtG
L66piecyaMIyUSpEbrVWqErFVA9yy3j9gKptOZlsYVPNos5HNayqyATp2cmUgmyanM9RoqpdP5dZ
nNepjRPfeqHz5OXahH2nWxCqE+U9bDPruyB20uSSFNVJMZn6otLVbibmYpxwVKNMCbf3WuFPKkq9
HAm/LkmksqYMJ9rgKC/M5UBktnKou01LLI97LyniPKiVQJ27rHSyK1q3FZkOhKzMUrW2Ab20pTB5
Bz/WOtU9XOi4UGOzYN59nVRF6AxKh61TVWKejHDyBafzhW1SLuZGVwJP/iZpRi1kbrQ43Ks9syJO
szSs1aJ35lVu2k2S4l2i0T6n7bnqaATGubJt+4TyksH+ybJt2cJKD4U1w4nodHCDSPdi29ETPMVI
pO4yzbsmnLhzFVRKiX64TYpols7aS8CKqqTAK4+XSSg7L4gT1soNm7Ww/pPGNg3TnuaCVlUesqC8
c/JxOWLvvG5QIdJ5OmYkL8Xw6CD/xTU4HGTyrPHwKDm/GFIptM9vyx0tD7ZlnCeS8tOibW/TbrpW
/bHNh0C4s7ydcL4Yk+zGd3pf2DEBm7RoUxF13FSZKFQywRL6LWvrSviD6USjyk2VOMsgdU+90r3A
o5uDcqpcOO5ZN9KNGpobrw5GmBZ3wpmnk9H2WyvrhwS3fQhnDj7UU7OT3iTDyeCrbL5lvOtEW0+t
wJlfCKQ3o1M+UpNtJ9ILh7JN7xZVSGyx8uphmzC+zd0i4tNN3yYfssGFwXUW/fUabc4nfyiFovFQ
Ow9NNzw4dWJFX5lcTE4vZBrIULL2ZgzKTV+r89o90dbxQ29Cl7TIjGDmbEhPnUFDwCvptjTVs5OO
bTz5dBJ9swtyEuIReWHPhjocXdvFhZOLHg8IhJVsaJ1v+KAvqiS9LaqkiruShZnXn2P4fiLE0t5N
VWtFzVgvyrEohcu2cPo0F4SnhWA97cFU2tD3up0zD9dBDnbAbBBhNn1gWStFh/k6C7xHa+oBHBgs
ZKhvUMaXjVa90Fmc0TEOJnczNO05GjwwgUrHaSkXqte7wCsGMdtBeHriounAMr28xWE9ckGqZEe0
d9xPZSLSFpei4vkkuum095NbZ7Kbzm+WBc1TUdi5FFlHPuhpMVTp9UQqHapBnWdls+Q1RBU7TWem
M8e9LJ9apzxO+uyKFg0NZWLAoeVOG+e20d79nGNYHqnFmKs5Un5ZiTojx6WVZZwNgYFo5m8yxppo
yiAIMaVW1O1va+w368lZt3PQi3QiTUy9bKkNewzy9C4nEguZeddNzbVQGYoyDxTrlF3YMa2ECfyw
m6fHGqOTpKQLWtWrYdKC5emCWf4M0gGLxxvTe5No2tIKXFolMrddJll2PHuoWKGR5BvHT9rYwbiO
e8xeAmmimRq6LPg4i75Ip+PM8eaoUPm6aJv6QjoXCiuydnAXekjacHQgZ/md/+Do/qovWxyP1D3H
uBeT1RdWuUp0zcgES91UVM7xaMizdc4SamNZ5lNE6zCXxXFPqvNqHoXuki7KprQTIOoqQn1ShUHO
pPCSmUSD5y2Ayj/LmPmgWfOoVdELqxmOIEcKNaPbIuVXvOvNsVvqeMidedPY6cUfAgAOVUkgZZKt
owp6DH756Fc+WdcynYRuWWgy6S0CkvWhbguItpXioazdWZQOjuiJ7GNQ1QseIJwotHAS/7pWZbOi
o22jcpRV5HUqDJoZTEfJOWoDf2O6oQgxJpBKGu+S0P5SsXYxBVkltE3UsTUQHrPMX+V5lCHHiWfB
h9xf1FUKaET3D2l/qsgCOtVGEFxjwWTViKqvqlATK1rfmUTlBU881XM8qMwVHm+jbO5jpYp7MoEH
ZI3XhnVeCzLrl6Spt2XTXE2JJMINfFH33nmu5Sn24tEt2pWdhr3DmV43eRfiAYZp1Ayhpn4Zznxp
Wbpq8KPCAxdtUl87yRrr7kM2ykJMnb2vK/+584YTiqoHv01f6qCfw9Zdk149zZiYRWrAc+fK3A9g
kuFAF01Fj1k2ih75pwRNu8E3Jx3uF7LKdWzSoohh7kR4fmyJn4nKpUqkrGojOBD5AU9jGVbnPB/w
8TCrxww3OiwqWKs7endEBVLIsZMQCuguTyocuqZYtJ2hYRVUWuQFWzVWobBqpBEz8S8MINIYadLG
ZAjuXWvOCLJFaDDP43p2o8AvaVxOpY4qjs67BseVdexibiREFe4sq0kt/WASKGBVSHNnVTdkwVLv
OnOrS4zHbqFJt+gT3p9Pqj3vMN11M9+Wll5kSf7SY/MyNOl5IjOIg00nDCkvnAnfSeJfu52KtB0u
eFemoUISiSa97T2NwLNTP6wPz9M8HBFq4rTzufC8WdSkH6Jq7GzYz3Mj2NBd+UR+CFy8aHCCQ8bn
IcrL4src+XkJvpRlSOS0Y5CBaArRPN/ZAe0m1IZIQYQtq9pGps82RT9goVjdROwRrDwQDkfXzHE/
lLqw4VSbqKbOwhssE15XvZQpboSlsgtpUy87v9Oh104vddOcGFdBvp8umxqw6+S3AeTVJFKlHEI+
GD+0g7xum2QWdJjCripagMFtHXrXfls0giYA7ItgWKbZeF1U5hEATpyTvItRVs+hHphouVdH45Cu
NBs/mK51hA769ZDObqidqRfEDFIkThOOyjRiHk25UGmbhnNiiMBNvrS5LAXVdQFhwnvmWMVz1U0C
ZDeJgtSXuVvejQCHQjMyFxB9EeZURR0cAdpId1Th7DlBlDkm8poGh5KSjeG+DukYOAvaxJnFNKZN
m4gq7/xw5KBHze0pMlPkSIxiHQSLzHfyVat80bils8hzB4WjpZcjT3acNeWO2XuFaBvXfX4LUfjO
KdEtnZxR2LyOgzlnQipHh+yMFkW7AWGts+KubNUHSfDL2GVhWiV5VMyzA0E6WLnY78RYO2WYd/TE
BPNJrj0S1gHEEjquU8l3tRtnrVpJxS9xJR9UD7AXeU/a61CYBs0L8VMUulMVRA1Bq6IcPNEFIA0S
9zKRUZ4MH5J6Op0S/8pARg5zpIcIYG/EAHfGzGmXTktx5PC8DW2y6OsU5nEuWa2a1RDwczQCpgIU
G3lz1sQs4fucVFcQ6eJGQ9HhUlIKnKtCJEGLQLQbN4d6R3GLRO/VOzWOcZfhW6apFWVHRE66DVZQ
bvRl81R0qP1YReZ5fyz9bemzcVeX8iEdRnfrtv1tSnkQFm65LGU+xllV7B3dnE3U+TCM/m3SnrKi
ckNZuscFt4fw3mWCFzzsanqVzg1AqsYNUernkaHzozfM86J288cRybjm5Il4dk1yicLJlm54r25p
keRh3dljarUFBNRfer377I7dIyIDqMleQjlxomx7aYluwmJ6tjl76WsAp2MgbTwzcsa83I1s0Nho
QDxy2nqt8u6aU7VssIG4CrGy9ZwPRXJPctuJqfRuE2qE12SLsRnPSSIsaje1pZsSFy7EFLbV7lWQ
zKHfd/tc16mQh5e4XbBIff+lTmJb9xts8ji3gYDD1LcJxjbu6uBJkRqv2ryrhJt5ZzN7qLQ/hnPd
ZGD+AUC7TB0PxXzZtnrlOrPIWp+AAxKIP7wvQsp2uiofuSepaJrizsn8zaDkrhmGxaCdLob5G6hl
9f0wV8IbyLPC8xR6vTx1S7uWkm5QRta9dvLwoPocjJSoSolEuc2xT+rd3MzXpMAnWZE9pdO8y0y9
OiymGJtb+OjnpM7zUI5XqAWEarC+G4o6jSZZAfJxStEGzbXOAwC3rDQAkOhL6gM50UF1yLF7Gijz
wrPUhMb1byS4niOLXVf5j0PmtAvbuDFwLSEaU73ixA+Oi+pDlQbOyrRete76QTTkhkx1EQZMH2M8
37lZHpsSpFlm42Jo7Q4w8K1TDGU8VnudIBSp5ERBtFwnTYJFUM6QiHy8RO0ALIAfbEb4dLhPILKq
vC6jrDmzPJhDt7gda/U8Dj2LFJTYFOxgYThNAE+ohXXAqNvM7NigIp7Sx64LLjIXO6GTxBBpJjHh
wRcezjtBkgk2RgE7+81Nhs+B5wiiukQgIUgqAjw/1E2KIzwkQ+Sbpx6eov0olMcuRsvrReLQ+86d
Z2EDo8K0HMFA3SSLy5I1ou08QHJ9NJNMnbrWV4IFhSvSBl3ncj6npAXHphyy0ZxAbTBdTl2yhIta
lLgHxMlTFpKyvGcV5NVAXkuZP3DnsmlVEntFcUlrVK8AeLc7qhu6sJ0aT5FP+9BpdXIDCeLWQPW1
kexQSta93I7NFKUpOI9fqv4+T1QaDUCfbCYFSbBigJVndR/w5WSKyyCr7yrSbLy2hQ9Pg3tHQqXn
98Gxh0pIQcWghE3lhUnuGlvec+DEoMRqsrBti+NswiJLZS4yVj0WslqquUoATvFtSsFN1BjMYkZq
z8r+HErys3Sco2aGgjEt1Z3OfE8UIL66wOsqKa+p6TdAxXQi40MXWrfXoBh02ReaAUAqTnqb1SBr
4Jscra6hELKCZ32cofRWGhBmmxAat9l1ynkiHFmB5zItwKmXCunrJhlD2SBQ9CBpCMcvT2ssW9Gx
eidHCs+li9qQsM30eUm61VTzG+T4q07SnQqI4OVtUHeRTeTG4HLbN+plnlEq5mLcB5kZ1sqpVt3A
HnCaHHeONsfewNViyk6Liuht6ZKVDBq1lYOWZzlUMWKk/rQg3rBUQUbXNTA0sDSn32XAdbmkKsVY
TnUIjOSDJcNNlqRcyNLbY4iCwAStC2NIxP0mEdy8mPwWnr6R+XRXz+MqoPODDzFezF6+mCVZzQog
0FgjFUpC1qbrV4XXzIu2hxKmSkYqXJ3WMRqh0EpJE/qWt+HcW4GmDaGdiXUF0Nlk5MRNnD0pgnmJ
kVmXHiw1cYwB+qPToqY1pFanBRzoXDe0B92XExJBRW9d3hDg/tpTXpV3GRNaaRmNWenHbgE0IH8O
LAMezpXpwpnbQQQ1BhyTXo7Waw4iOFGKnptuFpAku3BW1oHqqImStCaRMf6Ou77AZgAFWCiFKWzW
FLC2LhnWUzfFpa9TIFwlCx0E5U86KxbWS10HAK+RPU2G9pTK/Lztk0ZAkBZZgZ/SxA+BcErXiJ27
GWsBI1QyMnVFRIKyWwt8HB/ATpmrhnCGaiWcfXaRT8DvNiQP0ZBUm9Z1khAlTg1ecldOASBu16vC
rnDWpdWlAB++myvQE4AREyWwBVUJ0kgZNbU810yet0CnNiAV0junJrdnqug84ecQUPwSg9GO+KZI
obo3PUCcNKm2nU/X6dzFORtu+qxduA1e98qe5t14187po/UglBT8ivl6gb3hppHjXd4NKwkzRkWp
9vAl16Im3vXgpZsskHveqzascKSBEQSkmKaiG/PLsTE7DCVM1w6rsQWZytlbO4M9HSt6YXgKlBe5
7dTp1LpZ5KEutgFyhYuGZ9baJfflOccR8hSwf8BxxXz0tpxEsiLBqm7LbimlASbD7aKGee76r7kd
fzRh0pgyLHwgXnAJib1yz5wa0ozDcBNRjpd95V/nZHro5gXNhhXp0BVQsZVouKNF2ukTX0NOok1U
97gJU2OOM7SyWBnBYSuAw/wD/zdf5riMajNdUYlOeDHeELeD2rG2V2q4R+Z2cuarac72XLkUCNQq
DWUa6WCUW/joc5FzaAto7IAZA7+RM00iD4gZ7MlN7Y5Aw89XBD7ZEhO1rlDaA39I/Cx2amAl/ZxE
hd9tJugchKNMm0hBO0SgdrwrcruE3kIT5SPIin5Qmh6TpPFixB0gdJ2zxqHgNgZdA0bRy66k6wyV
Mpp6BpCgKCJJwJWzxhRRnXfPxmQCeV4SMqqupB6BDUjgvqoTqFqAYR/YwRtHCnRerQV8SLV1uqch
YJf1DPomxFVQQxslSI7DqegNcDgDcMw2RVHKEy+cGiCY26FYIALuVQ1DzGcg9HM53iI25tEwAtU2
eeqkaOp0G/jzwnQkjXUSnBmHBcJT7GRE4P3HBzfz0I2XkHVLzHYuLZg/kCVh5kD95aS7BigTROwy
kP6u5+3WK8a7gEm8TU8llL4tO2eKgP75sGyDro08knmLOV2XRKGTICPXXZoNQNFXeyDEjxME2jsw
Lsmyd6foECHKqjuDngZFwEKaFq8PEQPxphZ97iyVgqn9rN95GAOglOq8NEEgmhozUcz+pWdPEgbe
FaT83AESAfw3zcJBzxetO60hOW9wU+pwJIdgpnVU4pSEjjsOArgfpgCTOsXTqDUwSZMV7gCh2Ff1
pub9Limu+w7COzPA/U7t6ZDNoimDnemyc2jdiM5A46IBm85b1IUEplP0ZNbZOZuxCrMZUKqHQTt2
Oq2BHfWcnkQJHe96LitR+c6uKqpF7/V3k8/CZKhOLfAbQ9bOQBvzZpFjAM+B7MO5ZH4kgTWS+460
2wy1iw6APziVLYQZwFTGMdvM4DUVx2vXm+6MTjey9oFKSjdFeoDtbAl/LwMd17xYZfN8X5jExvmQ
A8ev6YPS4vDiToLpCYa6O6RHoLCHVePAE5M60flgl+lYLtLMuVJudq5NvXBduRn4cMNq3UcV6hGk
GCjxZAKNhxRIYbXkmu1qC/V9A8ECJkx1c1n2V3omT8M4rHCho3rqwQjpU4Lok1ugh17WgTDtaapP
y0Hd+f09c+jZ2LcrgvwH6GmlYa0gVfEDBcT87DwrIkN47Kpc8AAQUNK1C5/BpAdLSiG8DbbYJwYC
uIYSXgf6pgOPgJwCAcnNDiov0jjN+WLwhrvET/fIH1YtAP5Q59l5W7dLd0zPC2e4wV67hSbK2nXN
whlEmTjAIjoQ/hI1P9gWfVrdVK1RlsVjEKcAxha1306hM0FHi2cUi3zR55SEVQu3HC3vgUX94DBW
CYrAdlkZsLgPRqi9qRQ0Xbkpy5ZSgZ6lZscVhRaLhtSrDpEUqkwkShdfkwToSKWWWY0e2AB1/kjL
5ykHb9WgUB/gyphDu6y4rpLYeM35FBxyrQIUwKYC6neaLSuFnhMuV0jB291UHfeqcoRfzHdMsnjo
cBFqSAUQ5LSFPuyZdqEfMQL5yeEPLXEShBn1Fg7ruzA4GGXvIyrGKb0MPG9XcPilz7GMHLvjFQ15
O+15Mj+UHQivnwlQyO50rCWGHAfzNPRiZnNk7QhN1NZhos/2Np0WcN4bGjl4jZPmxoI5tmEy50+Q
t3aYmZODZvrBh5c3p1qNF5AeKb73Zb9uZrN1q2xbVibMeRfXHfiQM6ygJxv3YL8Vgy6Mnp7zaY5q
V+7der7iur2pgmRXd+wpScDU0pZd2HEw8aDZk7HkrgfCA4z2Usls1ybm1Jnvra1i+CscF0bZW2bS
1QDB0qHDyk9AW1aOq66bbgZXPtue7GgHfL7P0p1kOF87CugOKJTOdJJtUNINW52nI3iGXnSoOWY1
CNUfC8A7kF7Dvl40PvZEjoOrAhdb5B5k7vVGVFrHh/RJPGVXwLidZ7R9ytnkAr+a7ZU73hhEL1Ji
4xIsmiRol0M7GvXDGmiKfn0QDUvbbdCA4TRzf4NAR4LU5Znq04sig94SptWV6ev/TdmZLUeqc9v6
idiBACFxcy7osnNvl132DWGXXaITQjRC6OnPyH//uztd7BOxomLZLrsyAU3NOcY35Ix4/svQVFc5
wn9hai3WgXzErCmNFxxWsRZqx4uyDNfuWoXarnmHCm9SV9UZqXmf1nt821Ms1GZ3L5bwW4wOP80a
npKJPsFMzGrZPsaolfC38VKTEA7M9CvkyZNjBAZKr1Leb68JXC6BEdEEohw86AE+LIVrEdj74JTQ
F0VpnlQx5IHgNLfjni2+1JlHg5zL5X4att/XQtFSNH1tuL8MsXip9JHM9aPGRjgu698GP3munCzW
Nnq6vrPe+R/O0q+5Dw7T0pWxnO/xTjCuYM0l1BxtiAp1/fEUZnq+C/cx0eDGUljs0gU0Hagu2zB1
3hGNwROFcVDTTw+yP7XNI53bRwzDL4x6551D/xHbK8SufNdf82JneATRUyjo1zJJlYcEA53vbitj
XoMd8nGjaZJvas2vranWeGjH5QD5/SO09vV6hdcZVxT2AjaqrMMA3lmsePTbcOVrcakqVeUdzzqn
1EkLeWsEd7lP1VJODU2KNsrnBk2nkcnvWgt919vztqxdPjRc5H67HpY9WMsZfn3q5ni+JS12DSoY
mq9h9kp0VPds+C8B9n9iGP+KlPxR6NUbUf/z0LV///B/vCiJ//5xVth/fPLKyvzHR7f/dtjb//Nv
HX7UFaiZ/9e/dOWB/v1n4cX8kw+6cjj/5YP/DQj6z8TOf/eL/z0eKAiA6/zfiaD/QwzhCtz847v+
lQvCaXBRQqIYaeEQ0Xlk6v+NC6L/kgDsQZQ4iHFIXIDzJf4DDGI46IyGYQIrIcBZK6B//g0Miui/
8IDGCRKWAUUcOQ7/v8AgHHbxX+Gaa4Qn9v3rIToRuCA/vn79P6FBkBCEJk0QpM50GRXwovii6pw6
/F+/rnfO+1qWKYBuVEGM5SZMZVTH0PdhjRr/rolehFDuTlfgUJphInCPKCiIeLtlwRN21av4L6HS
ElZoyEtp5/Nv3tpXx8DkRM0zmvvqaNWf2mmI9QbcQLgEv2fj1Gka18N2VRU9C5hjHpk69L5rc7/f
0E1x2JzBFCeHiGPTJ3I90mh1t6twJaG8y2kfsQOZhoM3SZsZtdNMDh4tGhvYMvAwl8PDz0aMHWNT
0aMjKMNc70cdN8tl1vKw9hBEBUE74XVeTvcK0pNedL55wCNIIH8NZjZniFwcDkzvMrQhqaeNzWtI
k+klCLolQ1+xolGXXwhY3W+isgcR2yuHFD3ZKvgZNaCXel1psUcvayxR+zuTxiMEx8Biz4z79sdE
5o9Ec3huonevuyHxQiAbMj8NFn42cdw8b4R78C62KI8ExOQF5lIdSHEeve4LnRg5crP9trE3HqZq
P3GBtiOZp/tFtnhtfZBkFM6eXudX2+r3WoRwZ3DRZ72L89Yt+b7FdbaMzdmvfZKroLqDVz8VEM6H
zCzuZGmH6mrSEMbZDWWf2ILCy+6aZ6GDKrddcuuzcMl5Az0e7m++kX4oY88uBUThuEj49mudAGZE
I9QLf/Pm1IUWbls3P2FhZQH8iE1Rd98F5rjG6iKkhDSaxLzY669oknvRkehJ095muq4usg3KRIZF
s5FSEr/OezGEZT2GPVzg+ldFdHM1VHDDG3K3LMvLNDdBMWRwioXYC/FbU0rBWcwnwAu85NNkUrBD
z3y2H1zOLodmx4oo6M5eD85I7L7IKunPD55RwLvIxQ/QtXqqoQdjI3vQTATpLJPLaIet6Kv9LvTr
o46qJh23sC47G7Spmnh9CLcB/s72Nq7Yff2K1sVCWpZRvutzMgfPJByHOz36d3Mdl6SFWKhisDli
AylzpcyaHliQ321NHgxeVerJvDU72sqGJSytI3E3098sss8uouFlUckveJf2ETvHH4mOdlnr9bBH
QVaHkuR6wSYahAC/hBu6Mlwjd7EsfPS9+kN7j4Gje4GG/DUwsrpp/O0ZZmA5j8N2qcGXZP0U323D
vhzpYmSKSzdm8W8Mn3NmtqTLBoYtj67ennGz8ON2sm5r0I2QSyPnJpuNBae2quE2YNGRyK5kLIwK
zqgqqlocqmHcH+UA87KOSFpRMBb19OThySFzi7HBJgSiABxaX0Oa8Hh8UI17r/ywPXijfofzcom6
2RyjZXxk7fxjIWYVQluQhdRh6lo6kS9RzQvweUkG8pF40fCAJ23BexYXN4N16zkMsp2mkCvzNYgx
y8Bvq+I1OFTkEIZclNMAlYOE3+MYdLidNeS0OYYI4zVxqnvUkEUEW2p9jqIoYKvrzesKPq8ny6qv
MAbkZKLllPD4VxupO0m9/bgQd0ertgYPpU6zX0tcs4J6NG1obrVvP8fVKwKuIRYGG0wElCzhlgZk
wgw7HEzAtGiIOgtLXROOJUShN9mOXzW+5VRXaHzEfe0ZjWWf8ENM5b3zmySvyfKhwA3kKD2QSmb0
jYlBgeUVzVfctn16orNG9YeQAjkOqrdpj/4avOruDMhpO3u8ggEieFUku53L2O48XQM/tTFQLQKV
OA2vtWHDbSNL0B7ZGn4z6BCofzqX3BWs2uoznjBgaUMRKEXzPer9nFn1Fq3Vo+jgDgUMrZC250aK
sgOXk05JMh0aTh6aRg5lrfYNIpKZ8sTRtLfsYZpIfaiTn7HF37OEQkpg7hMnEpmiT6Yzl9DmPRF1
6WTs21AdMclK6JqVg0/FzwNjzb2JvQeG42+zaux72IrrOd6aBhe/aUrWd1UREYix3mIOFNtj1Y8X
ik8keBiKfY7QDkMjSFnsihCfVtS6THk678MmQRlvq3PvXZbB7w77cBVT+hb+sm+CvGIRdLCqwsPd
9GPqsSVPYrAydILC2YNn8CQoJH/e10yytajFCAGFWS9tdZy8x/rP7u3nXZhbmQzeUzVsH5MHw2wM
IWM0U7g8dwq9+pDwG+qSNMHXct7O58iBRa32Aw8YybZKLLkdyZRB+P/N4WujLM65X2H/nXvvyZDt
+7reA2wuR7OYrAqr+tB1GFEb2A6WRC+Sz325i+YW9vyWR3sSAVKb61R46tREDazAGbI40JNXVQ1Y
Qvs8loJsbQFUss/nkJ9alS97eAvPvs97DZN0ldGeLgrD2EywmtXuZ0HH86Ad5yyKG/M7nNyBTdna
sbdgcuAA2gU3eJwyPYX8bgdmRe31jc1+kkX7Opw8BwSvH+inmzYAKIM71BvI0F5mrIthp3AgIh1A
m4qMKeU8OPhQUitHQBtCna4VD857YLuUB9MP1RA+NgmbtIH6OS2PcFCOBh8nI2Sz6xcUprWcRMyB
pA5B4tC4zRJsUlkt1hEjQfsFse44Kcw1wRRWd4qLi9+H6EdCLXJhh0dL2imH/ZmkBBP86A3ryx5h
BPSdp0u291nE8Lyu9ryMsroN0JFxEoH62ER8WBPQ4N5mStQakCKEnqTyzGFr3PMu7LvB5dJzV4R7
NMF3Ujf4l9ush6qTY+igmd18cghq9ETdAlUZdixqTx6iO9iuQod3lhzTveP+r9kwGGRbc67nYC28
VvXY92KIJe1WH2RPHhy99b32urHrGw3gL+NjcMslf0j2GmZPcglnzg/bnOz4dzBP1TiLtjA77C5X
8zS+bpBySYoGlamV20UnzSdscJXh/dY5C45U+l89h6M2OezD/aTQIbBPOoAr38ZOXvf/u8b69hzw
/SYOLCypfTz69a5P4SaxmpsM/m8ZBON8IVs95VJYAhXRy9rB2tvYUzfaOzoT+7BGYug4zuInG9R7
FmGnx+AKbdmHNSnEaFJ7g3/5AWsRJXa8oiDRFt27xR7AeeVdA1t5D+C+9hKmWh+wU8wWGJq9/2KM
97VW0XZaIE1mu4R6QQeAPZGZH0YXgjPrY1x8/bddGX9io8fL3Ykgv9Kfkan7R/R4V/8d5vJUYynV
3W3S3dSE1ydwvWjFw+27btxDz8j3ztyc7Za/rRXEeX9Yy27cnudmnE8BTNNK9G/R6IY32K/P0XAI
6wO5rtK+9s6+2Q9xFXu4n8sfQudUMwmdlL5rDpXCtCEk4+CubSjPZn7V/eLQFN0QQvB25CZmutix
GmBmD1MeV2o8MAh1aiugevyi26DyLcZ3hbERRTOEx7FvSDphq4yqD5z5h004mG2O0afYfQe+yEIk
0HXQQixbQU9H+BwksgwaTnfhEcwbY+nJF1C/whF3dG+LkUb0gGZUAkwHoiAq/jmrGgoNAbCckCGA
kRPBdqIJTB/M1jdRoxxM4i0+xg7qMgONBOKlLhwq65Me6dM89utFrrhCseF+YScqbsPNXRa/54/e
3ULladS0u0Q7SBGIDQdLt8caar7oGbvYq+dvpF9UwDKOXRv+8dEoGjbANfB+EtYfqJxGlCL1SYzW
52ke7me/hxla7Te6Hr6Yjle4ysnDJGZ5dFZ/8jU2JYnocrDr/rJQr8vhVNab84tlXd1ZN5BSJD87
KcSD1nBt0JU84uDED9cBNICogH1p09gJ27uxJ3C9VQ7okGaVIJi8NrqfHVpw3pL5lFiYpeMqxBE7
WsOi7+u4uE7qApOV78P2GDHpY0haMdHAsD36ZL/1xgVmdxh+68Hr72KCHqgKHsji2KXtG5bj8O8l
b7YNLVFA3iUe85TVyi+4gV0veQD2K0EVXvFmoc97I7sR8KGZCIGdbHjtW9OVvNdQ2LfuYVL+USUT
4gdqGrKKQPQee/drwmMkjA+51PdfawJHqgJNAEe8S1cMzWnIZVI44OQJM2cjICztWh91X0GcmoJi
hiE9UPMF+SUuvRG0+TbA/l9rl8OIQEcADHc14EtEBNl73cIDMa7OBQC3Gfj8OrR/a6DIvL2Eprsx
TCv0MYAIFoMoBM6LLtoY/k0tMNY1TAME3ufDNG3nFZ3cef8tWmRjbAN9q2f2bfW3M3OPQY+yByPe
t0mSYomOmJvzhgjY0YpAlJPqHtaIPFXhcqHMx6vAVafrWpVr0ID9GuLppt7Zq8KT3EDwx0oCDDh2
cNJaiucCxMi7joS+WdYYggEKxaonOOAVqvgy3oOlr0+2orBy4ycOW7qRG4aoCKL+tHLAl8vZ5wPa
w2fR1+RAufWyvm/PMQcZYzz+x3q+h52kh1c/4EkY+29PGJNyqttsmZbTPuFBn3p+5BG5YOf+JRg6
BIMd1UwzrPYZ+Y1t2+usw8UZeRNlfIG72mLJFkpdIXlPYPOcuj/zVLelak87/SFem7XBcg+npIMt
CynEHijd6jz0EAZAB2Sx3bWXdYrulaZRyhv/9yTXl6kBW0Bq4KXJGv/1OEpJAoCk6OP6t1fRbBqU
X8YUel8vHvYBuzSSRPGQ1Dko8CwysC+mMU/6vT2Omx/ikb5Am54viWIfnXyakx+QJvU0b6d4XlHx
GkwaMIeQdVLuu517dep5COcV6TS4UZRj6Den9Wq3ht8zD/8io3AIHGzVye/+Rt0eHtoQ23O9ymxG
a4RqYLNx2m746JfDZlyZTHHqe7as9jjJtiV5weV2KQ5V9QBI6zk3rL+NgsYWqmqXVNiQ5cS195zZ
oxrF02YPbUKX20BH58F433tE3kOPv6wUcCiZCAZ/6D3pvFdnKJblKJc/u3/F1kZkscBgLAQre/zo
afSgAMIimJJrGjyo0cvHGgDtPF32FQhP7PkQp5K/mKThEiyglYaqgXq6yyJax2esy7/LHMNNbozJ
EcEqB6lcKlgss6qBkOnHf/DrLFrYVW/9dI177OEdw5gxiECX3nTtTbFZh9Qt5eaqv6Ta/8yy/dDb
mnMVvwwUTqxqglMX1yf0iWNptmlPpxbdkhd2mRAVKdzdPOK9djF2g3Xt7+urb9SgBCOvcoXiagRg
tvoG+RPTWwy9Q/Mr4c2QsgacKtIlgCUSWGKb+Y6FQ9Qoqlb0QR/hHG45WJkbKyEh74KW07wibkJ8
r2i9G73G8Q30MAXJEV8lv4ynP6aIP4hluE28FkBbyNosWFgABG7O5gGLpo8DWnbRn37gYynD9Qbn
6j4Y5avbHce2YtMOphJIqOmjex189/v4Yj1wPF2tinjZo5t93HOnZggtIililIRBkiFr6vVlLnzp
zlOPqSgUXrGJ6LDv0F+ivsZ2OrWnbYNrEXAA51y/uF6CM+3MUMqxf+hj9oFt96efrIDOFM1w98X9
uADkVjVhWTytyPHpPpWnGni01R1Gbs+7QdvlA9yg2SrCvmRmPlmhchj3XlwRsOL96xpNGLJW90mr
DYBrSG6gRwGw7dJwZMlBURMAUzXn3a/Gc0e9vhhFe2FUL+dli0BMw9hQDLm/aNoPrHFhOoS4/yxE
Ls4G1Zerq4d1P0RuXJ8nCe4stJGEnqCuADIYla4Jw8wAxjUVAarTsNQLIoWRQPy12P4b2Z9Z1zzV
88oPNopAdGM8iCZ3qrHn53WHuAI3kJQCf3rStnqoyFoVzEB2Qkrkb4jd+tB+6T5wZ8h+agHX0q2w
KAgSMYFWYOFQpgYvuZfO3CT9+s72qCsbj6HmMnKIh5dWL+6coNizYbjt2ku8DF1RA1IGcBD+dnaY
0s32fYbNlGX7tv1F5urDDfFT7XMIfOvzAL01h65DGvcmqzrtxq4BRyRLnwEcVwt/Sip9wOGb28NV
G0onG9I84PZApG9uuwGbz+bPLIf9n9UWQaE9cFg0WG4j5SSz/Z7kg9UFCt2UjonX52EvXnpvlhkk
eHEeNv+55hyqJTp0eJFVXjWqxbA50dRrA3JcvOix2d7qcMzVMvYlJHCTvWPqR8CGqe0fzxWZO50v
iFOlfhhnogeCwvb6jvRxezNoBpUYoBWHrAUaqcVDydVlTWp7L640VLRENN1qgCrS+Qpe+zBipmMm
p9XoAxgCFOuCdTguIF4KcxUIg2grJsT9StnBBVzHYh6rvhx9WpWJ9RbQD00GwP/JjfULSZpLoBfk
HgcvyohQMm8BdIhueCChmVE4N8yZ7XQAz4pWR4yvvNJ/ZB2/ObKVdt8oQFXM6LuSR1gJt0xDvA8a
2GkCPquSZTPx35B/YBnop7UagOOxJNN63KH91e8xBDVwae6pIWDt1muzw+/Rq1zjbFGJEN9HTCBV
uSEYU3QOOXPOontG/EXW4e9OP2LCvR1c2MGxMxCD0e5sBomBgf1FNBhxBsF/r6R63mcW5r1nEXrz
EV+reAm2rhhH6+feiijt6pcumc8DuYXXHNw7K2+EanD3jBQXOdO7CqLouBB1XFr29x+2rUZBi/lS
YSbz3pyYy4qSKsWY2hzl9Fs6/hHNwycQi9QYPeW+Z971mpTIdralBWyE0BiAcWRMznaIf9RC13Sc
DMx6v97KpvnFRof+bL3D2A7KQdVnKJ4SMYGtR34SSVHn5rMjei4c9uM0orUsQx/K9rYBX+7VBsUW
lccQbjP0SWMfDZmoE6R2+/5ptr25IDr81Ck25RugznSLKtQai9cWOR+3c3wmIjiTsf5NFqTAdWTT
RJ3D4aKVwQO78QsSNPtvP14K0yNtjOTcs8+8FZnXDUAl1KNOJEgRGAf5qw0y2izbFwS0NeoLhj2j
6lt9Y6JaXDFLaAFD2x3YBmjbAG4cBPY+jpI2uI/WTg20pe1e6DHIOrK+xj5H2GC3DTYOLPlQxFOm
WihKvrf2KYZFd2/GV92P22EL6te5lXi82dw9IQ/xax6mL/vXr1k5jb04+s2vMQH1OrAJzwYBebJL
rsodBZGQdn6ckrguqW9GbF7LBZHUt2lBJtnDMFgEQLVlvHlve2Mvwi60iISKYITXdRbO0XY7Tqhs
ITUAjzZ5ZNbRojMB9BcPEnokwC1KGsPqaj7V4B23qP9xcwAFbOPzvak8pIL1h1Qkh/Qlb8aZlI0Z
j6Mv6UGTarnt7wimz7zTs3ms5KaKXlTebY88eqhwSdoOWfwuRFRngoyF8KTTR9OHrwAqS0Stb2dX
nWqpfjqE9jGY4bnakorncgLZgoY9LJbENCfW3lUM9rqnt/g8TAuUnqYr+lpXkOl7YGuDRB7okyH1
eI9AOSSgT6uqrYw5+aJtiNJlvJy0CTg9jXBjpzuSTZP1MZLMx3ibyw4TVgS1ZsTh4rki+19oNwi9
U3WuMIpnQQtd2Pf1nrEeGnND1hiZbu8I8UTfrmZ57mvIfAyNQ7jXFob99Bqp6U83Ak1clQpT2kJg
AXsOfKxDn9LZ8W6sUHNt3L1W/f4cmoGeaAuJMd5Qg5oK6FYlHxHxumfj8DJhOaZJpTBiqmE8hzhp
AYk6xFvHgKAFW4JfXX+cjKnyXSL6REeG24U9eKjDOk/G6t14UOI9Uw2ZQgSmoPCTBiwmiy6tQYx9
9qPv5rqCQ8T/UPWGPOHIu64SMZaeneq1kgfdhi+B3ONMWvcWslFn+m8Xjk811XeDBH/ZoaHJSMe+
tvG7vQp/AN3nuuly5g9PzMTQ+4c7INJWBzeB6p9GK38MyIdhUfB/1uqdKDCADYP1GTY89eONIGIw
vqwJUsGNQ84NLvYNX6CeJMK8zjEtNBtu43cMIIF/nCr+sxKoChiU9+HJaPpHxwrNelX6iT0l8X5i
cXdc6sqmA4KqoSyaMKbpUoQOzcEcyc9mjX7jkd53hQs7QV6id4tP1qIx6rPiCdIpit+RsYgSL8d6
v1sX90X2Ogf4facGgBhSbn97gCHY2x+sGx7m2KGgJii/4dCduCfI3cYwLsOdmTtTl70Zm2NHJ2Rm
r29y4eshvEKmE08oqtHoXll1tohHwUA2wE0NXG87+vtZdMu7AaHtEM06L8jo7JAqb1e80IMv2xMM
xNMuWX0b8fndTyZECTBizNueANGqk3yBN4TJvlHlVptcRBsiqErMR5NUaONnCmkEV8mHXnaZJj5c
5g7IJFuQ1/XCMT6HRo05m2eC0YXN57hFIjKi0ZTPWntQv55roT454Q5BRP3Sgr31YxfdUUQNyyhq
MH5Clks7ZLsPPn6vxQlG0EV10S3aVYQT29A7uCJp0BDV1F9TwbvztNv7vQ8fIx+9sY9e/KST9WGL
zbsDebbEbUrrOYbMY9EBhVgYMz0aB0ulpwQjlWoytSFqqnjU5QHdYNSLu8i6YleeK+qQwOmjSKaC
RUX3JtUdosTkRrVaQAFl63lHEgStArot6AfHUflx5tfY5oGEKTJ0+UIWUggB0ztpl3MbLr/8ujqj
mfJL3xu6bEYcMK8me5SGecAY+gA9Yt1lZl8vAB92FCOspx1bwwXNoEqB+wd574dIreMJ70b4n1Vd
MXCpwa/VKjgH3ZSigRU5fs8faoq1ecOD7kYEBv5CZ/G9MF31tsCx4V0hMVdjikH8xUeUNjNCibtk
RdW3gVcqLp8bv5/SKcaMP05EFCTmVd5Q/wvBDVWESPPgOJONAWOzQDY9bHledVt5gTgjdhihyz5G
uyTlFS5grh4LohCbmFf92u/suW6WF2CQa05p/dW8abnAZQ25gVhr51z4mLn7DpE4mENsRBgzqYN3
Ok8nhzqFJEAKy3cez8Ai4m/i/e0UTjgxOEIFi/w7oMkb/AJwn577WGcuChbGSA6Nh3oVsHRqVyKc
m9PO0MfILodwtQhqLq2Hp8EWDejvj7hFO7j2ONwkMdv3Lv8q3f3Evf1FsKm7CKnCpfoc0V+4DlZj
rGMMuGtbot2cDr2Zn/wKF3ombXuCB/Qq4/GTOinP4Sx/cIjCWa10R0g22JERDR3eD96NH6pfVWAg
X7dQYRv9BlkGU24oQOYNrx1lL17HUEI6EqeVtSc2hTV6yLZOWyhPKVAVhCZaDxv6xPOlF/J+CBbc
M2xfFQm/cADLuevinyRyEZJ5Ue7VM8dpHnAK4TryNfLy6Cr377hug+0Ln45Riqklx3kuLQYhZOUc
RUJSua4EAorREmLnwjtIlCbAI+jiF4pQXRY61hYEh3jsQgAbRVogqi18ES0B2nozhrYWmWnY5Zqy
NBoEvH+9IFKgqhPaZn7ERf8wIZaoh1Ae5A/YohFM+G1uMy3BKoTBN8KW4bmVI/Iv+18v0V8Kim06
rQAWjfDJ7bYBh23WH6mCDxyFM0A3geaaAEXHARk6bJur/vK1DtUjhKJbr+rkYR9naHUw/kdQiF2A
AKVbs5b0zZH5AgZdUpUCQ1KKp0oeqrj93uRoc8maP4L1PnzYQUBZxmEL/tCDw8Yf6Lv6m9kg7W+p
H0FKkpB2VxzT0uL3EAQ1/Bs3jS0GpcgWS7N+BFSA0G7DmyYJ8qAhP0lAAPFXA02vCcI8MrD8vI10
N90CV9bfoKPDJ1uKzcGucV1wqj4aNMs3gNphmVef6GbSnZvqIhT99NcQGbzquVYRziGYLDoTcTeG
WK+NzTfavbZLgPqxr+86ZqUz0JfM/royuWZIWj8jCNw+zrjhmH4ecMCDe9pGhUMomqGMeu2Vfcif
IqOw5wQa6bId1Thk4ovHdMXkPAnor7rOnd66XAMnze0KE3Md2B01RuDoEXxTBwlA4dSHh0Bcs260
AY4VKVc0HMjDpLtL4HVvoIras9UzWN3YwZxHuChNXIeMb4RQ7T7hLCB/Ak+MuftoaP+4OAexMw6/
tzWGYirFWi5bW8KjhsBub9W+pvD2Ueg0IkkNMyjyuGpmxTgU728EW1EKlFgcY6RIm9CWmqwoygl9
65jEZhL5z33ow4FHj3XSM4QPakpEJve8h5+UyQAJEI9MAeQTcfzsh7a9n+SbZx8V9GJT+VNey/27
8qEj9cgBKILeZdXyT7t7d9rTt/5Ur4UhdV/AmHkwQ0MywRBgcvBcVxxfhNAtzeq6ucci7z+mLkQE
VVXl2PuPOkRiGCeFFHLyzEkZaDF4RrGi/S06Vqv4bJvJy6LgSUvkJWiETJ7xzFD8T/bOY0l2JMmy
v9Iy60aJgcMWvXEAToPTF7GBBAXn3L5+DnKqe6papBa9701JSmXmywh3wExV771HVWNFflR0R0e0
EwFkpPwccpMUsU4VvOSXtW3CeG3vaE9/Ie6kB5mSEWbOzYiq1AzOh+TV6weDRK66ENj0cJPh8Dcw
a7nZYag40/j+XqZ2FcGIyc5PxuWzNGkaZ7d4xwNnHiNVPw/LTamv3X3ejulhtISgCqo+xmEVNJbr
h/KG4grWDxAYDPRpEzStNp5TI+sRwRkY+9rW1utre3SnmVBene/HoWJmJ9W1wZ0qjEVtdCd7l0Tk
WaOhPGaNZezTQbyMq/ez4OQ+6/DRQoKpmeR3I8IWlPqIEl1aJwI4mLtr9WaV2PHHyJ3P06w1x7pK
tWCanqxtgpxWVxrGET/qVuQp8uxx3lZIpQSg+pqDrkMtixgzuMynC3nBh52+06Qx4CV4QVoCZ4Yz
7sF94HnGz0PItZf0nsNk/7JK5ForBlxGXXGl3IoezRaXKb2BREB4kaFQINsiaPXhvpcT32+xHsdo
wLu1yej/Xttlq8j64o9sseVolvyuEDvNcX5E3sXn5LwmuXco6onp3ayBAxObr/wpk9WVihXT84mH
fdkE1Lx701rsFv8+upnKlMM8KHZwcSwFbTD9LI956o+Uf4B2UP9E/DYywrFnRCVHSz97kT2WXnFn
eO5KTIPv0kzLs1vEGHXoEEdU9V3muXQ9ScxAeLkHYjOc8+pN5Evh/2WC/bsf93/dwv+4W/o/uct/
+X7h7v1rs/Cu7qEH/hvrh//t+NOpn7ie0urjv//7f7cNw//DEophxHIFSsy2/+zvOEH7b64pTEva
pHF0Qc7u/9uG7b8ZGDt0kh+mASvPxlH8d54gqEHb8f6i9bNTTUAV/B/ZhtF9/9k2bOjutqANlqCB
Z9iy7I3Z9w+2YddYCwpG7B/mrGn3ovyN0rG5p+B71mdi91HV/oFaQn/ijNEJc9SZse/8MHWdeY2z
cZ/GEGzKvpeXkSQmTbdRHuO8gb4DYU2N4mtI6izIVrO7kqvD/eWqYwtqgWgm2dhi4//JMha3NXZ7
NSckHchcUFrBI4MUcwb3dJvwYsWNV7/QlH51EqnAERE+YALuq/1I+vizbabVT9fcPOXFHdLc9NjX
sb6PksYInIoEUpxML9YW2mYUX/pdWZmBMTd3S1uri8oq0FLeEl01mU5YEEFqycT06CRusbezNAuX
tQ5qz6OTWh2XBquTMEDGk53KfUXK9rLo+npbyvRnyVNMVaQ6r+gNiCzq5Nbt2u5vB9LkMF+q6GRh
oZZL8mE35k+dx6+qmafXpCRcS+7CSvNf8iLXOYJI4FkW8WOV46KI23Ofth+lR8GoVgZGNbY8bYQN
goK4y8uuJBd4l3oZ45JYPJfiZGvxcGL/bXbUKImFV1t3+YakAaty8CacbamRxH6p8nVvFJDnOuIQ
lVE4YdanzyAurZ3myadS9pgHcNcEjn7v1EhppZCnbPW4Q3QFmWNZ6fMkjWKdf9dpNIfCzYnYbPaA
eZ1Dt5ii/ewd+6Ql0RpTV2mbT6lyC5qmeL3P3c0B2eUMTEHUhKncSsOGKjbjuCa4zBQKa1l/NuL5
YpjODwnlaFf2X9FsElGv8ISpaMRS1OIwVLC4Aqdc8z1fY7d3VG8hxy4TKd4MNFfT5s+Z/qC303yl
NzRQ5poG5eTkuDXFk7Y4yQUHjwxdVTVBRX0eTlN9zgqtDOM6P+J7NW4t0EUBg18f+dPZe70z+g34
C9QSnYwiKKu9aRbZ0USRgn6Qrsc4tftTIpfQzNAXaLmT/YR+c5B4i3aTFBXulVbdkrMv/H74rZYG
6pZmqaDe2HL0YHrYe011lYF6vKoHp9hXqHOUOLl3p0dLyIuNUdHRCAqJLOhc7ia3rj5IbSboHtF6
SSKcSP3Y3FlmMt/sh0haJ4cCi+RXj1o9jtqZ4orSAFF7z2fUXzBGX7tyOTSteRRRuvfqePxAwkRN
zQ0u5kkPUQykila/kujKRIXRak2wBFAIb0vqIkWDc2qw5+2Wdn4qhlmjwDRek8YTp24zda1N7Ozm
LdtjLvazV7YiKGj7DzMi0k5JyfhHV68yXj+sCaOolqMA1ZPzjkGS06YHcumeVnpPM/MYyCeFc4aC
EeCO+bSjjrHAfFcNQt0hz3SLbWL56Wt+t9HFpAkMJ9Uo2+M1+9Dn6qw0Z9mbZducWBr9MpKqa6AQ
vlijy3TFpCPTChuYQo+IHzMDjTBXezMMBaM2gqF0tXuvqN46czpVbqS+7VI9WLIqP/FL/ThZdTSn
tH2ATdOHrVO92ElVn7W4YoQX9SerqCLwXQYxpKp898z0yypIE6nHJnGCeB2ba3uI/MqZtoICr14e
a4ilU9XvYZnCUxihYC4SgJRD+n5V7pXMcoErHWV+1QYTNx+B2RTbBbSscFnQGp0ojsPW7O8denIc
dfpPb5ovo03Zntp5fXbq4azsmVIRc6VGkA67DAXuCgVyZCQ//i7jJhUIip9abmdC5lGZZU0TRIOC
2LUlXwP+tNBJmF/TFL/krouNim/Znz0x7fPhStQFKpMcjrRh11kD82rVMK6BZ3xO2vS+wzATyghj
QTUeqWx/12h9dO0UN6qqjnkxodXkx7zzvq0FNkEcDX+MGUuf7jxmUn9oSLnMjMOjrgoShwzJOgp8
NB1PR5c+ONFD21DqG8yaCQIA3+pq2/PtpHsS5mLS2Xv6VRHTpw8iNQJ9no+Jjk9ooLtgmc2Zu803
GOeNnST0a4uA3FaUGlUQregoa1sXvLJ45N3kLVplv1uN1QwVvrGVR89N+LZ1/QPICfGulqM9Ensa
kuhQCb33vdK5wdeR++VoHiWmQDi2RBpbc+UYzPcnXtBmXyiUDAG9oMSJW2DdXLvN+4bQcmpJHHMY
67ioa2h1HeMsrdI/+tX7YHR7IQcLRLcdtGA2SwwwbcplF9s7USbxfpRk50XDkK2pwW8pj6jAODLg
yPUu6OYMJQkOztRgOy46d1cu8yf+kWi3LDhlmW/cNRQWF3qAO/IL/pR4NkylVJ3iTP0kzGoXkX+b
8LqCrIA6pkwclyXe8tJeXhvNJP+mHjMb12Phlb/tIL/rJf00CgPLhYxP+Gn7AJDxh6vaa4zqdcAQ
IQ0dLbqxEgZKjkZUQjbdq2a5p0XYw7l4w/zz7QwF7CLnOq35iDzO6oAZ6ltWAzuwXBvxffkrANjc
T6I1fH3TnKZWMOa0utPSYYa3qcU5XQweYMc9DLasTkM+Ygau+7PmDFRI0znqebxo/Q9zmYZYk+Bg
lWfDwIjmrF/4pf+MUqXoyuN6asGVCCu5i8gmZG2bP/aeQRFinGutKE86b2ugi6G/msOsy+jzF2Tp
KNKeFYAEX9ryJVUrjg/mWE05ZmFdZKDtquGYrwwcJoWzRAmcVEaMz0zU0RWzYUYgKz9TTYdld+0L
n8QtAoHw89n6qkZC3rpZEHP0miNBUVTgElybZNYVFLb5s6B78keCRBur9biI+UMXHlNvnDTdMPwW
LXCSTrcfOxK3LgjVUDfBzBoOaI0VCFRU3ZmiuYnaeWNhJS8e8Fy/Jn352GKQtroR6hpabKLTaY4R
urvOM03PiRFLkSUNmOTjph3y5ygB0KA1CdI27VDRd79DQ5q3B5J6oMby+5pkc28gI/T5YeoM3zXT
BnF+XQ+azRS3GGRAwoCP1eNQGhDwTjCWD8iW+842X4cMlBiR7cvUMaph1lrtbMM8UVYd+mKefBnj
QRB9/S6whq6JyJh3dD94j1HMxM9sxngE1hVgBFL4uSS73SxmfZlV3Fy4Abt9VA3vxfZPSzV+yZVU
Z6+YA5dvEQXZYkBoiUSLoyXrdwbJBeT2inBbzj3ekYVhUEox2rjiqOXTp22R4E4S46Yt23dTeUdT
LtdTNH/nU4fJPxewhjBQMJh86njt7Eb7JAH10HcYkbPKefKSpdiPuq4IoKfQGcXwHU31d7YRUWud
A7Dr22e8Gt15VRvv09xj2LGHP7llp4Tes5PnLa+2mT1GV72opmPv9iS5jd/cE94Bb6ae1Dy4ZnTP
yslAMXEJLBHdOF3UHSZKmmUzEkTxdQIGUHYe1r+pOCFDkhczbALN+A/GxbpMdnaXmYB+yNx6TnI9
q9HBAVlC93S9cFJLKLBPjkMQ96PcaYlfK6c9Ql26KnQoOrXegf4o7buukbcmBXcye+uhqmPyIN64
tzR1X+XOnSa1vZOrcOEUTSMmWE1nJH6b6e894nyK6dEdkO2S+D6WRQhtAxASLv8+DRpTfjHODotW
fc5DftsK7SRS5wbmgPLnzWBKHpT5sfntmUTZpZLYgrD9T/Y57kr0zXiRvpMnL3mv7pkTXCe2m/he
ilZgGUTOBjJArkzhNQ23TD7qmruFmcE4MUp1oLmWYkUPztRzUxrXGNz5/SOxa/Bp139FyBiHUKnP
f4E5vOgj5sdL5p6BuBNaatIRlPibaQqgJn2Cr+juUZFPmQTCvjTRfS3V+xTRNrVMlirvE4f1ExkV
XMh2h0IEC0HrcbnWpXjnlLxf6xaenVZiZPKojSIUKjF476PbEzKM3qvMXC7FYJR4Kpju6538tFcz
Czi4qd9RpFdqmqWVtT9BmoPqUZKDwfzbcJXiNRgD/uHfQS1X5EQxSOQHTFhAfxtOAhozFIWuCjPS
rK5b0FoKcdIKh0mKkUGHgXzUiZgxKJX3wnisAGMSIH4/olQAQUQUKJs+0EfDOK6MrpBWsI12/Mlz
McCRX7lAY9O9JLWz79rxeS5JP3hVfyyZ+GHkdp0wemKKddOkvX6xHCRkRpnxJlVlOPSBcBywwmNW
bG4qWDPcFEE9l48m96YHky4UHY8B58TNvGIW7OoKao2H/5BhwE0UMdAUCXFJwovGzsQxdoB08pLn
/R3ZpU9zQTlXk/vEYLG9xIZ87lb8qEM8tkEb1URINX7xgZZYyPLQR5hHrWXE3ImXKGtvNAI6wFtw
mfQchzerS1jIm1+hY6rHGgyXyjt5vS43qxWDviCx6+PY3c1Q8TcPrXPsTftQKyoYs59H3gsvPUxl
lRxnciy+63ZTMMl4AHSEi9WIrZdZl9W5VBk3z3WntAUrc0OwMFqSEGYxxWuXEAcjIOSo7p7APEbJ
ujuqeD4kjc7czOU9HzydABXkdXNBgTVW+5fsazIONwMR1v2M9W27ZiCkFMNe59znJ2MUHl17lZ4H
WT1cl0sEN9EeT6tIS0wZOnFYui0Pi0LSPVtQqvm90f5yDNPERbSryHCxOkErw7+HMTlzqb5bUigj
9WgO1SvPjpEZv0UuQWo9dY+LwoqMtPSdVISWBsCSmcbVin4OyRGMgL6QQBD68q2nyevs0Z2MGXct
g0WC2ILk3JSoT7PjAhqpjwkzWO/GKst9wtiGHprUog30tewSLFey+aNN4K9a2q1iPGWNgVzlObig
Kf333TrxoJevZsr5gV0d+IzyZd4dC4H+OiQY8vTql9QXd7Xl7e1ppVQrwzJPW3o7PNeltv7W5KJa
J8GxhjUpBhtMhAJOo2dk7+5mE0E+/tCrFNBGvR7ZgHAS9uYuLHvwNrF90ltsuU2L719TemjYRnKd
lEPIvHPNeDATfM6VRXyrtvr6aXYG2CYGTUldGsj2RZ2G5Eqxaon+O07gLSoQaGKmFeKnBl+fEwLL
6+2vLDjTXrVeRvoVrthxh7VHKiJ8GTAR7PHyceLg2gLceMa8U6S6a5e7BzRR9Isscq+XdM/tUv+h
Pzy6LSkS4rQjbR8K9VQ8VXlOq7Bs8L6o/QMrimBwyYBosIlV4cy9WVTzDYn8oKbZAsGNKdFJ+ys+
BZC52tWYYS2inOWedZ+gDltg+l0Q4/Bjenqrmn+nalcArWn+hRiYHGiKqZC79bxk5abHvBbIAD4w
vWtX55DtZXFu7OWFqO61LLJy5xjE1RfNfB27+4lYNWk8TBZ9tfCEezxhKy4Iju8//MxbVg1PZFat
8W4YoisvcuuTWh0IXFN25Nnf19q68d9ArajlE5UCQ9RWn1btdOmS7jhVZHFTAfl9yaugd5n9e7Pi
jsy9sB2M+HaavhyHOUQ18bzFaiKk5hr7odoKu+QdRXxgmjGTqm+cvSHw7w7LL56GZp9QPO1MkRwy
oT0Ri2mOEPRzQ52UNhDSK8zdYA596No2WTdiLL3OCLxs75tOiEtku4y1vBLdt0ohQ+ErG6PcOhcg
QZSpv9f8J3EPcAVFeDKVjuVORnO3bxqwWzEmbX/BzLdV7E1whSss3kR/IPgYQ1iuYOAriPODoxI7
9Apz2GUjTi0SVPt6qX499UWKcwnzArdaLKfQwkmD8+owZDQBjii5E3NY8ugAOMmiJ8/sDJr/9M1M
kodS5mrvNE56ykDbGouDoweENvpDEyEV7qMO/+zI57BrI4z/PWan6IpBEpmDFXfUzKB0x0+0pQ37
Hf51j+FeCrOo+BglMcWo6U5Cow3ddt0EYwJMuy7kx0oCxzWKF30lG+8phIuZnzLT5SstGMV3eRoK
PDfGaHIBMqoyEiQ5kfcNPMXiKrcn3wX0thOT9oI0q9DyrAOgeJId69Usk+9Wd6abavwZZ1BOjZM9
mkNUwmgz9gmvOll+whVFzdexZSGnNAYFf1vkOalPwCs+1YhtV3s5J7BXk/kjlt2uHeghsDk9jz2/
cQdshbB4gfzNb1yVzUdPIEeHKe9NPUY7ebZBmYI6dBEbt+0ldqWh5HRROBYPSnoWch7Gf01GN6VK
0r3mcpca6s5ru2E/OdVbGrvfacR1otjlAhFwK8cYWc4KPuxUovMUPYhGSfc09wIncHNZV43p7UDq
EbQ2vrPR80u+oLVEXOvE/Otwh0iaKCcuj2bmHFY8wCEZEMRvbxsZ8h8D4tIcXcLNGk9I4JnYPYYy
wtfExcsF7JFxweW8xn88np6gL9f3oTVfeW75QEoypo0CUW0tDN9W/VwR1EKe7/+MFHUu0yU/liW2
w+pjqXgYa/ZNZMJ4E5DmONuwYJHRejfBt5Zm0Kn41aKzM5IHOlDF406f2ZuBW2FmNamrkQuL20jS
v2eCC3eV0NW3xFRKAeSt/UyCDx9RVSWkdrLxo58OtA8NsxA8+zgapxAn9p86rshhL9wQFJRelhDx
js03Q6P4oJzGNzKtb12r3UivvQVKGUBWgg7v3dDiQPDfnlM5ZCxnwdAzCcqwpj/3tfw1Ndpxb8CG
hkh/mq10pHxW+0xzV5ZOkA/L5uJqbOIonA37i0UBWHPFGtpEJ2EztDloP/srzZ+EIVJflxQMC7Su
xqBFiSrNCBPqkDiez3/9D04uj/86Ie7cYg6dpj/FNoFpjfw76voI0Nqr1vAHE4Q2dgvTn9hl7GnN
ieWPKQ+Mwfm4yHCcWExQNmQ7NDeOdvjwGEgpGmCZscul3tdWzoXczheZktUeOOuDsjL+uKv5OGAD
j7n4CNfz/tWjhKLgva7EFg7YvTx/NgnLS/di1+bXZpDwzahBP4yaC87Keifz4Sl158doZeBTWmWG
U+SMGYoeTuD4a70RA333K7L2jmkkv8NEbVsPLfcWtQSIya8FT7bOTqwgzkgYZF712QKT9qPRzrHQ
3uKSaQOzy+Dp9/IumbLHVGPNEt0+3Or8zszje+B+B3QlxHQ8dWD4eRh9s8R8gwVrDLARkrAc+PCz
2kdfJU9mYHT09ilaBlsMoL/HBjPjYcK8UGmsM2nTdjd5mggYzbepRfi6wzoaYq4qiWfC9yDncRwc
eY+rkjTRBECg07UXKXnLkWqJQfBlQZKpfF2kV2vcXWHsQxXfcJGEJsLC7V8UwLRYa75Bvne+i5id
9+hWjWdauEnTR6dKHlWjn/s4f8xcPrfZxvdgEXWdrJ+R/KfMebPZ98KfWE6c1+vNXyhGq5u+N3F9
IL9F6qFjjQO2CJwUNJ4fjlNelFG/6j0LGxj2fMy5ZRAeqU+TR+U6H/NlZOrUAaLx5p3RaA7x5VJh
JkrvxzwLy1gSqoJ6jhty8YmB78EhdGzZqN4yHDO+m4jfbXRAUF7ssvvYZrRp/QV/JEQHl+PQdPID
u6SCE5M/sHiJeFb+1lM7VRCNd7ZZjjy/9HKIZqFlcuRUg/e9sCfhbp35euMo+4oUi3Fo2TjRl5+6
XphcNsMHvgr0Dz71KAYmAO947/R8aP2SQxo0wfy2w5MdPQiqGFap8KQOTEZ2HpmoKZ1+QUpwFiSY
sKVjXzkJSk/jchHaZhLiKGX/0po+zXpyzmHzt6Xa52PDtWeyM2qFTslOmrdVysx3W2+DhsVstLgt
5Mj0OOFUpaAMptQ0/KbwPr1CHS2HMWXDvbETTBN9LWW8vQK9tDfLf29DOI5RgkSe40hXF03wRVMr
PzhFdEcxTvRHYk3o3k29sPzFzS/OTHQnTQ2e04HtDOD5LnrDFhtlfgsUZaaAETn0JTrPnj6Q5Xca
vjsQZJZ7LyxuOUjZuLOVfXAmvBtJVK6Bp+pHTWQfcRLfenAlyYJzT2KNB47gAtADzGFVz/XIF9zb
5W9p8hdJw981MtpwUVzbMV/G2PClrdN8XLXpBwQzL8XMhYqX7todso/BueOrNTiF9SLUuhwqtpkc
mWS+IoXf/b/3xyyTgN4DaA6aQVt9FyVkUSisQGFc83lZuKOmaIGNou+zhKd66SmL+vw+k79dnP5A
ZIHCAhLfbNPPtYHRM7qPY1y81SULy6i3sGRW44naYtwGEkBb4x3rwiLetIWENnXPkPApS9yhoNdo
krWPOotvRx4fP4WvE0SEj2UG0Jaba6S8Mm5Sx7ntMzcghY3lsiChy1PIAbZ9WSihO2TtN9Fof1YQ
BQFJ3ZJmndquiDMK7ZrsqvB8pbFzp6gv8N4kobLtufZI94pEu5699koo+ZZKTmvi93D5uvSMb+9m
LiAMFbhDXL6OEGpXkEwalw8xQLfi8pfNemnZdcIykUfVajV8XsS1gu9dX8T7XPcZJbG5BNb2NEBO
OSEWBLw8b2QAEL0wkNZbAzezXqtW/G6JlmHe0suH0sZvDaje3btPUTJchi3OUA+DF7JZ40OQHNgJ
N0r2UcHnPHNaMZl5TPocijezSvxFwJh1IOMCmnPB/8MzXCjzk6aZZj5n2ZCzElTePMfbX6SO/WVE
EnW354TXVz6cin0VxfwEl8v/63VFtTYAYlYjnunyUSKhOgleZMe+HxKIjTmosb3Z90cEem2vRKXR
pBGEoGmCbwIqoEcCm2ftuy54Xxarhj2KpStaeellXxyUDibTlu4S6NLWoZvQ7+CDOsk3m6y/n5rJ
a6sUxsTtg5ynJcRrft8QxlvHu7rilI+j+LmMlntSY98ijx7Tob3zjFrQBSFv1PzwaY9NukrgF0D0
ANFBi5xr8QcchHxXp2yqqFPNV7H2kcFAcYXkqZ2Gk7sSo16gLhCjsV4csbD8hAUgoRQNDrqenTdt
NH2NC2ZqdId95a2vC4BcLT2JFg2NW5JuKiPlO6f30SAvljvvjc7FtopHtdOyJ5dETIof36i0LyYV
AC2y25mmZWB/XqDM9qqJgnKN7npJjW0AEFiobgM7vTUmRvKA4i5qktdpJ6/cKbpVjXepOq7DfLnp
oSdkKVv7vC35qV11rEi5cIeFXWn9FJDzdo2AI6W/FRi7E6AfPjXq25iqzk8kexmp6hSzH9GnoJW3
sD8w/r1bPXgEdA927uDnIolMk8d3TM9MsoyGsUjVYchJPqy7gbwGmLBpgWdk3jC6+uzQpQLLzh4V
8GnosYwkRuW+60CACKrr0GLoF9BDNbglDK3H9mwAXTk4hbe3MsIC4mWmvycn2tyqjpfRUs6H2UzH
SmI8q6zibpkNh5gA4w7LXXg7qdQyg5C7ToBX1/HVlp94MSjkeEx5D6j2XXXW5ASthv2SO5dXZh76
9dhtsBuH7WHOtsnQ8rJHdOs/Xbz2foGl5MgywQd8BFcaEJK+xDae9Ss0KrKOBBKYV3HmCgcrm0qd
pwbvQp0MtMr2Qk5BgursspbRAb1j334CBejYwAMEzpVRWEYFAKwSLb5IKzoMdiCFCkNnbTwLD/6K
rAUNuTdBEsGr3q+zn9rHwuTEaxMTznan49VU4taOx5MGrAW/xvKQxc25UQzN2tXyq1i8V2NCNQYk
lCEHNktwmUQntI+efArzOQAHjBZg3caEHFjE00vrNcuY4JtaR0Mf83+DQeVZeU4L1pKlBqw5/Jck
SqDmWe22ENNyG8Jw1OpGZO5XxwHMuoSxNsE9LxsVuCa7COvxZpXmhhPxeAPYD2mVOZSQuOjCcvpN
563cjVCuWgtzKHtBLlXWEUNm7kJ2VR1Xl8PQ7PEogrNjsmsBl+YGyVmxZDfLS7qmOjtt2HqWDOX/
eu9+/loA/LQ2P//xf77+pfdOx4L2r813j1gsf/7b8l5j+1f+7rdz2LfrOo7H8mVbCOm6/+W3M/9m
eqZwJKBO8c/re52/4ZeUunB0S+hs9/0nSqdlEOIQFo50U1r2/4jSqdvutqD3Hxb4CsM0hMFYlR+O
i8aTUEn/0W5Hh0MtVtmpn7tMpiPdoo/Wo31Gr4FvvPKTAsj3yq2G2R+JFbgY11o2dLfgCgCPDYzu
SxsVmig5xpH+EfBYdCxkfsmHG3dOsiuLV9bruMBSw078zh0PblJ9dEYTpoVenBA0kV40qQ5Lijdo
nMhsjZp2LNj7tyvKhR0yVU3ugTFezDyh1zgExsReL1WaXzGnvSth9uHaB6Q+YY5lQRvpjzQTFqIn
I6YMHDMyFYR3aODBYrPckVnAMa/oJr2KvVljxZUntOXWcVnqlJL+TnXuphoE906HmALPwTq7qIyM
Howwaj2sOyyzwj2MJDRVyncKE49u9SFtU/ddob9iD2QNCTHVeBqOaWL/zE3Puh+AW8xLR6Kh4PlB
7GQkxal5Z3TOdjaPZWqkYatqijjCsqHpkOLqaFj3VQLeZMhOidF7cAuoTLk2k5w8hxfTgY/4IdnO
cUPEn+Eenl5/7Lm7m7G95oh90OoGfFa1Mo5Ut6zoYLZvDjC7Tb4LpWdH6UYerc5Mwa9H/oyzZwcR
waZGYF5qNHT/Nb6VkGqHxONMnlIQTlAWZ6hjk5YoKy8N6xgGPWMW/n3TqQKh+tAsaid0FvsP3uWD
1Jn6tgsrSafuDSsLmLumfQKCT14xx7JDgfRjaPGrNlQ/FDUtn/ngkTlqoU1WI6lsKKGQQJ+6GtB7
xvYjF5o2PD+CXXqbADZsWAG4sIuqqacbhm5IjxSK/bYg060Lk30/rC4qKs3dVUWJWYdbLgfKxsSP
uG8zTEQGzRfdZgYygaUQa8yPvHavzhI2YEZIMzIvS70VMZXlnyTsu1PSMerwLIwDIyFxGJ4Hi/Fu
6Mz9mwSjott47Gk9wywFDaUPHtNyPr91IEAQjQYvSvRnaGbvHGeLe1E08bxSbJJtLaGCtHityp6U
bIvfBIjVaGvPlHbXhT5JYi/qumB6wVOxEKpsvJvIUFSoiYukrOyHakSMLcfN28DaAa5n1DOn2Wt8
M/V6WDLnoTQQ0Rake6b+iIE8iwWXqnLxzOGbLCoWhOhLzf6i5sDj/6KV+S1AHyb7JVRBtThkENjN
O6LJ7dfFeBk21YYNDDztGstYTbxT2VKyTEejpjHfl4o1lYNXPqctgX3UQUZINq0yiHjWQNdHg6wW
c7meoXdbHAwYRsB7KnnoMTW2Gg+84VVv3hTTRqtF7BPGdxPWQfaRlSazdfYWDWxZy0qFxcdYIIk4
NUgz9huwufyrW9HucBk3fi8YNinvqqCxEZ6JzOquA9gbosNsnvD4Y/1cn3hRyvwpN4z2vOTjGkyZ
Ink5aeeU4jBs09GBD6cbbEkxwtjGaxR5NzFb80gm60awGDyPFnkhOv5sOlK+r1He7O22xiYSHypd
/5p7xi2Dg/BVGhSXpOpo1AjHGm0arhlvrT1hwNA6kyaZuBgkImxcjnfPgLjb9GBON12wH835YyU5
PRuBALBmPjPs/IBppd2xXgXGC493TzCsxvHEtlPeZz4YwjBVOK0FME6AOk2njEBgGITxbpwASHO6
UjTaRZnvmgw4vrtiBcnhYGEXRtvwyu9FlD3Z0rVjHzBfZdk4oFgbk6qMBeexObNdst/2nfN09y50
gh576K6LtHs3Tl+HGquUUR1yr/8alPanTrOXiUpmF5XapWDj1ENc6R4OMXVUpfjKpHqqY4k0yuPZ
pBlDXp3fzdqWxofmzEqq3JseVRlRRun0Yw3R+iyXwscgME5OcbAceDnOmh7jCJj/OuyLJDk2dGwh
Ea/9QJqmt9/tLHQzWuQIQzyXW/oJr+I7Zta9MyNCdIOGmbHD9HRGZA4Iet2PygRP4MK9jV1wPxGQ
QnRsdgCnKr0j9X7w+ksu+CR4U59cb2Y9beG38hLl/eNAZq2x7HkfZ/m35JzeDaqO2dBkD7sU6RQw
H7yTr4q5LYafiRI74hST+QGUyGvJI9TVPTltw6pOc9O8jUUMqZ4K2c3RR4eCO4/4lEXDs1H3mEof
G8jx5vx/2TuPJMmVNrtuhcY5foMGfMBJRCACoUXqnMBSVEErh8bq++B105rdAxoXwOGzV5WVGQm4
f+Lecxl+Vurv8jX06RE25l5o5eLHWbw/rVJdcoUNKEbvHV4k5uF2dbdQcz0ixlRHq6MJqIR2czS5
cwzYPrOGl1iXRHl2U/icL1rGBBDxqtUad9MEUNAmvXxmbO+1BSK2GXSDUhXpLs2VHTx6YpDZua1r
uMubVIXdRnj9Gbbmtxqn5i3aJFqXHrKO7tXss6u7QOnLKAfTGLxSJOxah9SwcmAql6jJiuDKeDfT
75IvrNx5S4HnYevWmvtMcChx7bz7QXuqNGApbT9/2vFQbeox+VAq+8halwiOiODbAjRc2tu+NVLF
Z3MPj9QynkxOg81oKw90aBFqF/eS2z2R25t0VyoojYHkfGXJaNEFY7yc2TJi+UcfWcThNYxYfxG5
eJmywbc1NrBjOj1FWfKet+rKjCIuiDG/oHUz1uzamdW4UJXYMl4c1eX169g+WCTRMdUuLa+VE51P
wChUS9EYqekRe1UOWE4wYgGsGYNBt6eAf99l/85sfltP05lQVIAx5BdlVX8MkI0VPfJFdoBLbplz
XDqeY8ccHJPBdFqCa8lV8szETHcJ0YSr2iVqwTHIoLUblC9xxpI1k3UEPnH4aI1oQR6SejJkuPFy
yNamXTSrkeN4NVSk4CR2nt9ix7LpaAEZYBBMKjfx7a7Dy8rL3MTGT9SHlGNsW/RQc3e93t5nltql
0zxreYVAAWs1K32C05imKGic4bw3Gj5KZuoA5RhEVlC7EhpYo3I3oHySjW7X3DSi2I422EXXBOVt
pKXyaIk9COOlWRoy8YFeU9NZZ+D1wN6ZZrW9meYRlahojcPkhCAVQc2xRMz20yijrTI2NbxApHoW
GDgvOOGV0jxoIBMyv+Rt6FrtpSA/Yj254tNCELwe9ZRoFWQhW9OUN2jzFl5NFlIVWuLt2ABaSOpF
CR41HIeO4Y1pWnt6SwCRsNM/lQHLMUW9sg7YM2GLFBuXyDwSSFoQF4YR+rByD0IvxNYJzLtBKPIK
F2q3wRlnrU3aWl36rQmNUB3Miup95UbIh4rWeUyBeFhO+DxF83iRVtwzUdCVTZqCfMS8R/J0tDcm
lvjarPAYWRADAoIleteHfaL4yWRNUHzQvlixBY8FmClowNnnb5IimTMiq+zxxcm6eS8XZ7Y5HnKl
mb2FbsditUIPxK5mrUTaZk6pfjGyMD0Ki5+yTfCFw3bgilU0jnhQ1m2agmEaUS/PMYQHu1UQgJD5
F4iferY0gGJsd1Vo4tIZ7oqkFldn0HlmQk1ZuS5zpyI8dTpRt6lwyB7B1Kp3ceHn/EmjjZkJ9FG5
L/kqMtSANQJXg5kIqQyfh1jj4Zce2WjlZoZviwK/28wTMWpar+MC0boTAymwT0HwnYX1RhnSYseg
ZN6QJh0LqB6RZW0px/O16nCco6sXTJ5ZcwR17SXhu4WnhccpemeRF+wAXr9ybF/Q3JxREzxihH5n
8ofJg6/RLNkUHWoiEdFcQ9aRZBnFj4YR8kuo4ReONJ6FDFuq00b+bDLLhJLJR5BhjRGpLdjCuXD5
kfzoUqgXyWtgiYsxm82+6QfWWb34m+Yzm3xXvtU2u0kVYrEwnhtFMXctc+k19MzF7s4UTo72Km1r
67ZLIfyvxTL1nfr0E7q8zXlctcwRB8Iuu1PojuRFzxMbTjO9W0Z4h+tI14NYrozbbVnzixUC5USl
j8hZ2aB3c/Jsdhg7u9glkdN8hIlLrJ9JHnKOVsmiTCxYVq0FOnBSFotDydeb6ct2oJM+OyLzigHT
PcdrvYs7yydutV9r5VEZlYj4y2naM5peO9ZbNsbeYIrhSBrsksdChZczsKOW4NxLG7IbVAwWlUkp
E9YW+1rESxisopMxMk3jkAPPbJIPmgXHwKBI1N0HWSm7IMaXVRoswWScnzNK8BsBVziFHd4ng+63
rvjakaRQGMUL2NOzqNWz3nO8wUZEbeSGUJaLrD8PgbR8ta0vaMRzPiruhKnQFG80NNadMzitqKaA
KY3xN0D3e454jYwp+Im6BFYAv+FTZqV+xd/9RwSXNmiZOHX0g64kW1uwe6hrJHkKXny4oaSsi1Fd
0d6hXUU6dWoTBsNdAld5GHGMSHbkXjJWJsv20ksDC2+7MuyVFNKhwYzZIH0S4gNkLv3Z0FiSLwtP
Q2R+J/obaVkITrta90mxX7nw9B4Rqp2DprDSL6EyFoU4gJ/fdNOo+TGB6Nj0InMlR1cc47r/CAhW
RWoHMVbMOGFdsqi9rA0PjZ1KnMTlNqsXMGxdah4+hBNaFAHkeap5cmNfq1EhlypT8rGK6GPH5CFi
OGDMM91VVDcH4on2Y1Wdokw8OUmYrSZV/4qGNN2PLckiCfRpuynOmqplbMcwcQfTBnutCokUAIOh
t/FO1caj5RT1jlAkBhjgBIzYfAoTAGFuzorBaARnm0OTq4uZeSa5SzDVUEMAEA31tLulPcwQi8yx
bSjoRp3dZHXD2Zoc6vZaM48QaLyyG/s91fXaHks4JcsJ3PR/IIFr+O0GtsLxTpq86xnamKNDXIPm
0sdqHdpApfGHqX9RUIvscbRFBCuKozX6fATOQYlUnZxU5EQAhJAvJ2h3elzPygStj8kVjR0Kcq8n
EX7uKrlJZewxmtdZaTXmBgHjFwu+kODQwguk8kVeyXKSPmiEVnIonSOXmwBosLdVSZHCNLtHVMlX
4W2PUNRloKXWuQLAuDDdn0H96WKEvboR3bW+EaiWH6oBMiFG5zjoYsd4k3QDokBooclCY7LaDjNU
iBizSCcYvGuVsySi4AaTKQB7OXX2UcMCmKcUf4yWkqZTTkUSviQtN4yq6+VuZNl6ZOrO2D1JaJ9Y
nZAuJRyvwVl3DgPklaxO4KFwrTDp4IIh/WmV5AlaXtmBfUlo3S1qDKmORz1k8Sb4bhjH0125PZL7
bPg7Fm3myTG1jkpEj9XEbNuY+gTblKR3kzDEMi0utawP1RT5FiE0WTR5Ff72zMmDbZRg9g4mAKt6
xy/VUgN2SBI7UpAf+J439UR9ouiku+mt/MnFeJfBn6Dtf9ycnhoZ/7pDOOKhKWKkz0ltvndSvqCM
ZaYXDLdgWObHreey/1+XObkCGjkAm6LWfAHcah1qP2lHF0ysbOEBzsS7IOMXS/T+UGS/kg6Qqz1Z
6pESJxfOhQEl+qR2F11hHjOnZsh9A4iMgDktRT4R5KACyI5ntdWp+1JNDYyb+rZplXeI5Knn7HmA
RM9NP2CDOna04MwNvwrAMhreIGwYTroDVMWTYEvmSIF1D6sKOQAY9lxhE6Lq89bA5LPOQngOAxXZ
yTXyXRRQoeVV7JmYrajhx4nOm5NBDILaHMDMygUaRvha7HVWZXnselgRAR7yy4bkAyJ8aSk3I1p2
euhbaJPwqNTAZEZrAmepskguJ/P6lrrB2xyyHesC/Byz2o67slhecM4sZQpwi1XshvhFn2RrX1PQ
DAdriC9pqj1oVy2+5rfudi6CVyTwY7gfdbCf2vgmIeFUBGMSm0Yh/0UdJdZ5aNLqm+UxFsOZAudm
jjVFLRmeBGAciUJ4rWzD7wqqQIx05rq1g227zDrj4hP7N2cTrIG0YG8Tue8V9CfGTxPngQz8MeQR
RHjLizo45HbApbYKJrAWY6Z5MUuKMTlAo39Vx+TsANYaZKSuNXyKznyrFS4QoLyQAoFaZw2Fj8pN
tIprRIC5M7DC1cfHHC0pa+4dgNUVMQz2u5dIZ8GHxpKR0Z5PAwmT9FFWnvJEQZohw3dc3HRIB6dj
0gGWkK8mEcGZ5WI/XiBIHXLSmCNQYZxawEKCWMrWeXjY0nh3CcLUc+Ovq1ucLIpXGLzWFjCGOnzS
0d+O5EXKDA3A7KbvkG9R8vQsrcssvql97F7r44zvooPBd7M7pBYA0aB/TuVnwYF1snLzL02/tcVd
SmGjG6tB2PJQV92XasYbJ215annhuOs5I/mcvzXHPto2PEJh/XZO+BWNMzeg3T0Er9AuCpcwRjVB
EG00Ow1oD56UMdg77LnU0K53vJv0uE57Vk0s2Fbh3NFHQlzBX7vKS+N5KNqXqOoGGK2d58Id8/Jp
cT1I5KTg9xf5RPlXjs67q1TXntP9LMJiLxGnlGn8M8QG5L+++jPrDVKscFL8tIejmqr5Tpvz+DlT
LCpvlLJ97d6ttHJXeIdmdu9G6xU830BHeSkjXd9WESRhxL4ohujRgvkFayJzdid+6uvGXE+HSICs
C3qpcFcyHTQzNNVO2EGQAS9lugzeyGP1E/HCVDVE9sdIJQvqbTQCiFasqsIVMe3Ikf6YuvzI/0Ea
HwwDWvuOCViMwZm5EI71MqR6mdoJH3HyqJSkw+sw656RE0A98F9twFcfDderRrjstaZou6pMnrWe
D8zsTkptlGtk3GKdBFeD+LRNRQYR2RG3wlU/yqz77lomYkaFaQeSMYp9bfb6tnmmAwJHAJlp/c+Y
S8QRcDNTrEOLkaQQVc30HIBOqd37Rv5mGRQh5BgF8iE+jZGQhBQEb5SQ7AxtdZdm3TZcxLtSyW+2
Du0MSyLPEG9OE9stgSnpW6XZL2QdgBYIMpIh0sFmo/DCYDBbz4Ku3Sl7P4GvZDWFsTO7YT1hPdA6
5TmFYdOP4mQg03wWUAYUn8QOjoXWYV7DmJMej5Uke+M7g/ZDWHDVuTn71cROt4pJiohTI3BRhmE7
DwiROM6BsXwAE/6xmoi46v4pcCw8m6X2BnQG+epcMMcZK7QFIBK2kZ3xeOm81wC3HlllEbfAdGxA
Y2X0lIaxM/Iz807EONxwk43PARCnFd5Hpial9TnNJsPdptkXrOo9rUaJU6nvpp6xgw0TOo8uP/R1
J88QH5n58n5KNlc8x5J1BzdAruO/IoUcXRf9wYbdFc9G2WwUCz9K7mIyAaG9SZm8k72Ekxb39rva
mf02U4iQSrlN8jH8YoTN9qeETQlfeq3FzBBqZErL4cq0EOMgp/FF7fTroOpswnWYWRSxwOpGfjIr
LM/wU/nlALlZ89h2DPBDS9p7JT5mCTge4eZs0zWdc6f5FX2ZnpjnOgxg6zciYsrV/8et/L+sfBnj
/99Wvrcyg7Xyf/JV/vkL/77w1c1/ATVxmHFbtooqzmLj+h+AFf6PrgsX6Z9pmbQN/5nLaJn/QvyG
bZYtsWs7iFT/E7Ai/qUi8NWIUjOZPVr8rf+dSsn3MbHw+/d0zfBP+R///T+KLgcjWrTN//qfDluW
/7bxhZahu1BWVMt0bRMr7X/d+Dp0X9gMBEEQQXslLO+Ysi9JXPUotSfAlPnaVIy1blCWD4j+9YZs
RjrwFO3XkryyiMvkL1LqjUH0baonFMw5RDrCCuyRGZ9Jlf+R2OdwvGfxPnZxKND9GhTWqmQaQ354
ajByowT5MhXSv4kGyTSK0XZrwkgjGXGddBVnzlcVdaxcBbos/St/1xjE4FZdpQ3ofhM8KA5CXGu9
AR55eo3mRQ3XnNJ+3/Av/JNWjG8C+1mSf47ABzoD6mD1qOq3gvH2Zx4+E1XK+POsi6eYfWF7NCYO
JEGkHUD3yr0XzQW/BfnvKx2qCSPB5Vzg9KE+IjDkDoTBETjYnQ0mEM7EzyI7C3Ir/yHNwMkqnImZ
zHvFF9U7wrweC8PPwEj4BUJqZSbboPNblPOwWA61XOusOQP2Fy4T9S46IzSq3YMh3XWdEcb2kZI/
kUYbTT6qGZMeZ1lPaI1uHnrtr9P4LfiAqhr/9FJsDY7OLrUOJoMBsIxTB0quOXXomGGxpViQ+rnw
CmbFidntwgBMPCphjV+apa3V1mYSyM+Y1ClmwbcCc73UP3SU0A7B7uEW6ezGcLdt3Bx1Aqqx96Qm
uRo/Ams3gZWWQ1IHS4C5nH0Siq+1ssdAsrYMABPoSkG54rAR+8U7BVwWcRWKeSSFBBED/o/Xs8p+
XWZnXb/n5sgvASRls5Gqwfeq7mMyh0J8yJCDIcCgDfcn4wmDx9JY7mUQEj4PzwvGbUGkDAQNHBdn
136anGCd5fOmt/qz6BTUT9RmC4o9eJCUQXPUsb2jBE5P8H6RdNXJHqQ52vFnIagHXgzTuvVRd5+N
qzCYp1YF6C4+qu46ypOb9Lc5lOhV8cfFuTfX14q6kuXqKZ9he1LUlO68r2T5CzHWcbaTe3LM1yS4
RzG8ma2UewxFBqRv7kE3PvRQWCTbtYxXZEBG5/bioSWtN6rFdtLdXcPNX2UvbspDk7L2HPEeoynu
RnBwA941oRxVwHwF9UPM3D5KcC0bYMnqkPvDl1V0M2SHwoxrzmaGn2NHn1KQx1+Ogep90+xoUc6t
uqnd16TmtqoWht1IV4pUq3ydbcerT0VFPfHhhsElGjGq4G3X0V/UZYc8lAIs1naZ/iXnv4b+Umd8
xek2yMELmnRb19oOFO7RlcRcmeslyiMG/LGKjGY7y3pNGl8hfErPY1PVfjsMz0P7a4CGDbGP9TH3
W70xxwz5CFsYZwEsQONhid2rB3yZHhIOoFjgTk5q/QyKyGUOCkYE9xryqmb4TFLMWoTBfjsqaV14
XKyAR098g6adpwyAlMG9T6/NI1XxeduQPqH4SJrgGhf4ALY0VcFzhk8WLg8GxNsKrTHJ6T5ZdIhD
zB799XXSzm6CDrAo5AHX4C7O/y4VpEPmkCEPKlHuRa5vjcrap9V34xjrqM+2i5BgNHvP0sQh7F+A
Vhz0iF2Pfk+Q2wuDnJxoS3/gzSgxTCs7mBwXoaxxsRvnoHEgUIL5T+Ue2QvYoaPUadHSmAywMW78
QM7fCXL4znmfI6LVZDMg5Wijr97w7ARSa7KE/AAjRervsPIsNJbzqOq7rY6hcOWgUcJww05mCNjJ
MM1fIRQIF7MylD/nbIkhv5iW/TwwSlskA/SK5XSTMHeKSsNL37vsVOZfsrB0fLL2uBOWIs+AZxQ8
ZoTXvat1/AMdmaUPIWKhGJ2DbsWvusPMJwmVHxHZRwfu7oGoj2NjBy+5BcAV3joaOJlZfoHYggZz
PylPU0pdm0HT81zMNYWebPVeQdBSofQ0GwMQDNBLjSzarep2f7QGnUuZw96orHTcE0wJxkPETwgA
73Xc835gdQya3n4vp4wlC61C0UYfTk2iokEjys8Z/w2JuvI52tHudyn0d+ZDN3P2lYiIgVBgnsVW
DKcLUT3tT4fJlj5qGUhadPJz12/ZRo4rk7AkhdxFuRE50gtyxTcOplRLsuCAQvOXyXEnzAr1LRFK
uFHVfW0nfxi0tHyCNRxqIJndSpnIjqsnBrDE8zXWWxt8jBraJJf6uBuymxngM8O+E/hilL+T50iF
2LAouc3T2K0IssBq1w97Jk7ryK3rHz1u78NkfpPvat6FxQ0uU6XbdZJx2eCM3YHy+s+ocevVTLYr
4mcDNd62beN4DlGqptxaWCcvjMCxRfBd2ZpkFxHPnG/R8Mji2nl0Es27xmEfs7nQs7a7avjkdkZz
zsgU22FEAGKeu71XTsHWjOlwl+l5iqrkkDnTZ9IP3wSno9OZyVrXentdARRw2/y5GTB5Lk8G3owe
22LV5q9NoL/MKp4Tq3YfkXxvx4Q3QBAkGRuFP6qcya0TTVgMxqs1mLwcJvJrcvKgK0Wbfp7bXZ/0
7gsIThe2NO+HkAMtuXGIIrU7JshC8UXrr6EDvTuJncAP+oQDsMVKS0OrIzBt+HBWRNIkB1pzldgZ
oOvy1SqBEEW19jbgsdjgBKRm0PI9bJHaHzwmfGQchMTURHrPhNY2TZBu2YXL8BKYYXRlD2ldEu0i
8aSv6pwCif3yl0W/tYZy8mvVHRp0k7AafIDdaChraYkQSXh5MoweV2g2FV6bGsNVzU3SGFPLtwuc
qbBUAS0zf2t4pvakST2ZUcCCWALXUGvzMhCVpKuQHIKkgjK8eCEHN7IOABVwlLVtyph48MegCffd
yH3MH5sgv8b9KUjCV9thfdie3MUOJQvkGhiWV2yJ24vkD3OjulBaW4M12IzhT6vLAz8dVFjnV8z6
kzmA8TYBhaztvj1ZitFuGzFAnCr7c1/We6gV2zyentNEfMnOvehmv0NWc0M6tQFjWm41HYW0bzYH
N+g3A6VgRSTOwGXEVJha6GhlfiJPhbF39RDZlIvqAQCoAjoZyJPL2p+5aggDHgV+Pu+19muuvEE7
2t0VetDaKNTVP1tspqthWV/N7JBFn5H2Q8a0of0xxFVEO0nRkPETRM0TGG+sO1s6iqtsdH7Ia44V
uDgJVdkp6V87uaQtWo0+5z3BR7R4afVNRzKSdmjZsVVVBFrvUIWAd9wnqBWroSh8FSVIq5lfE37z
MRwPvWH5Ora+lMDZCY8UudFZG38Wbf6FyXNl5Ty8KewlcxXi2UevRk0BT057k/HHlKVbvDwq5Gs5
Hxty2Bx+v30ZHtP6QQntDPKNlKZVK2Yo9Z9VjVPBvtRacwAjI29NlT7bEKBqnn4VwnZtYzP8aHr5
AJg64l5qAp/mf0udsyK8YLUsllp+7T0lVQ/6r4tuHTx22xw3WNtOzmB4QI8gHJcAKgZH90xFPZrq
0dbKZ1PDWY7fBkBa6UWmuko16PWoJWqkefkGue06sUBfWbtZEQeVtCTMnZdEwamvIWonWpMXm9qn
3OH6mlTrve9gAFJOYIaVKN+wdRz74rCn1h5d36zaWzyWaxhDFC/zRgZnnLNY866BXoE3nj3YcHr0
HbE/MvnJWIQo9BXjWK9QHuk9DBv1rqIn7RbCLXo0af9ESyj2yL4P0eLY0sGcXUGs1fibQrFvUhqu
2QQ18aeDxDrNNEkyQ106rG2HfRXpWILJBOzAr17i7r+pWE1iys7s3ENQcM3y7LgMMt4I8CNhtx7v
c/To2PZ13cuSKlIAuOiTV/L61nhLoAS1cKR44JgyJrq2z2LgVXrAbPZaM1Iv+/7SyBQyxybOHS91
QCviVOB4qjDqEPmMCKOvzF0AWmGlJfNr1wscE3QYLAYaDEYlkMmxcj2s//UU3eIB+TEYsAItgxbZ
XkvgDqVLrO17NKCucQmtm1beKhQHinJTw4dr3noGXKWjgjU81IN2EvGHDlJTjeVWNXbEta9VOzkA
8Nz00CYaInvl8GvHp8Bh+STvbk4D0POvBp9phEiAz7PCqxLXDVVviuOu2BqEEU1KsA7V6tEj5bGr
S4+4wdDoDSPHJ7fMS4xiryLcWCbeCDHQoZxZVr+5SrkDOGMoR0Z4W+A91F3v3F6AoWdUMhAw6dDa
S+TuTSQJSmIfMtU4qPqZlzGB3gNHaYNJEF9mQhbX+1RcIGeQtLcvnXtMDF/Nnk6En3ZIQTBYxyr4
wh29ptvs7ashA74/NdxqzkuNGLFlIRHTfdU6C9aYpxYcQ5O9W7J/MU3uBjJny+mqa8MG+zjLzeha
gBSFSUAEzEEW5rZTzyE2KjlQ5867zs43gesTa/esO8+ocdZGNHgC249h+0YH5lNZmgZcaoO5B2k1
EYVCct0mS1DwACCeixGdYOyNsnoiAus5INs8nr/H2mJM7xfjViBsAvu0LcYj69O1ob0GnBJmxNIC
/SvIzoWb76eMJEZC+cbxmKsdEZqPiRiIXvlBxcOmmLomxvoc0cEOovYhBG0KRhBB7FfEjSQJIT42
nisri64hociFm99GZK4BEqyovBb5x4CWxA6rPbDJVR3q13xIvsuYYlgLHQ/u46ku8uO4Nzi8NGg7
+lONIsaJ0Lg3p3kGKBSRk6i+VOMEMS8k4dE66Xtpyx2IfyhBynG2g7UAxJLRw+do3+e6fOJYYBPU
PBXo59RA2+RNvqVFeVWjcG/a8l5xMRuY93JAamH6isp1NZbHibiEOmRFiMjn2WoAjEBGn2IMdNOU
voskPGaRvHYk3hvqurGrXcBqQKAprUr97qgnTRDAMgXoW0hIix3zM3f56M2rxCrocDai/SOaCAc/
09dzj8MkHCU8fbGrmRWjnY8t62XER5DncFAyZkLEb6zs3PgdQagwjX8OmledNY2FAoE1xe/komkQ
aL4K9x6TF+rSQpJF4ynuR6JCuWLtVv6O9nODAykhS4AwDKG+2MHfLF4ofyanPXTUsllXSb/FlImz
qivvfWweyQCqe2urhwwt6BJCa/ypEtNzp3JftZLlO8I/EHoUn8iLl8GvJItpkmd0AIibAb5DVmqA
AU4uDP9xO4TNFVsSukq4jU7PKon0emsnCJQeoQ0wxF73xVW3Qk/tSVAmtMowHzB91IHk+eVxny8K
DVNLzdEbmReAAinUzatmwpvVi62G5Vko64hS2Yoral9Qd29Tph5DQkR682/L5KiorqWBsBs9VjPu
7fEQDrRspn7I0omPKtpK48Q4ZYOkhBT11KVczVwvzr/VImCXGZ0U0/rQInFZlP6pE5L3y002Nl7M
kr0OMSaYl9nyLcASKG1Wlo7IJaMxDUmcxdRqFWf1r6TEjsnUBsK8DfPMZ2ZWly9u1gGlXdBWW82S
fonRUMXIrUAsMUCZCrTUDml9vTOeSkdwE7EhaC6Ke8cQjl4VZ05WGOiBfSKeMEWTeRhVQDnNTUI3
VgXHhgTyooruwXQzIskBy+FqXCsrP5aF/lQO9Io3A4txBQQ/OZRolHkreOUe8UJLQBXQy29B/qO5
RBMN06atADyKv13khxVGzmj67pE2deAQArTPMcSDWM23iq4/xfUL96hM3gLx3TnfEXYW8ZzrgzdP
E0g87QDSQeQ5sJGTjTRMeZ9rQmaZ2kAE4a6ZN0aNzsJYnNfZhhz5LYznWjsgTPOTOF+LJ9fG9E5G
+nYxhqCRE8HJvNnNtURQXQAjKULGozkeuB7E81OWMu5ohmLjDhA7+Bk1B5UPuoQyGvzcumg0d043
kM4IODKgI+2Tc5xbpGDqB2O7IC90bc1kgogZz9Br4rzi155hVRzc8k5f3eeSVBQi6arquc1cUKg1
7I10PYRPqn50I/ZOyTsxAt446/umG7BMNHsn7s68DStj+g3Z8rcmSzNezpnUg5lzUHdBAxf7kpVn
3nCwhLCXgShYu+3c3EfdZKBMTWgvnrt7GozYTbj5VYHiAOV0A6gIiBbBOuzR37QAvcgw/dTR3yxV
PN0AE+wgjj0utomuYQdTHiH2HdF+rvTxuYn/qGqHIQjSzyjp1m0s2OBpe6yGug6c5jYi1i+jYqVC
U4hZRCr2h8MuP4JYY3OsTkwYAXbSTl9JBPMny/2HhFgxk5im5P6YM3LMi4aUBTyEFT3QRIYrq0nZ
d4c8Y86ZXhM2hmMMQRFkZcLrVkblfWrlA0ntyqQlzfMA90Cy/mlbxIe56hwVWLpiwFZPPSQxX3Mc
pW69LuFye4JrqZksTyUaPmqpWZv9gt7tNGWNCxL5wzakVxZMALqMYaklD9iL4yH1rH5ns2GD/gDT
+oqwGKbE0Yj3YU7wISJ/t7sOpOA26QXSrYWs0Qy3vWCaVzNWMVtPMv4xUdZZ5nkC/ohY2k/4gRsA
IIgqBWA0MHGrYbpUoIKiiCmk++uirl7ADT1yralbLI4TCiWqqOpvNr5hj/cTWHpKr28B80FhpZoT
se+iIFVRIvKWdsBNZNtRLn7MPMty+sFH69lV4/f6F4JN3g0gGDaZeLWv27h8roWKHGBHwtG6rd8U
a2d0GSVUg3gTXVYFtBHxH2DLYtgOeCySuD2PyTWevpy4Xy/ezWXoKzSOC5fzhlO9D3Kq75Su/VCY
M/ndvmadB6RL4YRX9jQrSIydd2uE52cPEMZ8KDQtazp2GUOM6JkELCK4N91rMoC963n621NOiVGX
x8o+69nER8cV7F7VqebkhK3VX6o28CvztWiugdX6OnjbtniurM8K40/G96bGl0xhxBQuDCKMMvnZ
nq9qb3lI10Japy77MePXeSAtzYCUgP476ngJmu7DEPdwVkk6ZKvLOsPFVmBjksXBrjunJN6n6qUu
K4+FzqwCV2Vv3DFSxDDpTULZ58SqUd+ho51s8GWHivFsCCmhVo+18qlJEsQ4/atDi1a1TH5knoIs
CH+NFrv1c0Mb1eWPaph2mfYV1U+z/B6Avg9Iu6RmeCZjNbeH7T2+22LhTsR+HR/r6IDOYQvleJ8a
IWtUcC4k6k4BWecNYlZ0uFa1aTh7WodJjfvUQsjkokMrj0mxR70Xzth5+ASsM3SLVVLax2z+Q9jI
2jAnVt5fjtwbJicwok4cggNms1rvd/EYvLQlhvaFiqa1n6SSFsu4VzG3OdPPeX6yOLc64ByF84N2
Zm202FZ0xgDqtJtTIu0w8/LLR7GaPiGBPyRave9Zm9nsGKi7QpssSpy5RCiK6IvMxbM9McDx7Dzd
6rjE6RjXiN1jdkDu6HV4jqtlr4wqLE9+rWTyBJFurXJe/HNUMsbUIUpCvRZ/KpiJsu5oEJzMYGii
RO2nGxHNOyJsdnO7QDU4w5z6rbeWzp0EbaSLDWz/CcFvTtKnlV8nd3pBfbwNahKukNo7YeIzYOzE
GmXxAZ0H8R9QDrWPKBqp056i9OwS3o0i5LXlWXKCAAPZvdJuRfVsjt99Xe7BxTMzmTa1Ar2M7Qw8
9AIyk9L+rSpvWhbfDHlO7D5Zv98R1/JLTDwbRIfSCE+b3uf+bXI2luNr70H3g5hWQEGwsfj14UtZ
mk/Z+yyvDWcWyi98if0L8DgeZ/VWAVOE1cK4dz4M5pvdOp5M0XF37iOcvxbGWFu6x1LiKWKCCUts
I7XWY4w7EaBKKW6sqvx5XhLR5hiI0yQ/RnV+zSKmYzZ3uoUdEPhmzTAohHOkTx8zgKAAFN/EVVsR
MOkO1r9xdR7LsSNZEv0imCGgAtimQmpFzQ2MElprfP0csKa7Z3qTxcd6MgVww6/78XU+fBK/o/Hl
mf5RR1uNgriBlu5Lka+JvC8cGsSw77ZW8tYjzMnAWap6d7R9Ep9d/UADHuGhdm/D+IX6rG60pl9p
ydmW0Z72tU0Wh7vGPCrNwbH9546Z3+S6aHgvFUeCdqjcuGy4b+ESVCpu2jiiZIbOrTyaHL0jZT9G
3TobnBWnylWWRk/Y0Rc5AbZWwgEcCO5pvZtl1yh+tIt8jZV1Pv1tfAIwMb72wSNBUdmPAfVXjmq4
gZoeBLK3cKhqJKKG98b2oXBK+zRXYpnWbaIHdMiRLzn8qRXmRl9ZZfajhUExst+S8qWNrKexGr5a
UEHOORO4jlsCwNZBJ3KHwEpvz75oDlNKsWVEIZP2RB0hTWlPuDiL4NIGxUYrrxrWmtE6dGW/CFTW
294DpGmCYrjn9Se47fgsuoBPJQMdYnD3G8v6UuPhx3vsRl334vGnm7V166t0I9mDqW2zGwWIFbgu
RfldgzepiHpVnH2mKjo04IDt8Ciz6BAYrJPny/8l4n5SmsMSjX/p4KruvJ05m1nol9AMtGzqCRG6
ETd3vA6QtDsIw5rd7Q3UfF+8cSPc4uGcDch3vwXT4obdZXAeMRcHG8ENV3RQllkzXOLwWVbGqrI3
U/kSJTc7uo6kfRuAONqhhKZ3LxrCiLvG2dRPwtjF3UnztjFlPyNxZNomUpzZ6B/WR5lMXzFQh0Fh
sguMTU2Uj5AtgU+TMxEcW6KKsL5SKhawdY8/qTD2VlhuRV5vxjZ6iWYSF7MTmzskXXnr7SusxXVq
kdRrMeWlrl9ueq7vzRSdstlHUIx36qCQBaMPh5gTUclNw07GSLWVFGLdKZCOxHnSLJruElAxMRQQ
ALts4suu2MUMG+wN9yoLh5I7rGYyRtGKV9kPGW8MWKOa4e9Dg6UuN3gK1dykrFcQ8bb1kOx0702Z
foFjcT4j8cfBudaC17SL1xN133nJUhSmI7MVXuJjiJM8QJObgcBYlxD1rtRCfvjygZDg3dBuRnM0
esxBrLjrHOXT0lBzX0gmMxHQFjNtLF27y5a0DRxwU35qYtui1jeZIDf3o46vTPPrNJIvek71lHhX
KU2r2w+t705cCwyWycXEyS0+N9EF8h3CTrCQvPEmGBYSJ6KsgUmQ4dKK/r2IP6zQWAVJ6wpSNySb
SJc1rvxsNMLSGIp0/60j34BzDT+GxqtyA2aYk7+ssQdAtAZskifkoPnsaocQUGZ+CXMGFhUIZXPO
08/cfMt6ZwGw40cpuVmm3tUhORX2nzAuaadcBdpzINVTk3tuw3tb0X565xxM+L403OOEUGol/JZt
sra7chuxpFUiJM2B7TfpuNrAjxYwTiiuyg2dfeoyCqznTD756S9NKMvKu6TIYbE+XiIBf427JMG3
dQ9zOUhrzub33BpXnkpBYL0jaLWEgr+sEmWtAiedjC+7qM9277iWFzzm5ri3DWfn6HKrtke7exoj
H+kALYXZrnderPTXxDDr7ckjbiI04DoBoj4tTe6uJbKakbDQhKuo4+5g1satQpmi8ogTgysAl0he
Fo5zPXY8qz3lLYdaKVZtYm375CwLgp2FFW2DhB7clr5Io9+T8tm2SkBj0NJO+mvXKF9a46xL2e4n
dULNJAlZJPupyAkGofaxaAUBu/bttQE8W8mSx66KfiQFmj0H+3RMwXf9JHhKy7cI0FBkdxeVJvm6
+NEI+9ucDWxWRo0xXJSwYpR6Nm223PRn48QsMF1kZXnSHe9l1G6KNDYhoRp+4aHAmNjY/Cte2ulx
PjCwkn9rLJ67eNxKDWZtZneIXqAUAk71v4xR21QrnlJH32C19+5ti5TnGTSdON8Ck6SDM7xqapxI
+3rQt0ATnuIMtQrzQdS+JLHqkub7kYpOOYXzkJNIaWkktoVxCb25rmmbM24YGI8ZHTRKeQiBDN1a
HdMjwvuBeP890sZdXeU7PyDBixu2QRPIC+FWravW/TmXMBqDi/6dI/r2avJBf+CKp2X261VM4Jp4
IH1wwBFwxEWIr39DXzYpQMstbHJK9bQpqKf17eCQW6g9IRDN4hR0B43LmQ8MsIAqNAzsJc3e2ung
J/34gGt8IaCSebm9dwaxUiVXGuz1q7AFP1GzjU0nKk+5SomqebCH9kv3mtUhtqpdT9CjiO4TEWUc
oyh55U1yWxt1JPn+0zNqdpviACyWTFVwd2IqJEYyvjaUPYwfbdre8YuA+0tdlVFCB9yqmNaSFiYw
fuK1mfp9xE1LKNMjKSvCqLh1YHCxEFilnlwxfe4KvENsJ/Hj3npyTG1YXBtRHaXEl6WKXUsUQI/f
7J60W2r5K7vKiRyS26Amd1vApEb7XPshB+4kXwNWunUtnT/acFVwbnizj3xBAAFT2NA9xIHzVtk+
cy+I0P4JXh26G/6stl+H/nfQMp3w5s+Fug45OpbGIWWvSHPRUWjNO6BrDChPFcNmGOk7wn9cAtqt
YrJl9tYW27lp/Bmmb7AjOyamFdmuDa1L7Fth/BFa+jGCWfemuUYjNsdIpgQHxpK+qp+z+ZNHP85Y
t7tJ/trYl7J8cKsRJD3Oo4yUPjkFjMjpOpESRrr2jMlvpdOTPmQJH09HXkVH4AJHa+z2HE28vHlv
4nwbRGJlNaxaI7eo+23U0KMACqHh3lQhRvu+AgBZWbb5ZqbspkwCLEp63hxZj4+pdMf6Blr7FI8D
gMsO4C17Xw7XuIo7rBYedAi6i9aFDUpUlFtlXsL5yjMXzVUeXy0x7537TVydTWM6wDJDMfYOPCFn
4fHmJvQQY+QN24vvbWvRbciRHLTQX5uavxUO/q4a3yoSPXrIwgfDgh98YwhunnAPqtzaF1p2IYq/
qj5t3pAtzsB5VYTSji0of83yZ6XXLkkz39yRFcL+VoTJuse/BcLmTvZl5cUozZwMM4h3+Y2kF/vQ
biGraadAR8/i4iGiRAE6JQLCm2G8hRODqOQooq5kz1sKjy1YMJYMz5Lht+rgX4hTLCEYt91j0WT7
yvS+NINPcT4U29Do7rRVvmk1o5KeWW6NBpOq6hq2wF7H3F+2ynkYmYoA5XcxodiQoBaz0qL3wUNH
2sqgKLfTOIWjX5TwxAqSC1XZn+GK0Dql7xQfMcfGrc4pMqJX3WYSJxfce7B/203KoSyJ/ScFA3op
J9wvxepaOplbBDrdItM+mr5jDGwDIIsm11+9aNex3xqNF0P5KRBSBhyMTvZqi9GFOULfzzdVWSTY
yPxeGu6f3livCqzklfaoEMUbCxglZngrfGMrSVzKZRNaZFy8XenTucvaW8NH16Qn0elLKJc7I6ZG
Dm+c4T/o5vuU7VLqlcqW/6YdzrzPwnnQIuq3TRN4asBm/zzBfCju2vDRZ4hCxjpyOHeQMaFmYtEL
DF96DXDB/pEpQgp3BkZZqoQJrHzkAdSJznwI0v4QKOaC8fEExG4NdN8docN0LNV1MzqOXf0Zqv2b
SIlR9ALzdc4CxtoqLEoEk6B0XEU5DTnNJEC3Ki5mxdTchpbZxZpxQIaJ0iOOPUFppyc5n9vOT0+X
UoW0ntP3jUOiPVVc/DBpc04Y3iePy0L9mac+o1QWn1hQx3p15oJqmg+qAoSoFlARhgaPSue9JoaA
O0+C/ow5lHeD35HbHa/tVD5Q2noyB0gao4Y/QD3MdkZwYX3ToCx/dei1VbEHr/BRD5Q1FJ7RLGOI
HwNobF/ZGExquUiPANjTtTKZxgvi7pWe3/AQB6oPG57DqzWAlXOMbz9Wj00QvHW1n7/Y/rDOJ/mc
OSWwbMUstyQTUW+biu21Rc6iGtFGyTfMRir/biqkBxcagy8fYmaERV4pxYPasxktgrUueyrZqOrV
G/O97YlAmEbanQQvdjrVFaQ5Ao8xu2JUheQN0/5G5tHV6Vq6RipoUmx8FqSN0OMm1LuBtZSLUSNJ
uBp4cOMGmsU4YjXfdqt4DI22cyeEGxKqwMQaZbz9UuMzj9VgHxE+XtmgIVZ2KH+5DYN7AHaNAsrJ
xxAHCVKiHjNQ2dNU+YQsipeAz29cowNSfL+GRLpwIp06iHo3UQpAtmPfeM/KUQRzq/G3o50bZ2Rh
/eontyEfDkw+69l+ocXFzvJG6KAoyexO03lCx8PDb4gT0gBferG5Xzr+VpMdi2+VmldSxHN6MI12
tffSDMOG8rKdyjxbWDuauZYByh+bfLbx+kH444PX9d4h9fvk0ZhpVlqvPqchh8X0eTS42VRRdC6H
Bv5gxL6qkV9dwyXMGoz+JSHcumaxRbqb4HuvZNhagmsPrNeN2l0HxKpwaGAL22RLdE93uy6iuCkY
6LsNohjjMMvevGfJBX551ZGuXHox651BT60Zc4v6XSM/4kHVGS/ZqVsJvA39ocSSTEcz9ka08QHn
o4YrSVypMoJUWg6fEYLUts8r9LQBiCKGNeWRCrUxF5CGw4JKKRGrHPYyfW1al1rgXSiCDJwU4Gj/
HLK61X04gd3XhOaWRir7ftzOGUoQ9z8Hfc2bxrVd4kemXJrBCrFwaRCjB3NmFQgaHVvBPlxRZssJ
fdYTuX0bKrB/7mS0KyHGsh0HBfCbcA6tsrkq5kn3my1p+ryivHm612hdjv9Z4nOwebUi80Oh0rBl
zZPk+CPUlW2s4sBmKviWOqteYFqFby5HEkudTzQZM3seJ1iohy21NYP5nmZk5nPgsuZXhyebQMqy
cJ5EhMMe6ixEy9og6e9z4y/Q2bcaV3iw7lG/QfoErOQm2bQROodvSpgTerYm9nwKgrltvGbmB53o
gHPP3GCr4jEtXmxEo06td7OPdcoJ2sM/l7c8oHZNYdcDETF3GGJxu4QdB0lvmZZbXeOfo9bHUB65
bhcs7VJqdWJgsCocJfGSI9rqMTnzAvuK90gimI3N64zyFNwca6hhzcRxaeCGbpCI51mr2Z6H2UEr
fjlCKAwH4cjVvcd0AH/OusCCWegy3lUBG/1pMUvPWU2EFsU6jJdmTwD0AcVp5AzcHFVgNhVlxRcL
rV6lYjSg5m4w3J6TvjTfO3EvyPEOEU3T48ZitQ2yJKA0CcYpx8+doxA3TqEL24Wb1s5S4e5oID0H
38iiy7QhMcVeNqOMJDvE4XcQ5Yh0QK4onY3fU0CmZn7xyvNcpaWw4MB+XJYfOY3mGduLlJWbmqz1
tl4KOoBMBjQzLDcDT43WHkmcl6DDFfnqIOG24Su4Ml5xfg6vSo75OS83bReubEy2sxNTjkwRLxOi
tCnORR0dcr1YWF2IbRsFsXiN6l2ZQuLw9hFBD0SoQhz87kfzrsXVY28Lwxp7/GlQmSNZIY3wOohU
mIeepEDDGR0+hUKW1Aro36wO0nvUMItIrvdZjE8ueUyjbh9zRA+KB+pWjeprKrHRa9eSIoZwX8/l
au1T3J9G58fr0Fb9AsT2nIde29xhQTst2FNsTFy20EYxT2YYjX+cupp3wLuED3HFyVwxG0AGv1bC
1WVC5KTO0bR+1ICDYb9ugFl0HOHLbB/BRhHGkzq4HrczuDp72KOBdwijp6wZaGwi8U2dePGLE5R4
N8embW5grAFWh0PQgqWRDKDwSQPucyS3wHMnE4eyoewGLiWtelPKtYSLHIqLzpGlBsuLMa16hctz
6JMvn2m2nRlX+fPQHyjNsUdXDev1/NaZ2LJHHIFUukat4mMgCVJtdIqcynRPGevS98UCf98I+VN7
reJfbrQLjeJ6n6ulHuYcT3g3RNTvlIx2AgT4To8fJ+unBjyWvJsYPkv6b+nKdZb4T2G3rRTvCfwz
YkBZqRSu0/pG/G7cIBfU4VBc7fwuR7XeippTSVV2X2NfgF/ShLWjmSPZSRuwaM6utpREvWtOQhvy
hQHRmEhZVbN7DtbPLWbRh8jyo6vGmzUpWJhHKLpJa3oPjgnft8UuGxrPSkh+skdr10ofLEo5fgdm
aj/XHScpzy9fq5Y1ZZjnLARaFamGrXluoyDL1B0G+8xq23xqm3cNZtk6S7R0BQguAud7o9XUvxvJ
l+N1CQs0LlWK0ZBUsqAlxhl49mJ8oZyAMqtwfgVvOV1cemg91F5lu0FrbSy/fhMsVj/TMshhmgBs
Yp3FwZKSTK3lgg8zQawDrfc35Otbqnudiy/Ky9g+qXzsDf4ic8ma9G4i5MOAfcLhz2FdgXCrsZG2
iUSpn0OsbrPsnsXH1hmxe7Jgsn/tyJXqlbrDx5Ggs5VN+0r79egkZEvkTv1vI7dV/0iJj5180zp2
C3l68URLhvnnuMfqahF8atctPO0QKw2NCyvZ0uBu3GuMJD4xpSAp8RufsuHZ6Yyz47wr5HbA5c6L
xfnmCK0AHZkoY9AfK4N/TZDu47n5Gh93f4ULkK00DrJNqL4llXaeUvbnTcWZefKcJbhGGN+ALnTS
0Q3skqVlCXA1tvhGbnUNs42PXUd8NiAiHtJCrDDypBIIFbgo6Be5aR6SISpc7vwv9ILCwu4vZgt3
kwyw7fq1tY1ixXGZlOE5qscwi89hx/UOHxE3P0H7F4VhD0nD6CVLcwVqY4D/XQw7p+QD0sDPRe8x
8S/0EeEaVV4TJTp6rDmLkYsznwWxIAhOTIWK06Svhw3Zu2e76PKT1lbBuottcJXTjBNokS5Yjd89
48wC6x7Sz0Yuru6pR8GxNaV4SvNegylHxp+IKepH2edA3i18hXuRacOqn0mas+24HsbilFAlO2CP
3gZl/OloGBQYiIXLTLdzZD3xSq3aXHmEkxrY8aXyU0jOnMrWkdKwYUrfSZb7HDI/R1MdkF+pp6zN
ya3jknV2nPwg4cx+HGyZfGxZqPAX4tkg5COe89AEUxUCarGBuTv2gOAfbioo45idMM9YLQY+2BlA
Wvj3lDydHLpHepIj4XqBnNmsCBJkmgsHWnFYBrDhK5ktp1oh4hyRqM46C8kJOXlOfilNMZ9OmBR9
dag3nKgpUYoDHBhB8kAQY4tfgjkC4+dUYk3IU279lcjfMvCnJAP3vsGdj+r06zhY+lFaCU9ksVb8
yIFzkOKjp2QuRNnIJB5pqg9Y11udCLE7UKzO5OaFh78fG6VqIEfED+MQsx2cH2IYeZzW5y//vvn3
kJhy3IOBaVhLzl/+fbMpFVYpendxKJTbc/jozeXflyN2GwpQBBFGKwdNxoGdSSZnp0k7pbpv54eB
WuZ/Hv6+958f/v3f//re3/9tmv7//rIim4K9Xe1znbfg0uLp38MVmEmoNTQQoBshWb3m6giftELI
wPdPAahSqqSZi7kLVE0l3m5HhUBDcfOynatBcR7+638ILq8qaQU7GfdK0ZONM9V23P/z0EXeIiIT
jnxKTKcaLbn/+6r491f//DA0i52OIw9kcHoI4n896DPCSLN9hbOlER9MLFcIs+aBjdrkYo32yNQf
IIcQL5wfzIhdnz4//Nf3SPknOwX8P6RNya22kYe/rzjHI0PFI5oEeobBuWYx0oGmbRgRcreK2rfe
00UDI7hpjm0CXLXIvWyTawUl6TxrQWsaB8ASYcX4GprsXnvjoET6//txMPjTIXj5z0/4+1V/P7XN
+JR4wsrW09zYh4b7vw8tALnDD/SIGS0ZHf4eekfnJPSfH+s8B+xHW4QDg/yCO3jqR6NV2oECKmI1
tqQfvUkoXOjsl6Jp8DNwLtGMm5Kl4uwF6B9KVJ07Xa4niM43A7zHnrXtu0YuCJcYDnWMLbbbNxxA
zGpITj4Il1OrOfupETiUyeisgRHTBiui4GhF2gcGHXNTG2q9IGCB0IqCefh7IOAJTq9TsD60RXkY
wtTmS4ULaEuD55qCA1npB3+qP+PYp2QPYiatMMv6rwrSB13mGSVLuLg7SBZcCFbM8Rn1bl5VKesA
hXERgaTMVeCFVYsxplTU+9RZ6pZqqV2a9dgK6iHfWZIZzcFoWlgjSWSqFth715scroFpQXJJ1LJa
D5AVWR23l8gz8l3YP1qBrTxDaHqnMIOC4MkMXE3jxIbXHMCGE2L0jRS3Y7+81idnI5Rhles4rKmu
4Wymc7ZqFO3iU+CCcA5aYgqUYK9x6gV3w3LBhjbalOq8ywjvmYNsBgEiOeZ+yTSW1tf8NMlGYWjv
g3VootKHAk+jDTiwKqv6ArDv7482a4/wg6eah6wgi0BDzmNGa8RuBGCI6NE9WgpxFqwpfz9xLJHR
BYfNXQaoFMh8Y7kmjdUs/1B0RkJJNueZdQediyVfPldReJhdKppmCrSmW49xi2k+favUqF2LNgWw
kTKCRrpibVMrU6+ZwnAqS4BL5H+mqyMh2ugp7NGxmd5UZ+pvFklIiEXnWKNJQMObFkwR0D4fW7UQ
8TUv1FM3FfoLr4VGr2IBUGtiNWmIwod0inlCs+BjdgkE3nyosXLOXlPP/83U0TwA3XW8dIc4hP4f
5/Up0kcFA/bwbFLATnFGN76H5GNkkVVXn0qg0U7tO0UiiyJUJLuEVt4bTe9cDeGo4MkOBs26GU5p
3STOW86GOs2W//5eGc2qtGbipGqH9tLCJ0bIbaA5sr8n9567lNM0178H8HHUVPJHaro6kTmTwcWa
NOo659QoZX+0H/I0AetU3bRwquMQ6vFGNBWyttH4h1Qo/gGJPHVzvR5YxqPYSG6ETXBMCss/MmGr
+qmLLYriajosOaUiqWmj78KpKk44Z4pT6TNF5AWNC21SoaowaG/qZtAWckaEQFjNSECZlWvNklpd
lfnJowh7ycIYQ4xJfMVHLF8VbTscGfjDnR4lp2Z+N8bA9S5Th/lDtDZexUZvKIdu/U89RjeDWCYO
xCYJokKCzmSmnLpG1Edl7n0E5ndsG4MHrVVZE7ZIM/bJ4pZySKgnvQaCramH2W9bY1F3CBTe4gSK
UFEJcrnz70UBJRRww7g2JSSiMjOqm6Y08pqZpJOo1OpbQ901oxxeJWcnNqmSj8uTWduYUmvI7QYD
oBW18iots77H0nsB/ijZTLHu4c9Q7QbOhhIokOYiokKtraGkTv4pakOBrZg1bxmdhzZQD119r6sE
nSh1ID6TfD2ojYT1O4yUHFnAyEZV7c4Um3fnQfg3yyfPzUsNI20MvLMel3CsmQhXtujESsG5s7Xh
xBBRtG6+7jwXM0TfyzjWaZ2lPdV9T6uEvVM7rs140Xt6rqs7vCxnS/XqKXcaeHp9D6akjBL8ReNj
hxUf6h/iR9Tq62BKp4/CLh57SsVI56klNKg0enQqAjZIJrzs8ROzUrr2mCJ2mhp3AE1wopRKeipY
oF4zVqiAQm1weUSzhopIamq6bYl77u8i5ZmI5mkRYWUItLtV1sYWRCtHYGx/LVlCsoayGvtDmfJq
t4PsD6YRxrtEBaAqcA6ZFUFCY8wDsehq3lx2EE/IwezAOr8x9jGGBBGF/7y/JCke+GbtHuURB2Y/
BKdGOQI0zPklIT7AwSuLt36KVLg82Daz7kGlV1hRG5b+VikvZTAqp783lBMjh6l5RB9T6IdbxvNd
39FUwO2rXpeFtF5DvPSzcarY1ly4LpUQipvZ4CmHXiSXOKDDynrwc6FcfC5WGxH2FLMVJT+cv2cz
W2w1jeiD4yEXC4vbZ6fr8tzMD4EJpzMIJ/WfT/RIvbid0ynatJjoh/z894GbetaYUcpva3cNQRBo
jsCKIoItToCFwEHqMSgCuIg+FduKN+eCRRh5ILV79qJYu3CA0S4ACpgGMphbQWm5VmKE58ZrQvyl
YfTPVzUFo2YAwE5H9l/7lMDaKEqSHnQlftFHSLuD1PSVbVraLgYVQOm8thwalRRgR0h9GLpX+t3y
Ux9iZrNR0WIdJAjpmXDesMTnoenKlV/Yrh5pMYKrOVyb0f6tAxm5lg06E5RFp0beZizGHycQ/krU
+sbzVLm09DAFqJ0g/MjYWKvUkJd4kbeswK46a05chODIYi/FRe3TRtb2ROyHnLAUtPxDaSKu6Fb7
GsGmklnwq2pgi5Mi1J+61OaGgqI7koMzGy/akteOqGXFrFzHJmEtbv1OjSHBw57rSsA+Y9pfBs1Y
OVm9w7zLoDOaVyJR97KdtnVA34HQxEZTOfUVjXOfQjoxYToMbo9Veh9674aZOg+mgLqkVQlM/nLt
hDP0Xa/wNKaBt7c8aLEjGbTMCCG7NxMNP9Wmi/UYsayIF0ln3tK82E5UcYND7U69sc1MamqyYMw3
KSusVJ9zAYMCUqk5cf5sT+psJiltgjoKM7/Ve5eMZ1rqs1mkO1L0pa3CiBaHyLYvRsGZXLVDyH3d
SIDuMuoxd7hS3aUDMEBupojBgE0acujABSx8fstCJpe2g7ykx1/gZ/xDMeXUh7QZq7L0GegFIlyy
LjgZWzawTObHaBlX/ocWQbymXpjfJvMOTqdpW8WebzvTZ+dHO1VFkVSVqTy2ev8ifNxnhZhOouzf
bclpq6lp6fEM/Ot2i+9WLejtaoxyV6qsBmHfwXAi/BaZlCCElsOKqVeWqZQnlU/NWoSWth9zoPps
lBAb4qPj2A8KpbjOMP1oIdI7WgNmr6CFz6zk9LAmL6MFqQSzAoRatTYO/qgfVMIHNdfIm57359qo
66NviLOfOdVzn4BxN1P+6WNxc+wJgKcqzYvfIOdNWY4Kj3Nsn2A05W7d4E1LOxDUwAGsEAAiVAB0
xmAXGBUQyxC1VnrUmbam8xZoYFvGuDo6ZlCe4fsyeuODzgTELT4BmCyrWxUlyhuVVa5mNw9JoF2K
qipXSVrvFUJ/JLGhs6mOyV+3jy6Ma9WWdLmyo9lhT6UA5JMUrERvTo8DzfYPkizjkantuQXG+Tf+
/Q19nmiovbO1T1svsJ/0FgNsnrksIAZcQrrbzkED+tkSdxTw4+H50cQYwvkzcm57dsQCK4VvhW2Q
NRWwMqpONatrAX9RWjkln2pTPlsB4AFPegRBqmY9dDcvqrsrtTXrUCsA8ybDyOvjEKrhFNqBIV9i
nfhQA0rhpDp8YhEg9285VPkWXgXDq5zFatJpBYChnr83vtqWCZ6IjW2Y+rYev8RYNSCN0jtPODUx
I9sq8F/2mqKbc2VE+MKJEbpGLT9lbpgHdfiebBML1rhvdK1wCW6DpvRpWMgL86S2JnH0Ebg6oHQa
QFfUoWEwGzV3HHKeb80gGNtXPwoshtUYKeHSrjE9BrfJxM8V4kQlL1J2qwTRCgxP90Ar4+Qqc+Nb
1F4JCmuLRKSvwaj9CkPqiyQq9FUK2BA3AsZ7EGIzK35VTuzmWtzFNldcaksFPnLefgcoIDor5kaP
XmoOEesmKkt6dZrFtzNeaU3+yjXIvZI8VyZ4UZXUjJapKap1FbHoSlK667CQb1StUleTTfuDgpgY
wCOyhpLSTit+1+SYbIzozWGp6vZtjSVgbqJJYaYjEONBaDn818pjAS+NjHfy2prtc0ATQjCi1hqm
9lBPgv1yvUYtVfOkeVUpERVpnxwbwt6Oxm1QZfCEK0IrtFkkrlnq7WEEnNAK0CAGrNMY/FtTUlvZ
RdRF4E5pZHab2uwtMFmidyaGwt5ncW2jyZOj5AIIfYNmsnA/NtFdYyyt8l9f0sCQRaWxUAWYAcf/
0eP0NRwBUdgB4ShU/G3QGv66cKDyjLb/a/Qaxd4xMXhDET+U1iAz98OHkMpT1meYwTP2NSOTjKUF
R2poF53TG2coC4wFef5t1K+G1Q9Yy8vP0mF49yhsps66eh89Rh1RU6jT5rjC8BUVOhNx16m4MxDB
vISqWs0+NqyI8zHI1li8ySJP3mYQdF+nIJfKRf6oWJzQW5X9S1a/cuAhqjNy/5Sw9lLbW93MLPqo
kpKkr5+g8HOB96z+1Q/m0GErf/x80F0feK2ISJ+pnCLhgYi7CL9i33pspOUa3fQ8xiyVyjrVURZY
EoqSZYqxM2QcrxqLKpU4Cp6Umd86NBETTP5htjS0Vjm2t8E2L3O0SHjaxjQGuqy96hZpJlJdBNQ7
rLm42KiszoyOqLORDYpQN1VBkL5v579XaOxkQdzGTnAfDIH+bEwIY5Y5wNH/orVC7p157TvBWGQj
PdjADBK1Wht1+Rwxja6hYYBr9Q/eMKxACK/6kCtDqOMkBDgT6tDOMxbAZqEnG2Yq9swWcq4cieFp
ZPTh25Ik6ykt8vOHudfHxzjYUX+6YPhCe+ucI6ozwd5R3cTK+FSUhOSrIOF+0/MH2tYE72GMsKVw
bkm86suY3ZzaRyO6lFCjfI91TD0yW5tDKdFpETMK/mqpF74OXfM4cusE/GJt7UAt134r3ZzLljVX
h5DIB14TLowsvcaWPOUzTJ1DvxpdWwoTlnbOax1lnNrSwv9OKj4krSyIbqjHkhQAeI5kD20OQ7sn
t564w6WBge1xR6txURkIBkX20IMUjmjubYVUtyL49oPhK0V1Whgh1nZOn8ssw3LOZQ4Pqyg/nBrL
mSiS25SO+0xV3SjLwscQz2jPIYxnks6ljGJm3Uu5u3BXAtXTPTdg8nYB6hIfY5azaoqHA7ZYsB5H
cCfgUw5oX/oyLqPVECdPRlZtMaq+q+q9b4qHIsvAJOiVsbRbnfZBa35icCZW47gHfJ0sPc/YqmXQ
bWjTydkSVDcjCt5sEKILk5vUoq6zQ1L16ToNP8Ystta6DpzFHIcbrVZcnDyKlRVAa8yjVKZEyZap
Ch2Y+3dVq+WmGXiSSgmmcmjWqgpnSXFI98n4IQsNYktp46ot9FxDdf6HvTPrjdzItvVfafj5sA8j
gkPwAP2Scyo1pMYs6YWQVBLneeavPx+rcS9sd8ON+35hQHC5XKUUh4gde6/1rfSYeRZWQOehLFGP
6Lj5ivxp1S1uQixjaBRLeoVwPMk6Fg4yufuBV8DPa7wZSfUJK9LZ1VYHHcJ/ZMqCN2y8SeiLb7qO
SUo1VDe0nO5jLA+Herl+vQvjRsDDXoVefGV62FmF8xRq+zppDXQOY/ddZbW/cUQPMyX/TBbXn7Lc
aj1iIF6ZyrpI2RKXNhFdMZbyZ9emZ6RzLY1F2HYTAQeJorFXzPGdKk0SIwNwx4Fz4UPOTAjjH+kU
LsHwaG4ma74B7Ee/TAu6hrwAUIfFxq0xsOL6Pbkec1DYXAM88iiIQxShtrPhFL0ulwoPiE+FggX2
VCQmAtLARkwOZC9lUTsULjqcYomTdJEklEaKMmZA65ngPYUicum9ctwyOuBBriv3yKZ+TEtVn4yE
2RXcgzlPr0seJ62cXyHX1x6LlEQQZ+XuD+F3J5bmUxd435PDQA4kIio36FGTtB7ptAE6DBU7d/I2
z129D7L2Nq3dS+IWoFvyfVx8EOR9w7v6Vv1C9NCbJGVi8eeRtWaX5kkH8iaNO5jvwzknIWQbUu8x
2bQpFzHz8JPjPXYZotgoqHDLdCB/KmhgxBOTljCABirZXQEovGGDoz3Si/zOUM7n0JTvPVh8cp2m
nSJ8mN7ynRsHw1WWHQtbY4KpLxPjVW6g8x673HI5WyS4dMB8DeprYM95Tk2Qkh4MTWYexD6hNcEh
sAnW/OQ0RBzSYsGlPs1N+YzGJ9vkDeV/KCpzBd2/vWrY1SnM3tCeAe0ILKAHtI1Ouh3nFRfgCZW6
l8XeOVPEBkP2Xg+6hGko3QcEwwhJUFqsjGi6eFidbRb6tL0bpHpxAn5+QWnsg5pfzR3AwYQ3nHPK
hIrZQG6FBINx2gNxrbgmDPLrTTKT3Gt7rlmBU8K348TlBYKjs5lTqzpRJF3qkWE8PJht4ZbPOWfF
Mg7LA3ky3moAvOKmEY1cheksaU6zIT9mDGOtFTTMWhMcNSHF/2wFLNRL1fsABZ+1wCVu0ZAVYuzc
EeuYRLS1o2OS1aA/obpLOB0BQ5ws2GFgww7z4D2QFot+2iAbfGhsgmMaOrpF28Awq1CKNgjjarrW
Cb3TtXT4w03vHSrlA2wxONJ1MfnArb5k4n5wyRuk1eCsTC9ZopQueqH4yN5/aZrurauQGDgt3de0
2CWqPYhUPQLJn++7lOB4QpdHOsEZ4nhr3I9N263tVZw68raOkpPvj6iM2yncMIe5KwOCBseBvJmy
Tj/FoFhNdbAddHphz+BBDjxyDYyRh7F2TrQoKyJWnTtZdTeqebETJSDr9RsvHtDF62xHAtsbVi/K
flE8+DQctn7s3nSL2hf+cw2ZOHhsCzBJHoEDdDnoik+Ned0AUPQRwey9QKJNy8RbPDOSV+ShZT2L
eVeKIy8hy0os1z7xymRI+OwCAdBEzWLdNsE+iEBWlnSsUo152XdqHGbwkQ+V3eNwsIHjl4q9mnyn
B+Z22IA8rFFGWjwRYMCJQNGPJMiuQrD2mdEWpKaEdML846ka5V2haFebGJWtORHkGrA40pjaa0mP
2Ixbkn/rvt6zwu48w/N2BgpEs8PED4lZ4Hofkpsmz24aj8mn02TlHSEeZBU0iLB1BFs5pkOVBuzs
Yd1hLgAaJSKcP5Mi0DrJzYNf0ZbvmKjOVvceFwmwqvsKd9ya2gWTtcLBGMj4lEXjjrNfQpDee276
iF6JOirIv2WhAGNXDKAdPF9uUpeBZJ7QnREZ448xg1Hhz7s6C15S1ArJMl338+4+Y5MO0k25ZLPA
G2PAfsoIFts2PRpUEaZPuebUhiAVmRK2bkCN7tyfQoEBxXfhMJpOfm4T46eZlSTVM3FbB7q8nwks
bgfx1tFGWxd+NK1ics1+/QpSYLHJU3ikATOFjcsohYyGIT0ELJm+MkkGcBFuNRNmxyANWNJB05v+
sJMOZJ4yZSSuzPi7bQYQtHDtGhT1VRR+g55E6kZA0kJ+PKC36Z87aP4Ud/nB8RD8xDb2NlmiaQoj
q9uZDspZMz93EXKmwESvNsXxbsaOuZYuVMBe6GOwbFeRyZ3rAjxSuTXsir69FVF/hSbySGr5eI6m
8bviZEpdQL6YJCGUBBhKeR91dumOp4nkdfIIBm+joNMiikQSBH6c5aZsYLeUYG0Wzk5BuafS9i3q
2nFnQAeorVGs24SI4jm/9L6VbaHot5wQeE2HedNhhysldf1gAaq0UsQeMWIez79hVMT4QUeLRhsH
xJKa2n6ZZvCSQXy6bub8LS2Tibqpvdejk5ycOr8mox6pHcTBKKmzG6Zkl8oshrUdhhCEjJWvaKVS
v6DQqdVM2h9XI86MC6XmdJ3rhKHGzClUhwbTFF65Qk2ndHDiM0XlmNIdnkZfUI3l477sswNl9ImM
Mcbns2muZ6cNN/xlCnEf7lD70IrwUNAOamDE8O6DZJqjcU/SFKuJIltKufhuib/qI2SWZWYla+Xx
mIVtFsBpP/KIwB03XVozob1xOjgdNgHW2MFMIguADvq4schFAFfPBcEbRUp0N5ufJe9laBohyy4/
h5nXj35bscPlBUckBH5hOYdnM8WZMmMRDxA6sctHrKpYB7Kh1mxz4242guE4RXCG5vGbvMhsNXaN
3jnMH06mMM5pbAc36GyB5BBm5kVqR45vBPgB/3gVQAvC31E102aoLWrsClogwzWUY32077B7NDhj
NpGFBp2cvJGwPR5+fu8hHFAeweJIYN3y0QdkkzlllUL0UZfLgoFaJykz/jxkdLsKzhwJo4PlVE9O
IRQzsXBvjSzN3eTepllwzlIELRbjPjAeHFUrMFtdEKd0SIpjXb2V8ZtZteQJctTzZk8jL5AfU2F/
WD4/R5NDdBnChZhoJ1tlibfRTh6a3MbfmXfPtYOjfM6hxJZALNAPsXLTEUlS5HOe9661j8pQ3jpJ
8on+/sXwnV1fxG8TZwuy3vTd4BcQRUacocQZ8cqZqBeaariaJOxEMt47lXdPaUcofdEyKESsvpsI
4HserQacczEd8czcINlH0N8V7TbJZ2dNBOqzoPO8SoTPTgJucCd92CU898RSOWsb0fzg0mOPAmz1
DXGvajlc9ZgWtukcoFjv+n3KaHCtmpjsHbtexEnL/6HxWCbBg+hNtlaUoO7SstX1iXHVuMI4yKqe
IJuULbSnVnyXdYTONfXfsii8nis8BgA4P7ErICyF32p2r8wgNsgUoB2bHQF9ifMxpeMjgh68kdWu
IuveltNjyhx/4xr3nnHVKFqkBDUwF05zNNdFWaydiADVOoWV1/T9MfN9+xRQp//KXg5ZUFBmtbgG
kGLPhBXGgoiGifgT5nqwIZnMeFH+mpk0TfupJbgKgO486CVuyR62ch8NUPf9KtGHCkG+Gefx3jPj
N/rFZMUKOLat3f90S7AaDqY+c2iyPRRwf9VD0BgzOGwZIR+nCksRcnJ+JDr56N+rqPh2U9+D4e3P
e3JNXipEyENWs1HngJPQ42yjPkRaDVRo0B6N3vacFFgGZ5vJoFPQZDFoXTslzkbJjTc8cRiEhuGG
JI4bJk1uSeIk2FgTDhioD98j7CKcQc9p6NJzqq07M5eXvkbMWVWSS+F69QqpdUAHmYyIRpDUglwT
iSumgwllJXWXKKggyd+hL00cp02pV2Ik7G36Qz5u4TBENSYDRDKGXmzxoSCUoniuYInl0ohPnQQt
gNOHu5A1KETGk4OacWVZ42uaE+LgWskPx6rqo9UE72aEs9LgJNw128KEhVO3ZX+QtnnrTyTr1PWT
kLSkGR0CUAhuOo67mIzyn0QljgCx9KvKvPcisUHblnemjp+6EBV0YlQ5CKV0TQ25bxTorQFaB2Ml
pvI22yrvP6+GiYsIcyUDz2HXO4SFtJqEI1HGCBjoBpnIYcrEwLgLsFe7IBFBIR+tFv9yPxhUfRyx
PabEGNV61rtawU0Y72ansBf+972R4MRKUAoLy3qp20pzU910HaYfhv+VJg5qI1dgIKBLCSQQ929N
mgnrLI6VEE1W0BfkeKrvyOk/2x7BYViO3dotyh0TRVTR3r6BuOkY1hsTwPfA7H0eO0jnwIwzF1ls
gD0m9ylFm+rDiLorQxXeET3PnRPU5WlqKdty1d8bPTa+1qBNG3whAjnFI5Q5L4g+sDC9zDIy8CEZ
yNndV9RknDSn6pixctBbJeaVjL51jStk3Y8pZKz+xXvtB+uL0Br2pV5TXdEQSUfn3aeEX/foe5IZ
FC/uCoV+0d8n5kzkbc5oaEA2je1r3FkNL25Z9/SoXGvVhgQNsyo9Z9lCYD+mvAR+j9F8VsENmp4d
N8LeIz7AcmdOLGA4Hr6hZsAt7EZmjJl6jH0GSRmtfVfTWBe2xktav40pfvnBNsVGQGZx+BEaUeB9
jIG5eRaYM/s79yZCln2xtpuOYI0BU9TkP3Vai1PbHYiAsa4aWe5AQYVHux0/g5qIZFl5Lo0Xwp7c
sH9EVY9KbEiuU1bmyYsJRh7EXdJ5WPBK1Jk12ty1kwxXBuiytn3s6pZUbzyPlmV7jEnWUMBXMQIi
lCxneklHQiEA6VWQvzuTPN0xh1kXpcOzV+MdbI3hJaX7A4/Nu7Mc8z6x4O7Uvv5gVaYXTFjrqprY
vBqjQ7AUjMbGLzdtw2MzE1UEI7ZsKB0x0N0BSJ3eFVz9TdxVrAQNXPvc6Pw1c/v2QNlBX0Ba4UZ5
+Ude8heE6UvFvJSBJhKtKCJ01SDmiDTLA/TEBHR5chX1mDwTemEqqhBO9NVXS5N4GMTXQIL4KmcV
5Udgbt2wnzQTihtZ84yPM7QJLCbOzKHMjpxtVdOSr7FKDkzRl+aeIJNxN9KxKsZpp1MwmYTdr0zY
6lumdNelZoXtnBuDn3Glag/LXDDu7awotkNGPq+k0op6hPN51ILfG8y3zCGCeACBYSEay+nsDPRT
AMBVehOPel/P4HQKDhjbPDZeholFa3bgYGC/gfxAz00jtShaEF+Ez13meR8nxVc7uFcy4LulttpP
oKz4RrRfCUsGNsIoyyDhh4nzMTe8k4gwf6WIs73AdI5mMN3nI7wRgWhn5QIuLcz8Qu1hbkeNAwlF
R4bUngDjkNm8ZqRoM31vntuoeqyREwGvAOTUTnTIOvXI+WrfKQEEviI0s+nyE8cNmirK3hqcfmhr
4IQaEV3BWLn25/mJlaZZJRPZATErehM5xBRly8E4wYkgnXRHWhPD8to+9hTha8vX8Gvh4KwsWdyn
w8mdwGo70Z0ZY+bo5x9F+Doa8mj1qOSkySk5zzvePkvdRHRNKbBA+OfYWWyiFwzFCGaMmL4zp995
zHp4bxK9XR6OEq8Mk6wMJcU43oTFq8kOubaYOLHvVz8k3Z3SwSdYxNNLlHbteuxYWQbC0Ih+jkJQ
+vH4k09xnUbu3WICHsbmGgj3c9UGsJ3qbRJ5/WHOSQUEOH5ILYDNczC8urU3ESh0mHIXXxbN2tJ3
yY1yzXPt3fWhBzQoal5CDVfUe8zD4SOBrr8rf8wx1UrZAuR1S+dWpuEPis5yXchabDvrByuoQBM5
nOfWOBugQxG70HaubnkJT+5oH5CwdwgBHUw2HpP5IY9/lgK3MzoL0n/IuKrGXSg4as8KyZHw6CNJ
CT3VBeQnTPXOyGxjhBETUTJu1cJmTT5Geq77Ji+oswYccH1IxzT3lhbTcIi6SgHX2nNogpIlHb2v
bDKMSeKlwpL5vHGWSWNrvIi09HDP0AkKmiI8GuVzmo6gyaH2SkomiigoI4qhDFOcvVnDeI5nVhLT
tegBivYkmC9OPd4pNQTpeqrGay9IH4LM/s7mU4knxeMhj+hMruuQpMxcQ1Z3Bjq0Ie0dKmy8fZXT
HNLMu25E252wli4HdYCLdPFPWlsXc+YVT/Kq38bOp2GB8vPs6nYQAodG0D2Fin5B2ecvCOCxNvms
MTPd1lWd+YRY0zNxaUcyABiYQblMaQbY1PDR3q2E+RL6gw9yWYkw0eNTSutoEw59DLuAjrwt6OpT
ZiWbzoVry82uqzNDCYQE2vqZOeJaj57e0ePBY1HjeG6ALoSztZkr+90J8CZiwZUYWDksMYSaEpoS
CitUlANHGqsE5L9OWXtn/rvBkr0aDoYxfYWqvsShvedg80Bc2Vspyf4erTNvdo+2ig5pqIG3hTZt
cOyD2u82DHR6hKu8eUIeApsXyaVZkgM1D6LMWeKJjT1xJRr2qdqMWX9WiazORofP0QrrY8aM08ma
bk/k/K2o2mhbFRyEh8E/arv8HBkRGBMjqzh0EQV3mB7T/q7AmMXhfQQfkBsb6hd+UpGIo2nR74FM
c6R63EiPjrPbyE/UdIS51awHRBhsm5lpOjBFY1Pk8Wc4Gvd5kT7GVn+ZfWQD9IQ/C08W25bCrGzt
A7qLz7j2kiNS9m2K106qut1gJmoOpCdv5QjEqwzfSQVy4c3khPVBRh5tXyOFxLkusDlCzZ9WWYt7
pakATXtI+Rlk3QSESl91lvGMKOcjhFa5DYb+x7TEvJbhswn4dt1luDPE4zzRKLAReRBtDQK6pSUw
0G6bR5cWX5oC+0M+m5TJxU8o0WvEtaQviVdZT3SE8jf2d9f9mY/1s6op1Q2fyJK4OZdGd9UmHEAK
sjtjDW8xE696jBNeSQb8SR2qbWVHD726FGZ6mKsouUaUv+6I8cQCvU4wdLUN6HxjeO+VeM3r9s5K
rJdGUEj2kbpCag0ptNiMWFA5t79jmX4UNWqfppdgRO14qwo0s4JZgut0HCSFecuYoN9Iei7biAtr
dlaBsCK/q9lyjTF/mVq7vHIH/oXe0JVwhruoQv/dBXDxZ9s/xzb28QCgElY+CJliTB47UzNLpbU5
ts++R+vUcdEee2nyoyrIrojLikJs5+H7C/F/l7uuho2DvQVn2bQwJSAD92l07UQo2PEAsUDWI1QI
OCQ7m6TUnkn7YsqQlQQ2aRU/PIvGxzRdAhsUpyzCE0AYEvdo7W9lR2wzCUcdQwQbm/Um9gHFaCE4
yU8Bttxu2UFpfg0hzvZGbr3JeSE1BW5uRNMo+4Hksdr1Jt+JrgjqdZSjvD+Ww287zfidT8mtl3nV
SmbTbY8EbEN8LU1c8YGgMTtJD6NLTdudxxNWh7J3YYLt3c+dOzNKX9xHeoLeAawpBOQY8SLRUboY
7sqxPc+pU+40Jbliv6O8nLH+G/ZRZYx1q/huqJfiZgqeepXs275XtzacJkdiwtYde7wZopOzo/oo
qvhbFMmhaV7SpHxzw5ac7bo7Fz4fKRs2lue+lorlpkKqSVYt6dIiKrnByjv4Unz7AyMgWdUbMcT0
tjIoSAFacYR1O6ezHwHQv5QdHCYw0Zvc4XCVV8a2j7o3J8loqAzjddum+Y6oQUn6OoJkdytiEBha
23rjCfWjFORFU6ptEBk+xyZdWkn808YoEbt2/QQBbkC9hfwT242b467OfsZM6TeRduXOQsGULFI8
kU0/iUKh8GjHpy6auXY0EUg9FqdU2vMCdMWxvKDBXJBik1mKFbR5RzxHGh0crW1zo1y6z3JiYAk2
YckOMo4tHHRkCFuMdR8BUVKR777aFjTFXtNL6PWLSat+XzqMHgvoWVf4nvPCKdcoGmq4KM1LWXgZ
ilaQEUFHbuhCd0hROOOKRZ1MWPHWNqpnu4JagpWzs2CgdLF/lYXs24QMsis5trvSFCO+QrXqR0x+
26Y7xEp+BMNEZ0vBHaww3QLicMGe0zcY76NoOAxxSwNsoXhNkVXhEC/fqtLlhuQVoRiJ/RUMztus
ycopnIjxHsfnUGRsEQSC3xQM5NdpyyZQKPtz8l5jsBcSM80GrNZiIJNP4HpjQrSdZKPQ8G9Gw0Qd
4y6GLQk5LiPxqGUiOIJH2xDogOkvxI6lw/DSWa6zYbs8sutNGyKIj3PtPRiKHi8GDK+29nAmjFUQ
J9flkmvGbAMrfaqf6emjcWxnHk3SPNfJQJr7QK3QdCkgRICmDOwoJyv3awQJT14PWT0Cax0jceZU
z2OaU8LEcP8boJ10Alv7vlU/7aL7trkRuz4jDFIkn6WmoU9q0TpFSRH5aB05GJJT38PsInDL6p2U
RYmE97Iwd+whPnUtmkotRg5LlqNxuTFQaAhCx/NLCTDHateiAyPXNDd2k2J4qaS5N4tGQJlwz3Nf
yb0IoCsUs1q33bi2VHa2gx/u0NyARjk5APXi6tnwv2ksnpXMHjnARjAn6C07qb2N7fi5s5nx1WX0
hafkhyQ2CV5iR9yCEDZIFQAIXj/vppB5UBSV8mAa6plossLJTm6Bj6UMSQPHNUVmA49z0i680+ot
71i1J/RZvYN6zhXArVCkz8F7FSChbCYnZ+AWPuddc+iWBUVnJ6PufgZygn/NRS9ieDRod1b2T10a
76JU7o5w6W87luW+lybCMSsBjzFz5mbruMnqzrmlyXm08QVeIRzFhOyb1P8WzefKwdBKi+SGwRmL
tIdkPPWBZ4evlm38GDlB7Jy+eEHu+dh4ZotD7METTb2bZfctR7ygVUIqh5UjRSl52NIFzIEeBPmP
c9Su2x4ZoMzcJ775+DCi/MkEeQLwGhlcBWo80oP5ibRpmwcfLF9gxBcMzuKefJ+XrD+CpdmYHxa3
SxhPl1mkCHleW2tgKAopyyyPEeQkK3OIAkbUVXonhBGIF4OS1PaIj1NcdZgt8bWAIQVKbK3JEJi7
5OyxkHToGDOY0mpZ4LF9zv6h7pJD72WvFVVBNAanaU5excySZIy7Qr/WkmP54EPBUOFHYrAPfVa5
cyqj++rVLoOzEJdAvfHGXQ3sgikMIPiMTAa9KyQ1txRGm7isPxxgEg3JjsMFwywBfl3/7PXjDWP6
TakXQQUfEW5yN+Q/qoqr0HEcsJv6BMohsdJ1huqATYbq1NyPLephsVW5t/PumI1sbRukRCruKTze
6t7aav/s08r0AuvehlSSKwqGRZXgjIwgOv/kp+CMo+wRB/fodt+BYgzae2paDST4DJ44OnF86GR4
sUswDhSqHVeGE+lrgeqaMn6lOrkP3fEpaJKrPEHHWZ072f+U4lkQd8RqssqjZBsnvJ5QRy3nYTID
zigT4bX6tstvp4kj0P9PY0U21k5PYP7/8dsnPOm2nh6+gqjIfx+u6hGG+t//J/N0896+/+3r1x+7
fc/4Y/v66+vz68///9d70/7jN+n93bFcskwx+Dvati33/2axen9nlG8qKDNauJrH9be/5UXdhv/4
zRJ/d23XMkEHShPTgGX99rem6JbfUtbfXc+28Zy4ylYc8f6fslgl34MqZIlsPf4kmlUKzYdyHcko
UZlgh2x+//P9IcoDklvFf1mqF5yuHHYvmu6wXGY2NVU/WINmckozDUpFArCCnVxMWbzXPcQoQEVP
NY88HhMYEOOYtttAhXeVwKaBpAUIdA6wLCQgyiwv7swA7XcX9/zPT/f7AFkh/82H5mI6lkfVulyI
P37oPDWbWkwUOplS5bbFIoHtnZkHo30r+EJVrrbQbNRG6eEcaI/p6+gUBLd0h//wQf7d1dNae6a2
uX7SXj7o766eQnfm5TaB53EyR5skAFZS2oBl5pZNAN/Ywa2cb29AFmZ4uFA5V2N89ebvv/4YZPb+
yz30TOnY0rIsx5V/uod+6A9N4EfBOi2nCnJGiWnRuKkXZJ6VsS7/9XcTLg/fH76flKan+EcQMexI
0/7T5e99Fficz+nWCdVh6dmGDOMZxNR3tUHitpBkxbNrOU+UxoTJBtOHxGhzPTeocybBA+CYV9kw
XBjcdmERn/xQYioR+A1SvPSOEHqL/cU8JENJsF/c/CwWYVAjBChIWx4cNpYtjxVzQM6dJvm0ddK2
p7H0XsxuNK6ghQaHBHTQukWc+GjSPqYEcU5RKWgmNrdQRSHwV92uC5NoJxrtXmN4hgxJoAeTs/Ix
y+bpaUA4pXPS2Bsd+td26r0gPeK0Iah0qNJVxvQlj1jb/SiLYBM75MSKwN42fv/d0Sq+ks1DzLN3
roZ2D2shuPFjkAWSSfQ0jkS4Yrolfih8bJGs8rlgxQvC7a7oVQOBG25iS9o39dQffYYSx8Ee6b10
DJzcbDikqarw7jXgY6f5NrMmzmJVQk/XVLftMJLfICKEKbiRCS4zxvDU1IwREeswn8iDnZZMgjhv
PyV98ZTCINJWuOeM8DbXMttDILzgHEWr1KRvZT/Wa2egU+gFiOumBSLqBbhn88DowT1rPC908I94
nKwby51OLS37KzcIZoJzY8Ie4LoYOov2bUHSnQfyctTTdKqMfD4iWngeHYPxSe3f4suGKj21JtRD
ShDgetmt43G+Tkwtr5qLKKeOUxuNpVAiDyy96RFJPcrbgrjF0ENroNv6CU2eeTv2pTwVJHViAIz3
gRLDHlGavxadH+2UaQQH20XVaMXomRhAMZvLsYkZQfCDg+rE97e/fSY6V9pzAQtpsuoHTG69r8Wm
9736vl2+cNT6YYmO5CMNIVLJci0MziKmSxfamArvn/vu5/g//z4zWy6J2L9fp5d3TntSKOFp9Oa/
lsTfrTRFjo82KuNgbUWLtoUzumz7kwX6aur7vWs71klp4Na1+xaVBWKNrPBv+1TeD9DxuzkbnoaI
llfvRWf/qYwkTW7iPQK+FLWJxz1Ks231ZDYNqBq9jOu82TwEc3mjc3w0nd79h0XkTwngUkqButhV
juNYml3I/OPKaZqTFQ5NQkJ2RT6SFebejQH+h4ijrrKYFzTgMGVkH42hh4vUXw/uXOzJpfS3VEdX
f/1hrH/9MFII0xW2SVY6jsJlwfvdxU2bgtDgseKq2WTtui7977HV5Ll2QXk3ZYQmWImwruXyJbTA
ZSYOCJ6WGQJJhYgR8fYMcucg/7zSeR3elDGY61rxXg/6OkQH/IkkF+BvF3nngIavAULJHyx3W/RF
cY1vlE44veTB6KabvkKFVQ9AdtoM3UQdxeq5SZhSGcL8dhUFaqcG/yKDjDN+Hjr7tPT9S142r9kM
YtHSXMK/vjxC/evDx+2CRO9alpSe+vPN4nke9RwiAYrFDB3ZlEffTTFZtwbx2cKldUgK6A6UtPlc
a/szGnXy5TEIL+gMsS+0AkKZ7QIgq6YjkU+rFHnjvqzylDEiTXARa/kUTe7FEOTL1a0xPlCsZzvl
z4+wuECpOvYBICrJje6YP2ABqFbaBkybCjE9UoZ307advkoFjM8YBvceo/Rwq0IUicuvEr99t71s
uqlbcEBT6LD+LFfVof25EoG6y8O4v7aZbK6kak2wiYQgDppB06YKwfkMY7ZpyL2QA03bXNf6nXL7
PrfU/BXQQ4yhq8xMQu7HAbsuFQs5IgNYVGxI11ExRMfYJPGqgmp0gKNW8qqhCZhNguFNNON0Hxe5
tSn4optoy9Js7kwytwpGgqY2CKzinuQ7JLvQ3wY8CLjZ0lXkpRoEpU/PcPDKD2EcwrFrz2Va+OcA
EMl69qYjntH6BqBgfWOwPxp+Jo40K6obyeK4aQQNE8uZ3QNoi13L+LsoXU02EY2ucrk8Ygy97bzo
AhuQ6c9tt3A+LOfRY9K0UWa3Wk5+dEBtHvJKPD0aJJ9yZw3Q50ntPCC542yE3RylX9dAxosfjDZC
QTbMesnrgdQJfeje0Wq6Tf2UTq6Nhl+W9Y20tOaQxRquAvEcRifTlc0JpAyqpuXfIph5x79+xPWf
K0oJR9ehCiewTZqOsCj3/7ACOEMzVUYGWsa2n+hDHhpS9a7DxCsPv7AZQWidRzSp2EVsZmGQNWlQ
NN7N7MGVN8lF5mCBySu2r+N6Lk8AM9kss4gK2LHxqBHgWV/VqIBnv58vSgO+7ibz3qbwvs+i5gwu
MftBRBSRqQNGKuwnV1HUQiNNBo7gvQ/fbBlNkzM8Pfz6kiXJjhDz5s4FqDU2eBxs3etrlOJEfqJl
XlNcsKDNP9WEnplo6/yhD20OqRnTx2Z6bRaQGEKzEKW0G4JpL6a3pmCakUTlyxQzXh1KmJSx1Mdq
NAbM0pK0pVi/uDGbi5N6zTHXpP/AhMh21pDxMOrMxs2V2pt0InYkHkFHQcmyttXUdW+9llvTzNSL
r0i0Faau//nfbToxESIhuPpOeRXijPxP1eqfi2PurFbL8cbDCiIs708letJ3mSu57SuJvXsA8nGh
zXTjj0jgU/BhWz8c8ocscCEAuoRy1ZOJRoec8aNbA16r7b2FDW0tJ8b+JWCsx79+8Dj/LY/WH3Z2
ZZnSM13XNp1/s7iqsfZC32VxHRg8tb2lr3NDphz4MZZRJlGzzWJYI3Dx9zjZcSVZwQVDb8TyOz9X
bnMI8kJd/fpCy4OsKHbKTWWSGuZDAx6nyj/B3Fhrv3hg2FBtx9wPn13JChx5RXaNzZ0QpyVpj0p6
pTV1sVdWybPEdL/PMndJoZy6rDxF0jZWWSCrl8nNrXVQoHWaVH3tt16yJ/3L3tGqQilc5+qZvnPg
E43mM9qoVy3STRD09SYOG+v461e/vtR2gPK3o4DzWU3XRaDFIS5T88lH7rdjSuQDD0zcHWJXnFjV
mF3HtpNdd76LPkVm2UNOmEAgsTQLq5AbO2dV65z8YiTVWwufax0MZXnVCbe/Ds1m2I12r4g5xwKO
1tG75KP+jNxo/Bkxb0PYpC6hssdTmYgS0v6oLs7c5pSV5MZNsrmvbfN/iTrT3kaVrov+IiTmgq+J
bTzbmYcvqJNOMxRQFDP8+mc5V3pf6QrF3X3TaRuqTp2z99rGOoQUeA9wtnipxJfBwE2QwNaB0n7U
wH1wPYbxzu9j/+AbNmoVTQeOAIzIULG1JdqmYlpBBn0d8z/0Lf06K6OM9hnYrFOduLR4UEGT+bgC
geFd5tqNMt8B/pGm1uH3K1O9mWmPVrL2kR4E2o1c22EYYffBlv4BMQ9OG0PES+z7wUOd4zt9+oSp
+KQ4PCUVXrkSkFmZtMMuDBBGmoVj39POy056xPskRWexk4AzIDzRqicskSjn9waQCNgLQh7M2SHU
oVjsrZC5PrU1urIUn8OpQDB7sKru4GpzurB5Mhuc8j+tYszHbT+8AYf+NmJ4h0b9mpIxv+5LOAXA
Bf37Mb9pnprCPvx+VbvFTWRpdm/GOYyn5MJHMIJYIxfJ7tq3NJ+840zBQjNO24+uEBuAx+FlVtml
hbV1yItwBcOwJiS6cZiKhFAJnFKNkVE1P0sgutPY9sTNVTW+Fjeg6T4m33AE5aKdv1miP5OD0yVD
NEPhIH5jcs9Kp0g4oX2t/JpmPruxGUzEr0hOd/DGnXVCx+aJ+r+6UEUgc50fnHZWX8SWkGDXLs21
zs30yHSaSMbbb9j+1RVg81PfebAai7kiejlE+LW7TkpAvs0uIN0ED1/VXAyVhBsU41iPBomGA3oJ
6Z0ZOdQNoT0MYcU2aRYi5IzYerLiFAK8Xpy15ZA0SBSsGY2lIk7SGGPegFuQ8txUFpN0L98MTRWv
XA96nMtc7mJwuEPHs/wsCCW0OcbP8WCah8XGIIponGQOVZPXOgbjpXPOtJOs8++LYkAm7FQZcQWe
Jc5DJj1SLPIjM4fqOlIkn+UEB89ublR+16W5bJfm1hzq+WAaMO36DneYqcA81ahK0nga9kODKGPp
Zmtn2L5CZhmQ15CCljeAaZ0nG1dMHHNnurnwqVm6B2yxcpuGCdBAr9+aNZ4XkH90RstKb2p1s+r5
VvEP1E/bB2RVh+6uLuf3dJLixKnobsQr7mVlG9Wy0R/MCQ15lGT4DHAKD9P/XYqRblJX9O3KNItL
RvPn0QHsfHGd6jUJhvKPz/qCv6aPURUM6arJHX1oAfiC7TFO3CXqCdoUbiWcrP1G19681rEd0l/o
wqNU4hOJqk3hPM9MYG7+WvANeG8qOLlDdSr8khmyI5eTb6PoFYSU3S8BbNz65loisNowRQ/bj3Rb
7ZBmKMW/38+g9uhOhHzGqxq3y0Mfl1vJsWUSwbtZw/BMGs08arT/BWRsHNqEUWZrvw70LffT7dIV
UJ+Q2eBtGZNwm1WzF+mJ2ZYxCvdcyPLvTJjfOQiYCPOcWmvQD97OrfuRU7aYHgMSOioHn/4Yzt5K
WMhc8cK27yFbcjYHj3lDRY8U2nkLKvVUwGiNO9d5c3I+Zuwv4D3TVZKQ6zXYsMUrLc4+eeSX1hMZ
Ffd07VrDe06c5JwA0lwNraVf0nDZh0GqSGk37c0iGnW2bhfvln3d1G9mPNhv8dJAr7KYUlvLoSxc
yJ84YjdycL9xn1R/TNVfBDsyAvvbkZ84zZXhh/dWFw7HrMj12oASu+6qfDw6UHvsoJYP7AW4qSyY
a3Y8RYJg5RX37bPyR3Mta6sjsdSnl9RiWFRW8+Qm1ik3ZPyAJzglbZrEQWHV9YFtoz5MRettIJSV
UToSq+J54XX2CdSwcC4telmO5WJgg+YYHzV18VO1ALtcwNFJSvOTIWt36Ef5ZhtwtJhKFPkxmWfi
2kgA97Pl28kG5z0jKRHnktp4jVkxCPdSpL11TFkENDrnvcOplsdMy3BkO3aSkPOqrFM3A6p1eth3
Gf27oNTEy4TIL62KkPdMBnuqrnEnKtiouo6R0AXZn9gjqMIOfBxueXcxm1ycbXMo18M0oxUpUNB2
nmZbql9r2I2fmaEfpqbrtuhkjb3oIP0NitxYxKWHkBk9q0PoRwpdyEPhG7uiBXxcN6mG7Q1dsdMa
+jPbtO8ZaI7f0kQEf6TTvdiZrjkftnS1eF5AaraHuW/ak2OxUks1b1rciJuwacwjfUbS21phnhEd
0t1imjfM03xd3DJeexhRMA8EG62Lat+VlkfqRQoFNk37a6dEiCC6tvgkbEKe3ebVqf8wtsewOPTI
+lToY9dGg+GD4+87puaWK0cyvpYASBPokInn8qsZyCJJWpbKcUEc5lQ0bSrGl35sXTsxkIdZjDmM
2CznHalx7PuLQXNRu8cg7p6zbGZJ4Qwy3EkPSbPVQriaymzvsHJ/165R3QkP5LjfjnszHfOD30Lu
lq0+IhtIrkPjGqQaPnAP2u80a8C2C+qJODSuzLAMsD2PwqkYvoVm5N9oWwNRnXVfkl8PDQGqffnJ
4XAHzBWpDkKcTQKBkoAh3P3Okh5uoDlGgpy4UM/liLVCzM+sAydITNOTgMSoA58zAwG8K04u+cEk
DeW+yVSxoUOy3PlBF5zdmU/IBJm7nap0OpXV3xGjM7IGDLTA3/J7YhJQ3Vu4/YDWZ/thUdOlg/l6
n7ttiBOxmDkJcE710rI402aY3vwPjfCA2DTmcQh5GPL1+9EyBmAWLWbIdkJh4IT+j19bCtwazJKl
efyl0P3/RbRZvCWO4ZIHKeu7RSetNvsXQnqqo3IZQapyRKliVX+lNcWUThi6Sdn9xFzSIh01hrPT
DR++RzdYu0wrO1WU0Sgc5/p7CYxg72ZFwHkM0hahH81s2Oe0ysNL3qffk20tG7wgMbWjte1Sz907
3Ff3dd2fDQvlU8lj/CBNEaAN6b+Msmm3Xmv8i9EbXsGh/rVuermSJK69wh8B1ha7atiQJRHO5FGa
TYMFLDSHo659F/V970elDspjkCXuybBg9Kdkkp87GDTklQwurDRiR+x8RhVJArVS/hHsd/5QmvYq
b34CK509fibQihl94ysdfhWZg29EbL/OIYcwwtSp+sSkDVWY1tetv6FXtGHibQLzZIvdo17lo7zO
RsPPY8v+JJauexwwP/y+mZCO/b0njCuWteTCfga2fwQkGHrld8rEPs8WtZ5KuAMqaJor4icUCI1/
mnGhzXi13oOJWE4iU+DKDx3RYeis8dA6PdGMC62NjPHDdUI6QAPcJEzg77LM2aYKcfohTQPo1OGd
NLHKfZDcleTLOdUxPKZJDfSheBvEP3vWKOrDRQEXWBhIi2A6OkioLJ+YKt/p/EdELf6W2W/nLuRs
I7zJE1ne5zZBI5x+2UtEiiceFGbY3scMiT7wUyIPqkfC/QrsMirxm+vv5TZ8iTHAHt1WhQffc44t
frxL7brqMuyMQJGJ2bpPuK2XV2/ZzQUO/1FTymgvsfeWgfcZ8h0t+RpLhtkIjGtzGfV5oa916tf/
XSB1HfIu7S56aAKmgBA9G8s3Ngt8iXUxXGtclrji6n7n4N7IWiHfw/F1SSpSG3xPbRDgeoAkk3o9
uU68T2Qjtxo13l3v01rP/Lj667gXhP7JC6D4eWVXun/I4IfcqRZ0UTUs4VpYdBryLvBXerIKziZV
AeMKH97UWk/y1oMBX/yRKuwDnRtkG0EEzSmseu5VdgedT85R67xb9+4yIN1tPg1G/h2J5JX/ViK/
xbxpSsT6vBw9g4AiL/bOQOdIdFXJcyIadoTEUsAPcKtkuKmOqij+hIqUR79sXmpSYplYYmeb667Z
4O7kMbDh4uyzMiEnbmwvIWSdy3yZQGP/B70FT/EjckhMuLa+yyKDZgdDdZYyPQyhwL9A4b/SNyAh
kUIwVprQv2tM6kNXuXueaptCxnQuoas1kkbOq5zfwpXMUucRKwE1RV15z5Zt/DGRz8z+TTBhFkUU
C2yktmQL+C2hgi79a8Om3SI6biGJuRXxfkDmNK2rcambVx3n05UP9iIsu3ktmTudNCB87Ar8JsOd
UOTOKpk8882d9VOh/eytzJOtIcndy2OT8D0ZIm8EdX3n+95w9maQeX2bfg8tKdFjkXBIzks6FqF9
bBbDujBBI2JnIJoIcOb87lgcgpZs9PZdDcXzLl/mqCQrkL+yOdb5MjzDk2H5x6sRuZCLLgV5J9sc
del9TGv6gIUXZWlpyvcOTW7opo9Qotojze90G4pJ/EXwmq+l8uZN1ufP7gj6FO1Wtmmrmyep9MR1
cIbgCpks3/s1f96YB4OUl0ZfXIU4KRjE/ZAmsH65r06G/pejz0nhHW/ETeMVD/izlIn3ekils/+9
tF08bEWQ7kYVxA+Lrg4Q9Q4pQ/09n/B7yjRxS6zTTTJqYrLsJ3AMvyEsM/GWwKKonrxCXUbahb9D
LNosSM0bJGs2yUSlYdC3KIxyteT07WQNVefXYZSk/YDLA2mZ7HfkouSvdtM7xLglGFI8cs+LXpQk
Avir0GvatxqZ5FGbgYm4bD2MjfeTy3Ug++yHbjIi0KTwn8h5I/MhkZzo8QohfDpoBUlyluXDVMc/
Ig6My+B65SMyHyxd08aSxEb/+nB9t3tgycdQ63K/PnQVAK+q5xsTmAyVIqZHad4ugQOCCV6lv/MT
cjVsO27fKzIS7tzgk6FCepnyIo9avdTrNqva+6EXzX40lmkTaDt7MAvrcUSQ+VbCpNssjV6Oiako
anyziBqvoyqLyX9pUwOHMRrKbQ5LyVrQAQ6MBaFG3sDdKdrDQ0jK711ukJ9qLoi04wp5cHGrsVPQ
moYdn5y5qo9QU+vjJOuKUrBwXywt5veAB48Gx1Jdp+qGztI2dOGcAG489A7f4i50sv7YpEZzIj/p
aJlLvNdzwMVU/0yw85ETsis2aoMUTZ86b1nT4BsAn6VWJGKI5z6Q53WdzX+BlhADr0wyrQwQzqqo
d3be9EDYrf7sC6M/05hYVt7oFqcpzDm8JghW51A9GoP7jG/BvRLz2D8DeFnZpbG86ZHzocIzsnRO
Rh5Pkh/zzuQMUvXc0dM5a7H+lik7MvXY52gMgE4MQtaywPzgHbCeQrx4fTieio4H2bXG9JLWIr30
+KI0TuqTDkuEU9XIYtIcGhrM/+StIZ8GQUq648s0/aXT+SWMyY9IHkAS6N0gxExQ1ZmePe9VyHGL
xtiIu+OecVYTgZORm9yy7Mj0wJJIVoC9Tp35vcbOjo4yfk4RS2OxPudNMZwS50876vI7hhN015lL
djWtB9mBRkcHVJDE7u/INoicGJyXc5tcQxXH09ozbRnLCj9QEopLZw/5PuB4fLuhGx7/984rl00b
txyTvOLc+CPzRC3/mDeYOggdQvhi+KeW/Ox65b1MidykGrmkIegd8cauMSw4byhEnutiFNccvc+9
4fOeCLrAB2QPuE/yAJvvNOIGqwp/XeSFt6tnmz5rEtCR1GxvSl1/X6mx+G6rtl3dNE3r2VuCt5Q/
ipkRogl6OH2XSoVHtzWsU2iI6Y1vdcvkDswFo+PNL/5LmgUmibbORkpMX8GKeHe9p6myq0NTEa3Q
9wDoMckSvkhwwA69fn5sY2BIizVNd1iAvbkpv6G2Qf2rXO/klsV7ajOVCZe25/Sp3fJ+bmio6Er0
J7scBiDUs9pn/bxFvojVPF0wFbVzsx6Z6N6VUjnrwvGS3e3dIzLCp1XCWwga9g/AF/lsjFX3Fgv3
oVM5XdzfB+V2QULGVoACeU8Ncy8npX4whKOfbVT5YpMgt0nd9DtkIrmt7EVBRw6+SwtB+5j2wXug
FRkUhiH3ooWtEPjZ2Ssqi3jxvCG+jfRy7G6s/rdMtFRj0wnZHk6AJKc3xyH6vWOcnHzG/TifW/Q4
dwhi3IPJXxjAlkBGX0I1tlfMEUBzJX6Q7NG8F6cAOEchZurFjLPx8CYsxoAMkwBi3b7CiouZulxb
rObcQPA6cN7IK5Y042Gs4ajAgjhjkaPCBVJEhejjZq2EPk1Z1Rxpb2zKynJeu7J5DgibfPSnzD8x
hI6R/JDR4tNqBaBBBWubfPqWlfrPxAu1jFaXq+nN3rPAuCUBrIFVYzTGB/hqDa75OsTUhoBwk1B5
f6tG4qDGZXJeinA/gxFChBKoV2diINMlBSjD+qZU1jI+EEaF7jL4S0lHvjwqpE1C3she5bjJPFHR
sbBBrNucFbkjyI7w4KpLOyDbDfExWN/GHCn2yzLYNL7DLTZ6Ld6u9y7kgNwNxcmZuvhBm0l3zUiK
qIQEJpAkX3aZIqNPZyC3vftauiPVPuAh3HgzUoE2D09mZSWUCakBlkPc8qjT9Dkk0c9N+OekuL13
89LzS+PwZtj9K4pj85jSnnnOpASNPDT3NSvwO7Em4RkWl/lcEJzHlqgnwEa8tDBRrRpSgqIMzGRq
Z+bJM3p70yTpHLF83me3vuzvpXDjrZ85eJJmgFjJ3JYuqatZui64G7bB4pJSpZvPgo5Z5ILOJyjh
xuJzIGRLrSNPeS0nlVvPOWwhUgXwEPxEDdcRvMaRARwFshkEWysf1SYOwm2be/PjaKdbVDMuyVil
/FiGgRncbK3iAduuzIYxSnPMMXAfg2timjg9JxpSuRsm5NKIiBgCfC6LKh9HQdiZNKCQFx1NKAY7
62Qg/aGjRokBeNpFro6tS/kxShovDGDna0tP9M625mcCpe0nqpu1Rym6jC648mauIyGZ6sOiyh91
EXTHloXfGReCHXLjXGYkBk2e/V62ojvKcaZZNH7+vgj1+IaZfrtgajr8XqCfIB7Tpt4zmjqpICs+
3NR9jSVAHXDTtaH6B8IGp9dpXteAj1/iMm2BcaYOt1uDZt137WGbk258x5bBBNcwwn0xt9k2poZR
lV++JiNAHbvGADRSI5xG33ivCJ7OlJMBO1wu89R+ek7qoGP3/inQ+EdOSrgRlyR+dYh3mg1uG2Pq
s910S53HkdREnoVwGLmTxejInvYYAuv7rtfLTrvwJ/TUeE+chfxVOxDGG6qXMFDFo7mYzdPSYIep
+kVvZBvoJ1O6UCVNJRi7YZ6BIH90bsV1ZnOUAXDFV/x6kgSYiW5ShNYH7zTiJIMqh0QhUDRVffEo
/by9zMmAu0Dz55VybjFjAGVmnC3brotxH88N8ScIs2mkgEXseOMpZJAsiKZjKKnaPbkPDA5wnnCk
UFikZbgGnqkPfZZZmHuIBGgAI2+xlqOP6HC8llvK4GYPWam4tGVRnB39OeRLefR78aldP33ybgVD
4+NjDHtb7r1Rhquypoeog8Tf/168ThYrADngeW7/xxBzM4IoHSfIvBNbvywV+uykDFdsPO/amnXU
TQVHvCL09n0yPCWpfKOnSCr7zZbOUdEjcjBV514J+2SI/9rYBYwOwy+cU+x0xoMNs5q7AbBxyazt
hsqFY+Ti56HMqB8ygJ2MhZYvo5Kcg4TrXyrHy47JstgrzaAeAgJwpaR3zUfkdIq2Ctnoov+ha0/s
0FhjbZc1jP2q2vV9s0K1lZ8sQ+RYNOar01rLuu9Nf2sANv/ozVPcjhkVjpPgKQuLrVlRHuVIeK5M
/ZejLs2Tk2YJPgMkw21s9dc0KLe/E+gBmuLeEnTMtXhyysGMGnLjjwvn4qORkBls2QhEXaVYATvs
5XKmDGoy7D3Sfi4NS/wJfXGI24D7uu5XVGf6o+wRUVU8lQ03xr6zu7LYUtR29wshLntfzOHaHCvi
SIIxoc/fUOca09GnAQnTKiv39VC3zBYAFExW3UU9IbD3Lb30Syc55xmS1kbbW1dUoL9ur3g7SO9F
/A6SQ007edbBnvfop1PJ1plIiU/Mett73rubt+PWVkhYeRJYNs25hvtZDWziSp39eDiR5IbZfxZP
v1tHwNn7RqtcWZyl9k5l0+7T5PKCHAi3+RQDi6IFC1HPwk7f9bvfV3Fjv+Us9fC2XTpxOpHv/301
+8/W1NjXMECrOHdERy+JiB+DkRANyJss9vgReunyt3XTnqlMtWJiU11Zs0lzmZl7O20V9bcZVVod
R0uUSNX4rPosHgjp6489c/NXy3LSYyhv8W6C0aMuHab5Anmh2zHpC4nclFK269aRIHvo4NOKqr+a
fh73GJjVlcDD3/amIzx1TDuXibfyXuPQeZWW4xHYgQZI874u1VGMoX+Gv29eKurjSw3a91DgExE5
T2LfVeaBwF7vvpFm8Vp4GutcnsUfWPRQSmYz1fDSRqgjcHzwz9yE/rJcIMpWd/lgPVaja18L3cQv
ef1ITeSt65oQxtzJszMlfRe1Ixyk35cKg9y2A8wXWfNiPbE8/ZsqRHqhld7YZK6xDvp8+Ij5tOa4
WL70gquWyqs6g/d1ARu0JTxYC0K3TDhSkth3jdkdVpm203ObdJemJ4dozAmWE353FWKeIrsjTlUq
G8rXZEMLTmLn+Hvx7Mo9ZmbSRNWs/8ipj7dTDWTD58QUDZOVv3lJizg4oxH4+1JPchsC9c+N4anL
ZPkdmBY0LhNjeyLgGd/K8Uwv3edYVxRajdwNt7AFkI0fDN/x/2lVnQJkCiQUzw+ddOcHl0Zs7VO4
h2F7ngqkGAXpPFGBZImY3wbipViA4N8uWVma67gxOrQeS3zq6pOfM+YdE4hFIKRO/11qvE+qyXlg
O6GvIe2ZwiSDXaXDeI6JWHItMUbB7PQbe/b0utOW/TgXWNRiwVlRVSHAS/KLP80EmtAS9hfLjr/9
qpxOOXqPlaUITIeS9exKcYzNTl9+X/U1kXWDkbvAHYJ5v9j+nehsGP2+6yDEQ+e2cZfZ3/9eiqR7
b5Ix3Q9jhuDNnpcoESl6Vq9t0eCUkG36bpoi5dvZo4tz8jHulsPo1Acxli9dRTgL56n0MmRM3gx8
8RuHKeZ+NDkiKNOEkoHvXbf1/FQBLH1aGI5i0eLkhIwheGKy52yzDt5Gk9TbPA2co7XYw5OzoC5w
K/9n6QZrO2SGwXS5YOWS5JDXTVe8GlCokRLq/osp00518OkqLObFrQaT8HRPv1/9XtQtoIaTygs8
jnBTATYxgb/x/RK2W6i0RkLPo0pU1OVp8tNL+eT0lBiBBYsjjm/Tu5xQrQrhSJ75t6hRXv3+ehEL
c6Wg+t5n6JseU86YWwMCLl6o6gTokRG+UZmP0ywYBPRe/VyI7AbQdPuoqkBPhUKMjzHvSlba1hEQ
4viIS4vnmbxJXRk7JmHsMIDtxVD/CFGusKuSgzi3AfSAAZEewNcH6WNVWwIaAUvH8Lsfz2nSjdHg
YJgElJlcVIa0r22XAc17cBz5CE+2D4W77fDpzctsHCt0l5vaJxo2ieta30HoiTcMxf4SATvcGXGQ
bgur0Ada+sxUOoP4Zi+fNr3oxjv0Jf3RvV3axDbXzoR8Mm5cMk9UtvMViRqjQW/LakoS3BdHNawM
LnBqt/A2JA7pcwG6Ex1CfXFGVjq3oYsyptN70wXD/vfOYj6/K1N+4DnlMat8B47M75cc18jnNXGS
b+BXc3vX2bvPzbqdSxmfSmHYUaX4jH+/C83yPvKe9EG5gEo7i2bSvQOdffv7eoGMehxdJu2jabDu
ufX8KjuXNB/L2yfDzEhr7uTJI6YLlg5iaE11UFY4DeuA7KgWqjYGEAx+xHQEZEKAM2X4j/F9PaCt
uau94TFkR0QMfG/AqyaP2prlTlbpo5zKS4LhIkiYzHY8tyTCQ+KJ9GxF5iLXchFniZtBzWI9NG/t
RCPhyFj+OpnGV4m6Ii9xBVeDd7Tad8lABv8o86xuh4QD797eH0C2o1XBlKrwIc9rkgzf0ebsSYoY
ivRCKtSqnz9dGrxV7e0K1yBFB0jIeiTZp+Wwj4gbK/9ayn3dh+du6eGtFXzu3Q//RDiG7jmIia3b
pd27sj6dzr4yAmTBSdcW/UvCiA+h+nAricGJngkghzjVKwEjORv3PakCcvqKT2RryJq8bYvVpmg5
pqPPoincxK8ealomkTPvRGqtdfKkIkGNtnD80DNeZWQkGfCdm312WMRTq7+gm91h0KAtEMBu6aN2
+PZARohdZpVRAOFalckmh48Xg8s3w3Rl2OE1+DvC25ILXbKXJXsxrQ/cCwQa7a1wF5vAWUojQiZ3
n40PnNlFv+wD97v6U84u8v5TX1a4G4m6mvdBB3O+O4Z+d9/y8bNNr5u8/Tabo4kWAMej3a+E261g
hK7C+mmxoTkbnFURqTqMqzuvPiUG+Bmw2d1oULGSOE3VMPn9XtzQdNiOJzRiiwn/DDBOWNAC7lG9
mURC4cveLpbesHHcZyz/HchBL7PvpQVih/DwtCLE+i22bCZBqDdbDvEHgrejjn+6o5L7Jc12RQie
iVTopsRKTrgLDh9CUz1as/VzRpq8KquEQ0pMduAlsNrTQp8Z2lMJfw+iYp7S+STUDv//DgWTEfqf
TKoJbqhWzkBkGX2xP+YQrPXicgyJwTPRnsuJveWcAofaO1aZ85PEgLsx5llAL3lKDWfr9xSE3hC8
2CQYzrW8loa9DgiqSGOeMHLLpfyRPCxIoc503jZ2ZnMsA2Tq2SDMd/38NWdIF8PkslTJydLtHzj+
kcySl9lk0gI5bemiAocKAXOxJ7dlkVv3JLfSkm93skdxnhGAwzuq5vzDZ08j/waV2DORL4eidx4b
8GHoe/5UAxuLAnsDH/nMp7Fe7K90BDqMyXYSN5ZWf0ars8qAzwQdkcpZK9fetPF5ZntpnNkf1AZO
pwVkaVffONszIlVkASPB8LqSG6QssCu94iEY4n0qcGfFtOOgKXQmJqE53dekxoRxts4DDmiw04g+
fJp8nNGwikv0Onks7yQNOpmcdArJAG2bn0rEpPm+hSw3DDgSQ0WEWgW5ixULkfged0RkMoCg47m8
JszSGa8cyooIWirwf5lKQLKFzmdVk0MZT6csS45Q3/dtGm4FmejSWx5c1OSCHPmsZ4msQshxprut
y3Sn2GDccctUb4/PZAOkEgHWTAiFhzkQTo1fgxgz9vxn+H/q4pn4j6jS9tVaUR1gXQf8AByyBUMJ
6OSfamNkV951KgUSOiJd4GZpxzuhMSSa0OoJB9vCA17DecfEMdFv6tpN4ol94ZTP9YLkI0U2yqOF
XpgYZlyiGqJFwnelHnvLwAr02Pt9QpVm27hbFm6uwmUEQ4OzxT+5mMVTXFjvQ5JEGTQv0yB3BdKy
M4u/hWmsgulj8v6opvoaF2KKSx5LGz852oF/STxDRwAJZRgHHsELI877rP6hWYQqzYpC8BNx9jYv
BizCW9RCo76l8ynB6dlwB4e+vmRZYFBoYXqPgQbaySfdjfvEgZYhPag/kpDPAfTrquuJpYfHcYSR
mnLbZtXGCml9D+FK2M2aLMivkCbtdlia44hUQgAjK5RNl5fhS4sGR5NeH9jtOk2rk6NQ5xjBWsTN
LWJrPbb2yrHLr5EVCO131Cbp/eDgr3WNTUoXh7VYWvqd8OiIR2Xl1vnREM02ZExt1Ms1Ufpo5dVL
Uw3XEqkdj/8xs7yrk5qrxlYbY7JWSwWPeRTnUpg/hStgUD4lA7VznNKusQH3yXsvDg9ymLe9Y79K
SYQj6S/zRDDjKdDBv9EMIzExPiV7fvK9yBqw/+NzvesVUyU53Uj41tXlIdJWvVtU9a/hJ0buT05l
8pSU4796ctesQnh3+/wLt7JaYdShrVjZeych0sxCuJpmhAA3q9jRPMQkaLnxrqEFiBWfZFQS79uO
abTx0YuCVZHxQE+wUpaDymuG/fyTlNDIpi/9kMfFq59ltwi5yLKyyHK6fVyXVKI0AEoZ3pVAuOm0
4aBHuyXUTtfZt5s6cGdbuKTnEvBtkIK8DopnuCIrEsV3lSTqwTSOEMcZS5Opk8h4oxrWJ0f6exbf
BxEWGGWQzNuSvNDhh7PgfiY3pjaC18Fs/qAVlIq5RbwxY+OfJL6yrpu1J5KNN/sPHWHh3jJtC2fa
mK63ntP63AYGXYzA3IeEYVbzX49MUTf+NzsYo4YiysrwJLMuyjpvMwp98dPwqc7VRqGX7Dz6/HFJ
GNajBVcjRt17VwwlygXI0iWMLC1ezBkTtzqXPk2PElvuDQFDUrmNgYQ41Dsc3Y+TkSDtm9awJili
+3JgIDA/jYv1MbpugLfHvejMSfl9gj3w6+ZltYOyzhmotqetzYwnstpD0tc+5B0K2pJJ28pKzikd
ytZY+HGJTgxnCJJjpCTjjVzcuTJDhoP0tv7q0EPSSVt7eA2wWIHL2dQeeMW40RtvNHeeF98OdcDF
mc0nubi3iy+f03tPpk5dw4ywXzIH3Dum0yap1roUbyn1Z8UT1LCj1P1rZVPakLnbkP6XaCA9nrlp
IUXc2PdDNlz8KnmcUND0Qm2lIR4QDCOSzlDythuPZNOGvrANo8iQ1WfnhcifjfxfQzZUAD5prPFK
yf8Rdl69kQNplv1FBBhk0L2mt0ojrxdCUkn03gX56+dQDSxmB4tZNFotVVVXpZQk4zP3nnsGsQ7P
iYlWCCCrv6dudG+c7kiwLyHeHHh465FYhfgh+zYi2Ct4lBJdC+d517QSG477k8aUIYIp2SLzYMgY
aDZkrP8qp3wOgGWsu7oc9w1yldVUD59Dz7s8sf9iv+agK+twWdwjNz+MHUGnJGUFIRUSWUEpOdDl
YtSslc5yAQGhSREaspLGe7FguRieHac4ZlP1kPnVvwQbwNJWxSXRolupChIUUvMlQI3QzeyeykBu
Nc4MKUiUoOCDJbFXBznwCcqef4UsHjNU24uBjV6gtL0bKsgZFSxl+GWMpHghI3SsIWLtLZ1mdnT/
2rX7AKXjF+1VgX0U6EWqUp5e49LXjaNoETEU+lvnBc9+nb/pyn1MC+IZeoRbXC8KguSixY6/UiMy
rYLUpxQi3UQwJ57s/OQiW1wWZUXUpcWcHsBUUCf/0JIHy5eG8des+fon7MRZqujgUQmtIoFTZwR0
FmUj89/ajJa6Ra5C1dF4hkStctdaY0qMl6ux0Guw7qTONsdoNDNFGGeSJYxEWs4UTrxKWb2e6TFG
YQ54tgr+nppfresvJ0PjroXJyiCse6WT4aERobC2POC7dvtLeiwlU00BJFUQH1jFKaIlSuFbaJJ7
Ct2hfrPTZ6fXUEmNqLozzqMhLAHyDbq51CC+WKP76gUJqJuSsBJRn8ZSxKvINJtlS/WFhCPh0eOz
hwOHY8ajAs3HCmVd6cbWy4llYq5qEyGhOCp9tTLT5GVeJYP3FSs2wu+KKfgWcfxbyj9Wzq/BCKar
NdApW0P8E4XBbMXou210YqGuLZo8/sgZv8Do3CuHSnecrE99rPemXl/+FnERIrtysgRiZHb40Qch
KkCtKosOYhAvYz3C6YEuF9kRlYYdhys1rOo+4pbMLTKYtParQJvvy3+2Iuolek784PL3/2BjnC6U
dpRBBiA2++yC4V6N46kA4Qa2m3c2APEttFnqAIGMq8J90/x607A9IyKOR6Bu/ZZd8s5jbs4N3CPc
mNla1hHHC4TJqt/W5gAKKBiZ2YonB7MPvw2S0BDymdRaJGRGaoK5kpRuQEGLQhEIkTItZGi31BPx
nRvB0zyvW9hCyE3EsrZr63+kEZULhQB8n6KYiizz6IrxZuRPumrBdEXVuincb92n1029q0HoUAr4
dUGaBw0CA7a+zQ5Oh3UHtzxxGaxFbTQGg963wK2cy9hjde+7e9VDXRs8C6xm17FjJbcYK2RUc2OX
zEsq5rxtnO1l4VMajK9aPhBmqQzFpjU8W34xVyJkx5FZRGkFXEfPf/rRB+GYqd/C/ioNUQJRtrpV
bbb/HOhtzN5K1h9NEj/Dxuf7NcuPBLEzSgFEvbqpISILOQUcEwS8w1y2fYgLNAmelgWH9OLYLDW7
NOZOi8t1EhyiYgYCBbgDUwnAPECcpffJQ2HmN5ZP1SIy5QeQ/4UqG3vZKxaLliatJZr5nlgCGLXO
koiICZ4ptZ45zCklP3paDrCYGDwUuIIXFd471ie468dDkVkV6RfGk2tqw1ITjVpqRH+MApIRLAGH
/cGKSAesHmD354w3pi404hbHem6ai9ioXkuP4s30iSnHXLT10/ETjtoze3PcQ/03dYhaTl81u2C6
HtB8+Oq/dP1HDwkGRadCwK0G1VivXOKww5EXhvWmkrTqVfHp5vZLi3cZdke/M0cqC2Sf8UJO5qWT
qLWyJ6du1ukNjvAKkz6PGBFmPBifCgLK+qh78eStbzgx7ewtIf0HRDfxGJ4VU04RAzOQ1RQPZHqw
nr46GqDsYc6Om+LXqhUHLWLOzlwZzzjr+drRT21lgN8PzEs5/xdm4NJQmbWA1XfqQjbCev5Jzi9N
shk2ay/mmTwmyD1sBjNQRa6db83+qYtgoEsmNGeJTG64lsNweBhch0jN9DgpBK6IADRLfSi8lYPX
ndvQPfh6tbdcVAWOvFptAA093UVa/urpc5KNM+yFwvEBkCAePo0WL0xfzJ7tc9jN5hIb+hsp5atJ
uN48WQDtidnWqrqPKIvOucEypO4/eEoO66xL7vkMwLQlIiWPFrb330PPMRiQYeJtHYtrFxRdGbo7
u5LXJB+5wTX5VvPsa8fvwdXerW4Ew3grM+2sStwdsf0YZtpXgqZMs557gwGEKb59TAKDDRzfZx1P
eGymFBPPqmYzW+NvoIYw1XMk9KfYnU6GP93xU51CjIkLpXONuDFvdTm1u8YzV6WOoliLaVTzUu4G
R/EVt3vDoa5ouwc4IwMeom4sdU5jpup2JO+4Wr6S1LonsB6X2PGhd9fpPk8lUcAoFgms+YaeiXZq
gs1XqvbFLhpiYgsERXbxJorptQ/PbWbfM6pEfBeaybXiEMw3f0dVbuLRj4J/UpBRRag3NrLB3gIE
wrIktEeRskAGEMPItHmj7UFVZpqw+DrSUf103xbg8oDYsFaqH/QMwmLTvc3/S4X7olUdMyWmZ5b9
aHvFpuvEC3attW+FX8rsP8gURFZnJhtHQ0MyQO43YsClxXDysvRX49yvs4JHHhhcldNi/H0PJLgv
8qK9BYgpQewaEkZZzxkFnQ6aQJE/BsS2yLa/uIN+Jit1T/AInUf2VVMw6Mq8+gba17Zd1yGVSiKg
K2eFOy3QzK/MirOTIVkRDU9aVnybvLN46y3fn5hhYSjn0HqUUXsxSVlawDCiHgE0SsMF6lXP2Q8U
cmkZNDimvnOrW9RCIDQz/YcFxMGr852G9MYN4rsdVd/UG4yRpt/5Jm8ovFL9zawpkEbSmXG50V2l
X0MfQGAT32ShEsfUEruRdPSJCAWqZqtouSichjUUGgbWWXspud6iKv8SHSWXn97gxGy6lmGWmE6F
7zHJKI5F/RZNoOgxQKGzicOnSnIRNvJ7fo0kUvzzIv8z9+M9RKFvxzCxP9GMKKMmXiojijadZnJ+
txIQ7LosIHekDBG/UrvyIE7+uQ60dJgQvF3SV2+NtAlnHB5w3e5J6IRf1/mUViSl9iYptAy9UHQf
pgmgRzCP5WQjFmVuEoERMG9KeONDEMxdID8a2S5NkpAXvdFZDLG8szVf0g7xUl1toBBPzsp1WTMT
ipG1+TbXMCGYAyTc1rLo3ayLSmrgqGQe2YbxZih2ZzDEiHowN41WsjqRJjhGfgv1AoPAvHsznfRX
WZgeBP7gZVv3K0ze4wY5lVpS6x17xLPs6E6GDek09vHzmtbNDJkd9/pgo2fg/UkNoqd6u72kzNh7
3DVlh/ZNyyGcVD4/+ZKcTjCoYFPUDEsp3ZPfg8tJiBYQ5YDNgbDpghiG1NG9hUfu3SIfQGXVHTpE
o6R3UaMGpJuWQw3+V03wzppZADTynMhaCYzayqw10WVoG6qJqC58LktJj70UQd1gRXeCfQKUc/DW
XukNG7M45lYDosM4w867wuz9NILeX6ao+FbBBy5yufAlWSDazAcd0D0MJn7NjDSkiBLFddKvINNu
RcejKGfKjKQtK1vJ2PriEGRCpoHMlzWgcYI2gZ1FD5kbX4c5yya2SOtN5VOSuvq2iwZ30+jTjNag
vRpV/9w50lgMhajWDivmI0nni8bS7H1RZP6hy3SXQMb+IZxKaxtWHCaOgD1QSX9TMu9betkeawMN
Uqoz9GcdiPywjbYWQmKd4LVjU32MyexM6KkPvJJ/Scu0vWqiY6A6osAIU2R08jEV+lfvyZ6ThD8j
xh24FGNdtRR1MnRuroDnrcNgXyaxOJZSAW0gqJFdFOpyhp3KsIG+2sFPzIJ1QXLrMZ4TMHUP1LbH
Mttky+HxZxO7+fRhmC4qhLaUWJnv/Aj3jRU/L+4FPoy21PU+WmqZ3GYEPuKtJDLAkdmH3fgv6HCx
8AbTFk5zvh3TYR4luKjcSkKDm/BieugPupbOqnTRTLC9K+9Mrox114w/LahQ3CjzPzDzsXVY1iXp
bqmoTlalzZE28S9at0OV57soqYihw7OxyG3O3UatRwWntgMUsjDK6FfP8GlU+bM5WgeqbXpxWRVk
jDzAZda2rTYemkJHuJWMLwHUlYVKDn1H4ZOHNF1aU97RlSJrw2VWcSGCGBqea5xQnBA9ZcsMWKCu
xttoE8GT7AODxkuzoNoqWtEcTw7x2cuQVSricEqqPNfXXYHrqM/9nScNVPjp64BgH++IeLXZH0v4
BgSsaCsT/uOigB3AehCVi1R0KbIbFoZPUwQv38IL4CgS0Uv/xFToLNBpl5MTLK/gY0nozJLP1h8P
hh4ebSL5Mp19vtncCjxtvumeqtn6wz8uiE+XbH8XVjfLXe025DhhqASKf2NzIppk+6BUPJBAqvWX
sG+IAEyya4ECjTXJQQ1OjRYMW0+YkDcu7Dds9V9u1P5SHr57UfyFn4CMlAEiCmuLiPVYP8LHzMnH
5Htb+kF66DrEfvlUYq5n1KYT4kKcNEEIHVQbC9PngPwDMsC1QnVKvudyFpyt/n43EuKboRq0Yfch
aNmA1QEL9gxII6pIe2XD1poIqLeDaA53Jjh0PpxyJ+CxJJ7Rjn7pBbR5snD2dh1/uoEONrh/T9N6
Jyoy5Ejd0LX6CUHZVlIn9qo5Vybc4GR6jZPuVdbEZ9E94mWlN6fdRsesHknGwdagYoBw8SFjiMht
MHw4Qbj1cQ0YkqFSN2C7LUK5cNnSL/ssxGGEz2hB2+AFmHXtxyyP7IU1pzxMc0QP7uSCWwW87KMB
vJbBO3Ai14I3rIZr02wBTU788XRf9AlhrtmzNBAnavMPcDBRtHP+wigAmJpEn+kk2AKj6cRpGd9I
o721rfHiy2nnWtV1EqVGUNSpTHQuYIM8RAZFNAFEPQ38lUJvX0b72+g7jygm56kpQwQ5KfsW6WlQ
Ksyjzz3nAxf0mal2TXfq8+hSkmSCznQ8t2qlN+kj5L6Qby29N0N3qFr/yLAI5cKLl4SUB3htrMh5
sYaPcooupl0cNVk9gYk9GUB7Ge5ttIFgIDFAb3Kc/lOa3QdsH3q/mFFMrXlkqTMt0tw5wSpur42u
WJTP0Q2Egc7bNK1yr1QR3ONtiI83XYV9dZkksQZBrL/U6Gg9SxBgERIY4lEdRz5FrDpP1L4L7UOm
FHoF3hJG5Is0VEj7ubPtkkxVV/nvsQuwUNzMgYBBfGw5dWsGQfc9l8zi4wgKVtBztxED78wX97xi
Iy/SQh/Lbo/pXOPf44LHdK5OFayMA4lBN6w6v6Iqz607foOjweftPMUN6znWOahjO3PnhOis5Tjz
0nPnE8LWM0GbPA7nd9MSJlyFKnkB2MZOhQcAwHZanqIecPE45RPu7I+OPMh9GaHE8aH0AZab1rG/
hozqrjF4Ej+WubumjM8WJfiGnKEtMfFHw2SiNLX0SBkq1eqUcvvHIKoWQPDUChwFM5CNG/gPStMO
g5Mwe3bEW13ggTZYTYYfSdNcKIOTBYIyLubIPRgDKzxObo5Ge2tY2bMdowsc4itQmRXCiOtrnhNC
L0WJN6700E449GEBDkWv7d8SXdZrQqRB/tcVwa7j9IHi+SnLs4ZFvvGduawQQaLyrgt+MENBUeHa
274E1jSQT1j4NXmDEl0brr1jjiUE9a62574jtpnIGDuIWyDA4xyDx3wYtrtN9DE21bVk7CW8fOdh
OSpMHWnA+Fm5DGltyP79bKFtzfJqRtOqSshADkPjOSZscsEP5Y1h1Sc37FZT5Afg9e0ZWu0L06mI
luhfu5kzrMIaZwChJahsjsHg1uwDEem3PUsWEZP3kjBOxLK+GBMTH3duvE+++1rJkx2ykRZEDy+z
Snt0uxSjXUz5UB6acby6ZRouPA80Xx/eMOzNE2T/aao33iR+rXLAcWHxrmVTua21mrw/99XIL0HD
JTQUTJ9qnXsDpcuh6N1z6riLrCfAkEowXmQVjwiNdDiIdix9zfSspdFmLOB5Q0qid21uziiOgcUx
RCYWgveFbjrbwX1OA7KDShdZRVvqnwaCpighe94Jht+qc1bujFEK9OHZNbrzMDRLh3Qmuu+AKDVH
BzVvn3iqMvaqzX5hu3hcalG94Tyh7jf6W5/ZS+CKxbr0g1fVpXfPiI6IsY5TTNUVdslCGDl+V6hc
S4drBskoQ8bgPJaAsOuYEUpmpN99b2KDxgPAatsO0GICAzDa8dGZbGfpEctThrcBPDn7kJcKrxcZ
WT3X9RyGixgCn2/7AbvmQxvXFfLnBV4qe6j5CdQ8GFtHX8Sjg977JRYEf9jeiSr8BJ9+N7UhkV0p
fpYUsJShMSnHX+QfQOZyYvvUFX9/jUhfx0Q84UqgZrcLCObGb8fOYhmO2QezDUBMw8NYm8T2lnhs
oqF68V3ziCrPznHpGkrwU8jEnRANRK8MPIbkCB8OZhzDbCrO9hQyEFxEMoCfGB0cazziI4+WfYKp
IBUa8rwYqk/wGhZEbvfZYUgH/E7VKwvBy1hrX2je6EpQJXmvPc700PPuyKw+h8b5LtETTZ78F7xH
Bs20NjJ3q3Tcp6YBMU9t7T55E2hPwTFyHTgGGGHVfEUc8AjGo6OdDu4anbi/hNdk7DKtiKmkkK0E
qzh+TSquzMjwngK7pKRqt1bD+VoarJ6E7P71uftS2QD2u8jQqSXtTdqjB02wZ3RN8+Wxptc6uWpk
det69cNC5KwDiAHks9NEyYrDLFlOVzvLUPc4qXNOGpoAOTpHvaKA7MAN42VTdxZqGl0YLjE0OxUC
l9RKSOou3nOqf+VVnK0jbnBtm4c4VVybIAPGuhwyWrlNFR1zyBxJtu65SUl+9JiSAC5M14XookPN
Mnugo9rpQfloV6lJXZ6SrmfDpxoiTmt3JIeuN5pFpTMeRGC44rXf87xAKViXdzMtHvzAZ40MaCfu
HTIgyNFhDNuQVUBgqf9FHK+xjEuAyIBJQ4rg4lwmHnCKwJqFLfZDkfBU4SouKcJyPKZjHRJDfLK8
8kOVA5ZCnWp9EsWe+Sj7WhcarsdmOGtqgxQjHqpJG/yzO/TZPmw+AomuXWXTbwZoC/Hes5a2SP1R
DWV8mtx1zQW4UZmzVZ68qzvXGA8Lgw6G+y5aNkQQ9z1HbJFwMBkkdlD3EBtTlM5X5chzZFsPdcW3
GWh2tTV6/Rvj9PyU6ROqSQgkwHZz0g/anokiYDMKRCEPehS9WGAf2SobfJsp15uGHpvQDPInS2+X
6cMPT36IGsFNCA/UUMbOgnYxmNLkEGjstAMmXrho4onma5i4+QEQoQHuxJmtzI6HRIHxg2Bvttfo
bEpKYb+6qLzRNnbgZIuZObjRG7s5t7CDFx1Sqo2Iu20RucFKtR1JPwqCWUCSVea9tZEgk4JLN7K8
tbCKFmYgwdI18LgUy+C+MZdZHSMDEeFT5Emw9Lm+yi1+6r6mo8JJKpTWrvAYlSsS4Y2JOE6GaF4O
e4FiS4Pg4TBPZOqF6qd+Sun4jxwum9BKHzUIyFuhz7adqdNujeXDrhMR0yasWrJ8MhloHaNKx/Sd
G+k6qRpccLE97DqHayFyipquT34l/dCvXVOWNINJuJYhq2ndj08s/gp3uFHAe2szsP7V+ZSv8z7A
HxKKuxHKcdc23AYYU6Aadx1yeFmisEsn+hs3gChXX3JRsh0emC74FHes5g6lm2kPHO7ku3ojzLS5
t/PHi8xZL8csdQ7UA+XaasELG3MsSRY99ZIBBjJ4awXIRqzIrHEWmehZrQpQZYa2p7RaKCg8C6dp
cyJLGGez0yr2fSgR/pGSo/fjRC7Qu0JqfkgEwF/q7WVMsOza96bpiP6aKUZCwMXkmZ+hSei2Jcf3
KCU6mLmTWof6iLVlLI62tmpFHW7ztOMSDix/DaKPwIouTAnLpJeOzCTYoojvTsoFUYE00Y/XbQlD
CaAHfUSLsYcFbX21M7JsSmGYW6Jv873WQHytWBY+u9W06R3jQZvS7Jcn0waujvyMFTHIAfHMZz9P
vqOaIA0j5E8bRsFA21DserzA/M+XyH2IPCaIHfVxd86EltzT6iqDenwLKvfNM9/JO6qAkJ7+QzRN
qjf8+ho+3ycpdLTinManvgqzPdxXRspJ4a5Lp42Oc84zkoMIGrZfVC+Gk92CsBfLmr9rKcpKu/x9
QEef7sME+hj22wXycPuZ1VG5ho9Vn1l/M6SrLC6FYjrk8HpP/SStq4EPGdhU8qbH04fWTPbJiVPk
hKlQSxy/5unvwxQ7MVLZYpP78nFs0qUDfQWdWTW9NhN94pA7+ZPGuMGu3O7TuyLUrr+buWC0/Bbb
rzuNgKESMF2D/zM44uLjm7h1g7cHrTs+1D7Yq7x5oyBDoN/bxjPZZ/7u78vENKot6F6eh90k97rg
kDFMAO1U6q2zia2m2o12KhiPWmd9TKo9+UHq3PtkGuVtV57ycQDPJr09qiF0q9hb3tvk6MF0dOa2
gF01WVVSd0+FC/7T4ThgZEgVPgiTVF2YOgurMvsj2mOydKf8valA1wAk6R7EJG+etLRzQNIL0kCV
nEUzzDDGQLBzcPWzV/jgEUz/LfShoCRJqq/KuC9XhEcj3A3d4Kn01WM1NfkniXEMc1xMSUZdTA86
NOoDU1PioKbQPeKWQPAaS0pFjB2fpuZcJfm8t7ScnoRtQy3oOK3xMAgOrlrFawsy56YwkN0oLURq
p2CHFAZjiI4APmbfzgZRVXGJvbjfehoRO+guUkq9zLt0M7+QlQn21QJlk9c63haE2L2QLVEu2JMw
YalqldQmOjPk62ucAwULcZVA+A/kd6cV2YNp+OnD8H8+C7LG21N0/OfXTXKk9rnNI9IpVHpMMyzd
pp42rwMzzYRsv38e2+G+XSIrcI8JSBhCvKl8XbPudpONvAQMbnovED+sh6qFze1PEfCNUG49u9uO
ds2wECwNkVVqT+vD3chggJMfEdvMGx2A6TwTYp/pijV5Fhqvro+gNGJ7TfcZEUyTtVdMK+Weu15H
DPNU+W1xlU3JwGnmBAfxkwoch38pAm5c8M2UXnHTa2Cj0lJoTYuSP9OgiwBJu9boos5Zy5TWU8xa
JTmeB1xIh3S2SanoIU4afr8IgcV3pDj7imRXp6GnHEDIBFp8iDlojpb3WYUKQHdrRU8+U0KJBIVt
1ZCv/G5CYKxeLVHwTLeVv/GgLTEvEvkFAvg6rPVuo/TUOeMBjpammPC5JRlsVxgQFQMgPk1s+ycM
0iMOxHHnmNnwQnaahyRCjiCPp+HFsrR30LAw7sY+IpStqQkPspvnsSCkSdjtqzcIbV0hat66iU8U
7EDYr0TOqCu5NK3aWpC1s7ES6eEwMbxd6Zk3a7a7GGmRb4Oe7qPx+nFZs4zAkjDCyBiCdcwvHfsG
xGFMmvw17rXx5PhscYQ/rtgJBQejYr0+pO2+Nckw+nt7EvWdmSq8GlF2bQq/IYBUI94gsPVHgoed
lVYnxTUczoGDJA0EWoXvA57TSFG6Y3MfTKdRlvl20Ayk4urFw/j0SEoTiWd4k3dKMklxtEStGOBj
Ghz8S6NI+vZJs0V/54JuGNJm3QUWuqtOy25GPRwVimfakZydoO+cJceRip4D+HH3Ea0SWGXjk7pI
exYRr88R9T7WdW2rZOry9tDO+ONHVa7AZBLENNs5/wygus1lZrnusQlnb2ZpPJIghv62aXYAnvCO
dra9VQzp96aH8hDtmBj9Ad8veiMPiPRuDKZnD8/5VreVc2Ru0G/qhPq7xJaRuqa3tMidmGQTnW2Z
v/l9Yj5aY4LFTMPp6ntGdqrcMj8pcljLcG31AHjbi/FMW9ikp8k21TbQeu+Qu9LDhZ63kBgGdbX8
Ek+FbcPqo0VGFLmq/YZny9zG1giybgPmDeQfY86GKl8ZQYWAFClQqDjXLM9YWzqjBp8tNZKasXhI
KuMRfX2y/TM9lTlqHekxs5r9vn3rNJcQFFdhGAzTMDOF5lhve4IxMNqK2VXKKrOdHJT4kkugSAl1
8IJya+FnZqtqX2ey58YWPT/clhmA5zGD0sww5ugpD4Y9WSe4Kg7NdcUuenYj2V1yyYvY2amRifjU
UX7KtN5D4auBkNYMMFAi6zvHnqdpGWqhvuoJHSQ3eT3MjAWDZmxpO8I7/H2Jimlfw5u8WVapTk5W
9edcL8ITA8glIk8/0NvXsbdGEsKr+afm6yfsOemmMgrUD+5A0lmLBEbLWd7IMRxwFPMO4/Ttt2nY
9UdcEmugPuFLUUCQyQKYOV1kBi+G0n65EHmhs0wiCNLhBJZL34zM9m4+kkfwRqN4ISiI1DN96ysU
3HXqJI8qugx6AfI7dZBnMsWsTpnd51tIoHQNDRg4EPsQPMEi3oWfBmd2149NwGVlJGo8MVMZ9imF
DmJFkznGzJui4dm4lsmTaADzOkkz2HhdmixblLzgmrvsRe8sZNBDuzFri7GSqNUBa7i2YWN98WdT
F6M6c8O69PePsdRVza5mEKVbYfLqkuqgqWk8O8WqE1qAL0SFGx5up6icsdOV4vXRJRWd/wxm3rnD
K7bKwHscdI6wzCiNe2+PlxIYHUcU0+yugErmehud1JFVr2O7rBquibgAnFe3n0btFBfNbHdTyI+r
n74CHaSg7eLL70fT3kddsK3nmzwc3YgBW+PsJMTga+buAb4eR/ZUDxXcXFpRTR7Aid3TknpIG2gt
rZ5xeJq0w1PumaCTos+p0ZtXBJXoPDsAbJmD06ewUYpF6lhgO0bwkrbbvmWkINWG78s8/7Fp8BH7
HLso8XNH4rsTUXj++yySvHmMOey4jJ5bGeVHnWHICklJ9kH9/8pA6TSy6WtHCYfPqhC89UxqedQG
CWSDhatNyUFB8Xjs8sbhSk8ZyqK3bnPorQxuHqq0rjkeRg/WDeTnQMn2oStd40ERIbr0vdmoRk7B
Y8hDfepqNhAWOKqWIe3CJlLkbjcjjpW8AyHUZB1McYERIvazTzIsTpn/OTDpLrwWeokT5KT4zOqY
KESJOxxj4p99jy7XnT8g/U2hRPQ2BhC+BCtCnMo0yS3qFyigafH5n+fp/FBtg0Ltc57IiyqC92bh
jlx3jms/4t6AEmFGL5mlWSwnzJ1kibeyRxkcRi+OgR+6D52ZFKeiaBGbIERhSlsB1pmlLF7xQ0Ku
tTWn3l25fQNEVRAjE2XVE3mOCtK/SekL1QB5MDGAfx+E9DFvjy6LZDvvT6U/Mipj6fk+leys6k6Y
D6JEHoWr5n3sLP19REa3dNDwpnUJ1zf+OxBjazsg7LumoUO2kDs0b+AFX6Ixjj+lG27tOtnOiqe7
C8+A5Bxk4VBfH/++mmZ3pIqKp7+vYFADjW+ey7oeFnXdVLTSecaesmTbGObVE0lzPIwd/GIhM5mb
09osCWfElObNNVOQinMmw2hDBZWgpstctFnlsZe98VwzXZZMTk9eaE/nIU70c5Xa7hI1RbtirJSw
zCdS0Ar1axe58oeAnxWNLObPm2dr42fcMV5lrLNBdIMft1I+e9m65ocwf8iRRBwVwn0sVTXycKM+
/n0G7pIiIVLAa/l14kAK892GaveLck+Txi/mnW8WoP6VY8s/+KHrn3PRvgLQ02dSlH9WQ9iy2C2s
NVi0+ALMwNlPQ/M0zl+5CAEWnmz6rT6jlvRk+scYsHixjHF2SoT2Lnai5DUtQRkBOqkeZBs+A7mk
+dQgtitNOm/umDxTVmPnQpYSSV27jUJnaRCjWcw8yctgH+BDWMu0xj+6BFDfw6H/smZRcyRrCy1j
oh//PiTzZ5qcJUJIp9em18JcnlhVOEZj7axcN5/rVItW46Rbuz/evhaX8SpD4L5LY2KZRlXtfYib
bA49bqAss3b4RMTpr4EQLfulpKwK+P9TbXNMExDdjnp8MntL3UfwIXqLo7HJwFLpUXtL0jbZxW4c
b3VfIDlUxWduIRIdIXbc3Mh6HVgGLoSy5Lsa01XSRlBP/EIcKsPsV2QaWe9K5AjShu4mRmE99FwH
rDTIcGbg1m0wcwQXrxmDc2z3S51d4OXvA6HK35Ede4w8e+0ncTxiwXLR3aDWVavWFReuwBOF6vig
VwnTPRJkvnQW3XrKnC5JoD/+laZ56wB/IHJFm2BZabpxQEeSzfR/Jv3Z+O509f8nTcT4n3lC0vYM
/mNJDK065dH/yBPSk9qIm94mPz0z0bkmLF3b1MHPTkqpbKCKWHGnXnjVT0D5cJ+M3IhaVf0W0pA3
iWN/NTXIlSwrf44C8xCafvnFJhymIbNIy39pDYxwM7ZKlnL7vwdSGHNYXPHfAgF57bbDB2G50jSc
v/C3/5aFFPtqrrfKZpnpnti4Gt1UWcO98/U5ri3mZygar5uJj/097tW4jzSihA1wB/uwsCnJPf3U
AZJa5TjbYTg5KZMj6pdo/kwLyMlNG5HuOMLTc5UrTGG9s5dwlZeNnt3/929GiP/HO+F47DBtwyGk
j8ip/zvXhccXIO3A450Io/HsmgDl/bCOlhRp4VJ5br6vc1nfHFpB1qoIOpky7ns3QdIzikNH+sTN
7Kv4QaGuXuK3ngChJaELVh6C3Sy6qL3PLmnvIeG9RG4205Od+tXSteFq8jdf9Jg4XEzs5jFBTEMQ
8uDTC/Gl7Zc/7Ifzo51V9jrUom47hcWvwyz7WusPtY50tSpzukwVnPz/ouxMe+LG1q79iyx5e3t7
+EpNrgkKCATyxUrSac/z7F//XK4+r04DR6BXcltVdKdTuOw93Pda15qM7BLPtb+2AOkwprC6coTx
CyPedtY061WNz0OXj56qGmcrNSumxdbvcj0mXcVIQCINpFSYKApgqmZ3cLUk1QMbWTZlDQQ9g4Bl
D97JQy3QbQynYUqFcbJvQoNiTg5EnecK1EbUX/LZkZgEA22jhyJby8oVj/ZaJ/X6USyvqz5vKUEV
pzKbU1DiAcWcNE8OeMjzx7GiywI3RG0NwhJwApsbfN7993zZGWZ5f0yYkDcufsJ9oZkABIq/SL4Y
bqGVTKeU5scqi/LF6eXWmxm+0RoSs3EMF2gZxfxdhGaGFaUALyHn8Se2u5t+UO4xnyBvZdMwcq+G
JLY3dvxkNqijP7/bFEmebx8ddgi6oWxbN3TK0c67xz4m7oNECmQ2plH3+yGn0UeKSIW5bJ0meVDB
TBmH3eRWqSfsZNpoYZ++iEUz1BpUoYoR9EBCr+mmUDhthnzIfiZl8F3XXfU7qNUxHdT4t0Y6iB6X
aIjYdvZEKDRlMEFTHJlmWnq4dGg6rymiJ0Un4BUuwnjTpb26BYxq3KukvNjZLY3a+aBbPW2Y68uw
aueDmfoWDXJ9ZN0Yg0BpEgmdcw52aGrKXZ5ZEEytarw1iN+8a6pmhnbguz+kWkpcM66yGVP1zE1/
cAZfHgr2w4TAg73Y/P9eZiltSxfk5SjF2V6e+X+NUNaQ92mX1FQEfNF6U5n1F3eZZLuxfej1tH3Q
Or/baZGzD1LjB+kXnt2k/T7K8+SIWOk+XcpoURAK5AZMiv99W+hFT3m0/CsvD3blmj/LoXLXypqs
o1kn7l3m9NhVs1ntxxztVOuWCTa7IDlfX+mdS2kjUiyAZNUftDmmeJPHJ5fK2gPb9981W5ZdVHTu
mmcLRKzovvm4l0AL5s7FtyE2hjBsV5n2lKBWz1gbaznjxcoxj20byacehe/GQCshWH+d87gkE3qM
nfXnl/d9XpIpTSlsYbKXN2Eq6Uvk6b+u7lDPfhgrUDGwXB1Pmd3BdcXflFs1THX4xT//2z5OldK0
pU6QK9UHy3H0d89MB5iB8gwhkzluvd+kg9woJ2l/FxUG0YhckYdpcMNdaLY/yhZ7h5IQhad+U1c8
GPR8A+cyI5o5lJWQ+8hMf5dJigIsSN19rMgvM9xK3ZfzmCz7uC9iA6336a+mtG1nmVt03ZC2br2b
XIY4G2war/3KbcWJZ7M4UJcMCbq8UHIAa5a6ktop35fUtlw7eWjK8vtUFN15QiExxwzl2WjWqwwu
DH6tWiPDWYkNNU8fCeFlSnX16ltVtS6Ji9tUaYjH2OwTZkvSpMMx2tlh9bfe0GlWWDBWQ6sZq8zX
6E81LCgKy5wp05L3GFfNUZtLl/DQxkXvKk+mYfvPlqw3KVN2lNFZk5S/N+zRt+7gD7SzcLF31VKF
KGHklwAFqMDoaps1uk9TOj6bgkE8DPVzZEzldoihaNcFbnjdTYmiqXqwJwIwyed3C76X90OspEGH
3shRptR18T6uOBHMf0Jio5OWuJWcKOwHLoXoLtqOeKDx/VMA6CCN3hkgOD29ndj9YfzMcqdBZ52v
qetXDzZZhTu/rFBypAgv+oqKX0NkPcaDqb+0BEegtUPOHqTz99qOZ2LcDXfd5bSvgZJbBwoH7Zk+
hvMtEDH9O7T6Fjh30BTFXde2+V7VdbRDt+0+NU35CAyw+52iTjdoPSS3zRyLFzwmEXb2Kv1lIFE2
AFf1aqnR+o12niaKuE5oHBvGYxJdiR918fFuBFT3CwbrO6MN5A1FbYqWja8/xEKJuxFFW1mvQ6eB
5FroR7D2cLKNQDs4c6kdejkFMMdo1gyDg7BAc9yDpXX6PhuiAa9WtsgPSEPcRA1Z6swb9QPO5no9
Yz+Tvi4Iisja27Q10BhGAs0YyIC0uBh6cwqdqHwSnS8e2tpa0Uxx9r1EjYml7Q5FRPQkK63aG0aY
0h85UC0fdySSsbsM5eDBYTI3Q0Dz19X0kl0VFuuAMeOR2Ryhmh6aJLvwKuKuv2Of49xQovE0x8mP
wCrb4+d3mPk+CNC0pDSFsBj4mFbNaw7rv4a/UkrRYeeBz5/p3yC/i2s5bdNATaR8Aw+hG2pPghnH
dk2cbAIw/KalALaJu8pfdTKwbwtNnSOIoNGUvQQzNhtn/gmoaFqS2CI780bgIKep1dYQyejyEruV
t7p/N5L7lOlmd9Ki71L47gV+iewqlwumLyASOIWhGRk/mhgckH2AOfaiKbISeseltE0OB+KcIPxq
sl3GsLfbAblEkBMgq7OYcvR32dI6aWiw3dGCuxWI5cB0p4M29DhATVtbDcHw4gpEgH7YDQABgIdK
lNq3GBGOFmT8k82l9irRDSwJ++9hymowzHXzFoNEvNaJB2SDYPxpcWfB+QU7NK5VyNesmqn81lsH
XVrP2OU0gCTMPJEunuI1jSKxBbKoAdK++DPQujgt72Odh10TeIGr0E5/YgGH2ZewvKkS+yGIXrEh
W3vfdSOAByK+TczwMOpm/ncsOmetISj4IqL8Ova/v25SGoxVumtz2d4tUigDxsL3kwKDH4onxqcG
PkRQ/KiaJV9wKbCoIfP3qdCPBuP8mTLWofg5EJ+RoE2MnZUFE4ouj5M/8cD+KeLXmBKBEapnxGrG
aui3ecfCfGqFc0NHCuKA7bur0naMtUMW28Ea8Ck2+jRzwZSPNA9ohNu9qrrB5VKQijf1JEUKPiBl
ih+RtQT9YMtNIwo1dcswB1BuM4keSEoP9s+nLov2QWY7N3KNnS/YJhWt9auIZXcSRrqWJnoLXbfy
Zwo6Fy0R5cWXAnJlfsKW2Tx0fXRbUhj9Ys0t3qcnsk5hmDdYeKNbZdO6rMn/9bwmyMh1cwhYc+tR
fxp7O9rXCTSKNmHdX0WYk80wQxkEuBnM+bEIpuHUtfbPtIhJyojs+l6k7Af9IkHNgRmNXITB8vBm
fJmi+78+KfGTy4IVBDeLq7eflA4szWSM+HiwwhG0WEjRP1xlbiy++Xb5c6DzfOqq2N5QOZYbWAf7
mpCvO3fWH63c6jbF0KcUy+Mf2PrplXcZOpzKl18s/1jovX/ibcmWmZNO1LQDhOzt59TBZ2tQTcrV
IIxyr9g20uk0ijsBTKDYEDAB+LSy1lO6sRnCQJxcj2zEVLtp3OWouZfOUcUKZzsPW+LIM7kcPfxY
d+skOyvZ2e4Wa4eZ7PxpJ+udMy1Hau3i6zGEXnc9NLVzC4+DRFY4C8PgqcKT1wOCpuDnTCCFVwze
WHg9IAZAK4UXDV5beMHgmYFXFl4OgTrw0sJL1Y45cLgeodoZ406UE80MFp4IZjZR1aR3io9X7ySd
rXrnTjuj3mXWTk27xCJOZzn6kEyd5ahDzymWowy9fkAr5LWDhxzcXxuFVy8QHg/2NUdOYDtapGI5
IMGE/BKEXWCxDTy39wSRWuDCA28OvB4yVeAFasfhm8sxjztMskyYCvXQuqh2ebwjugDdE0fi4Oxf
jglFO1nT3XYICbXfcg99Pit+HM1smLGW4vl1bWG47zcFcBvTHG8NHfsWBJieJajJ4qx9FE1+m9Oe
9JCJOY8LM5nCwRw9GrqNpHCIMk8R9XyIK8oHiYGGmRZj+4NS8bGxGHPDFvvLZM/iLgxeXcTl9Aem
23Lq2xPU0eAczpG6KQs3fNGHgS8oxJ2IWbglBJF6Z6+TB0j7w7pzZJYdqoZsnoSMxKfASX8v//Tu
2GA1Ne079H7o/nMBXkqHvuv35sFQJR7qDi1kpjdH3fopFuVDiuUfbyNGV1Iq0A9PgXwNlPbXOOnt
rzo0L0Om/WZ/NBNyzJ81O+hZdOC0u88vuPFhnWsrQ7qQcQwhKSnId9OHjU42dTqdy5lYvdcpWFQt
dSJqwtGjog2pk6EBEmL+XgRReaxIVFvhqe83iRElCNkpjVTSYuXbVNNzETY0YxWL+V75jCBhf1YJ
QH02VP7955/7GkP/ZtqjhypJT2V1zi7Uutbj/jUch3yZpan7FNhMmxrrFJirEYwtyvKqOlAvZhoa
4z3gx/6BUpS7E8XTPDrmPXZA7Ysp2PiwlGNz5jLcGjqrDCHf7xUEYFdC1eAeJ+UUr9KwLM4wDX9r
A8+NSiUpnrB6txEIHS9OsbSiBMl20VQPWPp210TkWC5Qhy5BeWvPN7TuDLZvjbWPLcgqRjy7r+R1
3Du1W361DHU/jsJshhmFdZjp0hDvI+nbIE+bfATDOMzsFEBqxwxJmTatSfEAw0/BDRhybxzdgaBs
bTl1chg2oYXv/vovCkXlMcrsB0g69lb09pJcICtW/gX0uTzLaeERgaBCo7mTy4mCWHNH6glxuEpt
q8Zuj3JIuuP1VSeGl2Jo2p3VIv4vrPh764tp3xWQJwgW8zSK+OS49P6xhX0IlTAethYAgn2bpi49
Phd48/Ul8R3NQbe3NX5A5xGc81jsglLD1NYZCjF8qYjdZCviqKRFkkOv//qzaYrLNftwMoqWfvRY
WNaqIgZx44S1uAUPToduspC9hzK8VGgvVkHdI8kMouhy/RkCIfcuPbEU+X8/iGdYSn0BWgheFoZi
vBG+w0gr+D3XHTUoWoScrBKAzVIlZSm/iZFS3usZ1nz8lgN6fKhaWdfc1jFq1FCK6oKABQ/UCNEi
daGstqLzTL9ovwmJLawvHCTD6k+UZ9MqJWX1WEfJ6IHZtdHfNhIkSy9J0hFLBhFiKimXXmy7C2Rb
IAJESGSnWF0ZxA6Esx9UMJuPmQ+HyozZi6RWdBGJhudrKXBhe8Iy1RlkIqcuXEiriV+sYbDXo9Eg
Jppqg/4R02Ri698apw4uudSMZ9P9aSore8oQJgSRL73EbMLDwOr8cH3VdyTlXF+VWQUWse3hIzZB
dbQzsuuqtnT2ZUlYYY45hKpm2x/HhWjUodY5ZqhTEAnP7g5NKbkISfwjlewJexrD+zmZ/Ec2q99p
RZ6zMEaf7vfSOKeNz4rInBKSUGadtjttcFz59S/d7Td9Mzm3UxRjx8ny9tZhQXJ9V03ZvHYqVsBk
GrWE9wizxXjZCiqy2F7D+q5SWkZTJpi+2TrWRBGHl9adx28WqRU3ttUUN41jUYjNupdeFsOBisJw
YOP2n1dGNw6H3OUmJl2BCZff9r5vy/ne6cRvzWxI2wJgeP/Pz9PmPPiFe7q+u/58cs0VDkf0rOZ8
sH0sl62bThdsFNlBGMzjk2WPz8xs9zBt0b4IC66erPxDEvR49uYl7IfnCgRHtPw0uv4U5wkqjMg8
Vq2T39rI43YTdfsb+mbi/M+p6edtri27rUI1d6U1tXs2pXQFpOZ7+bzE1DG03chohAlQ9va4Y0NP
hlvWnF19YeAMOkSXgd/H+D77JhfOMtpFL2Ifqmp/fQOSCRmu2utTZwovMCmWpIOAQZFOr+SJZE9a
HmyZyJ2XekwfwKsNe8KnzNOo38dB5R6rIcO4cP3RXBgmAHhOXfSjGhxa9ZVJEN1VTjIsKqNGjV6+
WDrQJB3drvzPyVneOi5S5yoxhx1ZWEREEMVNmFn7wJ2ZU2JL9I0lu/BxqB10yVl1d5V/aEFs7PoI
Vht1IzLMNeQLFu2jm9YCGxgxYt44oQz2rcN8YORWedFhB0Rp3d+ykv5jU+d4qCScCepxzSnBHHLw
q+rRJjCYPQhtB2KdaSY3Gp1ZiSMLEG++g6BGc8XAgGNi6yGCLibkt4VRUZW6nG5ygyjkBmEh4rtA
J66mm48JjpPDjA1MSTWd/DqeT9dX1xMlMla1BHVvgsj+7mhR7uEoVWdHqwnQyQ0i4ov+yRGApzVl
T6tSOcZKOsaMf2dxIjozcEsA1c9lln2vLJpnYWska6pActWUZnhpxvAoi6Y+6C0xDWZGnZHtLm7U
1o+MTesgoUUmyNqlWKDSkZ7vnFZWd6ZdVZiYU3AaXa3dlCrQz1wYWv1kIARNNxxhqdjrguQBmeHa
8dFj3/ZlX9xqZhLc2hi1xAraRTdr5SaEU7r16Rp/iwaojjFompWshO2F1L1uehOgga/V/zl1GD4A
2/UonRRESieol5kibL0iy0j65VmIIZLctEWZe1jDiatQGYABVhaHWQsfLTOIf9mj+afRK/O1Ny24
VcEUPlfR3i/5NibHnohjS+d/TloGyXylMgewrSn2QVDG+IvLBQOQsHWfi/pIUc3HO31LX6tTa8Kj
uSlWcD+T8ScxuiFexSa8BGTzuJGmDqUa/AcsnDCJ6QAQRkooWTiPt+Rg5OtpmsFOdpjvnVnfY9xE
cOMA8dEScvmMsa/Wk036a0xP5pzE2V5k3bQutP6Pq7EZAxlJpT9Acs+m+EHIAPZTbPqHIij+kngZ
NmNciG3S4YgRZhA9Iv6hzr50a/Ow8R+bsPqlJ7H9SwU5/Y0AD3sP6g7Dk3Mynd45GRQpyV/EdzOG
OiV8t/irqU0wHnb4Qh5Vt/Fp4IH5Itakzga+YBSQWaZZx/+eSsxIx7hU+nrIY0hngfw9W2b5aI6m
3AuJHaNAXbrTuDbke2g2N7XxMIrM3BeRPd2xLUA9YcE/ojI8eZ+vd42PyzTXpSgvlbRc02Sl9naz
XIi5dRgbiJhYMAG+nf6gzBrdOSPpwLWzUbI2LqOsvnd9TqRfMje3XFl3R3iJsSnTFOvm6Iqb7aa2
YvtCYznah1Zo73SqE5fMnZ4EQXhrFQjQFG2jh7ddWoW3ZQoa8PNf5GMdhRmAXZnt2AYbf9N814fB
V0GibofPIKzM8jasDY97Q1/r1PucqEBL1h0l1ZIVfxYvsEsfV9iUkcFys1uczlUc/8DmCx+2dx+L
xvihK3Zzn39G9aGC4hhC0OExaPwZhmu6by92C7UOMwmAQnZAxn3Ussn2AfpvHCpcL4D9f88UmHal
Fi/8QU1/jO1ulyaIPCej1M5d6u4iJwwuMrvnENk9DlnWEEo3j/89tctbsgpZ8tMeI8EtekwLYf8Q
Cc2CQkMLTTnevWcs/TOUzjlQT2767E/PdvocY1e8HlX7XVrfxfVoBgTYu6x4SQoMH68YsaR46cfX
9nrU42vQslI8ZUNDQF1f1I+Nci+fX7d/enZvdmVcOJfGHtYI2m3Ik99eOEjwKlRTlkN00e5qC+It
PgxKGUoMrw6FbZTVGaa4XmxNZuUzIV8pDZ4eoPilLh3ECDVCdGEWm6iwpr3dCsQSU6JAjoW/pNME
lzIOjFWgVzSGO8CnIi9Lr9ZjyhbKPlmGHF8VGAEkB8ZNWXE9Qhv8JBKk9iGwtR8uffMt+TutFxtZ
i0RP/SEFNF0RkHE0NYrEiWhuTavtvEASTT4WtfSUj720zvzHuY0lYsvJywgH+C2cX46OhKzB/4JS
mlNbVNMpI44Lhb6RYYiiLzEl0RNKi/DJDe5xQQNAbVGDG8DErLHO79wOI16OTG/VWx22fWUNZz0a
sxNLdHr72R8EYuO3JovIw0okSGFBhcok+OBC7FV1U3eM7rkJJ4AUqqPsyvk3iMsffdvCxiuA009u
iHG0A7tQp/30A3oAZGity6pVnOa0sUi56MrphwVlekuepO6NG+iI9eqqz7qeLAEULBlAan91q3An
vLlTXKqThjLYeNo2XfZ35X7+5105uHW3okuDy8fXns1++DuczRo9AnZptlMFrUQ8o+Boyo5d3ecf
4GM/mGHI4R96XaZyhPOuShrQT2+EBiJMRn650QMyXG0ymu228RfDbrvK1ezNcRluy0pHqmIvFGy3
gZnlVuvBCNY9kmw2qM7G6V4zkN1hylbVNLbGEPzWJC5Kv5/KB4ynX0wFHwYnPjRDkk3RhnINY+jb
ZywcCWiFUtatyDOhzmWhoIhIN+/oDWDLk6Seh9OZULb0iyv2QXRCAdwxDBpWrDB1hFtv/14/g9zo
t02ximYSRnRFTSyxDfpKTUFwDmCwVZmBNfz8axLLdPDmPrEQniuDcUVfBuWriuxfdZ4yb816Ah/P
31Xt/LkIkWmiBSYYoDOrYIM2zdwafVqukbIvW4vJ2JujeiXchfTDRjOQ8sIw/eJDfexVMQXbrqv4
RKZum+/68X1c1CyoeChiq9133DbnhCLTPkArvZm6VvNC0Y37MqVYNrXmfpi6py8+wVKWe3dZLNpk
gvlJOh/lZm2rExmHXH+VsiDFd4yzSRM+gHv+KlOh2ClMhRMg6ffoielzhuN35JdejxRnO9Zk6n7+
edTyuL77PMjepO5Ytu0Kx37XHXE6DOJGGpUrEXbn0OqpHyddDLYwtV/TmkUZzvC9zo16xhXwret0
8Z1URMJ8Y1OdE222D+QafreyPt1T7hMoc5Nwa4XVygphbIEqD9H+uARiqkZ0G/Ys/mXsn4UKhwTp
qZR7OvS7ipVRrvyHVuXa3051bhszfI4s+TKzPD1iyOmOKGY0lHVxehqH7qVcFP/Xk2uTgpBZyvAW
1eJD7dBdiOfwkiKkvZXJWN/k+hi9zBICiLbsIK4OlOtJi9o/ppP53iCb4PT5dRUfHzpL0IOmMcqs
imzl3TDJqB8NeJUAQ+VDflROv5GjbJ4dPPJ78o3nNUDi/saoSvdUtCCJp5Fqw+KydNBETdoLoo/Q
9CtyjdibO13y6/PPJz8+npawGEiJoJGOTR/y7aCgUUGz5IyGowK2dXbs4n7Wm24TjhVximOHP6fN
g3UdOX8h4u62Ti4XGifrKaRi3Iml6jdWRzPZyXr/rggWBjV6i+uJcFYAOJNeeNe3bfEckSAmDWhW
LUnHD4HzWmeSBuJIGBNRRO4+Klmes0mMbm3dPtJNdm4R039xq4sPK3HLok7qWI4U6HIYi9/+yhb6
Fp1xOWIKzw4MEPGd5VfueSDYNL5MYAo9PyhOedL4t4TD7HN3ao5y+c9GMf+EZ/sC4Q0R0ph+URK/
Xuu3z6BFa9K2LOAhJmDrd4sviORAvIExrzrMNWdNa1wyhMHySApmPJ0GMkBzPPFIznuXfJd1hQOg
zV/1jOiMlW+Wp3Ce5lM36PKWDVlORlxkMr845plkD3VeXKwIw21/myPNQERJxsc8/oi7ft5YEFHR
vUXqgSocJFcyOtfQ8YlSsOvitsWA9vl993EXQZNISVrebIhorLjv7ruqNs0G0xF1SsNayTzCt9Ea
YBoMW7uDerQdu9p9CGnaGWA/WGZrIfkKL0km111UNietMeTtMLagwjJ83xSSgm0jIueL7srHe8Vm
wuQeEbp0XNQT7yaKok2Dualltor12scfwFLNUbCqG5kSiQQDbaU1wUDv85g3EHasatoptkXHIrOn
ExnvXo30B6FeR/TlQFHz86t4be68uWP4eK5j6sLQl2n92hz61+QaZuR7jOQnIuiI2tuoQg3gstNe
2Ymq0eCbdXpD/Snb1qI1GGmIykDfiFuxZ3EBzl9d2LISYRjkYt2WPQr/kPC52p3sM6hIkAGjg1m6
60NxE2ZC32Rc8dsgk3KV6GqCM6DdsPp2nkMqJitUDIICSCzX/VTH6HYjF+i3yrd2iIb481/8o7oL
EifyG2YSel8msu23z7Ce0XumqJ+vJm7fY1fE5L7bLXs0/SaL5O+YGsUWAxZau36jfH5bJwUU8vmH
sD6M7XwIFGbUU3TJrun9PZzyhDqpYLO0WNJ0Azw/LF6vVQA25qIMDlDMKEujAa/TgBQjzC9bG8XG
U90Gv6Ge13/hqT00gNZPjQ5ha0CC7uEHGsH7mL/IHc7vGa+ru25OmhtuT/04LuWXifLHIwBR1Bbt
OiUQclOazc0YNnDaxrq8dYOOyKgMF98EO/1bW3bQs+FBJimVf2qC5AJE5d5xWv0iU+l+06qSvj0i
FPxgsf8NzNmwaqRb7K//1tTbeNP5N3Gb8zzaPjlRWOA8CxOlF0BOX/ujtO/mUKN2XlbPNtI1kYX6
wtJP1m4kwCzU50GngjnpWeWxpXAfrMqaWHmRzfP5F4L46v0qxjaUZTCVEZ6OIeF9bQLuHs2hOSmB
vIzreQ5ckq0Z2q+vSrO7t+RhABGUHdKekX9PmhLH2C5Hl+7ndt+73uh63Dvt1iA8tV2OQe5cfzfJ
5aiHHXQ4yNRxR6COUZIrJFo45LYj7qfpqFF9fx3L4z+HHhylPKjrkRDn0x+YcDgify/FcihB12tP
bX1wvWXhhPtSeGxug85zfJImib/djXI3S+ImdlazM5sd8VSFvSMrao48ridnnD0Ut6PfeQ/airyI
PUcb7n21n8d9HR0cctujg1UdzOrQzwf025mzHAlHdwzTY0SORHccglMqjxysgf45qvkky+Uo5lM2
n2x86CSg4b/OzhwYsWO4P198he6HdbHNt4dKBC8MmpIP3cy8ictygrfHZNyMd7Tl3dtKHEIgEMg0
UTfGUZzdKwD2Q1w4fzc9jfyOgm7oR8kJDXhxiK2URJKgjR5j/y8zrLKzi/3qfH2lpel0DAyUBLWf
HKwietXQ0T1aJJ6sQ7vVH+ZJyXUFfd6rQCzelyeUxPkNM9N3dKvVpSjgVk2NW3lhBB3ZTofqEgTm
vT4BLTXdJRvN6SwiaprfcVzOd22k6ZcebAitldJ8RVSaoi1I2SFnuKLmiIb2GnMC5XB+WaAisJgS
07Pz9skA0HfGcWafY7u1McOb1jarXaQMaAkgC6mfsYXgm8YC1gYUEGCQMfkIDEw3aOrbe8JX/yY6
1L3EWW2jr3CzbwXyV2TguWL/ABaz6Y3cM+9TnWRPZNC5Rnp21aysNrGhL7kNZlScpU1kyC2CZAgt
PTr6RPbFRWTacztb2e/IKX+zkIOTYvhcki+WQx+78nTJadSiXLNZKSCNezvGZ6FZ1qwIyQ2wYZoi
tEK8WE/t8+xjmc4CsQqmwrjHsyPu0zhDQ1Qka5sNwU2d+I+0bxHUF0V8QkCqMAAQt2ROM4+5Ky7X
k0K9ip/QBCTiVv0XO0z5YSRarFHURRQ1NNqw+rtFJtzdhJEvS1e14fyZZ2XT2cO0wXQrSLcxNfIg
3XJbE4Bx79K4WmkY6CkE4ir1OxXtipI5N6jLO5pC8KT60HnU1ASQQL3Wjp+eE0rUq0aLiNRa3g5R
YR+iRHYPllhmHz2zqe2r2qtT6hhBY5T2huz5DeLb0BQ/7QLF8aSfaP+jdoljc//FQGy8H4ctthJU
F9Fg6wbCu3e7Hi3SjAhpJhRK7KNkPsNm7LrxW+vaTMla9hfkX3KW6NymtaHWiMPFOY+qCVwzePXP
P8v//CawqDnss1koMVC8u40SM3Hp6rJGqs/U8yiZpe70PASASFylhm+gOkgJLdJD42Bu6gPHPoaB
etZ9F7Mj3fpTUjnq3u0EaT528BfJVdreymmKD044bwyRkupYdafBd+t7TDDxqjCsV8KkT1mP9je0
++iFNry/7iVxPkmlxlOWWa/+ErXYlTXhzwC7tnroEnSX0h//4ka0P1SbLIQt7CuMq/aRksPbX3/i
zggHRWCP35FhOpd3SWUHLxB9kThkASlL7Cx3viK0jQ8/royyeCERrD3rcwHupEkzQmmaZt2OcfTi
9g1oGpWeMVLtzXRyd31JarzSIGZTPbehkjIrOWo8mq0/E88ZdU9DAbeoKScIAis2OBuLHuSx86UB
qC1otnkm3PscKOZa2aV922hBeTCpRZFg1umPZiabG3KEx20wKDY8S786MFsE4aRW6Ha2YfUtn+ey
fY2S5lsvfWfVg0ymn9g0YLpEfR/ZFJgdwE9D1ywg5uab1BN7nxCyRyE5UYeJ8A5MffK1lL6F4LAb
AXFkFLlFSC8Dk/omDpNmr2g2v4K2Kpt5wwUMSZxxe4Cqg/XsRg6r30zMj0IrzTWxEtbu83v4fw2F
y3hC+WxZ71JRe/sldlNiR5hLiH2uFXgD37rP+/ovPYctncN+2SXqks1GuWviMYFQbrOJHo17Qv3k
k4NXvMvrA/R0/2EMeOayyb2kwwRhwIEcNVQGMU28w50xfzGb/4/qAqswJnJg7ThEP1SVSHwlF6Ij
oFPa+6oGiSlHDJZTE2wSvSQhlK/Cy8lQ3YtC7cOQwJGmwVjMlgpCmWZRneetvXyPSe//8Z0Bqkg7
GQdRG6VXtAtGfepg6xgDD6fe2jsfIRJgypx6C3d720XDUQROcgFHMNxMFcX4aTZ+yCidsXQ16lCb
QFQ//7LUUr99sylbSmi6qbOzNdg9Xs1A/9qU4WKeMjMa2RboRrRB9TEcIx8qcT8F3aYJRbDHyR2f
HR+duTOE92NvQouv7QdMxvo6CyF0ljVhcIRGRR6tAAVymtHeGfIG5SnTfO6Cy2BrChY77hHbWnqR
0HuAJt6CzLY3RlLH+2EUv8xFrZXwmN0N8KPA8HZoT5sxG44ahtAD93K1r1ifAD2zm900+fZtVOsG
1QBR49qnmmPp4W5KnP7eVagAo/5F9h7EFv27hvAeawIoYfhi3Rf3+3V+eHcJHcOmMGXSvnNQt729
31XfEJ7k5PnKiiPJGNqRmiLo+l673VFOI2pAN+0NGU0UpSXdI/yZmF1vnz/M3WzcTEE5ea7WR/eD
gbxIAKqjLphAca5jG8V8X1ZbVFLt1iyG4mgYCdSKvkd0UbNz1R13PvY9+ThuJehpIxoMlz1y/08J
Eaa4uxnQAuM6dZ218MkauHpx6sosPMBdP6/vhthwd3WJxTdD9Xnv1rrw6PKAEl5U9gEBcV88bB8b
IhbJ2C6IRxZNwJLfGwlGragiHhVKQVr6f4yd15LbWLamX+VE3aMH3kyc7guSAOjJVFrVDUJSqeC9
x9PPtyF1d0mqkCb6D3Q6ZSUJYGPttX7j82grHyErxTd9ITSgjbCfSbRmr8NPPUV5/b4ytMvABfom
9dM5WPq3vp/PjTnpPCAcfWcMtX5BZI4NBIR/5IbzYWZisGvHz+Qs2b///J75m9YX5m0IaXTHZCer
fK+DT5wWpw8zIgikfaixtnvuyw6DUxWPj/XToqz2Rhz299oZeSJJtuFKNnbwDNRN10RztS8GUg/p
1iy/4/avN/KprUsydLJDZo3mNWTIfAsZEs6iq4GRBaKd8j7Gc7ipCGQqE/IG8cmcDuFSDa+JbOGU
o/3iBP2NxJymHoMmE+Wvbuvf94KHwDSLKtWY/lf64kdpNh7M2HybjfI9F/aXe9vS53dxOUw7uLHy
KTSD6QgDAoNMhYvy52+68WPvV2ywVI0/xjBpOX5XpZk6lC6rhvEq9cTHYxJkeyNUq7keyWiOsug6
yyMJOpb59WCEMF6npaq3EwllmGRumzgi3cO60axpXrm8hmONP9GW9mrzGmsGvteLQ2bpqQv1wu87
xGpmUlhPC0nFFTmNj3JW4IkXSPXVlJT3TdAZ7zoHx5/aabKb82DgivdKJV96bPoVzFSXbtd23O74
621LjBLhSDpPAT6g17gskAVIrzXUyUOY2CTHaK1JmVv126qwO9JtJfMhTabXMO7k04Dzwy8WLfPH
kh/FIWoI4eWALvb72flkmE01QTnDog7qO2kwImVXOjJ7kO56z0gXXwR9mxS6vh2bCWNuq29P9dQY
j23MADyYsYfvLeaniYyIgcYWGeEMAqSli+/acs8kKBSSMsSsRWZzXw9xZubn3BhOWZK1X76Egx2l
lpSjoBNsy/8eZq0YvUR96NFN4UqQj++7BKZCbUFI7cbYfkYT7vIEGt9bMYFhbVx8QJdG718boN+N
JJ4vi0rGAv41CemQJ+Lt6202NpnPsJRstiF0EM3Yl8lSbklqda7MeBuauY37fxUVHi1cumFKwJ1F
9dbGSDDn+nGpoUxhxFGMv7jbfuyN0uCHJkD31tSYsn0/oLalIsBWhCXFtvH3hqSHWXKvDlc4i/QJ
rVl9wAaHUAy3NzFwJpWo6sf6JFUJLsWcLlLDlIV2HManC6KAbQfl8pOluKo+kQrbk54UCAML/rv5
Lmqq1itnNXqwoKsZzZLcWpXlBJO98HF0TAJNMehrS4v4koWAXhJ7fzVn+nF+J+Y3Bv+zDRaZ7yvE
tJOkIMdiE/M7J3sw7fZjktvW+1pYmUSpYx3RAwjj8fTAZUbIaiP3x8bu26Olbaa2x+5PcByXpv+l
IkT9oRziKe7wx7GyI1P4XiWEyIlIrYJQwHpM/GjolUvbSdM7Q17olw3EPRJC+W79UmhVBNzGZoW6
rKWyiMOLVJkK3hCZdpND9TaRzKEhE7krtv5nhcsPMdw0VVPUjhsFIbBotC7HurIIRU6CS512ykZb
JOc2yEp5mciM2EZLvnxgoHls2du8qKMk77sFR7vAzj8odTo9aOJgpebvBM9G9ODGl1SOPll1Xtxo
O8XnKUVHl+GvUUG8Je0PW6/Cfm4UazwOsdzAq0dsVIxDg72ZHV7KuAvwMZH9rCrFDrLvf1f6Or4S
eHeoEhM3pfAmKeEvNr1stH941x2FnZ/OO4EDwg/0DG7CkeccGVLt3Ax7zHjZjzXRLF1gIi9hrF7s
1CnOOZ6U9lTKrr5I0HWmUl82ejwaG5m+gqrf+2EkW7yutf207PArJiCxGExP6XpIf7XygQUb2ZGM
T+lShdiF2Y3qY5xQPY40fxcSrya5154LE/PdqHfkP7SRTrU2YsLdy2yZTfx2FKbvW1N4WuYIduB/
6rmbqRhVVkOtIGnKSUGYpupdy9vHLA6j3ZBIG6gTe2VBPVLAlNsUhU47rqtCGXpUPG/KenxoRc8r
qC1kGXLQ7rTe+VQ7VHNJ1egPY4CAttbOckii5KYfxB0RE26VRuTzLLE8sxvFIyIYyuBSdtQVlf7R
zFPIhmy33tFQRITFMLAY5n1p9DJTT7sM0LwSndQjxr9kKWY4ZFham1F8isey45eIWvEfMxz8W9Vt
bCc6ju4y0XLEnGF43cRuS+ToHQoGMjia48eUOOcc4ybCczmYkUwKtYx4V4Gn6CqkLbzYffE2I6+4
4B0fo/Rse184e2xNZngQ12PswkqVX9aoRyNLZhavLkHYlGTCMRcvAIvmxUS/fBdnSnEUcwac6OXa
G6rZ8CfcOBGSKDE+HvWei81BKcAhjmfnPOlcClpWzMe4MYanQtqbcqU+TmLiADvho4XQI9f7fd9T
Zo7/ObSy8vbzIsb5YbdlKQ6lIzNdNGdizP7tViEiK4pePJdU2ZfPdDRyT7KG1jXYl7ENKMaz0jkD
9m3DWy83AzyGaTmvh6iM8K+MHgZ4l+q9bcSxb+5DeJeVG3Dqm6rcxmutH9vwZilXR7mGONTeW4Yf
KGfyCPt2g9CpWnitHx3fjD5IkUTYja4Iu+6m+RM31lOQQzeCwmLSi5P0Oz/9Yah7fKaKatwlNTNO
AVN5p0WPeiegrrCMxzR/AgPE5fwplL5iaZ6D4KnVn6fmudafi+wFlPpzPr+AJHtpJIzgiG16LaQX
QPzARmryYdxIAQNIB1v8Bycq/SasnN/zHLMCXEDfTD2LPHwMu6f+1xsT+YfKCP6zYRu43bAjhnXz
3XaOARp7k5SWt2IejOaIMATjUeL3xvw0OUeNN0k/cezI8Y3hqJ8X5Ry251Y6G6jRTr10bqpLuwhM
zsUsrnSBgG5fg+I6FDgH3Gwb18UbWHDVdW6Vc6vLe8PCv9ynFctytwOBqn4IAk7DAxObjo+Vh5DO
mZvxnjyZhF5s4OM9tR2kYDUNzxJGlMTUmvUhrKzoFpYphmGG4pfqQWLLeJRFMthRGtBmHMBCtt8K
NDcgyE7Azk4pxizRGcWFWZ+b6BwG50oW0IoLUIoLuUEz/EHcZ7MrIHlUza69eW39UTs56a02r/Nw
s1KkGLdxuBWmQJrdQZzdk/FeWgLReM9hB1v3Ln8A5vTQ5A/6JMCorlNddXrInAd5ejDLd4nz0ClC
GCZh1NBrdAGEowSOQtEutskoT6VkOOEAhTzHkkNfrcL0QUUTB7uOMRh2dO/k5Z1RvNNWKMU7EFjE
PL2zrQeuMoT7OO/q1oOePmSjgJx+RWHcv0CMoOO73d2t9Rh1Ny2+S+1N125lfEO4kce3tLum8U3M
txk+d9Rv116/dP2FY9Vf2lQA90K0rOZ41ldkBDg5JzaBIG1OcXOK4hMUgmI8jgUyk6MTHNLkFy4v
P3KoYMvBKVHY4lHswI/8dinKw3m2UH7i0qBG5WNUprY7dPLoTjjePc5z31yD1uHlZMYj/ArZ1YSE
vxn7/traen/VqPrhwxan9UvrYZQT7aKjzpsNx9xhLt9viAjYStmwPESO3V7hP3q1gudKhEBtkxGz
QdpCOf8etc3WVFL7NWlosXFnxt7q2ii+buXkds+dbe4py+IvPy+z9EdmewwxUvBSUl43ulUNCDE4
FHia3uJBD/1Obc3NXL4tuMldG63O7nDZMQxMP5l6nb32U9sc2vxXc6C/GQmyfKiU8ZiTaHQSv31b
o9aOM7xbyq2xGE9owRzoZIuni+yoeKS4klGN2ktTYxZZXKNiaKkyl405h4/llE+Pqmk824aRPiw6
uhxKMC3tXb3qDYJhCUGCwR3ckNlnDPzcnz+bfiR/McDC20WBY0RL7ocizGa/X/b5RCRKH/V+tzQ4
YTXqc4YblavruDKleWXeqzQnadYJXwzMZcgsYPdtDXnHVmQovGKiy2epmF52aXOsRez6z//IvxEQ
06Rk4wCLFn2C/X27MrGWGddAkmG6mbzV0sSvygjtcN/LcJsJ8bCuc88+ER88d5QRlePlMsP/IIiX
IAfJK4w3o84bf1R6nWiOgXD6MT8nDmYz6hy8J+Xj1pXLrzqEP/KHeGt58utYjuA48kMvZcGc2bEj
UqQiDAieiSIOMadrEqrGYHT1VsO+A//ES4AeDtN0+aoONJeTVqXDbM+/y3FP9FzAtq7UTTr8GPfv
HcNmwzupv2gLoB/+vhSHIq0wgLGgMPIWf883m+RlMBK158YzkR1imnUYRkM+J0Sur4hQnWTQMw6l
cEARQFQe5gJT4C8BkZd+qfnRKIDFlYTLVeynpATIAmbnNYU31x56UGlnap6uebjMf0GbYaftywve
+/68+Jbp1/HeoJdW7fN4XxBcYtAQ3scRUx6BqPoKevIAUlhnHMzoiAtKoSeONy4SAUlqje9qoRxA
hWypO6TdIe4OobOPskPMy2HQhaVxt6+U/QyHItuPgQ/mwM/gMmh+yAspBYLIJ+4AtLJnIOPtPBIe
YjdNPWDwQnhZmodpyRf0rQ8W2A+8okXBJtIenSfy1SL7l5cYtePfnDhaqVCdDMGYXiXsf2nkE1Uh
6XmuIHSy/FT2w2QfJ3sFEku9p5+MNrYz9z0K2fhgzwLBfKisA3axdnLE1HRqj0t7LIJjqxyJPq2L
0zCe2oKSB1+sXZaclxEZ2BlUyblJzoN6tluBOrws6hlU9aUPBRq4sCuGGjKNwLxCE3GuFyu4qOvR
CS4gr662fJFQnGI0Xl0T6QLa6horDByvY3VF4gKaFZ10AQPPfXMjS27Lz6wYlQuYlYsaXZjO6tEF
ta3WiGOmn4P1yBYOINhm412ZD2gXq/ezlcjb2mnLhzxNGOjKc/JYzoa6acdZvS9G9VppJGacCswu
q3Mfnp3qbPEBskT4i84Z0olkn50Van6RV0yjYJwMo0A38rAXaM3LlF7hdwwpntmX3Lx06TUZCYi6
pualSK+xeQlNDMwFHhiS28bFXCEl1zaAb75VhotqXJbhMq2YjYtmQRlDAPQVk3UGdXYh8bizzrAv
VQiYpUBUnufgBMbglGEXoZyC5mQ3Jys+GWSDGUeNioNCYwV62YV4XemQoonTDkZ/yCgrX2llg5VY
uF/g/HDD9/uKLC7YYpqvaz5TmZ+v9vDS/uaihjJn6Kz4SBC+J5nWijnoktk05HbjdLmdMZdWtwM5
TiFGLQJavQuZfCq7eGTLvyMnNoQREhJ45CIzHEkCbN05d9ljAUV3p9bVdAFjhQW/THdTyc1XlJIL
4GwDLfN6LjHJtYhAlFwwr2gMtzNcVXIHQ2Di047AWIond8RGlSE7SX48MQs3YthFToi9S2IX92EA
3RBM7VcM8Q4Qu4FuWnW2tYyzEal9WwU15YqQCM5QAN9ZqdrZ6a6TBZoVlbTTobSlbiHxLZdAELDU
Ln4JE6UCkcGjSwA5hTSYbZcUsYovEgNnu+0KBZ/VmDarK7qEtguoAkG8IkTopwhoKxSFnsGmIyLA
HQd3qgTUxB1oFSfunLiOs7OcXck0Zt7l+g7bbG2mAb7Lyl2cCCQBzKctW/kca3QRw40ceJshuZy3
SO6CPXJd5FMT5zXcLdlOr3d4FzDXTgjnVHY4zpMKphLkgS9A6BKlDZYVuMDOrVu8pPATWmoVV23x
R3K12YX3mXEGZ94iNzQIPxfANk8453HKON2GQL2iWNzWIGfS7Q237QS6xYVuTGyWsmLG1RezsNjt
7F0cu/ioh5qAMu1g8GGvgG61K3ZDAe13R+uUWDBbZ36HilIcxWgKixN1W1h0C3dhuHNoPKW7oNol
g0Ar72p5pxkCpcS3uCx3VuqCmRM6iuMIVLcZ3X49TpxHlb+ESB7+KgHkmYASGs3yTCFtu7jig4Sf
JPtAcUlAMBVXV1zHcpXBtcjlGFxZgQiGMZY7VgL9iiVxbWdHBhBEgULfZfpOn3fqvOu6XdPtUmho
nFfOboAOYqscqMDwJ+vlLTYVP18I1mHTNyNW5FuYN1l49WgOVbVo2/7l4VbNVZaTd8YsJ1AxBtPl
6BHXgugxaDR3GMd8TyhtxFjGll3oWTzlWkV7k6yHkGZlEEAiy7TlAWlc6dtydhgZMKHoDWHbEf0A
gSO6/feQwZvZWtabY72l/RtGCZL1toRvdf+mhG/ainJ5Ja9qjax6lbJXU3/pl1etebF1gUB/sfg4
eAbR/Owcs+ghmZ/b7Dmbn/vs2dKfQNvSvHiKwqckfLKXR2QqRvForbCtd9EokIzvNP2hTd8Z+kOp
EWdOMl1V5pIXxab9mM4S2cZl8Dkx4+K575d9w5TrTiOXAULfYQ2DNdq7n5+Iv9k1Mp5gkuogz0LI
tjoq/eVEyENLElIgqu7CuukVYoP1MGcEhJcZDfFyhAYwzeqLXGE0gfJdOdV18h5p7bgjlVvbjTxo
UdvOFBdSQRR4mrzNeMnubIlyLsMYSSZ+slE1xcOWgPSFEoVgVObyQ58tPNGd9JQbuCqsX2r5dGMR
ErSd48ihoWETRC0x97Ds2H6cp8nYdJB5syB5KZXRODlN8ddDrOwKrn51qZXNoI6UMzrzt6ULj00n
2U820sVNNjSsIQjvduSA7Y22yp8bOBC/uMAt0VT67gI3VfRmFORwT2gNfnuBT6YapHKzcIHXNs85
McosrXY+4E4BJueQK4fFoegWoBj/gpCYNgdGoAD1OKAYDzJxpBgHur3rr1Tk0vC1HGdWFlse5TjQ
CTJfy3Eq8iQVRTnFeDR9LcaHwKMY71Z8Kcapx0sYU/G+n/ZaJSpxkBn7BFSHcK3Hg/BrJS4UGkRm
xcXsEQ6Dvb4VnddDKTGbD9y6Zwhlz9KtJ7nh8vOr1Pqxhaex3RKjNIh0DmSyb9/N1IwR79Qo5rJC
GHWwrTu3sArOs30fmJuRTVLNb3GzwCmwBj8kPZuoPXs5rYe+yWjFJOmIzYZs7xs7HiE2Mo1pM1X/
0KnKtiKlaacvZe9btJlovCK34X74I8pEjsF/vrR+vWmaYFuSdOeu3ygq/c9JnUl/TmKvdQpCUnsC
me1xUU4Fpw313Ayf5c0hQW+bJ9OLEyafytZI3CXBSaYfVSKP44WOhzHaxxDjWKyuzfug4oybJnLx
rBaSfuqHnCCapiieZQamF/uT2TakQdZO+rtctx+Cfs4/Iew8D/QCnhsczFcTz6pg8iE5i7VHUsww
vFOflVatH5y2aP40UEFvUh0n8tQgXJIxVOtWXV49/fzUrQZQ394IDvZW6D5NTeMMfr/BX+CFBhZ0
oa2iEEloSdnVNAosJAJayTiyPU96Ep1GtGV7Ey+LAToMKb/08R1jam+ITtyZ5wiSYhz6FobabsTK
v0szglFjwuFwkozyXaW8CyefRCyZqBGsvPK8JN0unnT8L5I/0PTBV9LGDW6WsSt3+h+2E+ATO4in
fp1Q9KgqrekRLl1mnqNUISYAN4VdbUU81qt5S68aLe88CuvAuPRhSya+bTI3mVvVH4txdpXKV2P2
gFZUvEUOovTIwFcC1290YK7Z1s9KMH3Kqlnew4/WjnpAZMU4F9jojhCHGP48/uJd/2HXb+OKCA8A
YoXJOqSLzeVflnWlyEi9SK1iW02K/jQ+T4v2Z+wY+WOiEeZnFXF6qWLp3pef8GBKz+sB1Vq+KapA
2ZujPdzr7s90KogUaI3LNCmkyjGeDHgeNrORHZxR3VkiRQ7yL1MYBhNWGcu7TOsIkFuwWsaKdY0D
CFXlPeGS8hOLOd5aTL0/zv09svHUUDKS4hYyNx6TnJwrbi92sVn3J7buo9cOleJWc6Re85ZQMk3+
QnPSahvV1ojVTW7F8RMOpX5Zzo9tnp47aSiPkRpPL+YwuFjYW8/5mL6XDOket+HwtI6HhuBPEoDb
X/XalB8m4PDE6AlZOtpmGpo/FDR2qIcSAbFbpXHxq7Y0AWdFjIc2HYVGIG+8WfcGCVqXN0nenPuL
5Gmo7DuSYgUsXLTSfU5+CbtPd7H9NN3DpM7TPWNloNIqavbc0vqyj1r8+featbcXmqx7MzlY1h4Z
vmPtg+QgWXsQ2fs4PSQ4TBOztctsLHb2hb2vCLmXWQrps+1Hec+FCawWZ9S90+4x/pfaveX4fbZ3
HF9aoap+FPjDIECIQb9iiDCapBniqaZHWxS0nQejeA69jt0S+j93qGdSlCfZwcG0e47CND8vbbUr
B79eUZQ+wOe65neZXrseTVxOF6+CD7uJYoPAbVtv/5j3FkGaP79TaKZ8/6RGxQVjzcRWhMcLHLZv
b5VSC2cpnB20x/VFly8aaldZwKovNDKc+hLIooUBfztULnQx0hXVAFnUy2GON5dSuVTNpaZhkR0R
wESXrrkMzWWmdxFdpkY0MSS8zKNLhEVUf05goTN+7s8zH2cCGXpinHkIxptPEMDn6ivkCv7oCdkQ
SAYhGwJzfvyiHMKzx6SIWMVDI0VwdkA0pJzV0OP/21ygz/eIh6TAZ2TSjfD6/cryjdYvLNarvRzv
s3pvT3tz2i+GwBgdpoq6/6BOB3mFUx8t42BxrI9GfaxsBrWoxo4pyp0VSX8CVAcZm/iz1J2G8NyF
Z7MSaMIzwtBqORcrbPsM9dUUnjsCU35R7fNADyW/dPmlyS81DZT8Uo6XIr+koxuTjzVe4vGS5WTu
XCJ0P8TtDhd7uEjZxcEqCpNfboZYP7d485zLbHyytbMSMZo5N/051MWx688DH2cCisWffdas0zif
DN7p+cQYFoHZ8G/VFJIpgHYK4RSSKSLd0U6FwQHV1Bfh1IgXGYmS/xZOLbzlq2rqr8Kp/6im2tHX
Mv+LcArVVA41elVNpdiM1v9RTX0RTqGaUggIrb4Kp8y/E041y5HxOaopIJHTpAntFKopOlnJqp2i
jVWH3winFjpc9tlYES8IPy6KfQY9b/vsyx9b3nXecsi++cpjUJl4eD+/x1bC7Dc1ALeYhc2mg+km
4rjv5SjYk+cdSpFqW+dRSsCapT4WuRNtoqmyTgRbJVeUmrXbplHF2jORO6uSQNQrlegKmvoN2ahG
bG5FvJuGsSWpkhO04ym7FQ67dUh3oYddqMEVh0FLa5jObY5ICezKsGGuxYocOrZ2MrJcP1nSRNeC
5N+Lw8iuSgOalks4eLIEx1MeynJn5lL0slh4dWQEu/zCG4iy9cflxmRXoFLOwkxHmfftcoOYqamT
riX+adh9wYxJsbkrQnfBr+stxEyrcYPJlRq3hdUxo38UsFLPWYGj6ogH+ezZuhfoHvW4JXl4OIIA
egqBqQXGhX5c+EXvQ3MHs+I32OEqvroCOsiE4xCcAcUvHN/mYbOicXB78UOc5RwfVnWq+rnqm4Uv
tLauXTDY8uHagLD0o8inFEoin2CGLPJr01tY+yHnLF7cCaD7VVbUoYcdVii7GflBmOPKbklQz4qA
TZiNNEUgJ7S1FcBAC+QmGVhYQmIjJo4YZAPCrkHpuHhKQ4MeEq8DOHiSyV15VeI9wV4hk1PDMUz1
FMebU/jj/pj6fepPjT+s6BrsAv2GodEs0M9+ux5RTyuGnzT+Yvj57E+Gn87ig/jfCIW8mjhLX6sF
lNqfE3+pfZhlAL+KwfZAZxNB6c2KN7Ll7b2y9LTe0yIBqNy1hYLDTRQ3ApUb9K5UCiSv5GZ3DiMU
gYaE9m5nEODb7tp6pww79rZgMQVwCgdB4yZoUAhDn12CJMGA6dCKrkHO48ECmxrP0T1SPCTdiwwB
hmZhyBbJjwo/Dv2Ei2VF3ftF4cPh6Vc0hQ/RYKSkVfy59x3FnwpfUvyFy0D19d4nTdleMavsTDZW
4QNnhVT4Af8JrpAVhcngxqtM8kE9JKrXJPRGKoTcSzoPk8UK6ZHpxqabcpX0AvEKJn6WveMoseel
z4o33Ewgu8A07HRZIDMFGnRoK0g9jBs31lxpdEmIyBy3TzzQJuwQBerRk1SSgD0Hox3Hs1RPdryJ
i8TxBq4TLonG77k2uFpInmR58DG3J5ONlbJsfN3wm/krqtkHsH5Hw8+4fLhwZoFohcRupPadyVdr
ARlr7MSfa3/gGklg7vu97QFWWpsJuu2ZPRNlrygRBZFWIiBjHMT6ZLlS79LTCCvXwYSOyyQRIB4F
qSiQWgF8836xYv/Qp4ebzcRbt1ikNLYQ37UvkjmfpGZmXI868WjBdztXEQ5gkzwRcmDuzK5Oz+uX
Y/agXz5iCDm1G7Tx7xa17Ld2S0VvjOFL3dbBZVBJ1c3I2n7TRaJUZ8b46hqSvo0kiw6OXTSHiVM9
axa6w2x+lzT6aZnC6LraSBlRH2L1tyugBR/bMLLcvu3sjWFK7+1U7e+9kxSPWiZMfZZf7F//hsto
K5bwUMEwiVEqVeK3C7bTBGGWSFa1NdUoxkdI4RGrBaNvGuZzLD5bv6Qiu4LwDFL9GEUoOI6lfrRz
AUK9Y/UwiMB0TMkOZiZgOfsCozCo6P0+RS5iCFjksUcHCzv76lCZBw/TLjU+yivs5Wgux8U+4sU6
ZifQZ6ehP8magBOe6/psheeyFuidc16fW0cgKy7xdEmKS4uhRuWF0yUYL5IpkGbXeEWIx+NwDdKr
nTbRcSksCRr8pCIURRK2Q7ogVacgPIWRQKYf++E4DkcrPzo5W65DD/kIqVy807KD3R3YH5oOMRcC
JTS8WgBTQ9sQMHl50UGaBErzoMTH3Dzk2PWumLKTsRwHXqB9HPuTQnHT40MpUEESqvE5PevLWa6P
CbzRc17AKT2DaLqAuLhIIr37F7uEv0kbwOMLVYvOExuByw/uKMpcjEGV6RW9BYlW/yClFCm5fouC
UdoNZaU9Tq1UwmIhKo0S6MVk4r7Y8XIPUIe9K4n+0MJmfsvUqvWx0exQQyERGzFccicoJLc+VI+F
YbVPkNm6p1Zi6dLa7mouBStWzCgazsi+tJby1a4zL+n1z10Tv5SmEz4hE2rIDBEtlqCj2xB/LvNh
+FgwFJhNspsm7BRE0hpGp2GtfEyz9mDoLGrdqNb3ChHOdhkaCc1/nW9iaSp2qaE3T9ymJnX3+FJa
3TPBD3hNqxim4gOK00hUm+gEtO66GEW1jYvF+GAH5TXSXsjBc0TOcX+ss/BBtUfLt1T2hH2hGfc5
l8Zdo8SvadFYF1xMGNo3UHkqCc6yVZ5motgYRI/ySxOpRxxgTFJTc/jBc4kguYrM31UJZ4Fw1m6z
PCinPpKn+3pIauJbKxpErq0HBFGkSI/6pjhF8yw/trXyyvszHuchx/07Nph7tsqZKIHHyZzlY1m1
KBhNW98oLF30rBsxr+rzozaSShf2cfPY/DnM6FBtGKn39SDNYXDUtvjoLds+0JcTfSX9tTJPVMD6
W9kF1XE2JpvpSRj/Ppfyq1zl2bWLphvqsIoldcQVjpbIk+RAF5WH5sHGtvIhDGg8BWnduU4U9NGW
p6RKVpM6lsU1D8ySaTu2J5Vemm+6rnxWJK34NJXzkbCdEPG2cXFsJuDrw+D/fJr+b/i5vH8p1Nt/
/S+ffyqruYnDqPvu0389lUj08/8V/+Y/P/Ptv/jXJf7UlG35Z/fTn/I/l9cP+ef2+x/65jfzX//6
1+0+dB+++cQturibH/rP0PI/t33WrX8Fr0P85P/vN//n8/pbnubq8z9/+4TusBO/LUSl89vXbx3+
+OdveLP95akpfv/Xb4oX8M/fzh+6If7wwz/4/KHt/vmbav9DhXMDbQMFCJEUNB3Gz+s35H9gDiIT
umphEYozF527omy66J+/GfY/eLwwDINc5OA8IMjGbdmv3zL+IVLnDAQWXJUYDyq//ft1f3P+/ns+
/4do83tJymT7z9+44sRD6y87Mhnmksgc0GwFyRt/yncNdbxwu1lhv7YbhBas6KtTI2XJplUzNh5a
F57wRQ1PkoxKJq+Oi/Mwa4yu7WWb2b7S4BTWHZoeykn1rguCTcAM3SCFyytaW2IyOmxsvFUhPBX2
psWvhLQLSMoL5hRKT/Yb5rA9s1TJPMrRU17l9yzLlJfcVG86kRGLkr4tLQoXfSDMPe3HhGiDM7P6
yGAeFfSkYMy99prFi0zIGYrSikpZ6jc1LEVq2eIe4Xkz04g81dAXUT8+KpP5mjEU2gyNPW9UGLQQ
WMbzkGIzpTvByYQQ09OqKcJyQ1+X8W+pe06jvVkm9aoxY5BgEmzHFhZrmmKXl87HIi4/LPmHJdH+
QBHu6fgaak210TXE4dLwjBbroI/44KuRZmxHKfWI+nuIde0KKY9cj+xzrrxnhplsaS1TGEXGdi4H
3v8s+BBG1cmsPkIl3PRScB3V7AE/140WLYeuzXZt9WpZlIhyu5FCdZdatlfD1Sga3JWV2Te7aYvo
5IKTJ4NtxvBjrp1bZco3DfPygim0XoZ7JQ/gZD1LtTW59WwjC01h+6NYSwwzxND+Yxt6WYq61mw8
mbjQTT10viPnL3XRvSRn1pjPsVXexZsM5RSvrvlj50DxjSjBgsorlOk04ByczsjwrYhIPvPjIEf7
2spIljlZw/8j6TyWG0eyKPpFiIA3WwC0oihKouwGIVMCkImE918/hz0bxUx1V7WKAjKfufdczJ25
Fk9eSlbY7L0VWnBwLH3X5/N+hO/U2yZCJutxFF6oZavFucvOhemJxlNHQjKBj0meqtByV/MIwhDu
SS/pUPsISfGpWVxSY1fnSb4F5UtjyHjFUJUJAlDSKPXVXZo78WjyBxWudshleQgUDpFyhnr4ngrS
AI1pXTYjsdTCg9eHFa3wVkBSzkwLEpCc25qIiLQtuDA2CD1r8qo17kbbfhkJkVnhwNZnhXaBIvVH
x6TreQvKyy+p60jaxt/2Ja3Su76br7Uu4qpBr8W4Aj1ISXIp+YZMPlk/6cNfQltoy0wLq6QKTbea
Eb+YPTajfGdl/iP2F1DsKVitLMVFUWYB6gtdvmfzDNXQsD87/FAb9PWSd08/jTMDVpv5dcRAlTrG
92qyzUtyWc2wnG4shWgugVSroz4QqtSO8eh0uFO+LOezBCCRfOeMsypViMOYefkZ69lJIT0EH1RB
wh/G5bHEOQmmEbNhNzSY8ookOBglfInZvCe3UecDz4IYBGN79or8RQfJflVpbz8PUN68ob8LsvGx
15JQRyE05mTLMvU3noJNwX4uY19VyE/U+Z1b3WWMv2amw04m4UGS/TdmP2P1lOn3+ApRoIB6ZLMs
bTKyvEj3k2glo1ga80va9bffBJ4qD5f+r/H0UEdU6NLoZcOycccXJ4BXT5biZBS4AOqoncwzTqOY
FJlwJejCfJ+MYHPjAHgbkhmY6unPI55ZApVDx/lK9HY7FGZEWhObhgNxEHj7ELKY1Saxk9hnyUK4
N7FEQNDc5DJ2pL1Mm7bKd34zhNIdQyybJHI/G81K093tyCmJC4+mz3ycy3d3qnkCPgmXMnuCgVbS
QMYriHxGWVFxmyPo5yTVL2v52D3C1NnpRXZ0aJZs40Vzxth0abDOgMWIgFXkE2nsrPSdMrS7HOxR
ZT0EVhZpVhta3Uc2G7xryyM/JhI0JJ33EOYp24qSvFCjCvP6kYCES6XX4WoAWVbsGBXJeamC2JGV
b2UzXyv35vRhB42isu1pWNN2Wxtg501medoi4j6wXxdRbPXSP86iCEskKBiikhRHibEfG6gh7l9n
E1QbLOHaEd7Bbnrus40A5NqV71WLmAa/r3vvKwBN/IN5W2pi2xL9hNnw7Pv5ZvZzJj3pazrlF8nu
veioriHW/DT+pvcYvAkmPo6DIk0Ly9WASJHhBAygeXQR9yJ2KSgdnc0IygwJvIl6isT+KFFq1VXK
UPNt8vPnfhGhS8LcaqYfavhSTQG2zjy47o3aZ6whgubYsk9p8N4wPxvzcauUh07nM83+GoRw6/LX
9eIHp0rIBng35Y+54V2BaEQ9XJ4xMB9bUh5nUvpGVtb84EOHwB/Ok25SofTscOA0sdXfaq3cAM5O
I5+dbdRwNrvuPhMDiTzi0CCNFHQscxaTQ8NjxeZpqcLVDP6EU3z892vBGulNsjA4aS7ujbV9blf8
VkIna0VfblPcxCR5wfZF1FiNuZWgWsxp5pPKXsfVOrYsqJYWIU4r/X2/9PCd5LNTsIdQ8jzBypjd
z8T4SIwHWBCkU3z3fRPn3MHryoLQqiJ/+O7y17L3o3VKQ8fkJHWm29kRmgORO4Vmkt7Vh5MXVeJ5
LAeEVc6pNZ+UO8WqeHXFO28QjVAXyn69p+VFuGAgfE7JmxiM6psx884p+60iforyLRzz16RXp4oJ
48SifJ4Yefos050PT5EEg8GOFiDUhzH2N+UY8AKVxJDDcmZTnMx5qCmXe66Q+4WGuCU/tzbTME25
SOV+tRAN9zU2uP5BX+zYW2hR3LtO+w04XbOGK8v5V3LkVbmz9YnpmQFdWXSKqi/D1mxDu6xAeZwT
Y9r6oPJSAuzstI0rnf0BM9lBEJ8y1/uC2WtVSUo2J/KrGpTleG8k/Nj0Vn4n1m5sxg+H8WK5epjV
5m6fjsFTNRunxuUOwiyc0tw13J6iQmOjgr/UXvZJ8izKLK6Yx7rKfKK1xodd0zZ1SfBF7tjVLcX3
NPCAZ0az9eYFbpoZ3CsZ7CZPayK7fC58HlRVkT6ylgBTlNI/qWMoJBORkmzfkfZljcPFyvKRoTBH
9IRkx9McvABpytJplGH5u4r5lxiZlIxH56VJ7UuCq23mCfD1Za9WWAm0hezG5tNQugJt+EiW5opV
kXEcaLQUuJyHw7GofehCIg993Cct2qsU2Wk+ocU38ufBB8WTZstvMXYpDtFbNecT9hq8mAIv3toA
HFyePD072UXwPCNmGEmvaINpK3OQQpyO63hu9LveMv9Sy//tS6R43RQNsKbbSfvF8Ua4hoQmj82R
5YTO6KaqZ2QM/rs9TZQ4gFbg452dGqZEVpFZcPPBix8HhWlQFls849iMmzdX/g6jhQzcjfoEZFKn
kTRLOMfIHzDMaB3TqCpATSie2C4aMxICjImj6GFevjVywpbssVjqHXzcu8EuTvU4o4utHwKbQq1T
XOWJFcJLHw1dj0ks+EiCvyqoTnXRQhBBKqmfHb0/qKWLiSaJK0CEadneaetrnpl3E7+0uhxZcI84
pHkLIP4QvB7INfRI9pgssqT5C/gymiEGgQyNm+rZDKx9pc2vHvVhAiE2Jy5EJ98I9/s8ifvMcqPh
tcnAKwW/ecHaYZrCbiFSsdHxDH027BdsFriedjV9uZ+b4kDoF5qPZV/wYyS2OlrGkZu4uLqcGwvP
XO58VaWNS+qw2pyuBlJjau+wLIoYZv6d8khT2Hv+dZVwkNEt3JJlM1RizsKUfdJAT1TX3BZHfuMW
Mdmjy+tP6HW7nW5BNYMd1XofN3b9PrHFSNIfXtOjVmoRkcoRiFzW6/VbZvWAvagfEhsvQ+0cyDZ+
MHVcvMKU/+TEzNufn5RF3NjEZZKrmvEqVYyzIE+FfBdpGtDUofPk45ADt8hdQDLVynEpHNs+uoX2
PsL981HIbLjgL81iPQu3jtFPDmQ1zTyKxQtsnxAverj+9HYRqvUhlQWRSpReromgLI+CAH9D7yEK
fbWwrZDWDaf1153JmaOLo8gJgCr5iERvnx1HZ7Tg5rerKJ1Qx2q/pXy5YQGNGtpvQ86mzA66f7B5
eEF2MSC2s1BPvzD7UmnY3EkGNPK92TzJ+diP1gbHLbwSbyPt5d6xT2IAe1liC/TPbnNpdHnQAOw4
DjOotXqaYE9oHjCwntJFMlAOcAAM9zztm6rkTfFImiU2qoKxECzgfFaCfBZ6tnEzzMkL6S/bNZhi
YmIinxbXRIqVYej0OhKVRx1hdX+v7v3+gcuSi4V7KGGF7qZ3s/7Wu7fidz+t/ZeENdYlwy185il1
DIwFf6mow4SodKqNikut57AYy7/ia+XdzPkLruI6J+necrDW3EgQlUJ47J+7OrkHmigJSuc03xfI
iQyf10k4UDIRmrhaVFKkKKK5sGkWJqzynJi0N4NmqUi+VZBEvSS4s3JedJ1HdSJmvfojAX2bV5g8
WTh6uCb9r67NQr+potr6aUv4jsEXAZRL4u8YBxbU/dt1K60r+QDgHI1wEAc9l/Sbl2F8ranBHJLw
Ghnmbb9JnPcRGjeAFf41Ga49n2qiosGGj+uLEC2cr83h3F9HymZddGHKUdFpz84CZhHwSlGztYMi
MYK9LLog1Iu3tZFcyoCOsK+n84emFbSnDws/H+Gl21XHJJ4E2x50Q4U0nvylbcuastbVrvXvlR58
jyulS+HFC2pwCW2R8sokKV6CxzCuztJFtnU/lN+ubLnPf4mZJaJURla3z9d2h8TowOR3u3rI/QKc
MIxTyYgKZfUEgvOOjaZTDcfVuWFm+ltO3Y4XI3LXL48S3iyMCNzVzqXA8koFtXOmkiRXt6fr6boT
s9vQ59hZTn755OTaXkLSdKGW28Glbb0YfsjZwDfmoJkLsuBj0FU4J5IrGQQEZcei1dCEzLNJJDVT
+3CohgOD161VvJr2X1us2FbskH3zrsaqkAObCs0cKQTkzmmoEMNX4kB8+oPAir5tmyS2Ru3bEflj
odVoTTklJw07ArNiBhFasskJQgQKGpuZtpub8c1zOAsaPkFSV8NaoHWd8N22Hv4NUyAAnnrtYRlY
revNj/JecpYK+94PNhWRNjJN7nytoT4E1lssMSTLnUH3MjN1Tay/dqpCCtMtmXyPIugvLQVnIHwo
mwQotcseUNCKNPlhdk996XJx9miFci7sbgdgJ3SmgKtF2zfucBsbPC7cPu1k73pJ/b0ANrb1cPnp
+sPK3MWiu8LVoEQVajanc2X8+AQEKVkcrYXisEQKyycUBvPHxNlqplBT6RECgKerCNf1B8IIfhGF
qk9xd37NPBs6nxtW2p62PoXXDUIwbC3rrGvqjTMB0OrBzPx/VYXBGleEEzC9EuPWqFW8jiiWOwUE
suVFIfKmlrg9xBCa63EBipQs7+5YCQKNnLgs33UY5KKvwxrA3GiLbeo5bD6X66r8Q4YODSBQ7DtX
Mlp3XmCG0/QR2P+W4nfRBcgfue8c57EbQJvqrEiHLi5vbhx4gmaFyK65AF/idpexUfn3uTZ8eYEL
gsYioRXrxPRU6CwuMORN7OT9KJ++JrrX1nhio9Yctd7Zy1qIsNfVdprAhNcVDKEUMrw2/ZWVl8ZF
T0BzqWOlcIzhuNiGfnefc8D94b1JNf1wdZsX4f3q2CSqibKToOk21NwE/TaNa2auCrk0csVUg7ph
yVPmN/8s+58lAK/YrCVptWf4GRXGkZx4HnOg73fXlWrEu7hLGzXU6EpMn3mlvTrC52YgfYvXe+Z2
aHUW8cZumA5V0R3nhmlWU2/d6VCPZyqMjT7XFMXLThtu4WvMKN3xL0sL6m37MJjHCktPalGDMQyd
1IWovufGknx4zys5z4b7KyTbZNTFWCM1P4kZzGz88cO1m1Aj3ycIHosuf3J5D2abS76esZcQCbm4
1XkoS76PgvWnfk3MGuwYJW0R+J9LgwMlOeqEt9mwiGFx/NKuh/NaxjpGRXTLpLpjuIrd4aQ1bzXX
fqL9uWV3Usm7qWVbWuz/bkq9ESD2xC63aTj1Yu8QmS1tKgjn28wHERZoTqZ/+SyoGD2qRJ1Ul27d
Dkihx3uXXSkTNOQKlrGjtj/P7W0gS4vmre8J3fNImW+Yim1udaAdCqvuySwWO8T2wh/E03Dpa8lM
LSNkTjYvqXZjkpPbF/qa99LK9tUS3Vcrp39N24dWS2e2EgtX31mlHznq01zxdiFtULGZQOpFGII7
IeRqbHhXko5RhgbxZAXE7aC5I5/WpPBgDEu+YPtW1sG9jf6O336nC/k60TLq5t6cAwh+p0X0J29h
RN3fz8pBVmNS0OZx01aAyfJHO3lWuO8cauCsfyPfOCTAMCRINUxUgWnw1Z4iZIxN253H9qoS7k56
WmVTLntrJGf7WU1YAnEMZcmdmTdjKMvmtndm7ZY4AGNJ8DZTgr19Q750+kAz6FyyVt2Zkp84LvWw
dL6DJbjTiiAmrOo6zsVvzcRHM6vnMuiB66QbDBXiZwBxSsZMGGTe1qgYIzEBKA9Zp29G3KaB6iI+
CBZ+yx2eEYq8lnJ74IdGAYvFV7lE1wjACq+dju2fqEuzIb0Z1WnZXOdq4t34Uc5nZ1ZEwH3wcdz1
+H/LV8d+kfAcKoH1yPtSVbNZgJcMwg3NrAk7nY1YNhJVxtA6mA90yck0wPLhnKjwPUx+VEj2jgXC
DSKNz37icXJ+CvcRQk3otz8E5e7EWnCE96hWmn+OMmK7OC4JybVk9rpdsO1adHAG3C1+RKDgEdFv
cm16sUY0rjLWizTuKU4kYd5IUgqPziqv40V8pvJ1pefInM/A4fAD3pFoY9SJfyULBQIVtwVJA0PK
RsTPnoNa/82n/OD2Q3sYghbZuOG0sXR91nkgFzqyTQySgwf5mhXzcakR9HuAXcxWhkWKMdRLeO0t
jA5dyd07mUiEiwKNTWLxURldYWxL6ZvHxWSjYVj3wtfOTepfs5UtBI04bx+L6bagVtPK+wouD8M8
3zsN0G2JhA7eDNFX51xwMuTlOzLq135YJ86X8mLL7YzzhkHG8jVlebi25ZFLc3nsZg54LA5vhKrZ
m9UTlKOBdSDUyeI2QxFlUjWrjOTanv+A3/xXTjaMhQrKEuOiVZzIJL7nC/LYDtpBFZZtvivz4fa7
N3pbbUqXu2ZOxx17q13qL0cboq/S06Ni4qQREdF5Fg2o98a0tWtXN1QIv2akmykzPQ/Pkakd7N4E
N1MWjCva9a1WGmmOcDf++8I0FVqDwPmeBI+5pVMtmCenbSVhbWMcuPlOoxhNMYcayXpvJqgyRtRa
1s/Ejc+ahnDTtt4NmXC2UKcfAre+upwq7bH2mi6sSv/bxYlc1mhg6EMi4hX/BKL2RN7Vqnxvc+1H
9sumTql9mOCajERTjRWGyhS3t5hf5tl/87OhisyREnAxy5A9cVwGDJ36bj/4zlbfdLDc5/LgNAMV
KRerlcXdfGwHrjmwxpnLEVTPUZdMJz740yKbTZ6/l2zcAkEIXtVEBGijrio3DcNn9so4VJH5cQ6N
o4zbAVcdrEcH1De1a0WxuvBCMOK5b70cPTkpTXjvYxsAcGxJme4X8lUdtwTO4oyPRqP9JproGXZz
f2lZkpw89EqN3hNuauuoVbzpoddaqHZGf4veBIdtGFeor7Ezu+Wecb8T1w7+br+9ygkgiCWZCsPz
2vQyoAhO18M0asyoZ2iwvpvwZhSTC+jJehKEiG1N5e6rhYHh6vENEN2bbdPTTFzKxkFGvnNarvrF
fVpTFFfS+wH8XjI9Fd5ZHvomQauTlKdl3jpGtpzwrKqmIVJoTT7AinRk2HObNx69O8Kk/77oFa+7
1tD03dJ69VwP7txVvdjyJa294lkHOVytNZmYzqOV2WJnBDH0i3trGkdE+eNfjzk67PFiK6OwYuII
UTM3GFamYdr3ABShUDIxchGt3h4CsD4dmrU+Z1WxsNgYG4kAZ0nw/eJkveUsy6oesTmqPkp7aznK
fohHf+K0J5Z3B6KUVEM+i8i2+QjxU+1mr35xMq85BBB4JRmqZKBiOXWhBGpz4+z41l6HHlOqLpxN
DWo9FJ5xCrREhDzQvNYFXe3gho5PAT4RR71JUbYiXFyZHeQg/pdmVOE6SkEcDY5zby62gfXnVzcf
c9XlYVK7TB3n6stjuylUWcd4fPBRWdODo3offJEG4yARPyCdlojIT4VnAGTNwmN/59f2uyJY+hTc
hlAFBV8/2ZRXE1MGfPWpS60kqTarcVgva6VVh4zheeLP3gblxWtRoWpqybWJZ4/VdGnzXI+ZicAm
4ycHOjeo2ep5U1Ef3Ntb2m4m1x6ONezEsLC8iokzvggAz/daFoSiXNc7IJlJdhaKCOnbuitP8293
Dqxt0li/o/nFjyJ4lf58W0qbkZ+W5clOf4tUC54dAhh7RfmNOaRMivfRMu89hxtA1q/+qNlQN8RH
PhpD1A1uF5s235AU5F8FFt9ok1uXvOWctYUt95jeFqYZJYQO5PI7VzHEQOj8mquRfG7E+R57LoR/
SKy74nWo+H2JrhG54mNu74AVkaO77u3EiGWZ/VadeqbSDyLOZYQwXnJJAzBjBivJYIbX7WsM5hqe
wsZOFhrp7KEoWZwFmXkJ1DpFzow4YK6yl9EaxsgdoB0IJ7n0gcm5LzCXWAMFQLaycEtTtVJMlpck
7eptEDRfuecPn11bEsBcs6X20nrfm9q75fUaE2lKSteUp1kMb9Ad0U3+F5yb8dat7rP0nUuR1QI6
9LqdU3M4iHKCTZ2yfG9VltykRGrjDB5zMD1w2fssfwnKZZsn/1DUa6wvnCzZYP3ZrMipRKdLamnV
tu5qzs6qp51hHPHfFyvzdD7whhmufZmMGdTWbdY55OWPlnZ/czhl1vPSsZrKM4xtbUNZirWCSg7+
Eq17chy4t5lO9CbCiX7l9Jrhk1bW46Qxq0oKxrdz09+PbjwMWL59Hw1ap8qL8P0uyoVXnbAGKiPx
Io5D2thhiZRGRIWoUu2gybbb9LZHfDGGeX1qN7dIXjmL/M5S2rGam2SvudW/bp09hnJl8+QPGvPH
RjuuesqzliEX1t1ahpnsX602aZgZyWOrE3raDPBK2bVKSMih5pC96yIQneohXhd9wF/ucN/mKt35
BKaDnoQBXgJH0FyxI5rzpXLGB6tKAu4TGPBKg4rb3hWaLLecbekGZdyGiZc6jjfpYAujWHcgQvjp
N5slao6Vh0Ep5PG2t0Un8qXqBoiw3xBJbaiNPmQs1Na2jlIH6mJJI21ifEPT4ENgZkdFUoEXz6sM
ttwh/S7pkLqq2o+EGviga7/atB0gSnyGKrZSMNU9caxSaw9t67/NjJpC0LLVfuAmU8mQPBioVEzG
ELHsved06p5SWzGaq6dDquDme1ZJ/0DCbzq57jaocLMBv2u3RUv6xTDLLGpZpe/RI/M554gw+4Oe
Lc1dngMwcFv/9u5axtW1kk2bTObBTscGSbf3rGnlP22Uw1PlQWnwFslHUqUmn4sXQIDQymczT4wn
hwYmanrWA5M5uPumMpFqOw6KyuDAJ6jBxlFoZ4LxnPndiyb8fl+2aploKLCpI3Tcz5y2yHWUc/RW
F4xGCdqWEIngUYzEaDrM0Bk5GNcWVRR9oHxoTN3e4Hl13ol8EVUyf5gBZlplodQZ6+onGZP0YxXq
U6t+yRPO7pe1Wa7kQhDzMvATlLnz2o+td7UWzuxkzBDW3P5vvSDJK7DDbzQ7f86VxQmjBKVR3tX7
0XA0RmKs5+oue+dtQsq9wJUWulte8wYbVGGwQjO6+uhKyV9dwus39AYZ5FyTEeoEzja1jOZChRzn
Hvcs4Sg5utJc3DsqWeJEy6bIXcqG2QsDjUDLjON/X7zb/8qxjhz87Az83DvqbcmM2BgZCyaZhRdC
/1YmSQ8EbbFzwXynLf5wtlfI8RDPjlwq+cUTuIGZO2MR5yRo2Wz9H8stsnS8Q6EjqT+88n710wYX
D19Ut5BhLzByJYLbdhCLdna7vL9OWbLN7GC5TjbyGsf9sjSRXRPbZrGdaN4mr61qo8oWLoUhGc+7
EINQJJC9h2pxNwERviur5jIamnd2WJvM/TYpTPNYt4wFlpbWMV8L+WjgBWj68lcLyNmSMO3qlFbT
M+GauJo45b3IkMwU+3YYx7NNd7ezGvmxMl77zxuqjA65lp6Vl7We/1Sd1XFagNomLqd8XVPMODKd
PF4Lx8aO7g8bhbdjXJn0eSlQkHpur2Vjf0wW2vAerPGh5xp5dVyRge7vscdlbKx1VT21mhB3Qc90
yHcBBN5I/Sxl4UcHImptvcXyPntXn3tpaw2EtpUethrqaKhYuRvXremnocjAJlli2KIPtTBblv62
qmvwM3iej41V/K03J7MY9rlulxCYmxXKy4r0GiI8oezNkXLtUU2TuZ07bp9ax0KYVGN29m9f3NH6
XDGSbzLWUl2rJQ+QzrUH4/ZFzpUTScN+EbQG0UwJdeluyldTuMye2CTZVjBd/vt131toXkdnxRcE
7abuJIFEjsfMS5e2EeUygAo4Ohjp7P6OnwUoRnecHx0/ne5MzX5dOxFsLJ1LRNZBf28TdnBfA8yf
Q6XynXC7KA20ZQ/3mmlIXQUnXQ4dKwDYPKbvdAhiBwvIHYX2tl0d6xy4i8WMGE+OW+rs7YnPeG2t
JGA+pvZlLbyLtWj/PBam3FqF+eDMgYtMTzDOG6vPhRF0M7T0hmJB4B30J6Mp6QeYerJkU9WegOsC
J1g3nI2cfzAW6Rsbhm5L7oL20dPNCpLsa5tSdiK4PGTywuYefUCTYDOpPQ0SQwevY2gdRESLw3pv
Le51WUIpnlKGakS9xpqFKsfvzIOBvvjoDnWC+M56JzK0e6h85lwpaF4qJGCvpcNOo7ZSlcUIIL2I
R2Y9NxYKeNv2wrwT00NX52aE7i1/sIYklrUHIPsGhc5WHFGpmbytqY4eR6I55P39RqpLmTZVDzJx
p1dv5RrhBtoLK2hZ6TreZQl67xIkDKpToTHgEw57a5R619SanWeziCpCycPEQKEMK9C/lsLeSzNG
9abfO11PVYZADGTvSO87FBQTFUgYX59Tmm7/5kyhgt9mwsXCa/bNZRmn5qAlEA7rzGA5xAAIlXRb
v5N7E/kB6+4ZIeWq8uXiSaYY/JETXprFulc5rOauS49gqrGjWe1nlljWvcaGbiM9aAZmINRLchNB
U5Jf0xzHQY9ubUuIhYyMEtL7jIaMgCrG1kuSPOQTJWnBzGRuynzjWkLtp3J+lib5Fj4sPmfw2fPa
0n7PcxOfEzP4xWmN0K4LRj1m0rIQHX+9pvDe02C67xL3wXcBjGSwF1AG5HIP9oSYL+nk26IRNI4b
11wXzKd2LGd93Ga9/68t7Cfl4EJr1sJFjzjGiis9rGbnMgXrm6ppXd3Ug8Ez4nSzNNXG7czehpjw
gHynilN6Wt51vC8v/MawrfSHOs9t8DXem5lUX2Wif+TD8soHlEciTQi0Ly2wFwhDUqC2Gxyv51Kv
gxdX9XEWTPbnMhq3K4dLcy6ZlqdqCB5dHSqKpXnxUNVaaOO+1k0Da4mPHxQIOKY1olqdcfzAuLMe
W2LIkZg518wbu0hTxN5Ad7gXfI+aWOtQZiWeJzzTIetNX0oKqYZwoKSbCGSWDC8Up4E+YPjpJ9oP
MprWqG91dG2mru4cpyhAjKH8gvBDrzDYeP2tSp3sMeixJ1dwzlCHpBr7FSeL6d3biNgKFc+ynnam
7h4WNYEsJf+hlr48yOQtCHrnMUu/kNK+dt6SYKnxTyT/js/B0KB34OZsU7hwhm5RoIICEd1RSDQ6
wzxngJefq7RSexvIX36Lu0OCBHBnrfpD7RMJXZMpsZkJHcUgBHSagSejl5aYUlylTAllf/IVZ4Wf
vHm0p5HuSWu7mGZ617GP38AH5ewcR+ska5rH0S+xplWtFZkJM1+nae6sSkAB0lDqlMnBR2KGX9yC
ytwZTDNp1oeymEiB8spNSsozUhALV1bGysDPrrBIIMsjF2B/BP/K1CcUZdmgo3lBw1l7JOc5BY/z
YuQPaknFw+Cf+4YfgM1oOJwHJ6EgrwMsuWt5yNlXOgXjGsdezvXq+5t59e7YU2wdvuFTbnwtlVWe
Za19DTpky37xSFiePIAH6+LjAs2/56LXj6pfDgXet7pgANyXJ2gNI/2dy+SCyMZdpZfqEKQj5OXH
ccb2KTXbjY3mUM311+qiAvXnz+omm5GN8c8UMPK0iRmmEGgg+7w3+RcfyLeriRFii+BbhYpMdmIn
rwluEz4SQ7Vibo/B3J70MXhQlf6v1zWslguL/J6B5bwE58JGy+dkXIzI4xwiplkxEZCxcxnk4Pgb
mBZl/ovwOQcTF7nVyEhE9n3J+ne2Nn6Oy6UyFu2Z0VMogsULndIu0AhUN82B7O6Yn/XogJnmTpqx
8uxRfjMZsb2czdoKM1KVg9h3JfUoPfu569aGbY8bJ3pgbFfa6L02A8Nt3A480fLXDMNMJpI9n/5L
YQ5MbVvXbrJv0pVWhPIe9+uSbjLbIlPNcEF65g0eWus6WtWJchnz4kI/M6ma63NozPNqmCCt5bsd
qE1uJ2I76/KJncGMVGZZHtqpZ04gOntXdUG/EZZnEXmyH0VpgkG4ecGSbj/bA0x5AcSjtpc/u4DP
tTqN/6hVk7M1JtwvxBidhy5PD5OXQyaHCwj0Q/exmeL4kpOB1U2PZoabR+ua6qt+cophU9nDhzky
eCp9IxT1Pw7yEpNkh5LHmb+Ez2pd1NYv9rssmFlG+cP6sPoH0b9nE2kapvRVnJOcZra5sSmWHlnm
mEvkkYGguiuRJdIezzqyCq8MmIhzhTd1d+Y4D5H+zoeFHbp0qU/W5AeiB0kJhhGSjiajlRhieG9N
x1iffrtOslfLftMdRBPmyCZtcLfg0xkCMMLLXeTjQ3P+H3tnttw4km3ZL0I1JsfwypmiBpIaQtIL
TBFSAI7ZMTrw9XdBldVVmdcsy/q9X2gpKSOCIgD34+fsvXZB/AAZHpozKy4QtIIU9sLlZDUa6TF1
rGlND5L+RkOOazGLHXkI7kqC0SeXpjiNLu5f5VoZ/ME0or/JAcfKFY3dNpdbZVcuUoH0nrVr3MiC
cXdkgK8ks9QqvEe71MG+qwlKN3M8yWOCN8Opi1tVtI+MP6PtRCzNSsQc/+Da3HZB9FR7pkIKzy8S
oMHyqCONJDHXlhTpufvVYyL+zlFB7kLTdo2/Xe8Ng6RX5VUvAS2l/Wij0HSUwzwKXYYN72UVU7iX
M0rKKsL1CX9a35Z28Tx07tVOZffgjsPJ0fEda/+73c4/pTlLODBbT0MpbRd3gtXSzM2WGXdWGRYP
zJpPdZfGgdy55SfLLIDHGLdFPnj1gUP9bUVT4WagYEH2zNDNdmbaSRs8Aw3y7QFBIopotDjpCbF2
cZjoL7WNhfrAzIixlVAHgvKzQd43h83GKZCyuGTdcJgb/VWHPbr2BjyO8ZX8GTYvq6D/37YS3EuP
FYaJojVVTPDxxxNTq+dE//aHt7K3OBmnRXcXxl9xFdFebCYqvcRchbOd7cYcE4KkAbIOqT+XQ+bE
JUPX7zNCmEKhNm1wSYoc2F+ZPDd9xNm25nFd/hhLpAkP6zYcMuZjTvQl7UJsvHHH7m6hzEl39eiF
W3OGakio4OcYJyg2bKtY+a5hrpH3kr9KsFWKobuTKJWsudlY0kg3ZVeBEPSZNSbMndaTO08Ufequ
oaY6pQL9Q+duI7wMazd9UlIRO+fH4crh7LxpPS6+nnyw0waM3RGoExkn6M/9KdmLuX5vOhwPKFHE
xgz1FSwX7aG6yfC09OSCzvHXgNMhpyFy44IzJJgQMUIIaaVtHkeiUTY0tYkN6MUDBuZ8O5pogzzO
g5gw0V8EuBYjVKkUX8MKsMM+UyV9ppFtI/gcHL9lOcLPOw2/6sxot6lCeMGkg7O3DK1b0ijHlcaa
iqj0hyr64HsRCMrU5ASwnGdpFidwFIOEbLibakRTI2eiEiookdQmNDUdoPCFjegpQxff1t1asRQT
P0Kzr1ATCM75RzR4XGO6BJzf3ozEqfdd/NV6cXNrEMrCzh2MmNwHLMDDz87y6mXKA6jnalf2vOm9
alwnHe3eIGe6KDiAx8ye/BEIUj8ODEvbipIwMd9Nu+i2QeW0kBMvqlOCQizuaURwucMhMpjr9cV9
FHS3I1mTOHTVh2ljTVe1Ea7tfubJn6on12CtoG3ABzS01r2PWM8Vv9AhvMgwb94qR965hS++MCge
Q+cxTKv2rNvIf6Jx93NkobqNcQ3oMb/4Ruwe8ri4sTPiT7Qcs8dEjeceF8DG7xNvr1vtw6Rj8Dug
Ds8z+6nXcrp0ghqoJCUvm568iKlDyOyWSD1x9WVT3ZZ9D8NNVz/dsoSpddYpCUoi5uq3ywQ96Eak
jxwF17MrGAzzXHJJaNuFBWYIxzNMOkeedbCb/CWL6uBkeYbYuyEQMLuZUV5a/+Ki/GFd/JMx7/+a
Jv+/sRJj5QLR/z//MjD+L2PlGTtkH3/kf7JWLn/kn9ZKw/sHSHsvCD2PYVRguh7wgn+aKw3H+gdc
dscNQtIvXd+EyviHudK1/2G5CNL4ibdke9s4Mv8wVzrmP4i6IfFbeJAwQ3yW/y/mSuvP5EfB8IS3
h5ETRhxdZFTSf+YF4NTNZ9dkHB6HKeDS+lPjpiGHFoyN3aEqcMOnIFkwxH17HxZVfYmqXhz7ItsP
bf1UxmF4Qzvu6AWEctee/9/QDu6fSWW8Pxcnu8lYQ5h42cmM+Mv7q2NZJo7lrQ3tZbu4T5tda+po
pU5M+5hgD9QKSRgchgZappBVemliZv7CkJe67mz6v8nRK2T1rKDmNVZGfpLC2WmH/ROqhBKzVaGg
Jx7J801Oc1s8qKCc7r2w+VCVQ4GL7h+3v9ttEYF2O7MCLWyWqr+Jlfwgylzfl04ONSJPl2gUAuAS
uLSVY33EnnJZWeb4PIxo6ZCqwjsBqCrH4r/QL9zlI/i3O3b5iOCAMQDm8i0hVtZf3LEKxaYv7AqN
KRd7Nw1ZcPp+yb0uOKkRnaUYmegAYbSW5m3+AxkwUlB7VIg9GwqdJe0sS1MwKzghkwmGjZXlKIWx
kIRSGpdaG6+tyKdT1tOu8I3+Ye7HHLMUIT81E79Wx4Q31QiAk7LEXBIgTmxCBtOW7DaBnez9gjnE
yLtY9x40qzQf/R/zYOIAIFl1osvJuJoALCN2alK7GdP9xwP5x8L1nw5if/kE/vIJ4VEOHc/l1Gvj
IP7zTUQ+alvECWL+Fr+X1j0BAi29iWQEcksBcj9g9Zp7kZ6GSDEjqedkXCmz8zDqlunJxdSLUb67
6wZxT2phtsMSmG6jjCowb7wHHLfZnYfblRmm/Z6n2t5/f6uTGYDlAQpkJUDG2j1VRu4a9W5WoXnR
yws2Lh/1GS3dOWRCKdwhu4Q4s+w09n5PeUte2lBfGo4a4xzXpxrq8D9fhFX/8aUX1SQtW+4pktni
faKNaaaAUseuOWAdqu4yP6jujKgjsSsGNdQ5TNuCKnsXuQDCWiAt5hOzDtqs9S1qmiPtlfY4LF99
f0smsb6lq5DeJMiKnTHrT3i1ulNXA+nHqQiOE2JsFrv3tU8cUVS1/20N+A59+NPl88iDWMIJrcUG
7nt/ucGNjFKdx1evVWCYqMKJ+0kS/8zHMtGRcZp9bFI8VGaQPo9OJ1ZtgHeiICVBJQC5I6GRWWui
I5k43pRdF1xpf1VEJ0z3eemQKOCAwW8X929wnw+DeoF8WVK7wy8gnCZYOfFc7FUZjHe1Cznp7+/N
78ytP/9ymIzYGBzOk8uv+JcFbkAk7FldCvhiHH+6YQI9vQQNErmTPMYxj5SJ4GUJxUnG6M1Fl9Za
lrwgK/2VyEDdmKQTX76/NQ8owEKvd/bf3/t+KTyfQefAwCGies8NB+9Y2yecjDN3E0RZ+kJgKBry
kBgJFx+IOwh9/X7xCbGtDeYgY6Gna18N3o2yURB//zBpgN44ftKvO3aAvROvPC9szwUN0LPXRAY2
SZoD319+v/gNFXXlBzFKEGY+0dhK+hSO9+GF4pxNQfJsu/WAUROGeU7AlBEG8i2YsjcCg9XFtPrq
bDlYdCIKZJdRzVY3oLe4ZUL+kXoLqKd6zitiAkg4t3Gn0HazMOmvZnMuQLEE1F3sVjvT769eaaM2
kw72Ss++wX5UXXAOxi91Um1rqxTX0a0///4SC/evyw+/igMIgduX6+t/Q2f/A28ahFgdzGju4UKK
geYiYPDCzZ6qiSzFuX2NS1+8xSQVtUm6Yr32b/754nTMg4L4PrNFfqPdpsalnnLEXWpBtjXGIEMA
Ko8XOyuCWycnUrlowqvsGLZthtx+H+i37xFUuEzd0cZNfke8ExkElnTU0Wsd6zWZH+o+tG97ziQb
0obFCf51dIj9/iUGbfeaTMHPohLuZ1YdOwZJXV2VaB7TgXK03iZpa94kDO5TCxoOnjfsR4u6J3HU
v158NNN//3Faf6GXsuF5RJUKXwSuifeN+OY/L+fasDARVIi+R2hiHkqXtBh9dDxjMtwQGE3rzpiG
DkU52Bfmxtd8eWHc24KzYALsx/d9AOSHv/n07xeFHKHW0bBTnRctLWRKhgwHeepZP4Qq01VQjNOx
RAsozUSgbgcJyuIJcxFbGZJtRvfpOQir+VpYic8cJjK2DS3JOwumZAXT/NJkPV5vEXAKpg8TWjwi
RkggdpQqE0jT5+T53oESSq9U6TYX5JTNRdh0jvs2rDdKBFvVEeUGdzY+kuF0MdEbgxvCHWBakbnj
k2LOQX90U+nixU70ybBaj7wzgsI8v7/5jkP/fpnnSCBeSN6ZX4X77ySzPnPIPZnpwDr2wejy6DxN
rrygj0I33DF8wbwftJNFULiyz/7yolrNEbtzsntdzXRthlI8FAl5sWlY9xfTHMxNWBvFvdsYwxGW
OgZA2NYfnZU/iESiyxJdflsN7nia/RJSRF5W76PUr6jHmysTnfIuCU21xmhVvtd598Q8erxtkym9
fL9UM6YcqeybopkZlkS+OI2TI+7G1PiFxLv89fd3nfO/HmLf8v2Q/ccmmhWs0fLz/3iI/Tm3GVL6
+TppNloM9ZVxaX0gtNxcpVzwO9Fj9crDVK8720SBAmKAojI7QuJB7K3z9oBH9ncjCm2ukirsDpn0
f0RLLO7YJJ+ZDLEIGO6lnC5VtvioyjbbtXjPr7RCadDBbpZLmOT3S6ESyIHSbpEGgwCogVA0o5x/
/P2vzN3/19OBT+FN5cXqRSpwSKH5519agSHqAxd5nLns9Zyrv19yB+t64tnX0XYtzvHBGzxT7FFd
siB0gwJIFvWmGDL5IojBujWicFyhhpMvQSk9lIB+yvyGn3oRrancXZxuo5O86AhkL8IxQWN6N9UW
fj+0BHjZIUqq+Dos0kXDQVMYd5W++f6yVYW97hJaq6vBFL+167hk17LfTV1wbmqkKG2JFZ6aHlUh
sJESlKWFFfZYz+olRddOOlO8sqT6TCOkyHGi3qvs/tgm8jNYlK8G+DdadO+RyIoVbIRWdG+TE762
VLTr/gtO/+9ysBerLKJ6w8MjnU3v2mFDc6pqnVfsmEjL5lUZTx9qlMnaJAQCnwqGUidv17OHXo5B
6lqSB7RSOV0YNQYPwdGL5nd6LUx2SnmPWHXbLSKqZnhLcWFkfvYRKAc1XRCtLDEwNlVZh72c2BLH
KYAljMF9ExSAmiPjYy7VRY5IkKkrUAAWIakGjEISg8DfusoeLUiD/RBSRYnoJZXpa2M8eZ5CSue7
x9RFQY425L1rCnyA3vjDKDk7GOijUqQUK0sbD2lgRZCjGuYFhX5OXaOHxLJb8Bv2MD96IW1xg+Y3
xKekDO+g8FxIvCa/BfW0adXuimpgw2bMRFmO5UrpqgA8rQysOUhg7PKHclpnY5tYpB3CblemUDhl
3Tk/mGGLxoT9HeD6SjlItJWFdiUjzmlOegYrShzCNMZ+1IdkY9XxLxPtl+EHn8ozj3KCtWjLxN0h
3IqO8RWYVbtjLqDvxcAsMhe9ubWqB848rE6Mbvw0eC5tDc4TDZ0rUnykpTjmS1CqIfu91eTgwkQg
6EKZxsEGAjsMci8G49aNYjLBRIenpyKlJCGxxocplEP/7zWzZJDzK2SDAInr7MRvBqnDZXQX2ZFc
qd5euaox4DaaD2Zt/U6MGvWZHctdkmTN2iBDsunNp9TYI1tpcIvXB8+uN3bJIVkP89GuBfmaeb1K
IfUHNQ5UPk+oXAo1ZcpgHmKQdW9n88vcDOW2XXpOGT4AbsTO33msegeB+HoF7YKuvpMfBi00qow1
pJmXsAtwRmBDRdJTOXeeowM8CWa317rBM2L6v/OG1Cd8sw+M744Tc/dlSAAF1/PuaOs69HUT42zN
j0qUYHxA+iQ4+XBKWS3m7ygO3cM0Q8VkMuragKt1eO7ttILYYu+7BM/ArPK1xvpimOaH4Y7sRfGP
vAIElZiHwUNW+yQTJAV4twC9Vf5Dp+WDthDsdz/6EIO7rsO3ufFwkUDTmGmoEzS97pz3VPe/Ev/N
Mtoe0/2ENI8xxaC/MjQCbwVvfNR4tIxq8C9kZDiNycRSBiBgomxlKx7mSVRXOws/vGy2Ds2ogBkk
DsOduHJXsNexiQTusPOlYREDoXGY6Wpl6nJ6FgSn4ZiNceuzETp9qzfVaNpItEAQWE72WZPhTTRn
g7OhUEg2I8/fjpO6hBVZTmgjDli9f7YjoNQ01SdnSnaIxfvtzKz9oON8xn1VvjtyQqlY5y9z7Z1x
Md6MAU9gM+pDoXjSygB5tUXHYjWoMGRwt/Nk9hUQRJU7ZB7PHb64sjD3wrsCn2h2wH2W6AhvOsxM
HyUhZ2pEf1VGj0u4GY6n2J0DlKDRe+9Wxz6PEDsvnm2KvxdKD+MuHC3jTi9EyQHGBfu+DBm/tCZS
d3SSr5GPF4YWzD0XHFMw7wtpCohA25g3gEOqzuiJqDdWnScUVE9MpFM53PkelNrYrrkIYX8QPWZL
DEO9IlfXI+zPn8A2M44Bzh+9xqZHrgkpJAXAq3WdmNgZzMpcSdU9t1HqoUOpQS7Y3sZ06i+01KF1
lZP3O01EvJMSz1nc9FjFFL1wK4IPXoMYRmj8oyOvA8MSc7s6IhCWOQOyVIxhawtUItygztm1Y/Rp
OcUX9Jf8tchwDJLGjBx1Ls6lcxZt+WwY6trYngK3f9+0/QVksRqdp7KyJd5N+eh3YNrFwFw1nY+D
Pbd7keVfXdvIXaH1uDE8HT9EAOlx4LtfBMH3lHM4h8PgsQ8I6AvsKFgVdS6vpV+z9Ilu39vIvzvp
Y2XNmFRPHTYrYC0Nc7Lc4oNzrKsRUO5VmoIImIaprOBBuU8WytxNOhi4Q8P8kk6mxahm4xoZIQ4t
Jvw8I87KLw9lUUFGTaS5x8xHoNUnAg91xGPUr8ZZFkcXQmjVR+idl9D1sEmrHY9CrYZfYcV/5AM4
mFqbP5M6aB66iGQu7vInNtsXNWgaA4PvMPgx7sS4jI/M6DLY/njvlrKAs5t91Uky7IhIR4gMN4ek
BIi9kgMYCohnMK1iVzjVL6ePsT2k5bMz2pcIIEE048Su2hfhqHQ7Bj4eEJIze4jTXOpomxhlv+7D
cj2qqAH1HW8c0C1r4fbOOgkJ1fSJDjQoi0GqQFsY0bmWbfjTVP2hSYERRVnJ/lC1vwYgcgOdDsaw
eLYKPQDVlTSwaskALUAuWZdclDmFtjEOWbgZEy0O2BENezsPxXTXc3rGFsNo1+vibNO7sPKFtu5M
EV1nXT6RNbi3uMdQC3hbNSaIh+PmodIGri+Z/kxn79yAkT2EE3QjSDViUQycwlbNp7D4yAvbXsMJ
QPim7dO/s2usqWdrYvOrCz+/9fxmPuOL4QTaM8Yl6L5IylOcDQXhAW5x4lyBz00HvwEQtqsQAyv2
vZ3foM7t0KnvvADFe2mg02bTajdY21jzVr0Nyzn6sFHkUmLStIFxg+XbGV7TfHr1c6fZBYWfHWSk
n/tufI9cTL3uUBwH4lo3TmvEmOgEc/UUAqDMmxUAx1WOR6ANrW7d6OC1rWkTFpCB/NwDIMvQZfiU
NCJWjujmAwSfeBW6qU1VUZs3TTWDXVEXryoJowMNzPmejc9jr/dltyXJaVvwllERM41t0/kn3T4P
/yxrZjP50UZlkUTaOpQQJqKIqamEGRFlP5xXdyaN2G3Rrdm+uVeeO249w243HoKsMKrHc41NavHa
1C2Wql6Y2VpUCVCk9l7ReGwSYkkG8gnMXG6mJn5PPO6/MXpIIaf4NvXQyP+AzCJdT2QLhGZyTEBf
ZG2PDdcD+YG6hIKfme5T1mlNuJ7z/M2h0GO8zvtgO3rGb7ubCQh04b3bsKRGy7dXDDCRQ6ulA0+O
ArJV4BNMdeMbFHPzwdLdr0gHtwl11zqy+1dtBs1xmm+6nuZBzIkmbwdJQvPMyHp4ntEahXmAaVxB
8nE6pG09Qq4BHw8IM58RyXaew41VG1usPvSvmnTcw5VdpS6WeyXxpbXMfJnGc9T3bR7Jjjg973dQ
cD8YBUPVU7rYC5LlJSbtYOyFfyQoZ12MkNAVynycP2gpKJ/q1EH71yNSNEHEJE+2bsZDtoT4zroP
ccxjRShLexdaCHuGOZJrs/IgkuQghWC0rpTFH20jMPAAcPBqwfqZS4qjqTvPmntwiNGtBoO/w1Ft
bQEU/JDRcDvmxGvJ6Iyg1d4iV502og1x/4XOSJk0P2SGDXViW7V9cxBD8gAnZu8FY7sPjBQ9nUmr
oCeMw2OX2ramB/4tE2tVWEwfDfU+Blh6dU0h7wioSsoFZ6SrY0qWK5437nYDSgw9neRXUjvXvEIt
MXbIat26+uBsyoIjQZ7ZBQWtHVveDWLUHdK9FvQBx4R8aj4dor03Fu9uleGrHcbbKHWQ8/jmOs1k
tLG1su9mj2oAxu7KY2vgFARsbTAVxzdsGYaijK9wTvMcI48owDYA7V2wNxdSGOYbJtQPGj3wsTLl
NkqTcN1MqAh6nM1qmj8Ka4STG/d3SvjbNiSSO2iSBTvss+YrzjZoqm48sw72lum+TVOPCjq8DQvv
ghUrojUTgOqoGxenijTWoRi6WzBEx2lon+uESN1JghuJEZDUDFd8V/YbwIHvljHmN0ZTOKtAqnfo
oJIW9SjXBa6CFdaEh2h686vsAecKBvoZ94fBucCz5o/cNONtY9u7GTGGtLU85Vg4C7vmeeuS+yZW
E8AO/K+aiJh1XPjztojvHNl8ShBKuvDCnekk8bbWfoC8NlkzdJEvhXmgrn/IhBOf404/uywqtS6L
bQN6cBX4dNGii9bGJjOTK9AskU7OdZD1CL4gcfeFly1ISE7AfhaOxNgbxyGk1Z61t5Zlf2DyPlqi
IC/BGLZWhxgMSfnGZ305QE8eOMt2HcYrCamUeODIN3iAxAX+2hsV+KYO3PeIoc9aOOIZITFGVhRu
hnIf0DIEE8d7fPg9IkYeC2Rk6BlWs7v0EyZyHhP7Nsvg/FeR99wX9TkW9oxNbdyUHs6NzrDPScfb
KBP0OnVDGk3kER10Z8JW4EM1piMwTsEvpxdV3iybTVt6/nHoIrxoISecud6yzb20tfvBEyY3Pdnl
q9yE5yJMsIHJnHzkcUVpjvjGwQiAZq6tybbL++hmYcj1KmSDspbQ5bhDHJm8ZnVOjBZ/gdFz/u6M
LqEQ5jlwsJLEYv5M4/qVQLgUaUR/26e4Fk3EN5FnWZt2xnIPG7QxzPEYRPlTxswsQcXvZt4E0qWF
OilsQiri+Qfaxyf9RM+q2thsyDeGlx0l8671bBBAZ8wwq/wBWZdhvllK3DPdjdZBxHI198VXTEna
5DsRY7PpxuFX5WLjrcirj0dzhxa7u7fPMJRIPHesdsdgYxHG9iySjEyPBv7IEBjS3qiSBaxT0fMY
OFjG4qxmcxsEccwbJsEM4BW2OhLHekl62cARq0IJvQIrU67swoFi1HiHbvBvKWoeo4oZzGQP23b0
ASDR6rFs1kUGNkKhRhqjx2i+TyaD9sAk1ake83y1GDyZiKYPWTN+DuOMOlhnCC2DZJ0N7CkhGFRq
azCk/e82GJ8VmJgTeXuLdec3gNUC4S8rOZpmcOQnowAvlS5LUdyZSGqtwEHfA1GgFkgONclRI0bP
qaAjYOTGxpZ3aUTNn0vnw5nKD3ipDBqGAsURz1norDGGUAsTvLgLSH4LGvfsaddYu4KL5GGs5lcA
eOphywhmOC5VfDV7K90MDRGeTmeumgQdWKYizrbJsPCpoBNKKoapljN2F25Hw0SEWJ+pg5lhub7Y
qIi5VmeXO7wtYvkf+eeGDLsJ0JaeABC7eGtcYN+AHiE4zPiHwOgESEbDGIG25z0LIzFO/USH2qwc
bDlLvGzf4zQMy8ciagq+GlAz8vfMFe1vDy22aVC/NqMDNAWZIPeJcYvFyzvyDCEDRnsA22MfGrXL
ATuzIQq0J1Q77N3DrAGctaT9MmX2DdJApD7HJeoqxKWbAdybyGgR1Iyi4JsVvzW19OC9Gl5+yjB2
RJmEBaAenCB/HbMyox6Jz10kAMc01hdUhnM6A+PIpv7RbOE5BEiYF/DFe2toIsFGbh1adVzr7D1J
HlDjkH+TBZyeFHHskBF5FF4yN9Zb4njq1ZA7txoHx8aUFKPWLAccMCFHPOBZYo5+Mr1pVlaZJLcq
iTahJR6JE5Xnaz2Y5U3d19datneGXUKJjbu7/GeZwMTSIQ8b0fKE4yESa7uV1wAV8grgZfETDN8n
FGSyt3cFqICCngZflB8yVMeyJ03eRUiNWIndr2pvaoUXYSiKh5kMRYDHLucSTrPfX2WaCXLrG3fo
KPe208aHFmLuerTC+qa07JeyIbVoGR3ZBZbAKpYvdbPkWyfpU+wj06oRmHA4GUCPJFC1MDE5laLl
DRDJG+wv3UnjZoxmcm3ISXVhvBoCickQ1GRJr2w0fqUAa0AY5zbPcneVoKFewYVG+Nzwh6oPOdIW
4n2pda5BA+ZFyIlUbWA/fzgJE+AaD9TKzoGnqNi+4GakAqe3wUwM5kXJdDClstGj/ex6zY9KL5jR
cIr3RZ1eIZJQyZXmV1uEbAJujL56tn06xCUhMKba0P5+LvED4Qz3HjJHoECrdoKD+SEmMq69NKY5
nZpMhdsuAXWKFRHxnve2l231mpnxTy+Ai+0Y+bn3tc/tnmB3jeyLmXS/c9uk8k7j16gLt2lenK1O
LfnnmYJQNESHIvZu+7b9zCyov3ioZcwi4tgvgW9FqyBPAGoPLBHgpLm9p61rchSqldw2fVdcOrJs
dCijg7tKCSMx9RQcRYt0BSkhhlo7Yvlp3nM9JZtb03Tp4bvViue/2RRWySfftiGGnueyWOR3vZ8c
assL7l1d9avQ8jgJTSbc6BvFdDGozi6DEMfgIgnj0ZKaElLmd/XI2atJ6Q/g7JpCeFsy8B6jDtOO
YPoeBeELGymrVJK9+GOaHw2nphG4+GsiWvy+Vg/GxCpWarpJNA8E3d/B3ZqVPhUWtSAOsZb1mBIH
VNzaq9uPdDTN07gcBtNOgDbD60THZeUzXkCod6fnDsm7G7iYUluxK5saOd/ooBKgO+E4HOVHBCqj
ld0baYS9EnA15ywVH3ypfkFVokXcqmFNTRxbj87crKXXWMcmJ7BHQbDp8ryhnM0OwIKcVWUPJHGq
+QttLh5eN4SXx70IL7Q5ppaAB2Ig9Su1/pDJcExplK9nesCeEz9gXDz0U8c66WY/cjtZ9xjFHk1X
H0c9p0e5OJUTU72NRqSP3aPTuOou2Wj6ZWvPJWk3QNS878PpPrGsc2hhXudO/CLNPORi4F9iRpNS
5KDY+mKIseI5ue15vNgucuhCOVCyMGTfLyQO2uaDtYx/mMH87MNwKYIHzBkk+mFmpSLBKoXnJWLl
HDsewLxBOtRYPeMWMjzmEhd+kaEvHuTJbgLnqLR4M5ZrPjMXPYjZ2Adt85PtABssOqI1mKx12wa3
TdUvuILmd2fMXzU9QGLr+w/LokYuJIERRnue0MvctFlxyENqpVLEINN95uXaDdA/yOAuH1GD593w
6uNNjav0DlgikZDzkSBbGAjxHbq7F1rXtDgqQaobPbqx8T80pO+NDGOK1byy15rxx01I+7KbIPEN
YQyxbaGqLULaOGXEoBIr3WXYzqsIupjdYUK3IAKR+l4zsHiMwv5cE5erIl1cc+uSxmN+9iW4eEoh
X8JA8pu4REUFJ6L9ylrBZ5fTyuKDJJ6rvQDFCsgj6GwOzsZzYUgbWqNbr5xe/WYCAbM3yTex0PZ5
DOYCppr/uwCE3wTWg8gwj/cNBidiqnkKQkirqUqS9UhLK9aQRqn5flDwQ6+mXukjkd/5tfwVZJNL
AFlE/2Y5rBjttOO3AF/SoMHrsHWPCPafLEC+NhXzqjQ146WAM3psAPHXpYmXrp9uSkgrV7aP7si0
nnvATcJt1JLHhBoxuhcULveBOc/buJxHDBLYe0m1PCEg6e6JbeVsFld4ePzm3gjGZA9edF0bL+W4
4CnZgaxKdLcs3KQKN9EEUljRSnfDL5GkJ1sFzW1awLDr0fVoWJ5n0KElfUrCcQVNdZBzw09jrE4l
snXQdpJ2XWY192VhkSNfd90vqBNppZyV6ZTmHuGw2MH9tu4aQU9A5iWuuMAc7zB7FtfQLzfwg7or
kaBFp9org8LtMFcjPTBEv5GfVjAI+X5pPXhNByMk9oYHKbLxIei85tAF1Kx9+tEXHcTKtEmvEhz2
aRbJa9Aa8vr9kg5BjkGaQzthPUfIOfl9RMF85XyA7MGNhpsBiT4nN9HSAwK4VspEE5NXT5cxqJ1z
n3OUsN4GVA03Cb6GSzbX6cWgkIU4Bzto+SGKfvfGMFqmMQPs70GljE1rMGr0usat6MnR0iohu2Ik
SRTBfHsNl5emRR2NaunezERzDaspOvHLw4MGvhlnJtzywg4eI/9XjI38mSE5bkK2s1u87+6mcVwS
kqyt4Y09s4eovLN9fWfO9vBY5M9TUKsrZ+rxMTGdZjPVs9x/f2nO8EawuhPLFvqfVc+DvyZdbQzK
p1wQBuRm1e8sLM3bQLXNU1DaPjrGAnjC8sO4U6za8fw0OenVVEn4Y7Stjoa0In10HpwnMTJPHaQJ
n4ES1EwdnKCOp0lWABBt44U9chZhVY7b8tG3ewN4kuHew0VjSwJ/9lphbf5tyyxeIWws7hIxMNiZ
DWLI0liDxoRqlrTJeY7TlgG6/+EMrvfeMOFaK7yyTeYGl9JlyKEHD0QRJx42HZeH5gPe0XucmsNz
40gLbYB/SQPDgnbYKfRT/bjpMQzvl/7pbSJUeuMuWr1C2bd1WkAbaOz/Ie68muNGoiz9izCBhEvg
tbxh0RtRLwhKlOATCW9+/X5gz+zK9Egxuw8b0cEIdbdYVahE4ua953yn+17X1qM0PPPeN0C20b/o
o+FVE9tjMyW+cmw65Y4xnOYUPlcE39MwwNgWhD6pkRCElLFyy9B1zTue9kNL2mFZP9VtVD1knJSE
uCxk35dShCVKymtTujmPg2I4TXgP16LCZYjlffFWR5jtFSMw99FP7bUhSw7IdpMeoPHdB0ZWXrsG
UYIqHuJtZmTWxcj7Y5Rz6bkocI+Hon0uXExq5GawtqJk23uMpZzS2IpQhy+wUsaT6ZZQHt3vOnWw
daalcZ+l9eM0GNbJrv2MppsiosLW8RXtlbshTSzsbCO0m8XUiNxWbIC+OOx5mJ7IhyiRYCkYiEDN
SrcmRrEy3LvJy9UNDegd0JPgQXXqXuGiI1wjOLk9BA/MXuEqWEQeFqGnnV1U22Jq7+vpY5BiMfbw
iT+zZ0AVVce2T2gMAtJiHZmOfy4C5h7K6vudnRjo+m2M+rS8PrP/hgeZSePYJWlPrUyWmxEU92Jq
y0O9zDBL75ONv5VcNiTSuh0d7oTkGpHop5Ry4bqsgUkFqvD3M2d+fM7VbdYiUInq+PvQCP/644ca
vYOsCuMwIRHchv43KEg8TAHWzZX8ktFGcHOtmQv4jGJHy7lKeBYFRldfL7b9yQqi0+Ql7rYOPEKg
aVRlzYBjx2OhakPKDTDqox1Fw5rTNPIX7xZ08HjkWRegxTWWBL9gM0VGcQhb+qCQJ/QGiIYm/ktP
Z2lIbNZLLl9QLVLeEBu94j4+JuSuRBoQWqHsjZ4W2ExjvuRimq6YDyKCSMfswS2xcNopronlR5mg
kzail7ov1J0sIudeWZGx8btPEUKWnckYhUQ8Ac2wbD6bpSQso0jfHYs6wieC4M5HUYkndWnszDRq
G9kujjF4LQ1SR1BlXmaZ10FAK6bS5H4B6Va3nomuS7ptDMaPAT+HrfrNCtr34EbMg77PeCo7Q07F
hVOFtidWuWmSOJHD2t/EUyGxk3VI+FT9UBTfVKQOQGOnGyvz9BMRb+9GhVbdSKfrZORQgev5iJE/
vsrdDEeZm15M+Hy6t93nCRDFFW5F/zo1QNBXk77McfJkt0z4YBmKu6z1GMWRckQsDlgJNUaksBY6
uKg+hReadfSiO5sGCNJdlBH6DinMfBehRb7v/fFcl4Z1tJYDSiaS+KKkE10kykQf5yQ+F3f7wfLS
ylL08KwBj6sJ05odah/Y03Q3j84xnrW8xiw07Momb6/S1KXuzAdgCfz70VY1OoiV02TObV4ySAwa
e6Y33/YrjT96K1KgYM0Eik5wqIR2tvTWU2e4mpQjz2NtCUYzwLaSxiFUbgrn59wx99gGk7d164qB
WIJp3iRRZa2FKVNGRQY3Ja7+41Dm6vzxIw9Tmg34tfxmQACLSfwIQPqLHz7BhiHVvpCMy9nPHXhG
dnivkjCg4qDRJMjI7YsoeGy8Jngsq1eLKduNM/v3s2CLV3NHLOqoHTTPaBknoNan1I6uOc1zNqyq
5K45zMzzo9wWd/TFjIswh13XCftklKHNSL9+nply72Of79wGMLstko6uU6WKK9+E8Yy8Zz3NBbE2
Qp0VLTJScCDueI5T3oRZp2/cLtU3kQBy3jzGxVifmyxEP2tGL0Pr4ruOo7seM8h3qDWABcm8VJjr
oP2SrvS/6xz8tUem6B/PhMDX1meTvD3FSH2D2RTjHwXWSfsRAmP4fvw2d1V7hHd0ta+f5GD229kg
+mK0yXWpLKAvzBbGlWNq85bnEAS/Vo2PWGuHbS1TmLcEdcmWbiP3FWCXqhp3Cfb+PfBHcLHO1Oz4
C9E5iRfiRdvKR68P94gaoCFzZzxHMwSpxjvZpfctD8Ddj3F5L+KWSBwf6NswyoIzilFu8s6cNrX0
CoZseX8B3Of1PkYyTiOl5z7YAf2oOkre8jinCxip+qoKEb105o2jBTTC2nwoBOmQAwXSuv5USxI1
tOzEY/jhsg4NerBzEpwYeq5bXBOrpJd07kx62essDLZRROsIVUV9JUkqBZOfpusZ98mOXj6TBoEi
LqhS5iIkJcp1PmsokCNg6LmN7YNTRP0h1GO1qsiGvEX2xqy/bq8//mSFlVihvcT4rFR6KpPwzXH7
DvnZCPt0iLvDAP9jjzjQXtNf1fdVoPW907+jDVU3AXXDBTLjVoJTuooszQ/GTASl6QhFSdTfWgiN
bv3MxzpPymLkdPemrMV1EJKHPqSPVmxaTx9/UPaDDgzrJo+sR5f6+KJdhVshnYPXScK5HmuYNEWS
7xu3Cu8adyru/qyAZMaDwPFHdT6hc9KxbHoEvmth1VqSZ39QfVZZ3Dd9iIAoQfiCeqYx7zygpCtp
E7/ipJoQqMUMkQgVrcwOiq+aRm6ieCJStAChEZrdjkdKucLP6dJVnQHXFGhWYvu5SKOcpoSQ66m2
UBaW2qXzUhJ1NtX2mYb0ItjYobuXPmp7mcHzF255q8f0Bs8SsfLLD2NkGKZG5DQffzTTLzphUE/W
V4/rHV573zSHsodOiygnPtZJnJwD6dhw4tPqVDSf3Z7HVVd5SA3NTsU7J20/FXi52tQvbvvlR9yw
tmebBIaEoRNSlhjSpQ0LDwF+jl7ZU09537pnP3ZRy5Q9wtbQex67WpCkMq9oX5MrQ8lBfhT6VQ7N
oDWgQmz4Pc4r1tsDBOZlBGeekfCJVemn/j7vy/ZFjUCiyixX13qYe5py+IeNLCzvOzrEGz8f5e5j
5dnJrQ9m71JF4ycrHNNnRjL4N8Y8OrX2y4iw5v7jh+9QjOGsIVL5XMZ5fl2GLTBJiIytNMoH3VZy
9ef185toWHqorh0pPcu3XM/yfolPB/UiS7Nf+iMjSQ8hORwMpWFZfemz2XjtvNZd98hwNp3J/5Om
hH4WePpXlkWXSmOz4QtLdzID3k2fyb3Evq5JxkuS20nWCj5qT3PHqcMbw3a+lF1OQu2McCIOEcBp
8SnAUognmudXUzT3fZ7pXShKWtMVE3Ih7NsY38Dxzx/55yhmF828aREkFzhSCKx7ixHyxxsm0pYV
pz1fnGEThkPX5BuYse+JoKitjKUbLRiF9y6MPZZU8pfr7SzX86fbFTtk4PPKGC0C1/n1epuVP7S6
autV2ZU9LVwPJlcwbey+tLahcMmfH1FYQrsiNCa0zCupcHM3YXLTUhjcJFBS16VZt6cEMZ4OvOZl
BLZ+Kiszg5sU6NcOkAQI6euiy1DjT4qeZsnfi2LvOq7fejP8PCvdXgurZghakXVTl+ONTdX6EjuQ
18msffEz8yQK5igYYMKzKJCPMjJLzzQkXjiOFQ9//j4+/EM/XRK+ENvnWiDvtoVt/rIEHRU0Q5IQ
xhBOzhuQ0s+j5xz7Ig2IAIJSngnjZDFSzestQ9hhhQjhzcn9dt23XXP483v5t7VBgwLqjQh87grr
57XBNmjAeWTiHFrqfWxqKvvkCLfYZdDWnb3YROvtzAQHg1j8eOX/kXd5/99kuf4UEvv4/5Acu7yb
H53T//nu/r+Gwpoo9v977/K6Lt/aX1Jhl7/xj3VZBP/hYKECtBVwQy3+2/9yLgv7PxxcufjWJBQu
88PT/F/OZe8/yGn17MBk6zMxDmLW+0/nMqZm25eBH5Dnys7guPb/yLn8s6lTWsIJXFzTvBh4KTbX
X5zLfSRHiluswA70lLIHcIitUe9KzAPYfoYeAL0ujqqywJ25KQ19fyAblgPZIW2TT2DP+3VtxUwu
1HBXEsxw9cOVvP3nDvvRdCq4Oj/sRbw/AnMD9kKTqAr2ow9X4w+lgyJselJGHRFfYrkoVKnix5gK
HQuXO8sj27U8ygDaDh/ky0zo55ZuTsQDL7kawpawFZnwjMSomTfVvmlz0D5Rf/OXN/nbReRNktWL
95Bvy8Pd8vMt2ZddFvVmZ7A7bGt3mvZzo2HEm9FXEG4gfFMVcnKDph9SNG+7PP6CIHxFs+XY01Xe
OAUUYjJYGED/5Y2ZP28WH5fPYRBi42gGtEP19fM7oxiHsKOALjuM5XZGWZCvF4egsmem+Csc8kgS
HOOp6aInuibBHoVrjGw+vakN6dx3oxEdq4C8prbJ3sdhLl+iLLz2UvNTCgFv49J7RdFPk0kSk74x
O7fbEAlJMw+7+WlMxMRRd+Ap6oia2WSYbSz2rkPTTTHhES723c23GVbvLidKgjSWjthGW0XHhv4H
UC3ZXDjh75khyM1s2/ntMCKCywqkPBUdzk4at9wo9D8koYNuRxslNBiOu4baK0pb5ABzuJsm2oy2
n5xxsIoza+wQ9R10FWzShCrOhBhlZOACxAl33Uh5j2+4MqD7p3qMFwwsxT29Qdou3SHsCnW2jbJb
+7o8Ab7oAccZ9bXmfz11hBimM7VcBZT62ETIAgUyu13bFmR02taVBxYUb296roHe7RKH7CMj0/Wh
L+BWZeYzkCQCYX3UrkRvwQ7PrfpIbx364hCcIpd8PR7a6cny9ZeusHMccdM3P5ccu5Bx4ehENTVV
ZKjkQj3HbnmVhXN4ll3u7v6yqJY183+ehf+sKcvzbJN4XqAMC1Xhx+KkHrs0LjyTpCwIu6qvaYi0
DDsceSJofN5TOyouQm5tKDUTFIXje4nvGjT3ID79+a3Y//ZWoPZajh1gspK/PpZBPnAs8JGdxjP0
XLZhkJXBnm1gVw5CnJekglCN9q4jpWvHwn/GbuFsCK+NN8JD+muB4UGwPDDJBwh0PZWvPsbGU7Ek
K4pOfjcIAthGJNPEE9TPokwfq3lATDFAgkb4tjWnqsFXEPcbEvseoExae2Ooz3/+lOLn49PHBXfN
xXkf8LAwsTn/fMHZIGsTSS090CjIL11XVGfjHvw6GcnQwRjE4N0ieeKcSXnorSonJSePdqpLCu5b
/58igKdu9O2/guF/2pF/drP9826EKSyeV64JVeeX2lSWw+iEBnp/p/oiBPFZsbTvIIDesI8zRrO8
Zh+WEdPm3Ce2NNEN6hUcOHRhNrl+aqoyPulYAbPRQBX9vx0W2MB+X54ucziqNM9j5/OXLfHHJ0YZ
kzRowDy0hxcPiN3e7pDueP58AUe/9D3sc6rnV8/GwS3pcayEtukn4kDF/yH1K4Plr11YNDeQwVfT
ZJioavPkME8qvmFt07dAJDoUeYjGcyifuT++drWBOsRPL2MfTuRSIgNjCsmZryfMCe1/ZJwrxv6v
77os2Nj66DznbvQ8jv6dy3/OyjL/RBzIXWIhRqmHEslpnH+fGCKuiD3fGZaeLh5gm3pu6ejSCYGH
g6adhBbUMkzWpdh2dCrCamRaboSnamnX0dl7LVtkEX5YBvsxS6Bf9WN00GP/RTDo3ufzAy+VncqJ
aCMoY+NxTFxY9zTsV+mkYwhMM+HBEcxxq/UAGEfWxSSF7ZhiduF08jXlvH5ivbl4zsRE9M5A4eCi
wzJtyAmV1Zz9rnqUGhNTGPSXiFOqrpFSq1geLLAtCKxG5FZgAdM4fwmjVnCWjgk8ikARE9fktGnP
zVx121S75vNgwfPycudWGwOdMdTzT8jcBjSSAekGAMd01zfb2iGN0UFaAWh3JIM1IZSJdpzPeU3t
4gr7/4JMd/t6XwYdc+ug3NoiOA5U+NtW6vY44WtsjQdDAytv6/lLzlXf5WZwA+lKrFGhHsJZf/W7
wXjyJINSmoxbUlZeBhYT2ttuPNCkObgsrwd2wSd02ze+2YpzFzqXTLe8LkO3XdDyqaLe2+vFTgJm
oTlYs1Z71FFi3tYp1G/2VoCD9LuOPAU3wZy+ORp5Qz0SGUYAK91Wt5I8X2hqDvF74BXN01ja9+Tm
uCsFNf08mhXiKdxNt3XUh2j27prlovmV++KI/iVyMccyZF1ZtfyWh2ZzjDi9QzNr2gtyp1t0QuTy
ZjSpLD1zSWnutRYwPD56tPVxbuHpxOmQRTnqEUFT1zSHb3bBaDUzzB2UBBMdkHmFaC6kIIhP3Jfn
FjAyDQ8OrzGO0VEO3yPTYppj8iKFLDB2Jd+wvVuMfGeej6OPWag34E8NJHVh/l+V3powcsy8BJYR
JHFyoAFsyjaZ0INZ7mYOJdx5+Gi0v2V9lBWoMz1D7Zijun6I+cBcWnHf11WwVxw4D264hOciCMfy
LvdVXX3PGjo8hIEMadnfM1Fomaz5x8zoxttehQ6yqbw9WgaGBpSe/TfXuXbD+EYVY/v2l33/X2pf
FKmCzplFYWk5v5il+zoQNP7ZyYbGtHflmFIF41BBNRm/1irpN7VGew1ZGbxoT2SwJfVeulRMqgAj
oed0w0l+XwM2p8lhQTG0P4MZ6f/2QPiXh7Dr83xyOT+Y1FvLf/9hww29cFST1RokOyJIxe2GojrA
XQHcnPGV/eRx+WnxPmZpG26SySdMOWlptcU62fz5ilk/dy4+nk2cY+jBfyCffitNXL+uk8EucLCB
wF3N3BML+w9qjz2k2xg9s30RPGRp/QXG0QwBqU/6yXLq+VNBd3RuS0quuv1W4iNeJ0p0rz4+Mixk
Tn+o3OAhHfR0/Mtb/rcvmZOcJWlx8UT99TiPBkK0bUJSR1HU3TGBnEm+oDVumGU3i3uqweZSHQCP
eDuUM28tiOSiohahJbE3o/INw0ZLmwjDIkbRm48Dmcda3CrbsyhPGagbRbKzuB02sjEQV/XxU+ah
0ep9dWnxxF5ROv7ffA+euXwmV0gLEf3PS6LwStznjr/0geDZAYQYD11uoeXN520wyGY3mpwzpLWg
KL242ebAixTkV92oDUjwaGvwu5lQN/gME7vDWli9RT3u8CrEmxwS33vleN2XP38V4l8WMmWtjZfa
8plM+780eTw3rpuxguzjYDPCdh5aOLfaC+qKyoLJFU8Ou52bGZuGSJSViO0jdz6yJD/Kb//8VuS/
FDEceU2TtoFLyfcBHPvhnhpzaMky7+jTd7m5z0Yav4a/7/sJJMlczdt+4pDbtYk+Dz4ACRNNz23C
4PvAedfeyZigyCBvEeX6X3lsto9JML6A62H0SFPtAWHDfePqKy2GcI9fnIG81W6tNm2OoEkWp8y8
9SUOsiwgM2uoyEQA8AsWOziUnSBPxXfyA54duntD+zbGEZRAIrqvFSqDIxqq7zlDz93kkFko8IZ1
0Xg0gYFde3iyyaS7bRITOnCHBQstJGkoI8N23dWnCH7YcXB6xOQj2H846FclsrGizUt8RfrrULGn
N1np3jXjVcaga83AOHuCPnnM7fGxpvlyNQYgT4U9vWnsHqs/fy32zxy1j/3F94XrwqHxWCC/dkYh
SZY2uFJsbssD1c7VqhtFcy76rF3BaJlwuhtXkQZ0VkvSRRI1fHcWyDvjVDLsFpeJ8cHIKs8DzuCG
BzzPHYmsGnIt9h0ndF5lN2KWJ2oz82byWgEgrGjHsvIL6gLmzP6q0pPe9dZ5JvdLYC/f9GCmL4jN
ULRBDfrLR14eMr+c9shA4B9BiwqG3HJJfliJYZ3nUWIm0Vr2Pp7r1MFZF5m3JMUQ+woFKB4JcGx7
RsN9AHIcPnC2KWMvu0DmAFehGNqEqWKyLcJTalEp9iTrpf1DFo+HfGYiqEr72kB1DIsZ1TPH9fKU
jmQoTj1D5h4qypq2jbMdXBUfm2oiMkeZ9HiVeK2G5yayqsufP/EHx+znT+zYnm/6kh1ScNz65QAR
SI1JphwwspP8sWozcoHror6fE/Nk9zq5rdEK+Bq9aa9AgM/Kg+bLunWMKX+O0ItjYH6tRBzcxkZh
nhMDs/OQod4bEkKsUC49GhG9mBxz22loIAaHszsC2ae4kVNk7bPOHPaIewWtt5ClEeNLK0LzFtu/
uGDY3FrDTJpgYiN48Fr8qZimblonEqvBTxhgdU9lY4WnKdjpOnkgwwjvFfkMAyEyG0XfCQhGew4F
I/uujKL1TDS3UedXgZkT6jyEROWoAOYZJsJa9ubfzrK/77GOzTkdJqPDk1p8XPwflpMfM/eqktFA
zNWjERVUipEG2h+5mKkdzo6GMThbytRFKtGTd+5nNZ+4ebAnlv6fv+lfuvrL7cybsfiS6WSAkPwV
KVVMtWlhsSfyEUH+XeXHO9rtuBQBaw1GRAugGRAiW9ety1kb8jPOoHABgH0rgqj7S6fT+n1v4c2w
6Hx2GJOe79Jk/OHKdMbct3nHXHpYitOpWWbg3Gm7fNkHFPPDJQ5uFedxvS2t0cPZgyqpX3zRnpof
TLEcpYwwYh12p2Lk7E8IZ7MzU4HAhMynk65Mbi+veVNNGO2N1OPYkmLGyTgd/vm6Wr+3CD560zRl
gHWi6VwWwQ8fJTBDoyvBd5AKhgxYHVqMMVcEcVUrmuS37qCrVzdcmy3iCeYV/toQ8ipd+lalx7MB
W3aZtofeoJkb4CRaRbZrnBDdgr9PJwiRjfXcsw0ZiEV2hlCcN436+5j79qsdHf7yUX5v7TpLhxwf
UuCwRpa+/o8fxXJGkfUTHyWvu2IzmcGwy3zS2HM7e+XZj+QqusFP+BzowYL0226irusfB3jN64Qi
0nWUcXZghqu6Dk6YPbHxxCkUZ8+Bt5WaRA9H7o4qH12lIgQ2UMNNhhRh1Ybgr/78Wf6lvuGJ5XGY
oEQGfforpTRuPIQlnW/QlEXe5hkIeRiS7ytY7FvsHWByEB6yHakCN5Qb7oEY3I8aWHCrKIr+/GZ+
f6z4HtMGhmr0y11a5z9fV69y8inQeEro1ayroNm5uGL//BLi98e1tC1ckB7jA9ieYCt/fpHKz7My
w3ix9nFExKuakujwwdKvEqBxQCaqbacS52yXbrRJoCvD2OzfMdqtqgSAPuK6/DtRieE/WYl1pvWx
sPITBTlO5lhp64CUex8MAUIbO27bq2jfm25/5U3ju054Srfoy+j3alrTdmglOzVMX4lQxio9kfHt
DhURuCBksGgNwdmMAJ4YHgg/s6WCSGAqAQSau+fFt++xf52s/qFBUERkZZvspGoGaG32Z1AwAvpO
ClIV5kga5G8Eo+SrgBgs2sxYI8OFNM4538kb8pFI4WhNpAWJwupS6JM106sn+HITD1F3nKrhi12R
S6byW4SWnD7cFBhU3m5tzgm7pC7CrVvTUR+L+BTkMjrb8ZJCS1uFNtKG3LDnRrK64rCQm8QluaEz
zHvMPiSj1dGlVRjsoNOAM5is4jYP5ruqdi6cVaMrVU+XSXEo7Fq0EWXFG89xaUwdjS5wrJcefP7G
n4h8rDPqrbLPxNFMyvge0RNVmT7ikOh1kFz3QPHx9YQPxkhGiYPUo6cLdCzDxrjgvRWrygyJSScc
aQlb47CRcD3XEeBqxJhkYXBTYN2f1YWCSJzlMIvzoOqVZ+UVnD4kFojjwQnZOGQH9Bon267cE5L4
E2Edxh4NX8T3OBRf/7KcxW/DHJazDUhM8F1zMviN2NePaugk/BrPc7BDRgkitx7Nk7SPVDJEAH9t
vWQ6gaW09yE12zqXyiAJokEzmc18XekyVlnQgnlqTEu3E8AHWnHOM1m+nYHJUzKnh4FuxIkF06yH
FsmR46uvDQYI4bYAtXvcjthNV4Ou5Z5OyHUMo/+67lOSUD8FxNIxe1uzsX0GBxUfZS4JWWmt60Qm
5gGv//UQBvWdEbjzHma5skiTsez2ohAHpySioTaOTnHxjYcBgYreqGltmSknAe2Km7A6SqAd/yiy
4ywkIEJ4gNQJu71J08q+GYOUsIL2Oq0xtCVTXF5jfSivZ0t/iZR7Pc5EqWRL3GPmVnc5+QBmM044
E0B5paR+kuMdrXLhNvsGL241VMlOT/hx0BmSYXRMieBl5wQ1CyXMANeBHiQ+hj0BflbT5xsHXsQq
pxmCWGIGHySifD0Ajk2taTVDuMcr2K0DBve7qQVtR7vJ3M61M3D00YBBPBdKqJb3wscmG9qj2hWm
K1a2HjauDkJEll54HCiu40oQ4udbqNI5ktGIPhNnWHAojvJVXEXqLw0KG+EH2+RPBbG0lx2a6asd
cAr4gK/+8DjHRbIYd1hPuiJ7Oa2PoiM9pRQvjVX0uw4JoDdPX+OGhpNvalSFkNlIIRYUdIV8ZgoG
c6whYcEPuqNNDgE3B+CMOf5ilZhndSK+ykXmQrzQW4njlBBk1niJ/z5tDATPJYeEOsbua5XwDtrq
VmThgxt77yoc7+IwetKKGePc3fIg2xvQcpqhH7cAGQUpBzM5JvGLh7hkHcLbL7Njm+MNDFyx8zAR
b6ibWhLi870x8S0ghjOwV+LFJYdyN6IBbiARbL2ZTcOjD5dD+zJNEgym1DR2DqqwXGbxrot7lMCe
e2dZAf51QEBN8UBqX7chy4sANA/ezUDKQzE8kn75zQKNASIEEQy9O4hinvuVeATMSx4omJQAKyyx
68xGSFXM9hdbbzpWJTAHLg+HqKriDElZ56K2ZQqvy4ex6LdGHgKbkGG8o7e/XEvzDQ8OtvCGzCMj
RiX4mNA42ymXBmA3Z/fpAOtaz1iKRx1vNIowzHo+0/zBw0XgvDaF3jSiGnE8inUrcJgSgQmgYjQ/
Tzmp69jyVmZlkPbsPtQsDgBK09lXAP2mIN7S0KJT2pYbRQG/TV0QUH3u7rtJXlcyPSUqslZRnSmc
IdFnurxXIjYuhI/xkNJcHLoJAS668kxlR7IBJWKPfZfZaLq2GTkPCmnUzCN/YZZ8Ygd6nQpsVg7J
XOt25Py5mK6ySYKJTeUm9bwbjkTXqVN2wC2YrhhGfp0mRIJlCcFK6J1vYst4o4w7h8radDG/xgv4
Fa4mOwMRMHZzBph9E88bcCeT6o5FQ6iFLgC49FH+GvXyAcX2yamSL4ieb8mQI96ZVnYWfEdTfcci
eQ18Pm0odjB3801aZGALpP0UIitaF0Wh1kZUvZMXTHIB252HnC7tkVvQrGLcAWzcjg9psWCPzD7f
qlJbQMBv/TZ9EymaPWTLAJO4cLPRf/NS1IMjbmwv4t+I/GKnQblmEJetlE02WRJl34ea0CLLUU+p
WDcyumDdA2o1Vf4a/ndKhESEXjklXat8SELymmQ/Iq7ka7cblgNXHie6vMNUyqtQshBQyP2CB/oU
jtSLwvWZuM32O7pVjPn1uSOknTmrNa/lQD6GKEkub0jtMEmEm9XV3HLskuBSMQffo5MONx4sdbMi
ZyMSGIIbN9sZIdbg2TlE0J9WwsoaOiIzfEwPxT10mIMc3C8zpz3qV1hzMUFbRdCpjb6Z2RM3PrUg
JC2iH1X4OlfIIMwZeWOlWtrpBafxEkmXYEYxJY8ftyvfYLytwH/IOEW34blXYcydpPzlVk767wEx
Fp2sueKtz5BFOtQH4b1VtY/cPNcswgjprqa74XQ7A4AMqXR8GUZe30RV+0aIC32C8RvSAtpjgmoN
UcbXeaCFwzhJ35at/+7aqlhPXgyzCqCDZxfdpkwX9AAbUe1mrwbMGNkX9x59bExPwRvRFRGpaCv4
JOShIBhYZXcuLCmC6sHOxub3DDEk223+WsS87Ah0JQZKRPYM4tcIHA653fDosjsb0yUPHhoHzA9W
0Tx/azoIReOBBkPBaaw8jpnDhwnHN6vhKppW+YKE+zwW9duIqmWV2C8g/966xicTKLAoGPv3SLNj
NdaEQbDf5iW93DDji0Y7s/d755ur96Nr9GsFFWsFbOsBSONJqvghwLZb+bYD0ohd3h+xK8OcWFOH
vZvpeF/I5lnN/bb34ehUMzUtk54rOJdXleLTmpKrns4wE8KAlxfGc6Vtl34ymlq4pneWhvUwsN0W
kyw2F10aLFzTh5yAG9qqxCaBK0woFklWHR0/hxYwX6m3cHcUecj+jra2wJuL8VdxuzKQadchFPUC
zahTsMNj8mNiw0AcUk63MEhICHKy6M7LbonMQm1lKLnJ5/xB4xmcXXKddRVWG8O9MToX/pQJ4Snz
1Zc4nQB6MPeAQiW3pT9+1Vl9YF7HjLqPianqWGwirW4Nv/5eY1oNTbvYCqenSxSdlFMQajmxUlM5
PIRZ+1iz4UPl0BxONbkxrTVCZLO/JgF2DlvtRmT469k18n3iv8C2Rqud0+2MO1A7HaAj0h0fwDR9
QiFkk7EkGYxWw1k7GJUhWUzQsldezJqpvXId+TAelbaHTd/TVfJH0kZh7FmoV6HKsVRlhC2D0z3M
Gp4KVZSsG+fFqJtwU1vZO+Q9RosJmyn6bIwM6EosVA0dpqfTxw9ey2pyG4YVJcrSo7cCxnSCNcC3
9Egl/dXziZP0KJjXkZi2I9PmFVX6V5JV0WUN+dUcI4VmQjJtdEl4OFIaONUdLipc2IQllau2DL4D
NDsBpnyMfRZTy9HdNdgL8gUso1r/WhQd8QIL1bhhGBjfSIgntYkf25UNk8zefc26rKGdmG6kJEkO
EvkLuQWfxISghPF5SBcDIpZp7bu0eytVnK5HjwIwmJphw6NrjfeDKgcSTmZ6MczrUWGXym9cq2I9
Q6Fb+/5G1cSYti0Jd72T3juksobJS17YGyd89gvzcz2yGAU0Nn6J9Rpyd/tTU28yX785LqMXElrX
SNlp5TafypCWIuEcJ2LzoOrOODYAJa11i0agq+yXtpg+B3GYbAgZ/DTU0eM08fB31MIT5cY2Qyhr
GIj5uupyNwgTzLMXo2hOo31ZE+s0E8WK+N/bY2Q9hGpCM1SvVTd/97I6XHWI+S3NodEb0XR7UMkq
Dy3WbFXnMRvMVeui32qS7sbQFYDykX4h5RB9ee5uCL5UaJQIkx2817p6JWqKLOPwtvFRSORYs3bS
jW7SrqSaQ2O7bXM41GSjcZR4z03whYyRsYsWPOXIY5N94+4p+B6yzkZeUL/NA8/JPC8/GQ4g87YB
wGcl/pNukQVx+y2RGG/4rYtN77pqZ9Pdh0+eZVm+SbybLokeGqy2WYmEF5ZQTKZSgwaBDG2rpYYr
vfShHZppXXTf4EX0130Qv1vTVQHae8l03ZtYN1YsgRcvROGbwsJPDZZwRsKniM16E0pBwhhbWJPj
J5/wnS3rlPDCF2J8QXr1RJ1NfIccZ59HMV1UHrwRqhEzgDT9zf8i6Ty2JEWyIPpFnIMW24DQEall
bDgpKsFxtKO/fi49q5meqa7Kygzw5/bMrpESglRTt8cuwJdAUuhrpNZAM/gbY3dmqkLiQg9z+OBw
SJhZTnaQr40reh1T1UhKD+Ehho2n79hfxWG6NGJjTC49xAVRU5z4x35pl52XZU+Gyj89izPUn7WX
stC3aUMqXDBVUlDnJVFDGzkxxN9EG1lHWfLJGAAHB8uP3TR/VkW42CpUKGfiS65DMESOidynQCJp
R4XrVioi6dPEu30NTdRRYM9OBP+L+aX2kiPUipaWeMsAH8sbjRc6HljyGVZl3woERwI0Nm47sJax
aEXY6UTQygTg8BygAJDpa2oDxofD9cBxTsrqFE3vK4sXpP1gF/rR2cA9aA6WB8daT2GOWubGcp0a
AOefoTcAuGsakzFSkOBiYVuMt7qGy+XO3ChB7+8KKtkQd/Us6oefJgGg09SNz64UUkfrIUZPktQ8
uMcQWHDYpO2hLGEvVVR2wxsfr/P0zXYsoS7PxBMBcRTM2FoxSY4bVPLRkcl14Ja6MWcHIanB0ODa
7Ue8AH1ibVuFapkPxmKl/99eAFyZNeudagxqCknXQn9I7oxMf0NVO7kk9HgjLwg5HilyP/2Ys+IE
neg0mHzoBNn2PWHuH1rQCta6XA34Tm96/WeM6cmdrdLemZXzAqXkl/rwlHtbcIHCQRWRutSTy8Re
6jaTT7kfl/qXm9B9LaFd9kXL3m2SjIht98EvLEFlEI/o85c4T3TSQMF/TUX0WGL1mePmYypijfu7
8+gmMNEtOsI3tldfu0T5R4wvIR07G+kFz1oP7WEyeEE07jlNse72o2IemQkpmSiJfUFmZATmGiQd
62mKFWH/IWQnvEUXXf1iN4u5LlZiW6IY8jZLJelqWnFKHvaXwvYoJay825SxVhXAsGhrMxwzvcaL
sa2a3o6cEkKPPbhHv1BDtDjJwFNSH7UGzGxtC3Cq6mug72kjy+LW6oBwUUQgHE3TXnTAjZKgCAl3
A9ZFzcxXlKQGstWmjwRRiwDLaCCgNX+qSwVngYxYsxx0Pm9GThUpAE7eBsV7OY4RDrhu5/kup1w8
k+BqjiR8mGMGYgZB/ZG3qckVMFewiMoHUF5sTeaAOJ9t37oigAU6MrgshvHde0hUNPVavDU6GdkY
iwAfpu+LMf3qE6Zhkul8Yw0Wic1qoOJllJQzdPU5+ddRGxVOg38oViRXX2SfjSTnDgBjY/fPc0PV
wYpDWgIQ6g5sIlQtHJr6pF0ySpVmuVLGWrx1adq+cpl0xYgzgc7k0p2Kg25OR4qouE9X3dUrDRkJ
L762Yx/VPeevVN16IYsGq4ZLN8lsl/Qdq24aH50/EtmUcoMGiJzROkuHNHNu+M5+qKc9vdntQbBL
cqiZkAZfx0pbzTU+pTLG/tC09cicqU377JovEFkGIyhPhZnYb3UQ/Ov5aG2gvw4coBZ/r6JMQQL6
Ym+SAN+UC32iLSylmkXVAVeax23chFU+s3a2VvyKf6fVRnC1bQg5baGjHL/j8eOnbWXenWNo/FT+
kyuq6q6fNs7UTzuwTlz+dcA1KZ5SjQ7Mjh6rbY+KTUwN7HKlaa9sXPGfmgHx4HQKY2f+zqR6SNTy
Zg5Zvu9Yz5BuY1kXp21BHaJ35zF+IXF3LbYFUP6gd659YXK2+ypmUR6sKILnQOkRY3norv8nyAgA
IfvBcp80CgpDkd2zvavCSijj3MzdXfBi4DtlMcgCFCH8MNqN2jVN/5pQxBMn1GOJeQmHvPPCqkXm
THlomxrbb4q57EA5YpT2Eue9KLA2LGRIoTvPxvwlgSopPZEbsgwriq/4zkj7RCm+Bs1AjdQG6+QD
8mNwEU9Nze882LxDJrnPrH7cp8Fwmazsr7fTPnIbYP6e1kXBWIGWtWtYJ1zE7ZnYOANSsvocjNnP
ojpJfpYUdpYzOsUG2Mx8tryvwVPiBBHiRku5c4xZ29gab9mpalBf2/6RA/MWr5KEdCrBZcPhkmi3
EBW4wZb+d11+LYphuQyWG621j0z24Ge65NSy59r14iUVFs3H1bixljW5nbscX4xaPjpx/FVazdl2
JKAwu5Jh24OupwQV7DOKpAf7SLOuXKpe4dSMnC8V/rOU7xmjD72V639O1KWkXiB2i8mN1DLPINrF
LnHYxXiZcVWd8Yhw9uYm5Hv5mOCOSL0TL0g8tQlqoCc4IaxfgFJraxNBTwrRwkW4d7WuHe26uK9j
47vA7dl1yS/soki3u0cb4BX++e0ap3ZB3Y6ugkjXb4Z0vFWEVEL+eUYrAMUqaNCEN2EQd7e05RHN
s98VVfKFzXDew/w/lqV2PxXeQ220NMcafs6OsrqMlWiRYUJsYOuYHS0lP+pl2vqJ58PMyL5HUbuR
govUEnC2WC9xTj9AjjgX42Bf2cxdyeKLUApQAoGUJxD27JWTazl5AUSIyGmpeLVA+5QB8VblL1Rd
x4DOKojAK+ueNHHWr28dRXq8HA6cklb27PnTe5llRzpG6E5NPvh85daOUCy3+IZ0QaOa19KABYfN
ImMCzH/9oPkVjuDTa/DOD9Ip38kSh55SNPT4HpAl/7vJwdZPBKlRDwoJqYyiD6b2sv+lee4K3hA2
T3NDqTLvbFt+x3L4Rr/WD0HJcsYljBvlpWTAppnTmLj7Oy3jI0UvTci0Tmcs3/ql+PQJU8xK2/lL
/8PFc9yZ9nCjfLPFmUpXW7V2teWMm3SWmidZg6MarDW5of+166/Wu/5f07srPYyG7qF1o0avQ89k
vuU4ufV549EpMzOdWq2H6Yauja6YKHLSbrTjjpEFQ55FcgdRxFSUN1fZm+MuR68gDO5aPLsaQ1uZ
2HKPBbI/O61/rOS7JoGlOLFN1XsXQXxVu75uvky9zaNu8c1d45Lp5t1mBA0+eM3ioaw528wmC01x
AeGycLfrXzv6Inh7LQ67fE/HpAsbrk43AiQyN8wgiVxHjVtLQJiPiaVucwFstJ5MYAGeds6o6gqr
iePMih0L0h0oyCnrD7JFMQbhW4YJRlz0K6PmDT5xjQq6qznnHKsps65Gf7hNmBQtZEH/1Z/RwRtt
taO0SjyZcEJs13u1tSTU0zAd/WHreh7AjxgCh6i9Y++M3T5BBdOKkgKtTl3E0p2WgpdBOo/YcbOB
C0s+ZY9zSW21jvOJ6HOk2uIWxFPDFwFmYvCbKPe0T4+YUJQk2TdTtn5yxnai4FjpHaQAnjTDWbtn
m7tcL7t9pmftqXJJdiyYwLIcnYKLIVhAZVN1VPpgcjTvZJrN7+RmwD8hjoYglHnNzOAxZUr82a3p
unYd89uBnBmqDVvzYk/g8omj4rLMazB7bze++9hT3gRiG2jBYnJVsFedL8IkUKJ0sFvt6uXUGsE+
E8H8FNj10TN4E1vTXGwbmCebGU/1dpaCy12s3XkSuTpL7mfQxztNd5odBXDokGWV3ewSgHjt5a+y
xYzZSfWh0epdFFAPDYCruDsjB46l71ypSDg6k/fTU4ZdBcUK3M0AXepPgDN7yr3pMx+d9mLh9mF6
fjKqZtNOCXF50AedXf3rIKbUzVbmww2vOuxiSgc3rBqtC2/Ire+0U9jjBNRuZlL9at5CSzKVL1vU
axuFlrSpL7OzoiUm7EfXhlO5VWYD8FYAzdKpDyqQOqvUZlfS4Vf0CvfkLul9XjenhWmEDUgxRr7f
nqwOuK29gledaoI/a/yz5v4zEExqTW4DSdPnA9L7m+DDc0er+3uduzcOCMpEg/a+sDgqWsUj5pJp
1yx0XcK7fahTucY2h2oZDftE2mh0ay3umwAtYY4J4YDBLrdtcxUq3cdY1oxK8i5wEU567aEpk9fc
+4lt2rm92GUf7tGtXNhPpuswQeBpRC+mcquJg4sOeIwaA16mpUZBiH6wE5z7Jf7RTevR9TmoKhwU
fwJsv59qbu8GqwHUp7PAKBVmV2sxMvzYJbuwvvjTLEwgkGa+Eh2FuyQUxmPwkLuwpSGqjNtu1N+l
nYICLfxvRSaHWYab/iL4UyYycSED1j82ti+uqZmwFGD/lFJtlWcTIJk/m1kw7ElO2YZzfAhkQ2ap
Mxl0EG8rD702P8dt8Ox0A4XwpxqcbST4s02tmBjkK0ZCG0OpUYAkxBXWe69LkvCZsHv2yq+N2z1X
cjWOxA4WawPv8jgKnzenbDds8FiFBjbIrdXHNgIbUPapdXrtbR62JAJwbmKJaZuOBJbBZgBv0ooG
PgB0580Dz+vo1Bi464H7ssi9jIsRhQAdI+emopMAopLYKNssoxRAaFSb2uvM0J4ERNLBC9IQXhrs
vGvONQmG2qZzDPoBy6caYgziSIOSu0bpR3fc4nrdG7xkyIqwCW0BzBNzmfQkMlx2Yc7qBLe67DS3
NNRmqxFo6tU5yMtdrCDY9uMAPZFHoaVi8ogufm+nxlW3zA9R9vU51ZJpUzvek9Y2D7mitKbSvJyt
TKbvsnHhaPOK3aivCH7XPQ7GlcrcCMTJTJqCE3OGBaoFy3tBl9yOecbRguwiZmevz0Gya2y2OYA7
v1tkQSCHfoY4CWmyT/sTr7ivJJECx6BzMSiynNZdRVwBOAScefPt4aFv5q+4FA2RN6KrXsYgWdjx
XQJ1taKMq626bEf50/ukcwBY1q1Xmkb/Rq6f2dIf3CKhNAM3p9csB3LCwFY6/6cT+YvpX6myO7hc
V0WFfJJ63KTM+igGfV9X3rEcs2aL2eLcdWbBrZwuDT4CiYvGjGq0YxmbUgiiP6Gxb5M+eFmWg70w
eZaTf3bdOb1q4/ISjM2lKzxtP1rC4ZSm/6AR/5zOqEKncL+bzPUYWZc7GSefU9tGFTeaFSioH7D5
JcwF/l8Dk4cJkq+O5R26mclx4ssA6Sav9H2buo8xpfP5pI07hC42DES2MQ5lXMDne64HRFKQriM1
a5TNUUeyzRVFVkTfsAoGyy4GmxYFTv8WJIl48nLtEkzzUbW6c4cseugNNBrHWd5NCCVMhO6GNkAa
F2amZzxaJ6FN1RYu1is1Y95e5sZrtzTGeUCd1SrFvXupfm1pnUVVE3NJ2cvI6bbo1ndAZcaGDr6Q
rNonjTDDwUZ22pS4vN0eHj5FBF/0tbLGSOqand6xIJLDCu1gwnza2InLHqMcX6SvXWhB2IL8foFI
OmMC0ZC20B4I3vKZDhiDSGz5lBWlF54vXjmUEmwm35S7iboLqsLCuHJveCQQIQb5PKVcVXI+LHxj
oJ0yNBnVP98s3shjdRxa4M872T9weLJUTtmmN7F/5/Y1VmrSd/RDECKmNq53eC34/bEqVgS4haRq
StanbupGzpRvRfXn4/HYp62TcI3tf1yqSijWJRBBLhwTM9iGnnbFYnmdZGcfsmRr+Sy4bchVoWVp
YRn4u85GYfAHYCmYbEK7s+77ursFbOjwwOD306Hiw6phFcY1uU39Xx1UgOHdcg/FNym73VypX9Zj
bHPxsxut9RHoAHORH//w4F+CRooDMxDKo0lOEuy82qj86E2Ws63XNOXEYtgloxoOdu2G5YwWwLqV
g7jZkZ14BQ0Z7DhArmlSADHuTc496T4wcJ0ncpibzjeHPY5bfugde8BuJrFbrrqtR+YEWY/jR/jL
Ct5OAM0uRAVTO3vBxY2zs7tPqH0qiv+CKe5jCXY7ythUbpNiATLdjK8ZAwM4nGEDB/+DXhHtZFT9
FNYmylcbHHSGaIjPMRLNhBiloPblFNUdcxJVHmv/EAUfAHix8wfrV2SayaeNmoIifhbs/C5TS2tl
tR516RT5Gsg6KnRNcuDak1DBwfBPgqOfOIfcyJSdIze/g184n3AV/oiHgZbETOyjLUGZWhx2QZZ/
w01PEwmFQhvy08hZn/zb5Ltb7U8tAHBFWh6CiRYNnvbZcPbekPTszwVKRky63eYe2sTF1poYq+cW
K0if8z+X7itP3b7XpzpkAWbuh0nuLOtDpepF7xGiM0gOG7tibQQ96xPOb4ZBnqqyZvpsZ/uIS/ul
a2YauhLzq1PgdiRLmryavhqLnL0nj1NzXZBrVsNQRl4RUYhNVZaUa0s2eT2johZJ2UdrfgI0+45B
7bfin8O82EP9pccuI61iWwarqAoXpC9RBGd3Rh1JhsNU1585RoCjJepqUzDCrb+HLQJJkbm2d83h
4hkaCSr727DHfYbsp1oHrtiy1iF3/Po0k7+N7YBMi1POVvXcBmeD/9a1eKYr7yXXxy4M1FkZ+j4D
1+5MKSXlOkp56s10lHhWDuvM6jeWkdNnkUQ9KufaY1HSz8utJfUtLEWD+uUQ+8Y5BuY/WzU8tg3O
DRvQpsgodiRJv3VMbS+ctqPJ4H1yZzKoFCv0/ZLv2+7bGnmujVqdBXAVHEg2TS5W98wKv9x4fqS3
g7qQqaxEBqxbt1Pw8MFRBBBOC/0nLgFWIwOEApTaU1DA7/c65j2RvZEG+ch89WP70PdUdSXB+D74
waPskYt0bO0baVrhomYvpDu9w07HA1e0Na0mvWTDjtTFIqLdY/1WlKL9sH+iHMOO160I1+SGZp3Q
zQvUFfac5FIyKPLmkVssV56W9DqYKDh4c34EwVRu06XlORptMsftUeqQ4Hs2m66iaxH34sYdarnX
LQhwKCF2QHWVvlgfWbqc9ZylYKVJFpiu/+iNzNGOqaNZjmwPA4tSAvxN7P3SLb8PO26LH3FtT32Y
Dg0gtLTfL9r8g92jW5tAlhhKEqmgIPN72peKbJPP+HuljyCVTDElgjN3Xd4vQU7Gw5tNXtdIj2LV
CNlxn7x5mFjxVTNJ57mBmC1fcmOg4BQcNikZ9zGBS+70PQKaD1V78iwgnO7Fd6n51cc6tMaJH2C6
/LhFBa0IoqyHAyiyjI7+hgBWck8LWKmjco7gWmFRDHt+EPpOZYDP4y7/JNDt8/kCcNCRs7NKUA/Y
W1nNKo5THU8tRfUEpXxSYR4+N67QTNHmxCdHvo6swtGxjBv3I60TnFcuD+DY56cAaxGt2+yNRKm/
FYImbk7/zTzxrm5aVjEE9+D6FPJej6033r/7ziDjCvjxVlv03itj8SIcgDUfT97no4MX1lybqfLS
fxqsat5TDuByM1Uzoq+LsaCvMhaJiHRAxJynPvW45y58tGr/jtGsY1+QBzsVTNfJbUhRt0xsY/AK
VYPAiGiihboV13pr1IDzSVR8qTl3Ivyy3lnVo0/F9kfhTFbI54onGXWEijj3qsVwuRNPT7cT2Gr+
MMRx9WnlDjzvstpXuUOflV9ERJNLLEkYCge6tHnQZxpsQdwHis212/KL63eWq8m+bdlsADJmangz
AvDRDHI0kyxA9qmdA4/rygN+VD70Jn5KWmtMbFsIUDZOuBbA1L6phrtgAg7CJQvgOmEjLNkl/I+O
TsUJjOyQctjH9YtdoBPGLpYfKhAj0GY+TxM/26Qv/1nQTUfL/1fEXImMjvVUk1UvCrNMhOP302W/
MOkIKsLXdm5mfVA+6m7l3G5Hncwcg2wcVj7+sYJE3lawB+fMovRdx9eUkwkJ05zvX2JXxMRSarll
2w07pxxwJbol1+RpjFfcBs4X7LdaIw4rTZUGAF4zwyyZaqr7PO2LkH2Yg5ZQP1Fbg97DU5sSLMGf
wVq1BSjclc2Hl+DYSKTJ0qDGwcY1MMPwwUfzyOZt3jQYZHcmW8mNYTUw1Bb0a3JqYluP1qEdURJN
9r4xC+Hov1elL0aeeypxhxqKUJo6/8ZMHQaLRpRcUTFfLe9ILUZIs4aXI6iNQ7mesoKfci3plpAQ
+lpjW7LrhM/gWqeJ12NlsbohD0tIUFgALlMCzGK8N7l+bXSPygydGz+vbiZ/x2uOFv4MLml9KOIe
4XLBsZNy8p75mDPoIc5vXIxWuHnpBnS66qEQ8tKlznxutSGNigSPg4Unq6zobyo4VmXLZgy/i3bo
hh5x16lwo5jLHsEN65no8mNpVOs8ixO72+OYT8OgxRvHzWPH8j+74I0uAnnGzBAfslI9uzTEhybt
AP1INrkcUtQSJdp7Tnm6fQtyvxhUyPDkXKWdnCY7hupdafXxzoSmobujjALf5DJuNe8a3lW+/6gX
lal+U8O8xX4xQNCZ9SjBW+e0Lv0lvASmjStYDgNCodcgqa5UtAEUbDAqdKbCYYKZYGv05v0cX8eY
HD89Ctam1cnlmsRJdx6eDpwK6kByApL0lHzlmLAKQHn8W9xhkas+TGu2tnnJlJavQgo0yn3mtyz9
mzZKQAJuJoqmos4w2XpgVdtKNJ9SVDAKsElHvprak6Ppj62S7dUOwFGkCZdAk50/1vQPE+pA5cNV
M3yljsti8yw7t8UbkW11lGm3nl6atTaFMDHfRm96sIcJzilWJ8AUVBn41gE//ZNJqcRGcJDuXSWH
lWCHxwf9Hkd3T8+4P78XPhfD2eiegzGJujb4XvPfvdzqI4bDSbfGHQ7WsA0WsO5xvtMFSkVatuhB
1QDyPRiYkfsO6FDAdGWgsk4EZGftgC3CZlp4oabyAsZ0a/bay8Lu0empKFKltZeksHyIj3rg0lY8
6znXD+4k+HBdttgbKXGg4XR/lUq+dwLhi5CFTrU5TXNrk71G+jhxAjYa6NAMuule8+he1f0jjW2/
zlxjs1oFXydfrUdG9esWyyOoZ5KFstmO4FzCxV4CWhqYntbxJg4WVBGoN2FWNi98HJetriPlVFCb
OK5cTBXtt6fmTz++71zuXW0x08u73NNxE6AEstetcnAhdRLSoPJCvsPYA8st8UrRkZYaCCpC6wge
8m0l6s7Fkn+ibfiJdlQKxquk2uaBjtItpnQnvZ4ZJmYRXcSNthZrnTWt/kxSjPsu11bEciZADlJW
U3QY28g15fiqKXGwmUApFcTuEOd2d6rdNN60rLG1ocWREFhlJI74Ke1wtpLnWaEEacur5+ZZpLDV
NhQacKKbO6erHVAh8LwqA0JzPnGuuJJoMSagR+Vh5yg0JzKXQjDpFjA3myJqyDYfrLbi2aGPFqO1
H5ZS/KDDvfgY9HvMeldPq++byfvgmvcHgQUnD4u/0OyXYhNMtb4Vst8igBIP0JrXIjVeuhTjZ2/D
DckL59EXGWvWTF1xi4nQSNyGyw6SrzkhPjmItZSR7ANs4itfpQ/5Bg77zO2fBGuhA4yjrzxwfj3X
DNPSOTdy/C7zjNoNVtRcEIjnGOjQmKO/+OLb04QPfcPVHkcEla6GMv6ofQGELYqbC2gXZyN2XChy
y4Me5Nv2jPbh31OD+5AOKGe+AMKh+/IjnnESD0UBvk37ooow8ruAsyzL13WtLB/SzHFe3JQmj7n4
EybqjGPMqCw+R6BD2JueNdhLK1lfqwOK1nEida24a0TxOtEzdKSpYk+f5m+qjCL8L0Pt2XBSXVHf
xsayzqjRyK+6f1+a0jmX0sOMNrkH2z4CsBjwPLKqHMxhOFNKsNeXlFA5cm+1svUHQpK2bJ+onMDF
VA3ZHncMbxALDh1d1/eOC2Nt9iTrKXAj91bf3Y8YkCKSSK8doQY2/jis9BW7g1diy1sr23Wt+/Lf
b2A6/R3afBB5nT2f05Yvg+Xgzout8ahbGGQoiubuSepsqzHcrrj5O3PhA0mdzqan7jgyHbazhdCw
N3WovGU/EGfiS6saTls12XdSKvMxiE2Ylb3cmywhd5M5y93ivksPVDcASwHnRFtd/ng5fFS2GJeW
C7BDTAX32FUD8tSePm5vi1sjAriKmlKD/0u4I5W+ro4FNFtuNqUL/wmZyLPek9l0tkSS8NBxZ2OL
2G7x+lNETl9kVAuK6R24A7VWZKHHb8UYzdk+zUiTMcVEUSuYm02I5wf0ZhQx+ewUOvhv8qPhPFjY
GehBAopx6axJe6m+6FWrt7iA4tN/gXvZ3Mk09w9zOj6nqCh7c/G8nduSZQflaR5xiV4zPdYZw5Y5
7Jouo6kIIw0sBY/tLqdQ0FBJOClYxMCymbxAmSV0k4XSI5yU4RGrhX40V1DbIiycVx0vuZiC8khN
QQDooolEzs6P/MJmtY5tHLI9x9iYwDr3HWeixhC/IJtua5PhP10ysY9jShQVFZ27pmqHbZ0Nl0rX
erYsiHm1ctkk1NrBGV3eENW4bCkoK1/SgFZN46HtRp5tFdyENCDjZMlbULbWoycoLZkHfec39VsP
n+wuFhCEpO89SOR57IrXUczTc6AXiKczwisjxpvt+c//4c0ax//LHa6iJlte0q0NRUcmoUbTPw6T
zzsh4cdqJARquhZBKUt+6QUM7paKscDs+bh0pF238Yg1f6bSe1Mxzn6AyDrmtMXME5QYDKaM0At3
DmnQfoNJJ7uJvLhSHMhEvjT+2U+wiwRWfYDR7r6Piu7Bzo7/0YD4oWXcJF3r0bawlegKGNLcGuZ9
YJb/qEyvEJpxyflT0d+1xBOEOap7FH/n4BXOU0dnIvyqcmcwGZy81frIGWbc42dycG1QtlN3ywUK
VfHGV6bfofXtTZNM+OL7H+1aOVakG/Z97LWw4ZyriiFwkNZb2Xt2OEkz4SHjh8iw0915VLwkND7G
mGWogAOF2MdqmxZ+t3WLLqapcqZLh2IPTKo1yuBoss+3X9zRHkJIJAqbWH/RrJGQxKjtSj9F9ev9
bGtVTyQUhjcmSPLFXkvawC0vo8liusEQbteIQv0rcDn7XqdWMBXcFpPJ/mh6Nqc1TIINNdNBxPW7
eFsUJV8ObGiBBU6lNYXJJmDwJhu0t7QwI8ooioW2MMzl7BzJw7DlQ8DRDsHo+s9UMdIs360zkEeZ
I+4Y+2xgUpi5Cf5oa3TASwu2Rkq/64JC3KcVfpOh4nAYxyo5FHAdwM1Tehqzltkmi/ZkJNpw1cjv
7ZNJUItRXqSHCTzmjL1Ik49W2nATHmOHfrSkxOGu0RhhWs2Tt9Dnq+SdUTYr+79xGLx5SgPizw9A
lLf2+JcjYidBb5wT458Pk+CscPMtPb5Hb7RgzTsk8Hh1tUcxs0uqyk8rqKwTVMQtnG4fujdcG4ON
pk692y4u7H91OTUPXjeQ+vNsbTuNZYds5Uz0CzFJD3SqoZvWuZ49IMJAxpEbo42zE2rUdHDgRsa6
mz1hBLkYQTduuJDoOycbKNixz5KbzB5OO4YdivnMRDPeSHr1h5zyGdsddWra1EGXk3HRwI3arFXw
dBTLNp7nrwYD+xXYZHXQB3pEwEpv3aHVP4VNm82qJjrOIB8lhRwbM9WLC+UkOVcL0e18mcijSb82
c1Bc7rmADZQ+iOEacBWrtUDbswLicmqzuFL6cB58nKUdNx/D1A4jz8LBxCTfKjfyayfbA8kzt9bq
ZOfR2xFuwEiX+PXlP74BjTD9Di463KOEBjhpxBYzFa0yseYc66X+LIe3cZjFQ1IMd70xFke8MPhU
GZ+VsoZ3HgbZThtRsJkZhY2Zc/1wZUJhvKpig2addNeO5SnrKFXk6Tu4bQ9KxmY34MSB9jCxAQSb
OCf3Qc8bpLSnT0sO9wBKaF3MgcB1YKu0zvF5iK74pMDBI0lSw67fMpnxKRCFjTVhjZ7JW0vtAOtu
Pk/kVtB/g+rb041XMbY8rkX+0c7KOQEvQ4Jzr67RjFdcI9M29lb1rcMRzqvFetBk+ambnOQzKKfL
wpl9cGaR7LNuuEP9k5fSnynSCqg3sRvvUlYYwD20xT4VLRxssA/YN6uwLJg+LFc8S5rdj81o4Dad
yvJe/3YXkKFoePMlmdgQIUmxZtNIcNTmkD63LRtmS4yPtq3Jk9eY06lw2HJZCr3RLulmyyyCU1nc
ICQOAxNGfxkWbAzpNCbXvs6CfdCTeGX43tCu0QN3K7MxAKuObB/ot0YWbDQaOT1ksX8sidm/lZIY
JQmA9dgjVTPU2WtBAeb2P4Cjytn3WCZMRrBrJJ3mobsiOaRhkdYUoUOLcxE8NiVRTipyGBAqtzws
1lKfs8L/mRiaIsA8hFoCoN1jALITGEpNNyWNvB6doOz86x84NoQ7uBYpvZdfY/aWMWIRuxJGCOzl
W1kQOPo0trf0yACiESnTuZU9gsAlpsjdjkfJJYOgujdS55t+8tDtMvvBCdR01wPzCuu0wonHsO5x
r+2XOWP561NY7qK++jMSPbzj4VS89rSw/Ks0cRJt9gcMnBpmnCzoG934qc18zOL8JKngnXv1TnHi
BDOWlYem2/90YhVsSTzGjrlIIo3cHk8F1VwzJZ9V9ezRRvUo3AmNxOQ7xI6ULNLAI+7fzA4UkSHT
ZWf7uMGDFmVOZC+OPQ33Nn8Dtxnu+em9JC1CkdFR/CgtPVSGc9fyVt/YmfaNEy6aCWTebA5slbjf
bLmNV21W3ylnLdmwd5pJl/dpki9DU6/9ToZBuqBnj+75Hyzro7nAUwT5a/kY1/821wZXjzjuT0ke
g7dzF52oH/8SllZepxpDm06Q41fjfjMspHfL0Zd3iRq+Bd2wXGi0YNsjd57tCrpQ1hJy8YR5w4RD
wzBtVPk4f9AYtkXAXZCCMgmz4Tk1A5z5jlTHKmB9W9WHJK6Li26iyhsUeHGnAlBSD861Qrh8XFi/
XXR7D2eZuypCYlKyMVyFRpcTt4di09qr29xhDlymn1yTDqZNdqdQShElnOBUayI9FgORFXECGcIp
qQbwigx3m9QAl2Z2/QeX8RRXLHW61tzUR3oDPuIylydyPdSIKFVR1Cgu3PL5WxeFsTPB2208r0Z/
Z0mjlW/CqRPgx7xk2A+QBEu79yxZjIsBf0kw2VR5VXCTtLnu143cLpB9daSJXvOP2f8YO6/muJEs
C/+VjX7HLJBAwkRszwPLO5ahEckXhCy8Tfhfvx84MxstqUPaiI6akUSJxQKQmffec75T9d7BBPCE
qQTQaBjcCiXtxxZZE2KtfE3o7ghAwJsOPKsfM8129jGS6cyOND7C4pT53UPj+6SEEi6/aAivmnwr
f5uM3F3hj639ERoGgtuxzkjZhimM2tRx+BRUeZ+OG4sDy5UIql3hWD7UGpBaOW2ZbZTTYCXMjQAQ
hg5cSmdpJjXaNkN+ygVRYODbsHfQ+NSNAjs52anMXpNHraJnTu2JPrB88eDUbkI2az2SBndH5q4z
lyEXDl30guE+T8zP3BfMc2n7x8Ial43KVzIh3Ve1H1wLd2kaJHQZeCd3cHpgY7bhN5eDhF778t7u
vgggE4vYIGcT7llGhggAa08hQTZdZC9D8djWhr3J7PGJck1bS0xby54JygIWFj5fEGDrsZ8FL6qa
D1PGsQ3CctWjd4fngjrcujdHNRIPIt4g0GB/Ed6F7YU2jFu3m6DhdhsMknMnlD8HR706OO7uXUGi
Q5GN+wg54nwKjheV1JA0cE5KQuRIuh6hLhkLTm3jq9ZHD+44qy2agRkZjdTMQtZBvO7KtLN037DZ
6fXU3Hmk7q7et/TUYSBKxjiaIn876e8lE8dClALPbs9NFDh5zE3GwEW36ZSFBrdrT3tkM2bqE6FL
DoQI7m6jeCTKMt7r3eAzcHTppJObZLuUU/CSs0eXEwqdvJnvokbhb6PMVIe2VOKmF6g32gaHc4je
gZKaNapgihKNyjqOMqZVikFgoFpYDjEcHOAA75etbnUmJ2SZVAWPCY9uQmUMxMuOyQkckE8dirhf
E/EsbqPOZ6cPeXSJEEbhfVuYcZsvai488aH69KBFI37CcE0bqkM0eD/oo3WMS/QRSFPDe3R3jCp0
MJX9FGqr0HDPMHFnGZ1TP1XSvHMS/yms63vWIc9CvK0iivyQKmZR2hqCVunbNItBiOPxQHaN5d2j
bPLMQ5mC6UO+SmAW22ZcrMZGakTzWWhkJmUfVZrsOrilWtWZ1xrK8aIcSZqLnc8dajBZvzEdHL9k
uKtnUoV2xj9GiVw2MAh9+CFhSPhkonXrqv4QVVlz8mFrwvz12WhsBvypiQqrSGr7VgCmvxtFU+8F
RjLC9UJSeDCEgjuNjjAsPOOla5r8opdhsiWbup7lmJcWbN5D79gsggOapYou5amOiDqaVhXIvU/Z
fI4R9h5So/HJ7Rk+aXxDtH7atZmXj1g3qnuCm9QHB3EUMdejvHQhN4rWbCGrq1sSBYyWdYFfPMyC
ixZkey1OX/I+zcnSFfs6BYajD8HVyGmalMSysQ5v/LlQ+TXW5R2X/gNdwzEcHUimoGY23hnnf6Fr
oC2NCIs36P3pKc0f5v1B7nFYCldFHRV7StFkA+2OhQCBQ4l9wy8wJdRjv20MexsCwl513odx0jlF
orsshbup2xgseDQazN6se4e89rt+5u+xfy0bTt7HEhHGqlGKnbbK+t/8RO5P8EoHIZFtugIOjefp
zg9xCOhxPJJtaUuOev0wCOeseThJGHRaAD8WyeDQPGX73mlQtVONnFVB/h0/WuXJ+NaOekXOH+3e
fCWG2DoZMZpQP6LJELX08JUail0+mU9oWMw9YjsoI9qgbYJMyHPQdTN7v/gAlVRhouBFsxi/mxmr
wBhb+RFy/t7dNdIsrioLyn1mch+A1MwOzOHeXMSVeyoTJjAVOJWu8WjcwuUioPBcZ/iHTSRny8wh
fy/UBnMV6uBgqkz/1FnpgF4ViWgq+2Ib8S73YhSH9y+1zTdFIvROVXh2GY5e62QcyACleGHPtAkx
BQeDiP+YBaiviKc6QoZcNVQjh0wWxokMMHflNtD9wCHqZ8l8au1aJGLHrthVo0PnsUVJ/Ov70hB/
gz6bCV2u4xINYhI38z09yy61OOtbUi0i2uoU0GwovuM/c5zwl06cXURKrygvHGKbIwdPgzuimkE8
2IQDAe4Gi2IyfEGxORlt9SYEB4w4MFazP4gQwAwRhF2g2yDr8zGnbGbGQFmWd1yN0WgvX23TYGTh
q5e0nDVtvZXNXJls1yW6RJFLN8GbU/yGpkalOMhmO45onThkY7EW9pPU6NMZ8TnNUvLSiQTiZI2K
Gt5jsURL5h7zanrtEu1IrVWeJiXekHnVD6jlH0YGEHXvVQ+O32POIQ1Ut/J7exrw9tSOpMiirTRY
TMZGAa2a5Ap3Ukc02MWGxuZ8RNJfNaf37rouOgqn5tQjOVm42s7UVLIqdMYE1cZ/COPy4nmYnm1N
pwdSlM7CAgzkQIMgznrceC7SBGQmWHXzVqynubustDFaJggwLAsJk8QTTigv0jGrmtz7SIkBC+II
i4iMMernNntDfYc6YC6ImyLeNdEX4lG8ZdoU/ZlnZD0vzr6orDfbyRDuJVm/ztWsKglrtGSWW11y
HwBOHtRy2YUs/zN8c2yl/qoS0p2qtHpq9UbiioS34fjxEZnXkyuh6g+S5/TXt6T7N4hE22KpdCEl
2pL/vr8jOZrR/xhBJDqYgu5c1UZLrW7lgTa/uWzp58ceTrg7w702atqGpUgfy0lz9yyA4yKpUJNU
rk5HkRs49c0Iuoi+sxzY7Q7YN1Be9V2fReUO8W8NZ79pMTEsmt4b31Ddb0JDFzcKfijpxbiiPWNt
AnZe3JOZd4jI5kAxSPwFKfaQN4fhG/K/+ApjjgZA6zYHImAxA/k7a+DO0DPE712Pi7zLSQgdyG9G
rkv7XzulsMfPGE6QXI3tOgn0/JNt1qRqGDruma68NG5IOyt0OtJ/OXVpHSNq/MO0pqoPbeHVJ2nP
GYEOS0gZBYhmLfPGnsnnRTPDCpX2OlS4riTtiE3da4h1khKjc5R7HJCd5GUMXyc/XNVpN77ZBvI9
tPC4Aps6Jh7RQ1kopyvTZuNoslD9+gL/7ZIjdYPeDeWLgZz4+wsM5JJJuRBkN5QjtjESuXCFRB4L
DNkx7QzZGpTzWuHQ753wEHWpdh5VaaIv9e1VlsqKzV0663osdmkHjZweobyAWZ7uYhOFWh9pWHxT
GiUm6Evaa4ek/yoGSU3Rkpr56x9G/rQNSst2HdC5pglo1BU/0AcpZYYuI2iHLQsDTNzEJ4a3GLWK
F3rXHrDIGHt31MuFjy2eaAAetkmhU1Cp/zaaWniVCo2ZoyUrL8nUQXhOccZsfXUJg1Xz1enA7600
mX4MDMxsYzOhBhrKfoPKD7XOAMK6zl+7xvwkIG+S6zsSzY0swm+dFw1x9y53WVuGuaOCFPRmdtmi
yaS7YUBfwCyYJOnV9bpiWLbIm8HcEsVxJIEgu5LNSmvIdXf0BocVebL96tcfnfkTcUwyMLPmBA8+
PMmh9Pv7oLF1FGAugxpJYFNU9QBHpLvz7KhdN0SSQ8Zl4DiqEKH4ZCVLLc/SM3KvW9tSHfdgGosk
eWxGmd6ngUVb0KZhiNYW3J1FbxRnWYZ/6c0ILRxIjfXc9qT/UPRAZTDCTWgRWF17+BNSQjxP5vDS
sUv+Zi0zfl7LJEuYYD2zpO3Y72vdX459EcP3XDGJQKVOX6jv1SlW8jXQJqhUHdgSS+y1gDyZTpMn
X0ZXgJCqf7Ta4S3RuD5Ek46/Obf9DQ6Xt8QpVEpAtIL4we8/9bALu97s8F0MZvhcj91ziDqePJIe
SCegtqAMy7ugn40DXg9hBJrawvXoUwwpYxrsQL/hd5o/H0C4CwyTaQEZCEBxfziAYPmTRCCn9MoN
AjB4w2pRWHn/HMBpSl5yH5Sk5jMq4KdpF8TwLUnJLO5UzJsmHbraan74OVUwqRs32dgapawWTbeB
BIgrBfduSjBrC7b4KkvjVQBfakEnCEauhvwCPlCUR/qyy4Fr2gO0Z+Fz3nM1aon82oj6+n5z9GP/
8Ot7/28Sz/ipbRitriP1GUH9/VVA9YM6Jq1oGvnOm+7Qwh3t/jxMQDejBFzyOMmT5dOEkvRkISWU
Xz2TpJ3351srPMwvFdtW7bXtqsPKqMUr2XLs/vW7FCbv4ruqBTaNcBwKJEZHpiF+4LequrIDrwNQ
n8ruiVn7hqMwGtR5LO0zxwsIFofZc/ZKbtNcuDqKz+ExSONnY87cAjy90YoONniM/KRPLKz4PTVL
61zjwnE2KXjDHVjVFza0/a/f+d/c5Q4PnSMsc16Z5Xtk2l8ePCxik1fa3OXjNAU7J5oQv0Wht1F4
bBY2Q4JzFsqTO2X0rcmM45GwVrZJJdoWezOszd/c5cbPdznvx9XtOarM4aL/WC1FDFfpksB69WqI
f+zg66S3sDTTl5jeZzohAWy9hpJ6qJlT9+ItcoiveYc6v+eCeROhPg4W3pkU/ZtPa96kvr/ODm9P
6PRShKULe97k/vJpGZrV4++0yJ7qfeMYovemU1stSN169aGob2DBAPHKqpqzoFfs2rVZBU+jLh9/
/T7k37yPGeTrQqCHuM0J8Pv3YY96TGHFZmq21as/QXy7U2F/P/b1rMz28o1Q6HDZvrJl1IXx2rZi
cFUVzOZ+gnUR6Ya5UrK59YYDDAUL/Kb0oXdNJU37hLJs0qS3wfPT3gWE5Gx0JmwceJwpPwxsqTAL
qKHNStZLJfVs1Vb9B/JGiaJA/bqpU/NYugG0QuVgusjUtJ4yz9vlmfXQieT6rgsx+uA+T5hCuKZb
LjS/RcSZl4+uL3V412Ssx76ifeZLLMwaLuBMYajofIynv/4kjfmT+uGKumRKmPYcMoti8Aeitd5K
PwqZV1NV5PnOffYdRjsS1pZy6h3CpWJp1Vh1zXyv97q1gBN5YSLCPFeF/sFHBPObB+Ad9fzDGwIG
7wELB8TOnfbjA1BEttvrVLFD3FGUQ0ot6FhPXgu2arbDOiJBPx4kSLf0eTNPxmLbpXWGCc+kiqR5
8AY4/lZG9pegyvsdtVtwxWC5qjUrOcR1ai8d6jIiwFIwqszD0KwP9TbR7EvNWgqWa280o9jCP8MK
AMcHccMtl717HXEyg7vVjqbL4j9qkHwirSQyOC0+WjQflxai02tmu9bCFF2wwY2QLVHSj8tfXzPv
57ufayU8UzgQgH8G1ccRoCb0Ycx7cunstMnyD41hRAddGmq8y0rWDDbiuQzJHqbRJgGot9jDhnaH
WL/GDDvYOxMrgkIWHOTKg8DF6LiacPuaWDo98dHtUgYYzPGXzeh+A8sPWzl1P5m5K/ZkeulXHQPn
HcwIfVkn6CIRMJ26xIlPHtJEHJBzPR4N4qSnjjgBKQtrqzkNjjoQEZltw4S+N6oTmt/6iMrRBX8Y
1Zm4dTbfMZ5FGU08PU/A6MGBoehGkPkFCu+mFe2FAa+9DmpjaVpjSfrTCB7SaOxF2DSvCfKhlFSR
xsZBWBIjdTBE80zCOURTgLM61Ix4gSlyb1Z2iRKmXAo3eJ5ApO8rgPF4owlLjPCse3YSreNQDpuU
0yVQBYHd24djf5A9g3LhVtsSZ+ReJC/B9Ik5EntXAdjMyz39+K8Xz/zNZf+bcsjVyYa1SXtl3bPe
F8W/LL6FxRS1FH2w6IKbHqIOd/MvZkEztjNwyIB6A0irHaYCYBJi8V0c5ceoGKM9vSJMMnRuo3Y8
MPunc1tAgh0eYI+jaRb+FTvAxsRgsHsPG3CzmXgnFGxFN/nNSeFnajUp0hKCPlsu5xm8Tt+v3DFc
o6SSPqe40Cs29F66XZ2qjTOI/BRt9cndO757a0dtBVVvuPc6wM694CAnT0FkDUfeprdMMNIshql4
JcE0O+ax+/nXT9jPZ016ljxdlmANMudI3O/fZckmHCPIixb8GJfGrN1tMEdDAkw5agEMEJ9AqaNw
8w3A+GbdhDS6c8Oc10loiZYO05oJSdFBmkhJC1gbTHWZGiTbFsrlvU88SBCRyYhMjDS6KWSt6V/7
3HqEWNSto7YOl4PVPlR0yGuTE4htNnAuFE+uwotqTVlz1kW/YWVxf5N2YvxUpfKDuw6JRzqFt+RU
9/0PbqvRijmZzK1NiJAM8orNVM7bYDyazKsYKkwhSkIntRi39h46T4kY5DefvjdvOt/tAY4E1U9G
smXYgsyjHwp/IGF6bwc9/s46odUe0Jbw8dpRr+lPs3sPn/exTtujM9T6h6abnuGL4Mcchq8wEp/h
IHqvmRN+HkRpb2amFPVsRWet59He4a2t7ppJAGNCywkGIVsAR4eJrjFunrT2ORLFR3uCJOdYhGT1
9AgscqggmQFbK3F4AlBEBTqPOZV3YMqDRcgn5zHugWvm3bcexcqKAS+nR5RKuQXmavBMxo2tuscP
d6fsGBZKHwHpH1bVOPY70wfP0uJJnICPLWVFLpP0AF8ZFQobgR4N2YG9gL34lEavY4Bz3AJwtkhi
ODSNZ31wQ2KSEn7b12diJAtqMyG7koX2cb6IBVlMdy3T6DvclCWHbcCPIwDFCShWQs+b6J1bwLD0
zmbG0U/6Gbka9ogQ9wXIQ8huclsrdr7WQAiAOcIvdObeNOXQKT7pOAdHfoBVFhHG22YhNjifeIDc
9lZdp6kl8OM5vPcjRv94pWrq7dDrX1pJyBM9NdSppbfSI/sRtiEGObjG0RxUqlS2SNQYrJt5dh0E
5REb99FR0S0zaFyogCBcwhBepAvvZu6jM1tu4LLjkW2YfbpMN1oX2zIGuHrhTnsngS5pD7FOkxww
q8g+lUK/zPKRRLQusGrcdL7lDNwKHQhHzd5PIr/EtTsicu63crI/EmFfLIOuPPcOQcZ1/mzp1Wuk
sdsNPXWBCdMiaPtoISTfV8CswaRengUs2gndh6LbDKs5X3ByfFCDgVNUYEcfjPsqywZ8zGG2Rncx
tA4frT1uSAMp15B4MO1yNhss+JedrLBLtKgSe9JxoJPApS6ysN5gJ4AdQN+WiUrjnov4SdZltsla
IqIQ2q2yBl8+Z1R8BV4x3SiCpptrQZ8b0zjeU2zhBA4fc9oA27LEk1hqun+oBNdzKKdyjcuoIOPb
H1iZBZtHlGymoPMOUNW0eyHgEFp9sSttLzsF/pSduvgal8LZc9Prh6YwwZ0aJlNZO+H2bAYUPHmE
1CgNEzTGUoidNERw74Xc9olVvsQG54Weyn7ZysW8jHqMZNjmba4qYpO0wGBYWrPTkaPXDJZiqNmD
hIq9c4l44hx2zkOhcLz4ow1kYPYO6YmNwDxVZ8/CFhNhAVvlppUfosB6NI0+PIsw+9aNmbtzU8aQ
QZOfG2IL0duFCzmK+6QNy02s2aCIZZhvDAMLUAQCdAc0bmYRAjTwOO7ZPl3mHH8R6vLTmOpUbgjx
1wjx7ZVrdl+AVmIyyzlf09wXBGd+7bIOa1dr0UCzlO2uXSw1Rs70guR4u7sTw9gdcnCd8DaBa7TM
y40IARFdxJtyEeYMoX0UYkYL4Ttc2Jl461tpnkDsPml96u7zKMXYGACSz0Kr3uE0bsphRwr8fCsw
Qmu6sdm6dM7vsIkFhCPnb4NdEw6EPxUiKPKmbPKjS16jNfcj0zjazGNla6O0t+ihZNk31ZrRLkq1
cuH6zSU2UR/gP0KOYE+PgB/rQ47nHZTY0L3GxdrBZZf63XgpfRt4QSzBYqVNfIj6ZrxL2mq46m6w
arAJPYCEbes4PbE7PJEnoi6qmm4TBG5WxGanFRNdWpAqM2ORT9D1s1PUla9M0TgYRDJdOnrwUDfx
21QUpJaYb+YsBg9sC4ZHWC7z2OaC9TFI0KgmkagzUiRRiB7fI1DKZDiVJRO6hKS1AX3/ylEukRdV
8aGpDHUlkeAw1ty+uR3Gy3hAp8jMK1+0Q57sogKnAj5dSmNNor0q2FZ0+LubaSS/sLPhL8GbCD+A
F1w5kiaDPpjeVpUoRbsSvHluxx9yOzNXWuVwR0NOjWLcSVTD4SoXqDu1Hg9wXrnZYzVnWc7Cwl/v
v/Me/9Pua1qcMD26EITZf38G6Bt3JA27i0EWAO1VhJFSkqY9BJTa2ALpudoRR6D37/nf3wVJq3/+
D7/+XJQjqvqw+eGX/3wsMv77n/nv/N/XfP83/rn5Wtx/zL6qX37RKfpcF6r41vz4Vd/9y3z3f7+7
5cfm43e/WOVN1IzX9ms93oCZp837uyAQe/7K/+8f/tfX93/lcSy//vnH56LNm/lfC6Ii/+Pff7T7
8ucfwqKh999//ff//Yfzj/nnHxCePkb515/+xtePqvnzD0v/h9AtprImfVFaonOIWP91/hMh/kF8
g2GTHmbRlzPnY3Ze1E345x9S/MPkeMWYQ0ibtF2bw5Uq2vmPLOsfzFCEgAJimuRe8t7+884u/7pB
/nXJ/j4a/IdO1nvxbuke5zfm/jQFfzhKViCUvUyN+TLwiw28ts9YGFghRs604jfndcP0fhoSIJej
qGB0anjEWlEffX/XMkCq0lQSg2vnkbqmkbYSjcC7Hkbe1Q0Dtc29GC26PgbtUqVk5rlSe/bm2jl3
GK3hXWjY1a36WptfZDobCh2yytxQhRd/fklNIFDEhO/AJyKKxQt9Mhk4iajXz3npZuu87MS2hYv0
rMd7v4OSo/ceM0QCno/j/714tJSF7fRbs9TFc0m5Hbh6DPzGmZZxAceCfAUEaKiIefL8j02svYKc
iS9G3XxzJgt3Xl+z9NpGsMUgauBt158sJyu2vR/Ca2318sTo0+SMkIT7GOXH2rJR8FSd8Ui30j4Q
MTLDz3rgPPAUlp1mNNuB0ciiKyrjRgyJfnOQ9ZQuXmk0zWxxsbomaUpedzEdp47ojpo27RYdTXKl
vCN+JRLwRaROxIWTrfKpFxdF/b3w5IhqO6Haxssx7qEmjntaLf2+WSZsGFeTCfi8KVsYN3cC/t57
APiGs0u7n63lfnJ0JgDojtAebJFbRxyY3raW+dPQdtHuffeAR7kDgpRujF7AC070h6wGTqU9eKjO
n1RRGw+4dbWGRkD21OH6p9fQt0ebAzsJPsrZjigy+9Fed8YgH/IJe7QTTM2GEfwjevxqpyMwwlKE
Xk4/KnL6IFF4jOGTACxaBq2lCKdLKWp/IS2cIISvqse4ODal3T1ovn8oW+A2MVX1nV3p7bNS+Wvs
4Q1KWrc94HubVS72tu/6/qb6pLz1cWdvNWsfqrzct5WPJtzR5U539JcCG9+RqFQUca0kN6WU+0qf
yi24gLkeQYhbVqF9MdiYRY69oMrOBNM6dFJG9hH02HjY+3Dd14CaAowLB6/wtS2WXaaHVn95f2lV
tW8Rf6IH+89vRR32B9kRq9cnKUQupJ1PZQzMQTpl9MJ3WDqVWWz9NPmMeedokmZz7waA4ZqGCCWy
JLRYwuwL3QcVFZ8tVMpLDz7SyjYK7ywbI96mXcujRxz0sjVN576VsoX26L5JRzvJshxfcHp+jYlg
2yJZR29RgHPXqgyvV4IVg0cMyFZhyWOXJqd48j3idgb70LSPwZREx74xo6PVmjrlVvwUusSApUH/
PPslfQvOmDXCFZxzw9KlGEdauNDOCSGVxg6NFOND1xuvABTGaxZOqwKt8V01NOJUV0sAcbgzcW7p
+5z0MVLftRbrcDfsEcVd7L4a9mC0yI7AheNOIAxHMwbWlz7kIVMOmdqvY4Ro0g8sOFWkQhkTHOJQ
agssb9h/reRb3YDLSIFg4dJrZppysg4z/ZbhTkWsCPEbEZXChUAOyZ3BeWKhYt9fwnk61KH6VJH0
vCqS/kE3bEad+EQ2nYsJMBmfMNsPrwZW4UXXAePFETNdzEo9Zo6J01+YEvCONjxMlbaNbBW/kG5l
mZ62JDyl2RMcpP7y8v57cQ0fgS0/2CSape9ynVM+wpbiNhAzr6Hav0uiNj3msyYEKRh8p/Gadnpy
6DoZLdETr20yyeDHFRh0yGVZl/1YX8s0ONQ5B8whMR5ijSKlCRHLWIXamAkFFaAP81Jb+hHp+kaV
nLxDFsdFXhTN0UkMhe/JV0e0g84B85Lq+d8cNfK/XuZ5u5rUsJp8lKeis8VTxqI3tNaHjpHBdvDk
S1C4iAL4KysdO8tHLBaU7KlPSdlDLiagodqVfUUxNcT3TmsQrdr4wQxyHG+SHhfhHVDtfGqlwOmr
B8OKz6r1o/tJY1JPguSRqttbxGr4SE9HbnKmA1Tr4AodPJuwVqz6mGbNMy6kfhUHsUeWC0T3xonA
lthOA6hEMtUAvPRUdM3ODJX3SkHPxjdZ2HWcYluo/IMrjRYgspnt4SzUmDQp4RqnPxbdMJ00Pbn6
hh0SbpFPNNjkI1Cofq8x7bt4jsRYNwm1KeY1PUSTcplQHsM2RrEcQaGa5GdgrN0z3nVauQMdDMOZ
+uesGYqtGHVrmaYhvVQgZbsQj28qUOBEQd1sLR4aGo56+yRk8Yh4IfrszvE9WY8loZB1vyJ1dt9S
cx4rga/Ot+LssR5dJi+RZX0ekF5LH1FNNFTY0Uxo/frwGRLFG/uafEwne9pYECa2GbKzBz0osRl2
LtOUFLFxTLxLUabawziikEAhq93Hk8VumjsWhQ9E6VzBOAX9QQ8pSj50hPPcDTxz991gxB8qdE4p
CG9ML7I9+G6Y77Qmxb6bjsVHIOFQNI03VBYjbNTqGAr+qAC09JQNubaOoKis3n+pF0zLepIsgPkR
y6WlyfX9pTeLBEIIUGWH7g75CSUtClyWp2x+Qd1AEE1v1JixA2NTNtl1FCchkbaUZnAaCKBYFgRM
nmyWt8xokzcDoR7LQmAvbGP87MjYOSETlWK0qKwyeXr/f1E3pCcR7XQWmMTs/IPAEHFfmaVPVxtC
X2+T25JmythngNGXE9T/JXWQdiE3bak7uXwwQY/S1TAhgOnhw9S3EAvj/KIK536gjXmzUz3ZSa9G
WhUmX0p/2vugA54zfBCYTl/6ATMYsWvFiTkdoIEo0bd4/BTtDgLEpDJ3g9VQgiZdBHgvJ0Uqt7t9
Oaf5BKyceJK7fVHMnkDDTDe48OtlOqjyXMhsP3mmtwwUXSj0zAsxDOuwaJaRlsCXz9RORgIjhZwp
eJUdbsmSn8hAZ55IdWk86N2o1iWsqoMJlPIosEowR5oQYLmpoGWIiGBUifxa7MxyQvIeZOeWqejl
/cWJk+fOFDynBk5QfQq8U9dCQWyGWp2S4YCKyVjWRlnvbburCGbx70jmMV9Tsh8KJ39BZpZwH5J2
xQ1ZHDQ/ii/e/BK1OS1Gq8/ZshJ73cZtxZNXpVezKdp9aNuf33+VWcl1igf/OEwABXRknW8iGi6K
RIUx7+Vzm5szADGr7mMvwXxTGcWyU/U+Lb32AWkJmDK6FZ/g7K78rDS+tVZ/pEmWbtDCAUEgDgvF
f1Y9ErpLXLcX5ucQTuKmQkK691wQZS0BlMuChui1AriBimsyP6myv4/j2OXYNoNiNcu+n4L8o1l3
04ao1RmBX1gnX+nmyUm7YuWYxr1OV/JO9chQGo9ES9QSiOrHpL8ZbrKzZzVIIR3zbJnQVzU9gzuc
2PrRJLWCHm053tth9tIq+zRyor3lGX8xHjFtFJAmlqC3AFJX3qOtTAebHoEEeFWKB1V/IpYuPaeV
QN6ZcpeZfMKoJHkZqpx+h0lma9W2w/E9Q3aqxzee4hJiplvsrMk5psGkAKcO/aqf96k+1k8QWF3o
AiGApfllNAeoo6Y94VxNtlnf7DWao2dDsxEFE5rYjKSl5IDXn62Rm7TL+n1QGO3aQ9jO4x2wpNFd
PZXsVyR15d1J98IQ75QoEPwFb4Z0PaSBdXxm4nLveuAWxsKzzhKeoAuFdM/FjHZZuymM+UDv1jbk
RrPeWUbzqXPN8TwEOb0m6T2I5pbnHMtrZTk4T5NDK8vxG19Ci7KOPhkdt67bCUjhXaivwy6CWyA7
GE5GBsXMzmseD9XtvcgY4dplyPFaCCVZ4NH5lDKAdVRlH0qhzHWQ+TX97iw6kaD7zeqM/ExBBNWO
7QkHan4u7So/5/MLqKmzGNwRlsd/fisE586aOywDWVv73I+sPQ3gbJdD/jVFbXM85YXWL0I509cY
Olr9IYMjDaIEUnpuw/NK4y8BwuFbmBmXJNeiF2awZKqEXJ0WmUoozFNNwDslGnlcTYFDOxclZEfA
Swx8BvztobxlWbAeRZAuc6KxH8oKOEQ5Vv3Xl0hNn+qwSa955YfIzeOKrI2ofsGLVy5CctWOWaqp
jV2S5qks4OWhrpJbwCVbR0SBAT5PmXQMlXpmnL1oiXJ/LcaJcBKzEduczBeChs9uZw5n9homgplH
gmtRQRgfg2nTzw9AOKjuVpePHGgRHRBUuw6Vo9PkLAkYxEGxaVU5LQPxiL7O3QxMYk5lHyIUxMBE
3FRVxSu7Yxpf5RwFdKx7o4vvXY0YOCNRGjsC0VoCGn3vUCbtJ3Buj91cOvssZAB9CYcR+tcsDTeG
lfafrALTsISSsUq4O8ijDKMlnUTtFuapsSwxI117AGHElVjtOUigMW9bV4/WnS+is4Og866ASAOl
HiQfavP2PoYqQOk+9SvwS+EmhWzDse3KM2WdM6iOVlw6R9OPp60ZWS9lnxAv+Z6+DHTsoGJD25BO
A5otjw+tMA6kRTwQNUcI84SK2e5Lc+8QHoFdyLrovSputAWsjZaYoA6Y+4spALgzkeHsdGAxVZPf
R22bXItaskU4kMKiTDqXNpL7tnHdQ0xXj7Op/ypjP/s4oRdgcfvCZsW/6bb7CbniTrQ5zKfJ4FxF
yFxSAJIN3ZAIDQPIvR5EO0yHHHXKCHPXUKf3YHe6PSFq1ZPl2luq2/jatzN9sUzHVRuOGuT3EHNZ
DxjMSPNpZzgZxvEmKu9sq+q3BSFd9vSx/1+Szqs5UiSNor+ICEhIzGsZyhup5F8IqbuF94n99XuY
fVHMzs5Or4oi8zP3nms3M3gUSYCz9Sgae9zQo2PMyrpTMpNYpvfke4H2MECNZc66C7WPXqpDlqFe
dyZX0PghWFcay5LydzSbd7e2AzAIdJKl2a2TDjQ4dJ+/Wtc90cKQgtdwGJRXTRIg1bpH66JShQOy
RVc4eKxmUM8Gm2HAvidwh8vGuMQANsGJVgabKOsd8frRZAS0+2/51tii2zic1HtGKa9VAKMus24o
mmB1ZG9iCVfVKmw0dQDMJuQvbOW82jFwyaJqkVMpA1nzcDZmVnt5mmOCT5HS2uQOc1YB/3mZDdhL
5XCWhmehMoRQmOKM665mQKxrnV1yR25z17t56fRPFMTYgzElJtzQNqGu3MPUhcOmqUMHo9h3bE3p
ul4wk6OyyC/LdFKko2AbiPQ62lV2CDFPkVOxricTYUMOf6klTKTsSdZuFu8EjwrpHCBq5u4LlpqL
HuFMrM37qflBo8QnOLMNM6Z6M9l5QhOjf1Rz9ojnHPA3abi1OTIbcSqxaduryjLvBGHkZiMa2cxz
t2zdxaaJqpYBgDmtrMLD2jIETPOp7tY5N82qYuYBP45ngb2naqvGx3mBeUGr7PL43w8Lb8KxBAZ7
kM3WmeW4EimUUa0S+RYpynlsPbRiGUdw73wPlf3seuJT6+hSYX77ueWd0zkksU1vjjmpKFslgzsi
kzfRewfcZ+khR+SeBnp3xBPOklTU5ApqtR8XbrmZqkRbI3uw1N9Gxd8Y7yDVGs1rAkTOHZ0XL+0e
gyF1UMb1Y9QIDyFnaRDftpyYKDqkZ09QOlAIHUh4iJEBJe06r81DEurJ3lQAW4ZxP9EfrRqJXslJ
3Q+HccoqzH5V7RbU1qCSxkdG1jEjskM1Ds/kvX/NoJEI63gijuDhUdydG2WdhzDheNBOqao2oavO
ZY3ougq0h+z6HZL3b1kNf8Us3iyAYH0T/RtV+K/gG7PqkuGKsrtBwxMhNgi32BiIApQAQxMT4mcQ
gxYxZmsLQ/HFLjmxIlemaxHoyUlHZ+XrlfkaIRQ9eoMDx0XnAdoZViNBcC0TDkFLRyy9Pian0BSA
/Nl1upwKOlZdoh9Y8Lk2jIJBlY90+nGgra/Y07OxjLnq+ymqccrw0ebm/BjksLWTKlgDYoGT0zZL
QkgL+7j+SVzgiG3j/JLFi6IIFovrvTCj0AE2Yt1kM92th4qVIneRBdyeHsr89owMhmQW/YHE1B+7
IvwdRtsCeBApdpbAseC4tXWN/TNlQtNkn1kEfIKL7d3VsycnIfWmAzO0wjxhbELvqY+87zTwOr9F
CYccwtpNU/qrz2m2LueKkPDY/Zhn+wE2AfcXoTPFZLF+81nK9JuuWlbLifFdod69LtIOxGriLEb2
flkYM7+C2Ru1ElBxAoN/QiiYmXbN/dvcU0b3fDVjc0sm/cMRi/03RiUrYuLelrUKal4VA161PntL
fOAPR51AfvHKdtAsQckhpAyaSVMRR12J7sKJUKKQ9E30LKu0x6HWxfusqPZlp+N/IDhlEzbdc2C0
lxocNEruMiNo7lUOcwPxXf5LzepfY96zlBdwHL29GZ7Yiv6tHFJt4BBgSpjkvpvys5krSNpd3T3p
7O5XcgJLZDkThwauLIx+nPo9tNXUYhjHCnitucZOZxpIGpSmdjh1B588OoSSOsgFHEh7YPJPkMo5
a6Ku2CSYWJkil7ca3eQEBeAg9BpTXV+3W1F73jqc2O8zCO36SLDA15mLFonGnnFHpUsHhHbN6y9l
68wPKPxsc/HejFpdfXnAnDG3ACHUOsBz8DFILDTwB+P8Z7I7uAd7oCB1ip2mtdaqUgFcFZvCtRyb
r868MJGiiZMmn3Stk5liqZ2b1xByegyBsAgIzWPQtikXFH8eAKWL9Yy2SVk8j2iGcSWwceVvPVpt
P2jcJy2SsMe6yfLnaGjx0WX6nmXiSob9Hz2bxdmdanlv4neTPc6Bl4hQhYEATBPLvQeGImvLYIOR
ZdG8sc4trQF5rk6Lzm/NXrsa/TIHmq5oC0wWxqzR254IoR6EmgTBmzExIzp99uE4FdvMgUBABu9V
n1y/cp1FeVHe+sbPk+yIC4Gqgdj3HgA2a/5fJfqXVGnX0OFmocr/F2UDRB24gFwu9pqdxaOL8mPV
YILXHQL7wpYhAMWwb2Qqx+44+A75nsQh5+nOwuC2msU3rrzgXA/PZC3+85T1i8TyqRqnXxEjjQUv
ABbcVOfGqYyz1HAuBTOqwATC65a4aXvjYb1EdwhIsO2eWi0+QHTqFg11AJNTcT7qI05EaX2PWVQA
WrM3g8ih9wJBx0NIC1YwUB5tDYpCzK+J13PtNlW1Q8rj4nyBKqMXA9bhNN91RnVmzo7VlsUH+ISQ
vOYZhaI3mSsb3Js1IwECCpVvEZgQ9pyjSy4FWg8c2qSIWd9BAmglKqPvgHp4lcUtwIbOO4JIIrWI
4TB0J6qqmmGuQii5CvvhqQcmtR4aQZzKLPe2YpTd0e5V5N0KTvMxcf0iWmCShvPCV9HGQrsuw9zZ
6DNobTOV6JZQZfKlDvYGggo8fovTCFjw3cQ9s4YCr/v//5thHoorJglOdYIPPMoPUWT+8N+eeM7H
09zBGRSB5iEK0fRNkUYnWnn2OYEIYQC3ZzXaq8Bt8qOReAQBDCaXgBje+3Aw7rXZfwIG3Om1tN6r
PElwVDK2DI2ueUfUndzmOdhHdtvx8g/G0ZrVdPEm/TB2oEypYcm1iYiMT9rmhmMAQrxofxZz+UaA
3telnW7dIMIszQJ7TBBs6fGbmorTRHKwO+rN55Cbf8osdw7e8tAZf5EpJDy/SB+ksUWHqcXImrdV
9GQD8Yx1400mkHYsqqKtHH4N/T2F5NswmN3YIR12P4WbfrS/85QYDcVUXKkg25aR3m1ATqquFteY
WdKqi/vnWFaktBhtuRlbGbJvYcLJFErf6cufRfiDt9GiM2ZvdWTLi3EvI5wnJlwMSwYlhkCatqhr
sG0eQqqWU97kp6hGpI4VjnzobkHhKKQK4ShWnYBx7sbiZub4lgWm1RpxLAUVETtGlu5NZrwrPEb6
KSPrdt2YIwyreWhf2sGAkF3cHbAzlzjx8pMsgFVNgOARwZD1R+u1tjtn2FISX1QAEoOEN/LcE4Yq
hONSklnjWxLRtAFvKU9W3rr0t27vU16St5izKBrSoDi6CRjVPLrMRj2yZvNqzBbLnWgWWxtmH/9c
t4HB7dxaptw3K6e5TEceSdsEh9F47SqYQWJGsa0FIMD7yGStYziPlvXHt2Mwpk6mzjzqE020yCJw
Xd636OGdDg5s1QiJx64xnb9WOyO7tHiUpMnqN/SiOyHz9uGQwfwwF5LyhBD78N9/BAYarpJk+HSo
miqFLZjSnvptdJ/o4QDnat8xy8ynVrc+UoZBY8DI1imyS4Q7prLF1bVZDQXGzuzNi5t19tFAbr9m
jNRsaP+k3i1ZIJxzbpvBE3S5RTUAAQcIQFiSje2ciuJRimm+DCSKrBgds6BorsCeNqqsh4PdeBBw
owpoeGmKM/mCTgcpE/8/9sEtGli1tcIxeit6aycIT19gnsiIqvxo8xxXyESMi2RQGy0RWex/0aWZ
VfFkorYxbRY0ZYO0rpeEHGuJgrSNXxn3hPOIzBGNtWkkxCTqHH6KzeTcsT+licgRCoJejMmL6+mv
e9DSTH9LGsvJPek13pIkqZjSsVzfyf80g6je5kanZhhYGC4hNhqZ2KdKxPOtT4fq6lKFs9R7Kioi
L5JuoHv04iVnCex5UywqwUFjhUBNfEezE92NsP3wesBxogrRooXZ1jARKkE4ucc0xhzDjXM0NIF0
t2993blHBeHb3fCmsIyvwcvd4jz76h0OHVkHxGjWqXbIdX07DVwfiboqjYW0zntg/0kAHW67oZle
orYhq9YmAUdDCoqcEKzaoL+1pW3STGJnVlXf7hV8tc14lGObrSctXqGJ93j2F2cGeVeYlebrTXGa
hxoQWafR7EVcVlUlkctFI6gdjLpzGYCBy1jUAHNiKe45xrFlh5LzR611nVlXBeCL0D/QnvEYvNQI
6k+dIYYDbzKnKprP2orFsS+DWxND1WsM9AwAHgEmLPxnV6v8oHxNTULz2phdzci+91n35KHAAIT5
obzEOhEzMTxVXHf9DcCeIJNATn5tp8m1DcyMuEiNpLmuOHhzeYU27qeG89OHxMO5w2htJs0fZ9bW
7tD9YufIkXL0wb407QwpoZdfTXfi2ZoWSYdUbJupYUOcMWcY5kmd+LZugE6wXKSDX4+kEp1nx6MP
btuvcuJmY/LmrHVQxle4titF6SOZW2Isqaw1Lnte8CR9qjWi+PpEMQ+abaCdhIIAGI77nylwjvbU
f2kFkevEtV8txytvnYUFkdTmNQMsMlZICYrcEsXxKvAK91ZVrrtzsCRWefrtVXxFocYb264VV0Lf
mKIip143yzMWLmCvJPFOedEFK1CZIzVxobaYv1h3XsOm9LZzZvHdskkhhUBOJgGeSD+N7XduPujr
LZcSgQmYxekMgRv8lUkEg7j3wKfH6cmZ7Fenwvzs9OJWcIjbLirGaLLUGivhvsb8eXKWSWKPDvWm
GHWziVrHaD99JbApt1a3AtLwPme3ksH3ZiD8EVGydmyJK9vkkXfouW5+Q0/4+cBuscc9ZOiT34tm
442WebeSyc8hasOIplmocqQkqCV0Mpkfpd1Th5FtM9SUWI00yJPGluwbBUEX1JHVpkzD+5Dz3QnG
KnuZMmR55sxexwmYnbBKIoZmIidIBsCrK9xBwAwnpp1T9rdk0DRnHFVEGWdnRA3lxpUo6ZPOhFM9
EOnSF4mxTSLW+XMldjnjyAOH4p+gCj8iZOvEmZJGDFaihPk4WWzcWNLZtfw2oHcag7BwZo6UsXJq
t2VcYEQ1HIqxvjh6Xs1Dpz/MBOgFTDkW4MYD4ohXpkrzgVAq0h+kdbccm7oP8T39qW34//0ocyB4
U9H0pykeQIkDaMa80ZMTz9qMyOyFbBX9s3l1GPxExX6Bbo467Co3HT8znB/CraZ1yXx0q3nGdE/K
wZe0A8EwdpehA68ycAknHV89t12mZPFc+zLofpw+JQrLHmF/tY1N2YnYKIzKfo0FLAeFnuziylNP
EvcJvixKNMVD9Dh4V1B2rbuWa191aKqjWSF/sIvx2P6JwMCcQoo7iKeoV8wgdvclPM9iChr2gIT4
xMSdH//7UYQ4QMqp+6odj3UVDe6KxXgHUYyxA7OMQ83/cLYyBO/0HNvJU86dK+S/chc1ppeBLKkD
kkasjp1PMyroBZlGknxpaLfAoc12OwfQ6YWnB0jD6SQ3cWXdsX/99g5W5jyX0NY402XzROIgPXEZ
6MwEyXMdRdZtdTgmK8ZV6ZnGihrMnsnZ4jMwy6FnlzJ+Vqramm1Z+KbW3ZPQ1dAJhdvY1qHczsxG
hpbclDDNz1KOtv9nxzTnF/TCCcn8dJKYAxD+Ri+eSusFRVmfMPmKh/EVS23aA7V6nYJuejMLY8et
NDyLWX3pjZMBjUU+3jm2n2K12SS4nPzIBGNTz9VXAh5wtm3zbiw/WNo0a2mQ8zcJ0BhgU70tyXL2
NW2ZheVZudO6HqLCvCuqOmcgjYOAAdKmyFWy7sl/9e2lHShIXkeaBfwlY7VrLU+RMIVjVOb6U6ab
wM3C+TXkCazGwkZLXDbaFpMFUUa5BxGNeMYNVYJ7LtklLCZvh0KnzxG2GQ/Zs0btedOJAHWGE4vR
8fTfX3XsT8GnaT9YJ+xj12HqIKRyDnocTD0HK7xJyINq9OeOSjmnMIIB+COXPL9IRcuUbaNyzLL0
PvGbOwXkX3hmtnJVaFKgSPnsKeCyeRMdwUL/g0Mi/MEJdim53Ge9ZmtsafFrR9aZD1wd3wJkHpsp
aSCk+QceBLi89tnkk0ZIiDSddwpg57s3dujXE+xreUg/mRhMWImB2NC6JQgIsJ7V+pDcFrJjnE8a
bCBgaBBVh9L8mGQMKplFwJRU5o7Fsv0CJpj4JlQmNi2HX4SoFxKnqAn00yzfQt5sQetYOz2DN+bw
HPzp2Sh7P8yUIrESOcRAFlO5JFLVeIpfCAPAn117RHbxLdGVnm2QY50d0Y0nC0p/3iY615Y7Kfzy
G7aWnZ91Y77WW6303a48IIpeSfKT6XGK6WD00edU2vm+SSv94oXGW08Z7WOfe2jaQByJs3wnUUqt
dbLbrpZ4zw0hHnD7UkD+6yqOvkuT0EO+ee1+HJx/WV6ZlG3knGgugQCDti/K4W2yVXbsY/7oIS/r
Q5NnZJY77QHmTzIPT7LXG54jAHf8fQjWT3A/uMcs2N5BFeQblpraoeGtWw12+cdG48N3mlqMD1Nu
pI4OvB9N/eCQ29z/8WisWUYdkSwVW7NiMKNcft1ummDEMAhDIlawtzEx2EAVqHAGmBwASXW02fnJ
CkhyeSzcMN3PENUr4eW0DDYSLlhTHY7DlvDDurgymCUztrkl2PZwYkzJHgAWuLriqegIf9Etp9y6
SYTZJBoZNQAkZvzbWysU5901rtM76J/QdwikQWTIoxNVtpPVvCgcsd8xwPDZTX9zXR3zgiU41HCS
HolXmCd49mMe/cqKu0lS8Eet3lxNy/nnDDNhRK82xzwBSFyyRcT4RLFfh82PHDIp91OyC/sYRJfL
tGi02+E8uww74lHtjXwfxLF7tpr6UhCr6gzh0TV5kduK9JmmObUW4U0z+sRZB8XHCU03Qnz052QZ
+gsf0a6YOdLCKJzP/ZifrQLZl23k36Wt3BPj72HLovckdM7oRh9ClmrD79gGPaCjubkmhI/MfTNe
9Ijc07S3GAoEnYF2gAo/Y68O18hKmUCa2j4jthHFm+crcAB9loEiECRCpFi3EgkrFrLTxgijZ7Jw
pF/P9p044ORcs/cTJQdOY1gVF0bPUzFSWOxutK2DkCsJ8qVvs7fP+t48d9FrxzKV6EZCY0f2M3Y0
ElqaOc9uUNL3ucNb1jJnYjmDn7nkBJbwgle4Qy8uoVTxDP0eb/y2mor0vVN8sm2XbMssvOvinRQ8
9xBrDRU/4rncG55zhdoQnkK4mbAd0v84B0CZ5i4rC3BZyTKHVu0NwmID0xq3BArE/n00xu+4LEtG
agNhXDwgjfdp1ST8gWjnoBORrO6Nu7zGsJOQkBWNJWbJRL+TT4fPFh/TxurNBlBB++iS5M3Wc942
8n53FRYPT4bg+AJ2ML3Xv4VB/yEpZDc0v7ju7BShc0q6XtF5fj9dDVSoVIU1KhVtBj3Lrm50fodW
dSvPGOpNYY869Bw7v7q9/VYm6bs2DM7TskSrFmddgNVMWiSIV2wkQPG4J8Rc74n5Gtaht0/Smq52
RLiV2Lsst8JrmjvLTI7g7ZBklMpiJyYH+larQeHooU/MsPzTrMfbocZdM5GOlWJV9KmxShafIZYn
plgMUtFZ/feDF1VeotL9Z44q90HDNcfGOciVaJv0qlpjVTqJvFISGeh8rDenxSJSZPIqujTcBWF9
QzBmHlGTKNAaLNtY/x/LRL0GdpJcK5iKXVJdq8jdu3ovtnYRXbIEWQw9YVVIDrX20wORWrV1tMP/
eMzgoW4JL1E7Dyj1mhqWk4NLKCaSCRhurMlfYI7uoTVH7yrK9m/nNndZC+ArBVvcMEkXJBbSsFbo
Mape0qasYqQ7f5LTiC2wJoLcsSgRsjq9jS0UhoAdM2EE88oLSRcaBLPkxU0qsjC/JHn/3geskcY4
YpgWxSf0he4a+9rclkCGtEPqNC0Hk/iaPQtLzjRcakXEAGs0zhIXErnDcisG/NiD9FgRbl9sNU4G
vw/Dhwy72m+SWUNQNewaiMMM2QQJAC5cueIDCKR1c4Hnl0l5Ddgch0n3dzSXjCqF5DwLiBEoKWz0
4Gc2eCqoUr8mLlkozcE/SQ526ebmjW7DJ7MoJ5exJoIYsJsD9k43W4kRvmD/7CwykETjCCNrO5pa
bQWTiUiJrN1D9dvoSvP2WlqxIin4rjrc6VsswhL59LAycmGeoofWju9jnPhBoWmbQxbk0Z63gQSx
kbIDtvV0x7t17FogmJGTt4SNc5PaE8AePakxtSosvBgGiSzLy8coQ0Hhwpq90p+YC8e7VpGJQw+B
XgZS2LaO9oXJ+J88m4H01TbZV0RaQmFmrYG3gAJPS8AIZGS3FyUJNIIIMUeGx940s22vGBeEnCsN
MTq4tLm0MpAXnIdDtWommxkmampvcZ1CIl0mN+WRDdzz7OpPorO4FGZy/eDscpwjKNhCwV7FzClf
0azcZLKEUHe5vorN/FNQUK57wyKeWPqpMNboALaUEdgsc6aZkBhwXWgTgTwwCFK917dcIKcxJNRR
ECG/igLt2UIpfqQ9b7eDnEdAu/EtsljMuKPWkuYaZDtRIYPRl/ViWCbvhqHqjeWwDICRILYKCL3H
f5VZ0Y6AiWCjhDlzUoXf3kwSSmMA80uCHtwEfOqcTfwaPAjFmDts9JoGBJrPQFwI/AAXPdd6NjqD
jz/0OFzoAxvHk9fcmljzt5zbbnLIlwzlYjRurWCN5dk1u1d9mdd6vUGYL4YNpi6Ro5G0Kxz2Zopz
NIo+nCC9267x6DVUpCL40m07ZTraG5uhjsyXiig2KqPBn5ceP49jzUci9EcjhnKnBva/oqlWwjzz
0VX3mKocfVpiXMA9XhLUJrpHfhceTfMBK0Xfm3wPOWm7zZyFJFDgolvl0/xhmySOdUyokpZjsKB+
apm7rJG0bihxnQ239M5x5/eigdDOvmtaz9VdjKcewTxzSjViixafdp1VixM632pktGykLJn1Dtm3
slXPp1D80aiSdYIRdn1sLLmbgpEIZbHD27TBwnKHe9LtvLT9GCeKnFCFzavt8dGrhqQpJzDQ4DvJ
FgcpPZ5RlI/EY//STAo8cuptFP7puxMTKmVIolVbawuUQwN7mFfbkTHjaAB2CUTyFAdFQMdTfKUs
80hDhrKGiDnZh6J4bZyhvcweiwLMBEdE8wgi1WHWqmAr9OTZdn9AFxsbK2Yjmn018Jf3gui3PYsJ
bgsGB3TtXDvKGQ/J4LzxlXAZ+UfBrq7RHnTIqfaaN6ETLAmUG2PxO4sSfkTAUEVQ3/rkfBhAX5Eh
GmHl64jA/Wl0P4qsYd2c7ewpYAjLaD3JiM91SBtqxvRKH3031qW0H3gOTL8lYsDPScjaaLIAw2J9
zPbII0JgjnH5ZVSA2+xJngUnCQYNNvxzcRB1gsB71Lt9jbNjpbGgXnM7xHs7nO9EC6EV1Cl8GtTq
bUZBjVh81xG8YoTOK+VouPdQ+RCKZwFWZEaeiX5xw0C6n4hEAIEBBl58zyzC/dmb2epUUHOj7DKJ
Ql5IAZA+9jeiReLmlQk1QVo9IUKjm5p7ookeo5dK/MV661MaRQQrzck1wstq6uaTlG1xIzbnDvbz
q6xSZsxQN1b5eBxUGDGRg9ENIhntIwPUnToZrXxEOJeOmH0EUUiYFFBjhhsvUpL5Piu8UiZw9hUV
9ZSE56io/N7GvMOcqDwy/3sCFXQ0vBa5cceqPONA545GyzmDlG+ovY4tw8kzYqVDZ3buXkRAQLAF
JljNCUNFwESiF/f+CbjZh2WRTubJdJvMszzKUv7MioQyp3BfZ7QrLxWElDCcQ2ry7kSqIKzP2XoP
RjgWsyWvszNTYxrerZP/SGZgKCK3sYQ0kzsTORK9eYPlq9sPyJEWc71m2JFj+mIwRvV7RWtVsPJ0
G/Np1OBhoCEq116sQbuGOrO8Yk8gHIxzRYSY7AGxtYAbt50dl3cZ+YXuMNgnTMlC37KuEgwdpBpR
9lHgEB+Vm5YHOQMrdpBn4tqofOsIZk11Js1z/SENhAJx5jgn7Fd/hlQXvt3FLYGSReRbmvbTGPxL
moVskIpg3io7j3lp2GuxhNVEZe10iTO+nN4MFwQb2SX52jWaPc6y7qnCPkQ7FPkyBHamAi4PrQcR
7dgBoG2JSaghjbalk1/rkcLmVsQvZh91q8wCjtWETNLc8G+uDm3yR+hsQNyk+C66bDV1A93dRNVj
Be4HRMJPw5BYpdxI30bd26ilTPcmWpTUAlPjwV5QAMPWlcM2YyhZRah2pyJevxzZx1k1QCjcOiS2
muOyqx1cywObETu6e4KZR2QkP8LiHwzyniI40q5EZ/6M05hxuxDzpcI/RG04OwPB62pWHmkXpF6t
5qszOu6OLuqSh9SH6KzLKmReAbzquND6OFxcG2aHI8DOaIl3Z7dEnF/X9mthqlMySUqwpj5mhYcZ
3RHfHug3Ej3PRAmsCZd8gapHb8IQbJXnM4XS+GLqpIaoIvD4erunziqeURG+17CWVqatG0C8R7X5
nsaGebXuvSD2R+fdtOuCDmd7B1w+nlj0rpABIMCpzBpGJhLs+izrPNj2hGf4WXPv2XwuYsA76smb
PuJVF5361QmTd/gW56VLiDkNCbKD4Tfo3wRsvO0wn8q6+9JIBl91VnwcRnxCEoMpCyLn10iCfV+V
7zYzC8l7uZrRFS908iV2EEsK+3L7X1rSx89cXkB9zGQ6svCqtviNjkNKNLYWsuZli7gramdLoXOu
+M4TRZm+ORNs+Ww4EqKyIQcEjMWSztrjFRcDWpsWdF4IHHyEMbPKRlLkEC6AeOVTDfmdSUMFTfCD
M+FeyeTVTpq/JD7Vm1Gg4xvi7Yhgswp21hjv2LeJfdOWh8linVA9pQ6ZBp3dbXN2USL8Qhp7g2uC
gquGjdLnqkaBi/wmb+RbxClgEtPiu0b77vRMODKWLrYbowogfG09YFPEa4O/XZgBskymuhNOd3R3
Sizs94ds4U5TdDubvEQzNJAZSqF01PIfKD2Kt037obtlUK5Imc5RwyM8YMi1bFBMt1873nPK5nbT
AitwXO2xPJE5mp3TbPYP9dvlxIXTqDO+mNDk2iQW0A2dsoTyUbaxsUtlehpZrC3Zs6S2DjynoHhy
9Jm54oCJKJ1ZvAEEuRmpy3sgn1lJjttPe+6RttflSYUk5Vb9HwbszByIz9vnJFdGTeDjObgObkXw
o4pPwcRURaZi2+D94SrD1EGoDhrffhMaU7YyZ/oXtlG/pt0eVDfHK0bWZwbaKFEcVifsDqFuQdCo
5aUfwrdypuAn+cQZh/dczq4PB3XrQP/1QQhHTwB2NvXINty0ri6bHLIUd6rVDkXLhWwm0bgl8pkJ
XEpOfcG8NkFDQ9ihItylSb6JvHp0yrBe2adUqwCstSZf8E3eUzYTfkZqHrdNfI1MVX1OyYk4VIR6
zRKcWTDgLFXs3NwaaVnE0tiUDWxBsihNh6wKbwT1xvTO4m9BqnUQc29AFxnrwoCuVDo3XOAjFwLf
UVrMn8pkItV5GlAZ8cAw6ucN7uGOo9qqXGsTRcSaJoll8EWNpn1jIwE2uyEhC6bvdrA+LmgAiz0i
Zj+3R3WOHYxP4aMIZndvs5j1yRNkMsMXeOpRHNSIxDq9L9f5NP6l/Rv2XsIMNgU5N9uUXLVJ45Hl
JWeYObyZGtz5uIFdU2u88i5vZNyF5q3M48+iAzMj9Cg78D0B2BkVDWAXMF5JfjFV4LLU6oiC1hV9
3WRsassjd8ocH0ryfxfV7Rc+2INTUgD0brdlKRZchF6FxNJwDIucYV8Cb28zdgGLCSb8K5RDNcbO
eMf29JUp66dpat6xpKfXc8RwIaIJ0TrxilDg+qz4vtUMnDElRtYGIt1bGwSM/TVSuVlN/vbSjo+N
gp42Y1XZUwu58anUNblri+FvXAeEpureIcoV4p4leQjIy7lsXiYO5d6SHWJglPVp6omNzCEqAio8
MO+FoedZ4TGYnkZWcuciDj/dGRrRPFTxHUsl/VW5IM7YAnoawdOtykgOCQcSYHyvS90DOswvhnFr
L7OYPqTmycyEvqpbglQHDTVUDe0bGxm/txZxQQXxo9G5AQr8faixnxnyoGxL1eyHtvZKHbqKIoaj
QJxRYurapy3RSLtucErG+BIFdXIWpf0ibFQMNiNa3o72ZOsh5jzg3sh/1jPqk0s2z39NgpscEn+b
qrAvWfYumvFbmzLzKwpdiJ+1wyq4MAy49Fq51jrEApgCsc62l8FgrGUTPKHT/S++mtaH9+8PKT7y
gCnEtmFnvBqT9HVyNdiboXMlj8G49np4nEzk71plwcbR3yJPCTgieX3UO45eZ/Fp0RlhUB0/3eyr
5pP4qANJ8+MA2tMakDZ1Zb3q2Q2iTe7De+FWM2kpDFxiN4sshqEWRI0H3m7ISfpx47heZapr1xj9
423hGAepCuJ44OUwgYh2uTTOxYzCQctq4tEzfdhqY61t3I5RoRWH5S5OKKqolkip4ImNoToo3sxn
5Ax4d8g4HbvO3SaSKYMtOyheSJPMEHNfz0SgtgfYO+NEvBE9gQE4dhDtj1lZVz2dmQ9UdByQoUKu
KULHBjvzEzd5Q8GxfHgQcaQuwl2tqWCdRulwRoX6nGMMOxEes7dmNJpm5D2pxcpHceOs6P30Q24Z
P1bVlz7j/GStL3ZiKzYuJSs/DbH5yuMKknGOpjTZqSqVlzgVL0PH8C1Oh3ubE1DyP47OY8lxKwui
X4QIPHhsCUPQs7zZIMp0wXuPr9eBFhMhjUbTVSTMuzczTw4sB9bM3CecNX5CtIJdSwuZx0eoEX7A
UKzMkR7kOeY8JY4gWzS/vIaIo+YmsmycNE4CJ8SZdNtABMG+btWAD0vEg1lbAtXiA1WIR8Cy5qgs
VNMzBf+9HUpc1rjt53ydTq3+vlgGi6aM2z6U7RSCAxUi9JDSZYmeRmDhDSLlP80yqLPMa1xmpMwH
M4WnigeWjSVHjfUa1brCPIyyo5QdBZkw++pBgPNamz81aj/VqSIjJNavRE4XN9yuHnjmuq+M0QdL
FuloSIbkVhqeVYtku6tRcOG2Fs8uyayvYcv+T69Kb6hN7TJ8FvSNHdk3k4GOamou0SD3RMpip9OY
h5M2rA4z4SnPQBIvI5MhnH9hz4LjIS8ry9Nn7WhW9ptN9DNJCmyUcXNaCnNE5JpQihZaAOkAkYgY
XOyeUms5ZRAurA96jcOzZu1LOVv8bZHTSiqT6SMuMerlED8312HpRVgPrwkpiDTjj7ZmVttZRiKB
uLdbp3EQg8p1oTTZfjGbTl+BIIsaeTzOpk4K1xbDDrwBBSCr7g4pVEYs0IxMeu9JdaOzR6mutiBQ
C0YDr5gue7W+HDlZc00MBYeLWTq1KsO53YZehuveVVkmYCdBB583INWE7iNvZKQ1UoKw+czmXHsw
peUxxwLt4kEfSe24caY/5WH8KW89CJ1RH7Ro4oRWi6Mlaz+NWH9tTTjrbFs7/RtngMUWUV33Vp85
EabJQ1guT4tmbc/3w7IUqB+Nesrpnj+AnHemdMQczhIgWFUMOhW0V2/Va441bA5JQrnKnKG3reZ9
qBuDfXUF3Cr/+9/5qW3oSDbqv1wBpqM2ec//3Vbu0+JJhHv9ZRpUqVaw1Ufcy04bJ6gEWkWAjqtO
Y8Ylps+0nIaXFbAArQ2sLXC4XdRM3mN/fdGq3vCUhAnJkOdfyZ6QoCSROFEuv4BgRpoAi0y7UUo5
AapwdmQXR5kbvgbOc+2hoGfYM3LpPdc17chJlwB1w5tIVvXEAeepI7pTZS5y6Te0SrCXikqnt0nL
vA6fH6P2OO4ERiYtEyw8jRKhdQiyUQ7afMSsqQ2/cG8Mb07M1xWLiz7Gs9NI6iPGXHaqKHYuHW0Y
ueTyRRE66Ly+2VWIQl43srVvifq7ZFNm4KGc7bUYNyjLJka/Z/J9Mk+61PBEJU1vhhlTo7tZf2Pk
dJ1Ri7BR6qtZ9tpl6TPGPOw5FX1uFnq6U6RETuZchggeC/AtkXUKK+uH0zSG2rVmwCs6bqSWtEJr
5fdUStKTlXyXrPjcElem2wCfuuDgR6FND6HS/KT4Zm4sPwYWngztJpYB6ufnnakU1ZWLmLMW2NKU
TQ6fRdM6AuEWU3ACTiVs39pq9f9vV1iECPGZ4JFTNi5irtGUJ2PbMIfoC/1PdlatJI6yzix/BhZ3
cYTLbbbkL1Qs04VcKjvFIC9BHWmXtiLgUW/MWRyAsZWPYEw5OVsFqeTyhf2Ddo7qWXYnKR+crKhv
RNFjH+H0hcA67a1SE3nQKJ95vEBoZAB1S/PDUpBUY4aFQGg3/FLhFWvPWtHYQYHJrrDJrmqrRf+y
PYPc4FJy1HkjpiSHoXd1zkwMfthz1RJzfpsfaquavbyUVjdEaGcFPO0zLQ4x76jAcdFxiTQ1Pry9
0yCVHoJoGHSAQoYF7maZ5zvWqrS0L4gfoRq+lqjIwQTqLBmxdidbjRsWwswfsvo8VcwBBPFTYtB7
cu+sPVDqWSBBBcjyyjMon9lZIQcum6glzpdj1JI4iJLi3zylhHQXO1i0pLysev6ZaJjp7biejgoC
0iLX8zkX4c/Qrxgfwcct5kU2TcyYihVoITWTvU7kCzDefRTxepir+gPJiNac7G+OcSMXeo4FhNz4
zHTijF21X5KkPQisYFA0TvLwIMAY3m2SBQ41A61jpmHpVjEh6YRmV73EMbhmBQ3p7IBp/VKHpjl0
IQWrvJ96J04GzeMYr3NBzaCBBspEGBJYiddM6K/GtIoTTtdCVmIWaMjaaEzJri5x/zdZZB1bMIm3
ZlL2XNrDYZH4fnOOQvehnQ5LOOunBVzITi1fM0sYJw4UbpyXRlAAqgas1C2UYWHCTONoPpeAUVDs
6IIV4wPUCOlYdrDD4dogMFdh5aoD5r+W4mauPXY7IRR5Bf/ugfIpTMmAz/15hIkTsxI9sQm9L6RY
gnmJKVVQ1i7oaouVRUxNMYh8JCfGM29EOqLHEQR2RRIWU+jwxxF8PRFHBQHZ6N+ZoEqzXbES0UwH
0NBiEeXKbSsBhK5RsG1QExBxPo2+Nk8YO3+ScNEZzHRaD/vV2qtGJVwm1xIvzwpYKyVjKLRQv3WJ
efwizE59HaHqPmfqVkUNj1OQs5DZBnt1MRh4hLX5RgiT/GwcRj+NOaGooLdZ+fNcFOpjorVBqiTR
21JGyjmryEz9/7dhK6y9bdcVigP/VGfU5ESV5Yeexw42a6m6xPVIJVOqjadENY4xzji6X62LJMU4
HirmgqIKo2NFg/FIqPiyllBZY/UP/kXi9/pBFeHq12H1PmMcgxbcfSUSlHMWg7x8R2NZbouIrj0L
lKPSMrZQ49T7ot43fS+/mCidTrGqx7DjQYpRjlw/xehadcojvXMpWWMxSROWU3OAIvgm5F1uJrZX
aBjQBuDQOAiBOY6R/FCOhOupTXTVWUinucmfM5qSg14jATWYPKvngXEtky6EvGAQL6d1zPtXy0TM
R2ozkECqCeNRYYfFpbFB4TIu0Xm7tMqxY8ZeZvjUJglWq97yZnoZXRW5xSjw2Tdtd5MrKcRZaLxk
zVtifVDqROvmc8ReYmU3YpacECoCeAyKmvEQtcV5NK1L1yaBJhLghB9zVQTyuGLXKU6cR/YRltzG
ep7CEMtDQt7OXpyGJFXHedDk20wycDJ3lLN9MU9OQbnDhDliAnhJMOqlxgSwzpZrxHhClGPPs1cW
9rNA4usGqAFzc5hbElsqUZ65Jf2NRjC/bez1oesdy4pew/5E06WpRNDZTZzayVHkV9FPbo/gajbE
IgsUi7lXT91IogCrAAuoc0mGrVojt+A3UlLDsZo3mw1YA4ADo/mxwcQ9zy7bJTXF71Rfp+Tb6jWv
UaSgKRkBkT8lkFaCgk76qevI2vpKgllfiPNVW6NNMMkri8L2I9a5ExdqQ0EyFnBNjQVdYmCEwjwn
w1EZ4F2UbXeubfvE6EEs40tqjEe+e1fvTW/U3uR5Pco0j+XTQH5quSPYA7HrX4SE61mL+J1v0iuN
NU9D9KLr5R4uFs32u1D6rqHuBUQPyuRNWd4j8D5mtNWXMEZIzAsNWj8zldqc5waZsAKX2f8VRDVx
OYNBoBR2wlU1uxmNqFMDz3n+Nq2nvAHWQDAndLsRfpctvZh0KEbZBdAB8FgvTz8ttA2N2oCox9uw
Wg7jfYSnCu/x1vMgVbW/sg7JLcaL4ch37PRjzcg90xnQuiBpHBSIN8CBuxH7tiS3+17FSVDeUXNI
bF+x1/oZ2XhOQLMMppmM8GYH46Rn20818Ym6OAlWafAl0JNYvcf4PqZdaUxeo54JfQ06pm/aKQnr
+vDEk+pWaAVdtp/D5ONChJWLyX0WDv2gu9XwpaI+pKZ+nNmFmXCddYKpLMAuGCz3K0CGFQv62uRO
2v2ErFpsXsNj+ZRrfD3YAgvcflq4p2P8EwcHPfCDH8/hC13fezjD9GDTpcPAqRk+0LJVfGlIzzX7
0Gz9l1TGSRH5LtIvKPrSomOSKFxlJFza0s0X87NQgwNE2rMiWvrqbWXnZBYdcCGN72V4jmGhpSrU
D3bImaH5dXyskxMps8CgQHqd33GdBxGnf+AZnHXUQ4VlYzS+o+YpE1+9vu774pFikF1mPyv9v05P
flWu2TL90QkyyfUR2JvOiGb0X7V8AoSLn6gNBj4q44nh1wWF4eSXGUcJnTMexK6dIDiCwoi2cGi5
4OTwWjZgEc4J11JmmIj36X4i2BalnkTGVLEfhm74yEsmI5YEyNnBMi0HNXnt8x8c3zsSvjKCcFLf
5OJS9xQvEy+IFVT95JptQISRG13/7MpnWvJ2EsDfqrvl7Sv4sADXx1XWjzIW1bC8W1W9F/mC1HJp
pCM3iJNlZyIQzkjbT/Gs1WjrS+uNCW2MuXA6A4TxrYwCKutdbc5w7L9vMniUnSUUStybsn7pwj1K
MpbXYzbT5Y4TvgC5nHaswfjZYsLSDRHLhKr5lNLzW5L0lwkLAmWAI5L2SKehkM64//b0De+UAfMs
u77mTcklJ98X2BxKcpWC7yOwsH2mPBYlgsaDQmy9C9LWhnr+s8mB/fjR9MNrTwLJnhZXsBc1B5fc
YyDhEca86RLo9BE33T5eAz19I4vcaP1OZWc+D81+Aq4NN53wJViP9l+CGkEn2C6yr4OFM6cCQjhl
rqyfJOLVNUy9OeuJoF2m1txR3gKJnVUgZKTBJgxqePlEmBPjc3YFXnI0h1sbctPl8cVsDlJGbbGB
FneDy0NWYdgJTpBjSi/ePtbbY5+zTFQSp+oVp7ITfyhQhCPG8c4fgGiSquQB73ejxtoC7EXmlf84
ATkGaoAcyzte70g8fN+dn8vmiTMO5K3NYQN1K4QoAXAEy2Iz9Y/l1hgP9o83NehinAS0hXXZbZh5
koTdkWOuY5OIidSWVSVDCcLqkseHh3lJH0gz72WGGywIGPVbiGe3egMcWynQeV7K1A2UBKFD42OZ
VYfw6y5CrYeUtKvih4Kqo63MWcNmmmLNVjhfEZhAb+idNvkn5ucNPZHiy0ZcQwHxS2B6Xcvpz/S4
0mZEphpLaS5+5JA/p3xrROqXdb7TOlIjPYHfBg2U3HoazowTD0B9doYK0ZTnVhk/wDBgKHHXKPTz
LnQwgbhyuXlg2F8s7OzB3OMt6zQBN0UCi/W7ZRMIhl8qtTtYuJ37TBws7COTeJNJyazKaYyeJJM6
kLYmiW9cbOupSMB5c58/buFwY7m3Je8GVXqBJIEqxUvE2mEJm3jVrpsv6xgXupdq8aXdVK3NZjVM
wYzXB8veBHSvSnCBFEUAhIQGMhZvALuyTKPMt3iK8uHIjAzN+lIQO2Ak5iu+qXe9usibdJ+CafBR
MhjB9YeRx/jMTb10R0TboejIROWupADUDkfOrQxoCn6zNNlU6DdZesesZRKFHsp9sxzyEn0McCz6
Pxuw56i/Ds1P2P2o01vSsr97MWf5CbOaH9PDbDO2U2fhDhVh+Hj51habvw9a+08fMZNzm1ZjS5Rq
em6N70nG4lix+5Afc35HjTs17tinn+jreBL6vZyOU8fGWS9OnXrDM7fRqLwivLd1+mCVya4K6ahJ
qIrX3DKuz1lo7jnagy0Pal1+p8EnMTSnd0LrwequBoak0rRxr82wPmmhU5pjKrhrkFiyhUrDmMP+
0ASUZSR55gCyO9bVi9KfcFUGkZVjqmdlBmPT+tHKiyiHgwl9xchzX1DSDfiNc0C6A2UAw7yriaAm
KURYKsq53TIzvMPBd+LCvEIM+4gV6BxUU8TF95Czh96opgumm0vBwpkoumTFfpYtD93W28cCR5+P
7XwI2QzXKt6q8NppGUbtP2lVHbSlU96+K90/DbRPxH5zjCXMG++5UvqzOj3cC/JUQGFNJWMRvuV9
SQhXVz3FXk5IdOE13j2atuGK0aTXJ/JMi4UIFgCe6tYU7xd9LysZ489703Juwn7Agq2/dRp7jRnD
3PwWZTyn8INt6iT0EFpHoeZaPISLrvCalDBi61d9K3iPVYcq1eiCnX/sFhxDpB6Yf3x5+WMUP5VD
9aA0CTOI3fvltIVKqBHVtFPGzamHf5b8krB5alL12K7vk/Gca79TiElRArYD9w7cWwVD1VwfytJ6
mOxyN1sSXXzSrxY1p4LijlB6waP+PLEKQVj5lSSMXXrB7gcT8MRCDXDCi0Gw0SYOrKFGEMFizuEd
uVwKyaRcnjSukYhzE0sXiFC5NZ9iU/tcmcY4McEn4rluyOeqUkgaTrTE4/1KOOJz7iL0l8XtzUqj
07xk77ipOJ1C7NQ482vms/a4YFlcFs47oP2wj0jpK3cFDUPNucIPpRrtwxpHLD9zbN1sEkLh2ibz
d9M9hWvGWqh6AoWLLVTFXYBZT5GoP4jPlrYeG6Pdk8jU9XOrx4dqXg7EfnqVCMQqce+fGVT2SyUC
CWJhemvj3M+DBrrqUutnOKZeVHAgDK3oO0nlm8mmAInqAHx032rvvU33Aj1lvJdMpv2KI4ZdS7wD
kXBGS/cpB94P/C/1LLB7THx2E/QIlE1nu3G0qdMdgDvpZ92MUik74wFh7iRqOnXVeK8vAUXLXq2w
Fd4OFlKH3l69GlblpBU7IOGH+DC4WNQiyEcVEue3RAq61pTnvCyfQJ16MsNfQS9xweUuQzUyRtBl
ynHWDnJl4/fkZ0mzJDBp/dBhIkmDZ4O4Us3ndByfQ6BA27wpQ3+lLlI2WJdDOdEwrbFN3kCgw0Gj
woJFPofAyZ3K22iqvq6tux5jdZ+/p9uP2t/BmSErx9D7GmBvNT2dw4sqE69oTaZc47YOj5sjRIxf
hqme9E1bjD4XlelzmN3afNBXstoLWTV8zu9lkfIsXxyLDV5iYAJhXOouNVHbMDWOKv0BxNrW/pqD
ecyM+7hAqkXat6W3GlYG8Rqfx89anWyp2itW+9YhRGkk+TpgTUQNyro4sHL3QlkPFOjBKc/hRbqs
0vg0zeVjkoXMGaDQV6qKwOXGTRdU5uQPEZkptthJ+NkSIzGLgRoT3PMm3zXwjd8WCjCEHHcC6901
yXGmubub9mvS+oL4j5V8AKw8R+z3uvWw9X+a2r3rHtv2YcO/QBiWtLupXmnmdHAt5FDYZ47JseGl
M+S4iCQQQn8jSzejgrFueWXIBAyQKduArQpCFC5smVowW8N/M2DJysEay7h0Za0CSYSBLjWtgCe0
N3Oa4BhXcpKuw95ZNlIcWl7C76aIQ7GIXcw9UPNsYBnkK0rkTulrJfR9pGLGj19CnUO5gDDywKTu
tPvUeBvF3orKi9kDZSW1b50zjip2/UCEdRq+eI+mW7aAxCPZzggfasNTjs+zx60TDf/aWueghCwY
GwQ8f2VpJtgFApRZXbCIHmYvyvyy/SnwO48DzT9Z7XX1A/bbg6VuGiqutgkkwg5o8S6HmoAxa0qP
TIyezUJ2qG5JXwNrwwG/uPpcYMornaht70IOkCuh0h+JtZwa3mRUs/kccYDSOagw7xz48SsLFa+Z
D6H0YITnZMu9ytMViwHQCOvIySuhEHBFWgQI4Hbah8FyWJaugsTCTDu6Ztt3lF0kYVFhzTqpknwa
TYVDHufU9TESRxXilIySk7BYYU3o9/Ed4U3btZ3XgTVWYsk1+c1wryE0l34bBhM04Ahw5dI/MiYo
jQHY67Aoxi6RF6ets2clugOJyFrUlmsFJiI0PsluYBOEdJHXb8OMA+RxqKKTgQKF1ENjxqmziB6S
qs8zv0nIQryFas+wTtG63vnFdpDRAPlGfov9teiLLxCxn7N2Mpjo8jIMFJI/ZqMFUwTZm9UnPY1f
K6PeWJaBjQ5rVlDE2LNU9LvEh5pdGuyd3rhT2uZyvcV2TLCGG2UpeXdfTfmvliLaKgGFHvDAlBQd
dTbHJJ65lvEYdU9ZQRK7Zrls+miQafHPkICh/GTxZ2Ufpra6AVNxQxb+7cqCamLLM9xGwUPfqy1K
oOUDcKFdAdQz78hauFXkZtLgCFr+ptRyWE6BXDpk7bnvAzM5C46TI1jBqppxvAKDQ8+EshIbQYxI
gDTl62Prrp0AMT/um8EC42p/5cnyvCq9P5C5q7NwuGTleNYkzmCG3p4rIJ7OpI1AlAb5SW1/9XFM
fcgAx1CBG6VOc+PZshj9sYa8YU96dwW1sEO172lDYs2iHxOgEhQm2C+Zrg3gZ5GLoemxnAmz6KDX
UzD2fMHGomoMMjFYxY68xKCmsltvkSxqwLIzPCu2+9fR7vApxmq2nyPtKaub5NAQiU4wYHhLWpS7
JLO0oIuVp7ntphu+y9LDzxWxg4RtlWoRT1Q8nBh5JnwcO7usZK8ril+4CiPP8uIraSo2QyorFhUF
LUW9DbEr3KImvVpqeo3GWduLgQ1dMVrsI1U8OpNbwwANBgyrhxW5SStUy7Xt5S3nF7ywtnvtNj9B
0bpFJiVHyi5xhLK7I53fHxu7+aHMd68mpK61aIkvELBey4nwYm81w0lKWRrDdj1oRuebK2OfmSfW
S8qWcj9oNCQbdOMYBjOD3VNoSQprTow5ACdDZn0cyyDhytE7m3CD/Ybe8DiWQH1kIb+wzn+lcAIr
FG0QkLWGCpNoXzwLg3Gcr7taLcIMM9630uy/62Zi+xbWcPLNF6aEwQNS7desQL2E8kKn7sJ5b2Kj
0eRxr/TJcNvSDHUuk8KArA4XwXjkQf6YzSOw5wp48CDzTCwm7U9gSr8CjVeNEDY+z/4QWERvrssV
IV+kW//wNP/D/z0c8S/GThmqw36eCWiJXKgPrLi/w7h96A2z/qHdDe1nPOiDKA5jztlmTGP0JD32
Ft7h1W8FUDeYbAbbYknvFjCvSajKrgs/Wh1g0X6hqpWCbLbc1SbXGGEUGCDjd527JPE/YUoIUytx
WiVeaw8ihT1J/0RI6qHkNwWVix1AKY4269cKQqJ2S3WoyatUMr2mEHzaIWVJq5SOkUSp+xWrHF4m
uulgjQJ4peFkNap7keG5XcFa/FRZZwdilP5h9WY+Ra3ZmWH4Xk8p7yS4MwDXjXdZX3hBEuTi0fBg
6BEPHTVhHYOZbFLkyalX1I0u6/7Fsb0dfEZeKzPVf7IiuUg86D9L4meWxHeojlxCEijJ9cnCy7Zd
F81oa8GqAaijoLzZt0b4MkmwuPQoP1qxQQGXBKqatYTQk1c84eZRI9M7JIjLa5P8mMq7oNWOszAv
Iam9iMWY9+qaK7sFG9WInxMsNVDMNjtoFStoKohZyAPmUnXjWbOn4roI85LX3VGxM55+5HGrWrA3
hEK+GxNcOaAQMer22eCntVjJ4/PenGNDsHKgjc0oCf7hRJj6+AscOA+searOSv8+QhAP1ek7V5vA
SnjzNUrEm1064T3dqVl7WFkq2p1Jo7B6kZpmrwITUfX8uAwrHmEIawYWWPWmUqKatQ9F1rlE745V
8tKn1lEog5dheo3G3G9NFX7Fd2uokCYFpqbUE9i2YAeYisQf+08HONsq9dEqiZUyuqXXEr6ME1cg
CnlBB8SOPM7rVPdxPoqeWN2Qkl78mvdaky/473ltVy8ER3wM5KBwKZhBFpfk8lFPHqvE/mY+LsCU
GHJFHut71n5of2CL+llu2wsuLDudyNXsM3zaa0184cu0bqLFumofaXhAlCh2UTm8GXG2hyRFrqdx
zfEtWpdA6UAmhz9s056zsAqaxDxRMAVDY2kbhyCRn3QhHy3KFkzQLCN/ZainJJb3dpf5IyUBhn03
+n6vKC/N+pcpXzN+zwksVc0QGbI/DllYi2ZxCDxfxUdRc3q4SrblqeJVIzQzg3vfPqaSPUttvXYy
h7Lh0u51QpDqXh6+MvYu0BhZg6O3ZtQyZKMDG+S+smRQYyYLkINp68U8/FbC/7L6BxoCOzpvpxkr
F/NFwuCXtPiOs+4otOcsBoSDnWri4yZ2R8LPfhxZ22QZ6iAm8aGcd9A2j2q6U6xPs9iX6cHQvdx2
kvBBbV9n62xwUcUbdvu3tNZDDUlsK5/s0/Scs62SGNySwos4NZTQG61kvufivA43kCxORGFePTX0
NQKpHx4UTb9P6otlu4n1/P/W1wxgZbCLQWJuOWz+XwM7GI4dPo7kVPRMxdGBmXSZL1mxukkUOqbx
ZFVXpaACfFipEoR6k5WXEtz9IuC/cEXN6tMQlKwYs7gBDoXxTsU4XSqHBnMHo1keTsTQ0OC4DeT0
wqDNyLNVYXIEZ5YRrNtx7LDkMJ06lg6rjfsGG5immlzt2M+lAzCP21KtAfEYlKfCzTRGE474xU+q
vVEtwiwI5qyHf+Ibk41FwuNmGnSqS7PPFJ9Srr6Rlt+rjBgdJuVdK8lIPyqUdSCj7BfHfl+hXqwL
uU6dNSvHgILhRpznodpxyPYi7TwsbDQs8bhmlm9Pw7+aIb7EzJSTDDgOMHtH9klQOJ0ZrTnDIDmf
uuIDxsI64UiyjlguCNVtDj1s8A67KUIiTlVhqIP+aQ8sv30tJ9FZfwGr2VZHw6MYbhVuz6kHTkK9
y4TDK61dC+GuyC+4niydfEHMPRK5WhWs4T1OaHtIuZDbXdhNaEV7Oleg+LLkuVbWQ2LQEUEKi0qB
HZ9WEu05Q5vzRUhsXdanK/rAY9W8mfWjgs0SCKUjqR8teK9WJf6EwcwKMVEfpLQ7A75H+X1NUeoA
VXlI1RCDf1MeoHMHQTrhjsLsKn9JnPDyoedF+Snhd+pzXpzYN+eRZD5iho2TvRJXQ3w1+WfBLSKH
e2xGjkJnYtIJpwHyQQOLNPGzX4b8oxG6b3N+mSuQIiyFUgVXVwN0JufEZf3IEVkXdhJyFnvIt7sw
b6ERczvpBGGgRbTpVmIhnjJL5supmELaUxN3t3XRGAfsS5+a1555aZWjs1Y8wf3zec+wdwZhlJCX
q2X8rS+jMv6KprkDC4677JiY83Obi30K24npYtf24ftI7SAt81ejjn9HJX4z061thv0OH+Jkc6SK
VfxEizn8zeCIk4LGIrAk4cmcAfGGZsNbTBU7Y+5cuoMeQgK28nofO9UbSu0TsvlDv1ExOdHFVzOy
fFN4COeP1kCCLrSdslMwqZC2S3cG+/mxmc+LnXLWmcr/paKxlcgj8Rq0as6m5Ajy/mXA3Ajo5S3D
mCOUr1FU3yNc5LzPr2XBhMg7tYiGjTGPvpQcY/VTEW9GHd2NL9E/tITPwu43l06hGn9rnXzsFDpe
a+tjkmZfWbdHZfaRzpT9bIWMdvHRDSybONOaXM1bzBc5ZAQqHxZUyQ7ZvSTFjX7L0r9loBlji5hQ
dYySxB0iDDs2y/S6pv48Mg6Rre0HYJ+2XB+aFkVG24SSD1nkOIyXtynPnoeuepQmM5C560r1q4NG
oSsDE4t1WucvMYDqUaFGVdMhgbtdgicwrJUTy07eVb/TuTPg9Dq5RzXqQEXxVNQ7YVpoy8lhjUFZ
148t8TylxcE/xLfCjvk3+kMdg4pqTtKWnSN7q6TzM568o10PTnN+njRmR4YceZTuhljJy6lOLXt8
BJJJbditQDBE0yJwcapq/Tlc0IiWbw6GgvnY7UEOWSzV4cshgWsrR3MUVqu9ttJIVVLCgbXfcQ3B
nYs3MmONc4j/aDzPDfzwgre9TLol0v7hIiiJ0uPAE+stth019KLmoqZHufvIbetBTvb28ogFnPNs
Ik5ra8DTFUEKjL86x3gJYh6za/Vz537zl/iF3iEXJ/FpMMy9VPz1pQi2m2JM3uL6SSexUwK1igqV
x/0Noyp8C522WLHXoSheiuLWNj4CCDY2UwRmBvnZJTxuNGSd4EQOvDtp0utlojYubF6iRCYvEtXn
0QgSFTmLNCu9BSoAmof0lYc3iXUJyDpRGJ3dJQ5I3mKOKe85uZa4hekqeEIYNs5cAq2+k16VX7vx
gRt4FEHIg6NwzsuebEygu+SM4QRFWjlgh2j/UlV5yRUd0BZLfwXuiE0Q3gJLMgh05fqeGmVg8LYz
W0B5bYFI2ZkPfaE5PzlKYGzJB0XwzRC69city83BimuH9oAD7bdeOUwsQXnXD/mhyLBTQnrVReQK
ViU2wg9vFBYFUx1Q75f3iZuQRw/4PMSFUQFP6PyS4Z53cZPmLZ32u+Ku/pVfC378W4UbE8CIdEwO
y6F7nl8InK6Za3EUrt3mg62AjZ15dD6i9+qZ221zHN/tQ3MHvbsj0rIQUnzETkwmW8ufI3wLE29y
vsdbDmdgLLAQjQutbzm7EzJLqImcJReEs1l8J2HF6twc/6TRVT8nxNvGXR37iFFgeNbOgreQQuSZ
ojPH/sfAYUNox2LK5gNxBAjJb3HHUkd4jsGvlN5gnyPtisXTmotBFTsHqj1fW58d55o36671aiKi
JMtxB6yXGTvwArR9V/4t71AJ8CmTu+AYuhKHLz1b/Si25ErA3hfvcLQjjVtaFuY3rl0OQTvOClz3
/GjjSjEPPyA/CpnzYfUbJML8SEddn/Mz4TokeOeHtUvFLZka7AFkOKfonMueLQJGUm8aj1p0kqxT
EZ94+9XLgUNx1LM3DqT6hEsIH8wA3+hYQavjC4QMz2vzvfL7CyEJJdx15i8hX/MffXA4ZisoY1OA
csIaBX0PEl6zXgVyenRpzO/WYnM6n4wBHpHbwMM54HYV+nVRX1CVo/xZ7p7U2tebl5Z3F8No9FR/
VlqgW+dBv2XVIcpuXcOPMONZh5kz3MKOt8flRY+4E97k1C/0oMcVABiDU1vIL2o8DfxVpTxK86WA
Vm9gAxY/Ye5Lf3XvKzIwPq+LdvEjTyIM0qzZCPBxGEwcHOu42FBbsh+BUxEIkOW94CzotBeGgZ7N
tHnh4IfjpNN5YO11qMp71AOruGj48ckgQ2taHfI3GmswrJpiH2YUIjKh+lnuk97+j6PzWJLUioLo
FxGBN9uylPdmekO0xXse7ut10GKkkaJnuroKHtdknizVvcGWM3wo3jKKXTSderMuk5Vab6DadOWd
g4LL28MQwXVGUhCLCyZm/heYbC9AwcNlT5rKKtPutpg30cZS1sOtS+fDuOtexCKDuWb0Z0jLTiex
qUWIvXA+Ys5avAZ40LQ7l0hW7Ph064Y/fPDadZXDsWTZxUnrmsVh5HbxvYOBgnqdVhsuYlRojMMv
yStAnRBtqmr6kTQSEF8jUXf23FiXBqdq8GnIB7PfWfmurl1Z2tpEoiZbTnWFUOUFtc8waRunuURG
Gstw4weSA9q440huVgpkX1+X/vdozZWch0VxGa2FXeDOWpgDppe1SjxQvMnyv0TbauoWzI4HxXQ8
lc1SB1nyx1vBZ8hzslza8bw3Fpp5hNvCx9Ns+iPa3wJFUrDWHSozcLDBmhlipp469dwf5zJYg2pB
+8UaVyKBe1wW1Q+TbAuCXLOpfMCQywgUBqdQxCpg2WL0Ril3oORkIeth68/mGp8Xm4P6ReBHRBkK
AgWxXs42cl60t5pyxvmhHNRr1m6stBfAcp1yJlMNxTijZuUJ46F/SuBjtwfsWyy8uQK87/ZjJP8j
hoI1JzFLZLMClZ4KKY3FBQJdXHHziXGkw/JkrrJtEaoTpqasQL1VtEOIGYyMCC9s2Kf4hq9KrXf8
OQ+xJQX9rDKZpyxQ35gv6S/kiTJuQEVQwC+bFiDLOuGJmN+4a/jRyaVp18z1M7ihCZ/gs9BWBGCD
8XtrkOScLXI9mSqlmaO3S/kN9MtoRhwsHzPgQd5dcm4qvLBsrFAq3JvO3DSM8DjsSPkyStRNt76n
L5Rpu5kKAdBXL5OgpJWuFoEQ6IfwscAWWFutq1aHEtER5iMZBfMjU9es3EKxtTmDuUESOAXEbpJc
uaiUw8AoLZSPDYeMPtx0lpnGsmckr2O6caN8XdUcHwvAB/G5W/zT6Apnsb/zebPeab/iIFa9Teov
EiSG/RnMGduUktxscRnZyrC1qrbME51yznyA+FJHXZsmfG0oBwF3956gWe7DARluv7DGZZniEGMw
Mev2k2drXCoAd4lzymXorJzYK7xzSXAJaCEA4iCxWagoptp1+K935oNz6EIqPBcpp0dKp75AqdLI
c63A/bnwLRckTwF+hACLeKWKmX9nvlZ+K0TXPbjHKOB4Z0EoljYn6UKr9lpwqrlwGGynV+czG+ai
QCKDW+5EplQ8nQdzs2LET7qdi1pNitwAWbxzbEAuYwgs5iDFSv+TKEeToDN1W8guP1oeLGN9mcMi
YJf/2ykLXt8AA45VzYePTPImVUf9bGAfA4fCopKYSYNn+6L6jENWExtaKMSsuHj0N9Ez1Es8M8EF
Nfo7y7/lctFWV6JmWr6kWnY/NZk31CdLbiduCz42otWJXWKu8xkcR+RnbCLI+qun0xauidztYj7q
kdz52aAzhCKFcCb2Unwz+THFnMUK67i82sTelkWGSQ/Bpe/ZJ93ZApVnbtssU8vloDYILpBeDOz7
FOXtKmKDX8wa/LIzdnX9kdOgZ+gisHVfgQuyBMXatVeRDDRbA7KU5L0Gy0WIpw+rWvsdSSsIsXSf
2j98edADvvNqYTfrwfm0rU0Nml2H8FC5dUkwUnfTsl3Q7BljRTKTSxBKSMvcGEFBZd2YvGkPjovu
xJM5xfcRuvlJe+bGd2p9DZXb4QiuC0bc/KUC9BfyDyAuEFHtTY6iy0J7v6pg41Su6W1Le92y4KZW
R6kxHrBjsvTseCykyVxHPo59Y6YyzlhyD/GIxV5WQ2PAzoQufJzRC+TcKyhgjKlKVMcdfiyONPSp
JfAVjkisr9TH6jx+U1KLU3G0LhMGcmO+tW1DrFLUzZMRYSSMhqtkccEvIYHRQVGXWAC8zr5N/YH+
b5HIJwpU0TL/wRI+Y1acFb8UJaH1jbWCpw53vpQuyDqLnU1cnMYa9C0Nw8oyyZwCq7Ls2CF6n1hv
54JMjhNRF2zPeXzFDNrJGF/x3KaiR9zYOLc4esCACubqGxKc2TEV3IH3qHjeKQfsCj4Dk3ZRJQsj
21aIF7Jur5OlgZCDOLWuORTBSemvUoTut+BcJ0YE16hFjaTuIzQp9xEZ/Aiz17dWXGbUVTktJBDm
vN9h7SHGlvuC446brjhy+VkdnaULOgxADToxuFdrvzoEMhmVE0+Ci856cGVt8z5jFQBNaipfuayC
bE1BSwUQnk2m/2/dmbXbeE9yJAcH/2TcQinDTa5qrNIeXbclS4OFzMbELIhz21pq0/qQ+fJcw8Pj
Q2Eib5fTZw9TFKiPEi9zFgLhtyMW4AVIRfJ/+iNPh/I8prehgzkrn6WCuARkNXBoaW5ZMcvSLCST
qfL6TeDIG78It2IUrg+dti8IVaY5RRuIxBbdSLk0WauajXyd0jwG45eHdhd1SBUIhRFvUsKpyizi
wu+hjQarO0kdMrxkozN2YUqiKe58mmiD6aSVDA/QViZQGoMtiZEoGXiMw5AT9uTucs3lcjkbdQlZ
9b0uiMcwcAQ72UK2CO2W0GjTIYj2DONzUZ6H8jT0gj7jkOVfBNJwvKOzCy4VJ3uefWjVuMyGzwT7
NlrP7KPm5B3In4pIeZAUG/ULAhnlw6gbcNbFys55n1tlKSMv6DYGQ7ECVEIsIj76hDoD9hr2o9ji
WOFmKY8jp7/evhurgUykb2rio4ySXVanHPpkwM6CcMO4+MQCRiOTJg3XY2Wc7QRqEBeC1TNzTqxZ
JwgwHPcJEx9WvFXLJFsCiO6vhI4CbqGXp1Cwy/rhTW5izvLxEarfWUXqhE+4dfmpQ3Cpi3ieth2z
L2h81HF8djWzT/9cyy9NxYr19ciSs24AK2DB+F3rByb2XvvRFsascRjtnXtgU0n5lrUPsrHQu1/H
4InoY0Ug4jVBdQxx0nT79pXoJeNO3wAGMsWE67Q7ARWqaAgfG8hSMPLR2IiSBCnDJkJB765C6c01
C7dKwfFj6w71Pl76NhArX6cxUCNOZ8XOXN9h4yL1dcruq8vIN+upA23OxEYgZelxs8vOQop7jhls
fYiuSKpn17IsSzZ3FQNado9/dcZuqGlV10o5lcwRzBW1Byq3WGI7BedDKyEFlKwoy7mvVJRxns1Y
DPU7gdyjFPG48iSa8YHlKAHa89hYB2YSbyWIqKz+i31vcun5+9AWzxCqi+8YHioQ4+IN+BUM70bC
hY8QWGI7b8JZK1F3m46Nvkq1XvX/DJ7rgCRJ+vV07ZCbsevZfAa+3GFypIUI61eOlCIXKStZW4Gl
pZz1rMFoqC29nvFWY7bLNCweBqcS8Un4mDci1//hemvphtqVoTmbZKiOhdC/K8m/kAS7dExvrTQM
DMKR7mcyWI2DFiwBoWD1eOYNbnQvb3ay7d9TJY7m+pVCWy+h4I4SOby1xWBskJ2zcNI/s7a+WjJN
o0xbtUOyw4y9Ucrmt/EMzOS0EQWrryyz5t0QYE9QaTXVbZ1E/wrZ11i9TKGC+d5rNVQ2hU2Qb79X
FUgC1U/PmWkU+YhSKIY6qTo/ZSp9RQWD+5wUL/Qb+HucJgfX5aN2sU3C/vJm65Fdy35himm79taw
N3DsLpJD1sdX2esiFuDRDswGns+aoqEhYUAtGPiBTNdXrSWthAQ8TDF0k3krAxuCoNHGT7VQz+mc
aKICIoU/vAwmjfe6iqtdDDkto3bFa88aEr/uAomjjP58IM5MJ+WqbXsgQbyPinqX9eCS5NYr7qEI
CnwEIB92Ik2vmix2kzqYIrm0FRLUIx+Le7VzZNYRpeL2fvCDJh1WOYBARoQQ1ioib3DW7NkAHskm
wWzN4QJWlHRkW2s3QXcwGLKVxFAZHu9+bplc/elOysyj6ohfs+L+t6R3713LYapzm7MagRX3GfXD
OR+NaEtK/TaxkW73gp8vWRqMQbPI/OsrY9fA+ZWs7lJDcZ7ZPadK1u4UEjdi5MQxH55gdZsx2h3H
U8FyKFK0dV1ZXwAFsbAQWAOpC4VTHmOnYawfe8mXsLxXzKk7CxBw8RJXUFzvgPMPyihx35jZBiIA
+8N8q9X+ylDCTeGQ0hKApGUw6F8NgYxV/DHyPHh6fxCDfcNHqjXNBXA6WRcSiDeP3lKlx+cycpca
DR2lh2uz3ZSB32qMmbVkQfsxOidotjdbYXxd6euq4RE7TcdC8g0K5ozNVRTbMmeraaWHKjDWcbur
htaN0/qkaTgpDecRKt6hjN7ahIKc1v4aamPMX2kTuqF2rzRs2A0TipR2rWVQFu1jZJM2tLiBYswk
kHwKuY3QnwkSH8mKyilnLm2aMnNMUAi9++gr7j7GqIU3vs+0b7ibcKLGWc3KF8qT2zUEJY3MtdgQ
4tNCkZqxTk97Y1lQgIQ1olEq8Ra7lFr0hBPZ+Eu8eYQhrZxkCTxS9PKzQDtW874oobQo+gDPEtud
hDUjIDRiMtFpRczHx9qcCzmae1I2l4etQppb+GP5/6oa2xOdMofZSkJqBnWQrUwNyAR5tZLPBces
H+fLvntX9odmf4A+I2p8aQe3Iv5H6AGjno4+C0Vmm+7rOkRoqC9q4e+rkAOmSTYJeG2/OalTrKUO
nMir11FqrDIQZLlgVimTZFaZEGMhA5DsoLQOq2BS2ghuJRRtpUKx1oH2cAM0BRyU4Rsm18x41KI5
5pq/Co2PLEONXDuMfv/AYJK5E6zhGi6JOkHDqS1Vr+BWQ8gOGqsHEFQP+6J/y7ZzUBKWy8kc5/A+
Gr1trI1btW+JRRGkvWV0dezk1K3eeZ8KcGlWEPu8GdmdZsSFDeg2ZBBzUs+eEpB54BGnrOxZp6wj
YmR9vISdYBHfdYyRwBoKzXjr1GIYCUhk0fvqJnMCsxtedP6AgwLsQGYtaSIZtIBAmftOPVepd3P8
gfMoYbpqyIuSP03kV5EOx9bTweRYZ5VFe9Ngze4Yg3Q1vYZAhu6JDafmGRGS68fBusgyNhJ0sqCm
zjrDzdDmb2e2PGT9OSyPBoC5mRPKa19g//DkY0WYNmf0WR3JoTSkXcn6w0jt3xJJkDTaVwoQD+O+
rFpAvsCuHXBEE9SXuwiOk8L7k8zuRRjRThnVmxmMWyyoewulJXEnUN1JaZEAwFvKOYNBquaQhe3e
9eWvOjh4pb/qPOmYrZ2Wp3DuQiy9qH16dFJtHY/VaTQZabOzcRTnOoQV/FN43625DzD79z2QHkie
jwzjio80J0SmrJF0A1htY0HTzmh6ewezf77Xxhj0S3YUXYUG+eaMUCWa7gurH1MMhfcWawOOwrgJ
NlpnM1f+EUx1zW7FfvioBs1GyvSF4eV/coNsOPTvQ5OsqEpP9HgNnUgjodNnTmda8kMzFfAuusv3
ZCAl/8m1fRzCYd6UGhA12TUAlBig1qJafVVd8RaiPhpduSMPk5Dgdx+jYVbVPbRLAtU7HpHibhoW
cVYgswKU1ci/qrF9syiiNF+b1rUONDfsJdIn4sPIBhqyDxg665aynCxb71oxlzVSVEsW7mOneBft
v6YdDmNc3rJ2fMtqeBCkMeG/h7UZf4v+3JBw6vdPiTYuKpki4eUHx5we1JErKLpFvLm9T5Wehgsr
KK7wzFjj+C37o3oP9wqILnnyTbxMgJDVyoX7dYUa6iBwOyTchkagfdu9x8ixgBcTfslNPSvDeuX7
4aVRHXJpSXo0zO6UIF5njUwz1GF7I0/4oRLFgFLw2EvJrRmdZyb7N4MxuMKgDtrPJlWsP1ngIbVi
qqoMiDAjJOjcBRZlGWKQc0uFdldBK8EShqLRHOucRX9EFiJ7+TwxgeSHhxZZceqJbyvkkofjumDF
Y9FP8F2noRCgAaO/9pOQebxBW752lfV0qvBV2eWq8LWfqkaZE+X5O0AyQDj5qq+qA4RL8olN52g4
1Xkw1HnIDl4u0FZZ466clggWz3Cv+ocIQpYt1zCUf0Fjn2jCONHtfZXne0ufdBaVjwmvOdn6qsGS
nCamMzME/hpbmJuA9QVhXjHugiavn9Blnzy81gmGDb1/wIB6FcTS5SJ5SPu+q452GT/qQnHTvOMq
RU1WKd9FMg+C3o1zHTFIU98K7+p54ocCCUVju9Snj5sUdczTPdq2/Iay6WvQD4gSz11ebg0lfqu8
SWBaERKuy6ljg07leqO3iwcutkH+AR/rSn6Ivv/YkTpSAnaKW3ZoUbhTp5QIA6Vs0Sq0BcGtTJRj
LpR53Il1V/XHoG5+B5Gd9ERaZWb5v5QS6RjzUb9h9pz0GmlKC9Oj/a+sTwguZ22aLTiEURv9P8Wq
T5mSHfQB8SYcv2FAuZ7/I2rupIJ0WI0x3ik73VNX+Kr2MseC2CubmaXUru18qjq8Xe6LPXwkOBDJ
vHH2pCuuciabncQBBJHBTxS3QvlSsU8twniyEXHnTfam+CON4AKpfzl2Pyg88LB+RLuqpV1HFVEX
L3DzQCOfccKkBlecjxSjRjDALaskX4QvENYNAWLd8BScWMspGHIawFlX1KsKe43MODVFxVCHbKjs
Z8lkSsJON2gtVhsYJjBLzGThT/iWBkpj/UcwLKXCp90zg6UIG7wWPBjMgwYlhAHasoCgid2RuYQE
xCUeevLFkJHJgduBWAoI7+sxmOOtcQuYkaqCHiFHovsKYyQLvDjb/wdVkHzZYZ1GBUlGvivan6Ia
Fh3T8gIQWYM+q3WInS/ZBrJt0hx7Pg4JBH2SIfVzfPIiqsau2oH12HS1T0/mwXYrsZiwbrYy9G36
ckQcU6KgUxA8WOTBxbm1kfKLwIoVt48+P0lQeaoIoK30YTHVq9DHGrWBMgov6RQS0mPZHpp1xONl
wPnb6IjBWSsjMfM0MMQwBLBNtr2MPJVQ+Cm3FMKVHeI1o0GUs6deW3OJ5VipNguyKtgG9ig57aXp
+6coal2pZITWNVvK3qV3FGg9Y46V6Q7wYCHXcFJljJQ8Rhajmf5o/oM5FdK8JdV5P7D/Zq4bFRer
vRVFvyUfZNVULmccfRVvQsuUcZIoEixQYfGPyLUtasbDarM0S0RlcCNC9hoWLE/ld8CdOxJyxZGo
GxfkEppjsi8x1gU7HAxkFWUu/+rEUys3oWrufb3doutW/+FsW+n5z/Rtumlciq2kQsCfnnqYQCoY
RI8BLgHcs4A5VIYsB95h9c0jcdbVe/SNsxRbc/U1IHiSfYbHxrfIKPTahA3IxUu5QF6xc0OtMRYH
0AcQHvvNhHZV421rftfSuRFrvlKLHpD/nfalZ67a/mIXKZUv/LFx+E9gg4ujE3m5ag3o6wqciTNx
lRfk1PGES+vwQFjZIcBUgZ2z2jg+q8hSHGO7fwBwQsZSHBgeM130LWVHXjKqHSQKV1mqXbDm1LCf
df5TI05KtxZzMUO8bHEa7fH/sjtJPrnHdZG+ByS0in4twxbguoPky8KVsLTE3BxPJrekg87TRH7A
BJJiukNAkYXDQkayXw2vmv0TtQLLokc+0byTP9DpLIUeBZAohLWkyjIbp1dFsgxBAZIpxY3CLNQo
XYApjF8VRNnaEf5dDCdNnRRRwlkIpGS4OxFVum2CUrZ4OhjsQuMtodrH9sz6HWINj5IKTVI87gMc
JiNOfgHBrcZyXQcKaAwuGjwBcF34UmPhB/ZqOlCIWV1q6DxKuVvbiEuYrwpIA5p8CjyH6ShbPw60
oMJT3lkubThZRBX96N5DpNh23rYFzS6YYOdY/EZoCgK4j4EiVAoGyi2U5uqezkeXzU1dMkBg3F0D
wrP7fi4zaRJo8MacrY8P1bLEfYXMc1DdBCaMiTpH5/tlBGjl7Du6Mt7asNBsAfACO6zPZBRU1jwP
MONgSvakZ4kstGdJfTFhvoYDDSQuWs5HxmCA2uLVKLMURZSrIKBweFYHjAmR2yLnXAUBMIWQsSCm
CKK9cngGA5isFleKGaHLjQHLFawH/Ice4//1oKDXIZM2xw1rpgaxW9dERnVEnIQoCDrl32AnB54Y
S5rGdYaxxNOzlbpjgMaajGZkVbCMGf1xAeidGOECPq5+lMithVmh4bsZBmh9gGq6IN4ksbYu+BFi
QmQ6xEs8tC6kgB5I6SrZQngBdLKkW0ya0rCIdtCaVoYz/b+J4AlHq9DWHbYpp9N3k2OX9Otto2BG
9ImyyFNyQzooKDLZWchjkRTDxCSmll0bPElMLcsR5LTiZmhchdIuyDlf6Ggb0Ee4hKfgtS5nfJEx
yMsmKGGMSgvayTX40CtkkFXQoC/iSR904QZW9rTqjaxnLX6TmJ1Be7EmKTBnqG5+1MyYufPz5F5j
6arSCf88Z/6HqH9Y6Cn+9/BPgMnsSrGS5N8ypvuy7gNjI8CAq+y7gpHDTdaQZmBk/9ryAsrwf+cR
6hgT0KWs04dTixJDjjwfmwx8Z/wvUsYu9h0xrEMn3dQfEj1WMN596SKPiH15AiNY2g0Yhvz4ktnP
uDkb0o/vATFFAmNY5JM9RcrXAR+R2JU37PZG3KbqJa2fYXjpgrda/RIZnlT/rOZdaM+Rga3G2rWS
iFIKX6AgbflfTk/eoqnqWamkyL87cTbEQQnXPfWUE34NaLSBN+oWHo613J987wx2HAP5LEQPbaI2
VGeA3rsbwiotOcviNqrvJPo1dajhKew8GKUXQefX34OAdNkVScWD8lAIk+1gk1hITwvIDwob29b+
pWnTU9dPc6xwzdyJuIIQxobtb+NvOeVcnUQ84th4Cr8jJf0xqPZTHMANSyMb3ofV3sMWisxQrrRB
RQAAAC9J1x65HAP7hgFhQTryyMMaFoCCsWLMI1pxcM49uS6GBNDHgSjNpeTnJiLimBKsmz9kr5pj
IVzJDivbmE0ikw46acHH4DBiVOOLPn5NCmGA4WAcuK9UY1aFz3Z4tzVAO5gsKd2chYUza5l0J/fU
ppE9jczClAeGOVvaOfnKLJdl9xeaHwyU25pF7VTfWUxvbIS9iGZAZiPFRF2O6HAUBbpTMU9zqo/W
QPpqLCazdRQfR9BFnboEEGmPq1hm3k5xkhJCxCPDI1K1OwDV5MXsM//eF188ciXzRYIbl/pH4gOB
uCrhz6jdZBTxevtraJDh9Rsfpzbe0/rS5n/FAFH8ZNubxF7UjF+8R9/6q9jATMyjt3b5QZLhIqq9
P8WnBg6YGUD9zCqkd84KrZbvUfDMl350s5vPFHEMgKIO82bTxSChqC62lqXzQR0K0y2Up8Hivskv
GTVJQgnqiFdOPRBo81wa0K582SyxTaTYBBjNTOPC7djVZ6I+0VGAxIluMTCSUX7mOaU2CibcP36H
mts5591Hp7DHTndOdTLyy4iizfbhfzALr1NKTpUtLg4FsCF+PkkZuUvOscmqukRoY/4zEIfnTksu
LTJJ44tI+jmwiIZ7N0mYRwZ3u/7kBWEMN713Jq2d9LNEhVZpr975CUFR5KxEgvCbidSiic56c6ym
7jHfC3EW1sXXN452DKIz/4yDlZ9vY/2ENr+XEOBIgMKRFep06RiuuXjQxFuTLUovWOxRNUZIPaN+
gxGIGd+4rOVhowvvZAta0aZzI7SmVodrMpeOk8lvrDe9lT6m/5REvBuDkh036kk6UXp1twsqTt3h
AIQBSDrZE8G1K7hJRyyvkJaUaNirob1VI7QZurnt473fEzs3fJiqsi5BQhCMtRIdrZaiETOqkJyo
7EE8A/+TCSdQwICBaQGobiggFGN9bXuCTTHdTm4jz4zOUPOPgMK/fTSgXsCk22quYahc2PV86km1
7idLFn5Y0ZgrnrBFIjYhs02ZgZMtgL05+S481pUOeSk8WR0pHEGNYrT/p1bKFak+Loj+JfsqmSXD
Cv6v28aPUFNZU0IUyiMGnNla66IrUZ3boZO22hQu6ve7mLIqs9tlPAHaq3w/JFOzxnEz5cX09r+c
h5oZYroTw94SJblK2DW66F3r/p1000tLfnWHzaw20Ymp3pqMTzdlfJWo3xJCto40XrgI03xNGQ3X
8jrcVuY2A5jlRel6jI2NR4ljwpwEkIEe3doCvpcCexNVzUZjammpget7pLiAHQwo+VSiRnKG2iBy
tAaHpaSzeupGN7K9m2HixNPSh6r20kw1Wgvr88ZvWJBmXfcYSzaTPlt/UsQurca3VDP1YU482KBg
cOdxBSA8Yt/JDncSc3E49stuPnQCqUiFzJbIJuoy5acgidNQpx6lfNcdlCz1kmtNu5tyXVOPqUri
lzdN0vemaNZKWLKFkyCjaEde5CZCKZOzMpy3Mgz2MT/oafFZy607gk2fHJfptDCa+FqdQTs8OF8C
ot5AlNTMr4kq1sxzTK1rkfHAQ2A8VRqFhQevkRYcqP4CZPoee+OlUzrYVH9t3B5jjTVjH8h/LZQ6
St4CbKYspR9jxkWq258SpZv0Y4LzGMmPKgF99CpJxJOVCINj13/Z5S5+prZ0NxDneajXqqo44WX6
TLGN5Cnp3eRfsQpkLYBTwqiV796B1GW2vOgyZLHALMLrj5WiHHVeO1yfY2d159qUzwF7wjaCLlLc
VDF+lSI4Y/j4LN5WOFCLsu7PJpUESE/Ta+5Q9/c955iWQhels2bfs9Pt4VpD2beMR2eHrtf8xtDC
Clt61bJ91svkatAHohRYmmayMxwslubaGJnT5+1lNLUTXMm9qUX7geVfDQe2FmSFytuSKX8Wjnuv
Gtd5m16h8piE4aYEnMuSz7BG6W9hFLw9m7WpEJjsVWbGGbj2lFbOytQlbpRl0VdLjdgLx1prMKYT
RDRJZB8atLyh5K970nSJHAYy7hE9AZG6y1mL4jLgYAexcZYbokDJpRc8eMjUAhbezAr5T4lXDvNN
HNqj9p15gJ8yJlOChUGuNG7kUwhbdwFupIq/wnbYjKh0Ih0sZ2gutbxZTb1hAPTFHh8mU1aDbS7f
yBiUvRwUZy1TXnY8zsfoYbbSNmK7bkO2GnzE+NpsEcsXzfqMgISBASc3IMTlxD4UTCcICtdMnRMi
JutWODrOZgbgBH5jPFoYIVQRnekCgCEzPXTatI+bCZgPds0F3n145rAFtosOUlkGjXDHGhWhrjA9
/NTHU49+lFAi5NkBjNPa6S6GF17ghB7BqrhEXMqIkdrRQ8OKALoJiYMMsGSkYmVLlFEUEn37jhIH
aQiZf1GCgQaop0alFYFmR/CcpQyZ4KGYkBYrl6e26maQQQNu+sJWzxG/NNM8e4Z9ThrU+6C31FhC
wM4C+W1a/sWnxIU9uQVa9xGRc9cU4SZlwyCE7qpSsR+gCagT+lXKNolGe2YN48YLrX1e/jRIeevC
wK6RbGvHwYuAlVw2D3av7Y13cDb94qjyCyTbhbQE6O3axQ5wShTqZ4mqOQf31yfGcxyUVyhLH36f
nP16XIKQs975EB+NOl4nAgUkqVyGyYAOY3mq+NvMqF40knoAs2gTIvei6W8hgll3NV/SDfF/+Q0g
FQBlZM3gEkKwlJ1HazPanx4HUuav9eZKAnCuHvCefOUkDJb7unOVahuGANO4HPd6dx8zDm0XhGkY
T1WRx5ECmsC7+uUrir4DQGoGv5p0msaHyMdQuAz7YJvTIjj6WU03FVJX2td0mddXUFEjsX76t8D+
WNwV7W8owllYnaPos+pvjF77t5KdxvQfK5Ce4l6/NpbL7I2er2jflrNOlY1QNpK9lZpNDqqndOaW
d5CHjw7/JutVK/tXM26wm6emvkQF5pACD59II/2AaeI4+8Fwhez1JybyoJte7kDkjv6blN9Ngfjs
nwroKVd/bP2qcNmiQJ+sZStk6yVyjfQyRsCs7pX4R5Wth3fSunGXUVzhLrTkXyQIrEvbOlmO08gC
5WCMF7FLKCuLJz98G+4h0fE0Q5O01aWdlV1NC//loSExLzvHJdZaTDcV3VLueNic/vBKLMdqA0P+
SKDcXIMSHtfcufxCjU3ZCwWveRvQIqXspEp7GBv1+CXqXdX+s7qtT+FXc0Qw+JNYYXe7xNv2wxF0
RomQi01kfGiwwuJJVf96wVs13tTkBWp6REoY7q3mkDdHxfGxxoYzzf4NbXub4Gai/vVA8Hi6wWZ1
YrnOyTBkPU96D7L0EiZqH1whvUwfL5d3rm4CHz0p6MgYLVaRQr/fU9/JGFf1b8Nm3/1Sqg2vrHN2
otoVgKct0CRPP/tp7M8RMnHbvWRmeU1G5Nhbl/aVYDdwRhId/dJbwNJs+oPVuamzksihJzNbbALt
6ttHCvoEC7dhAXv4tvIPhbYPnIVef8UQhpWzVx71cYltswhINuEEv+cFI+/m17D/NHEv0iuZTkH+
YGCveD+Jemuoolkvcg/YTF4t75pILJXUz9Q4+LTNlQfOb/jK9UPfnJgNJwbMljkM0srAlPngphkj
3Bt3RRxqFco9pt6JfXftBiTuW2/8CIx9au8QXmUNU1Vyc04mY1v7RffiK58RluaKO65nwJ4lCHRO
Dugr5lyMeU66+BzYzad9vLQxFTQgiVibzJQ+nuvp79RvT+cELx7IJkOK4ezkh4GzHqp72ILH/0rr
rxBSzPRwO0ocf97TQUVMchBqmXDZpoekXwXmT9+/HPU3Uv9M6ya4vHpG7qpNfg327ILMzZAW+avt
AHcVC7NC5FW8VG8vQZsxFyE6bBzv0qSIxsoYnG0ddIvbeKe22YjqmIw7q740ytE2j2b1SJOzVb8i
BFmOoc0srCeKc6/jM8B3yTh58ZrfJByMCs6M7M/zwQ7YbxvqSAh9WGGUDsMJ8M8hMH/LZEtGu4yE
VD7H0nlQ70CeaRHYVvc44x589DKGE/gHCh+JWjxL9a77hwqbtZKsMG0NNbqgg9khPHoG/p+j3Rig
mBgHBTlG2ZfKtEnHUKkzc5PZUTJVgpv7W9fn3sd+kD9TBqU8BGznNjjHIvqox4MGt0Z5JeXHdIPh
MZUn75sCPFX5Y6LYYbAYzHvMsNvPZiK5+dpWVw9luRrb439cncdypEq7RZ+ICEhcMlX5KpmSV58J
oVZLeJ8JJE//LzS5EXdSp81pqbsKyM/svTabthmTuXjOMA3I+ClqzlVxjQzCnm2v34kCAQ+OMO7i
sOj0xCWkaHdOTvzA4iNmXqtxGcz34wouwESpNOLveWnBoUDrKeMm2BZWEhDj7L+RaP+RSFTKCBmu
ZsFWZ+KPlIYgERmaS6KN1txl2lRCp4fwqbKC17pO/1pF92XKYqcpdhwzfIdUmtto/Chw/920ghmG
ZLk4kPu7ECDHkt6+zgHl8ayHt7Ga0N0nNsSRBMy4DOWWEBFytCtCr6KALO02D3cVIZ2dqu4c0YKi
cgC1OwkiWIDafCKdVbBAaPMt5HsPte6KXrOm76JrERHB6w7d1N813oAgPcZGwZblB8oH27C0XFEH
5MbjQArQ5s/u0QkZ+WivYYzr4cHIvZxWLvetLTdfdQhUc6LQjy8lE2T06gdLd9fA1dt8cre/C0/i
NlAB9h2rz3S/VAhwQ5WmTDgCLrQFPh5uVsjii973o30uiVFhtBtcbdmyjmqBziyG3qqdD8qX5h6O
q2dD7PdzBsbKoM4vLfTraMd5M/xtrFOxJ6J5OzeZ2ivNA1FkNFDtEn1XjhL7AqpZI1ji5tZJGicD
xzJsdVZBgbADLJNeariHn+bRvVR2SkBjOTCvtqxbjyKKZWlFNUiXTl4mBwObjJA+jHy17iFOo4Os
JTklA0mWkqHu2HUr2Sf5o7F4K2M+Gws/S7+ycf26nqk2moss0Eo2CY+Q9fOG0n+ShHMjXOK8mDqS
xqN/IcNyuwYg54OW6wDg8r5npykHumQN/G0n9tebkJZtVpCXw9lwPkCvINHEujEOJhi29pes88xR
9d5PL2VN5NM/rypXSkdrbfRop6eF6PN9ObWovntG7CS2Aa7NerFn0lnbb54DtnNBh6B9cUmd5qmb
+vbJ4QJnrQwuFnfX5LdfPmwbonyGC1uS4Tw2HPEeTefYFLANLNC9KFk3qcIV0QXlS40qaOg/FgxB
qes7B7IReWo67jZFX7oxQ9MdiDXamTok1GvK9ywjJYKTdeq3nutkRDOHD2t7PwTOTyuYMOiww4/I
WIDvLAd8wQajshitZ9+KHsCw1BgWyV2ro/peVl1HQuZ4iNt3tSCqDCXI0azy6pMmj8uM0rrLYArE
tpjOeUbpk+IAhux/O7h4xcowR0iectSW+uL05q5YtQ/2GKM3bfuDZ9HBRy0p7xUjb7wv7GYg0hMF
1aViFw85PJwZU/acccd6THeaDs2E2wO54wtTH6TBralk/qD18kcOZb1fZHawLc/dKgCF+OLd8hTV
UXBINcFUlUxId0HLeWMa/pdgmKmJFhfUMjA4z1Czi6q6HjOiI3dtbOOLDpOPucIHBcwoRFWT24/j
sCClX55mpnaHsmWZ7Gvrj1fEDxRe8WVuJiAsCvdIlVmsMZTDhA/M2RQ+mBAAwdKA1hJRGFJXheeQ
TCxqkOQKhw1h/tBcuKrtjZUV0PmL1VsdeI/ky+ANKMq7sQrYZeTYCNLxyanzbemxYvKDXOyzHhN6
gZRceJhW2tjDMGsT69LQPqn4pp0ntZ0ceBjocbd9xLhr8ha9cecAsbFoPnt3Km/qhlAJz+pxz6Dy
h5yfbEhsQWw0ksVRMwqTROQiN2XAa7NzrkrrmHe0Sf4YQXFha1TkKOoD3YNV6+K9YFyHVJqPwStr
1glslHUbsCNLx3kzEMZBDGK260cfF0X0MGsk8oM0YPKRVgHSHk+jqdHR5stHlpLRZYFJ3zNZec6r
4JUr7UDJ9sPkGeDq4jEeHac34PsuFoTmAeDVh58PrI+lphJw/sUQZvwGXwYZPCe0VY9FzGec52bg
BkpPpbAmpkTJTycwcA2GreSMBAH0lN54dL62Vo9lhYU4rybocdFjVMF0s2IsWMwteLgjUCzJlN7p
LnzLVXobu9aFuZsV8pSOmvZjnLwXkEJPGhPdUMTbSTgCcH5HrihvbqDB5w129FXC9j14Oj83Losv
i9kEaqHkYag4RRxxzcR4Nqw+AVu85jyzNwEmoCRwd41iIyBNciumlGGSQdtCiDxvWY+9kVVaqYoX
KP6kkQTLl3TtT1IqPivna2KMlJuA6HrIDqQM9zvRzz/rfTqNpuMnHRRmeTcEmXvKXIgCmhCXliy6
jQz9a5hwqoflSHh0CR8+AG7bQ4LE8cE6gsfJjeshDh5y1z70S/22QuchLKP1tu15V1hEcySj2EbZ
up5Cb7akTMb9hU0pEo1nH9p0NPuUu774l8F9RuADJX1l5+WV91EufXlVSDFn735aynNUmK+00YK4
FuZ7Y7xuU8uI3IUq8fdQU3n0YhYqTEgS0ZnqnUqOS5FnVcwh/eoSddZ6ayYVd/y+jzr8dfSKbfdd
jcxpk7QN9tNwYYOLinuQbOSRPgZd/GhEWB0RsoeckGRbVjszhIqHIWvvsezg99XXoLPZQpJcGmUw
pfJgeMhQ9cLmulOeD3jeVi+xgo2UQvtCbqtvI1YwysUKsnI4QT/HE9vH4WPEesKinVnnHQKmB0XH
FYYLfS73l8shM1EWRv0xHuncSaJzt3UF3nRB7mryHxoyzs5LvLD9jF3eTUu4z1lop7fOtFP42kWI
KylUZIq1Ht40lpKQJAf8ct3Vm3kfhVLujT/Hb9bibEaXh6lOCQLUASLrpsHz5xvOKYOHOuQ+jl3v
j7SXx8byBL2xujWi+ejI/8jnEc1IihvXepSRTvbA5nnL2Ooa9uBSh1+JE+0b8LOnNrdL9KAvY1ye
fYWVaUoryc3DmYBql08n7uGGoXexqoCyFPNWkuNPhXjD2l9iHCCaDv0Ud1dtPVc18AJv6P91wwrZ
GftrZYJp61A25laAzAiqWUPWV1H5h1L2E8Mb6LMzhv0y/MhCAeoIOwxy2ZdoyXHrMmaImbNuhyh/
ySpJzlbWfgzoxrfDL1qkx03sbO2m+jLYuJIpB52esoWZpPOtrejFjoqDaKg5RUhx4AWHnOcuQJf0
c9D5k2dzWUYR+m7tb5XQOeap59ia5KYLX6McOCg5L98m7JKTUWDkWI+vfOYYX1TBaNRnC8KbZOUP
QRGtKXiA5ueQcAD2ILnv48EYS4JZIxGRw+Le1uPwOSp9X+avzHa/02Q8ZtZ4Iv3t6KOqkfaz02GY
mdXE8tjv8B3rbz//iQqXwZdmpdTg0S7WqUFEKqgOy48qCF6RUHBl8FnkLk7Hsmm4VXP84gXwWVGR
nzUC2xrx8IBlsM/aYllb2C5sb7PHlACgmVXRmJpzQvk7aBryTvBpuLK/m33UKnmiXn3i4IkgYHSD
se6oKPIgykwOvhPWAewgT+OaQlxCUzEtlMLQcpkmR1/h+sfqiSZgKWjtJ2/bmMDHRYMlVqIw21Zl
8eDHTC7zynb5TWVtKl/cLd6IZscm5M8rUBm1HOR5TpPPupfUG3J1PfMNdgqLROJmhNvQcSIjib2u
J8UlcQ5U++CVXJfk+YjdqAthqxtwctjkKAoPS700b57XPZXtgWN/Z/fTd1jC1U7u1QKIZQzQYapR
H0XtX/yFpPCuUNvf/6NZv8zS5Nc4N2/h1NA1qY7D28U7XyE5mGNw+yDG2drYH9MSfSaCc7ZjKn7D
nHaJao6KDmOumYYT8hcuWH+8KwEXO6TXyBadQx5jo7Ys8TzU2GhcU1N/XbWF9i4Z9LBx7PY1bSnt
slaQWFq2L90AJsjBndNqwgcDKyedR+CAsgroGSGxn1WFqaxR+UtA24oO529laLfTn8gPp33vAjxM
6SYHsp1WAxasmjo4B2E3Q4mq5Z4c8NNg6fnstSnW9RFVdx8wy4yQYWTTLYRuLAbt9GIvXAqLCsDB
LhPSdA8ISYB7rzEj0F172dN8LjQV01fMeD5JUS11PApSC7kfzOEa55dOnuJglExQ8/0gqxwte8Fm
OhsRwQLUCINXVdhv0YzjpiajaQirh2kNtolL/T7wjOKfjeZFCz5Iz7wjmqbCYS8KAOA62faXl6wK
9iG4Lez0NU+ZDc5Jh3C6wcwP6Ycd72TtXbrPGzMixomTZ6+w3q0Yh3iWeAjiHLbEnRd++QnVFCIM
pEgKsOYcwz5hSLEZyiQ/SAyYlvIvCfRHBhCoK3sZRTemWB05oj7awwI7rX0hZXlju8tnM9CMklnD
TCc4y1of5DwBLSy0s9VQolGoozSVKG/QN9aQAAoLWxz07xenIYaTXYTiLPpwVkQa8WIIlAXJCXH4
aFs5H2URYY9P0n0OCRi1VxjtxsZc2kHX56rteAjzrJiHWxCV8BVEhh/bpNUFHwoBsP3J4yI2OROI
vgDPSjqVxkThp8dxKf/NLhVxEmA/MPU5K6fvmtjKTdQJ0qSLh6Itnx3Ru9vCfUNr9Udl7Yt6rR6o
SlZaDex9kyJrCkmcYli5n0Kk1W5EgCAd3hNirJ9iThP8/f2r6hjclt5WDCGw6bxYGdCcAsyU4dv9
rf36RvTh3uT+a4t+a8mtf2GPfNrXzaEWKC0WmxO/JXKgynhCt9Mfp2HaSvg72Ijemo6DCogp0Qiy
bENl4ZG8Li0yLyqq6RE+LaNui/WaG3W7RNwHNTTYyfFuvWFWm3Pepy+06+BPkyy9JK63D9tcwA3G
RpC4bEWyPUZBiFmkhzHJaLrr6Dk4aSZf7uCvGd4e0mHc6i3STMslZAmrI8hSywSxy7iFwPphB43e
x2tQYo/DcCmpOVz9qt30lkPeTpAqjCHLRq/3FEJa0ESlWYVqPqMZXUtiHeAKz/ZwzEZkbhHk+r6K
xdEpUzhWisSnGMzwKo7DS4qxR52GAIGrBcVE0bVMTYZTx1dPizU8tMj6LJfQAyo3hlvVv1yOzHy7
21En35Oy/1ZkLTkqwBIA/yQvlxdHOi/AY2kZ6hRLkYPmy+/vuxHUWZBhjC9xVA0zbEHLX4iOFcuj
LqmqiShlGZVGR5frhFLZOlkEZdszLOGCeq7usr86Sd/p5vg3ZIoOg3NU2c2p81DHWA4ByWnB2Tet
NJdmnziknJiE7zWhaGMBwUXPyM+S83OpuvvcWq6rEG9IZv4ONAO5LtJTZj10LZl5de2f80S/9BH3
eyd1dUtS9qaRLlvsMEQwM8/2Td0iuy2LjEojAhLp14gaOmfmn0nGVFeER07G94isO2V5j8sa7ypF
+ozDEOsAx3rn9gGPhBoPmyAVIRRqoLLnxqKsJZmsRPDxLKo0Q9OfXrNVa4DVqDDOtAnX7xThbctH
0vxiaZ2+SSuDiVSpcTdFT53iGaE6jxAH+z1MOIJ895NUIlzP3cVL8ks16788YnCsFZgymB0ccUMe
EdR9xfF42yRhsgmH8cpnkWrrPSII3Mc4zJIUEiP2SUA31To4pIRP8pkuKSlRZgwPSSv2Zo3VqNpX
M9aPasBgktku1lXnI05tWi/JX0YV7b7r5peQMCPm2jxdDBdL2wz/YfjstmRgfqG8fOkV7F5TY3HI
BNFmi6DKySWT7XIKd9bYJlv13TbN1bXkyQ8txDsNsS/Q+h4lWpvVHTBs7NhDPUcmxlSGdJtT/+5l
YjkrgU24nkAygHWFCmFnjKGnRxWWR7/tMBZ2VOS6Wj2xM5ZsQh18FNdby43/Rh4DomhOniz3aDLx
gpLih+ALuTMTvPpwICfQQ4edkm1y4zM4sRJa3DiaoTO1rxrP/ssyf4UyYWdnMxou1uCQmc3sqNKP
3MswNrXVwoCZUbdyZvKbiRMDelIwlRmTK2cV2IsqhM5hI9/qWmE2tY7+pEZRiWUwb0tb7pOdS1Iw
4kFKiZYYFdcAQ51AYTERJnUjhy7g5V+jG3g3Qjl/pzHvkZOtRkFG713gvzlJ8shU647Q4EuVeZzX
PGMYMm8VGKXZ5VjydffTj2LD9Pm/wa8IiOAJ77DxLntYXWsPiVobpccnTQjDbu881YT1YcDJbgI5
nkyLTGgYWI84Ac9gKtR1hrgB8ABpUoKdjFH8bGwrhjxIEhTBbXgL6GbKMn9ILW869+XKvhk3i2/+
Wnn94TMnkp5/khK54IL3dUSNztDUeROZ/lvY4VuQpRv4gTOaJ25A2QH1ydBUk+8wrm+xAJwBP/rT
JjYXb/F8i9xoy0z1s0TmMCB4UlgchVcQO9tFlNJULotO6m0seQzbbfA8WcuDT4gADTRI6mA969wD
hdwI0yTz9jWanMEnDqEndgAU/jlW+X+Cxh8pq0PA1MR2KgqE3EnCwsYKiWsVFxUpZ9n3LIrXcAh+
ZMw9SNc+1Bj66+ZVa4nVnOpbjIBntIIL0ZURWRrrC2km8CvqdSeK94/tPqRRJ8DA4YuD05bVLmrd
F/yweBLQhdULzAO8W7kgyCmb3HPOJ72fA3CSKRZFma+sQpIVTYb5TfnwNFeNDGluP/OC0wzxQ7TA
ZrdjZG1tZDd7ck3XwbMUO2H/zJV+C+LqqSZZXoziERRxfu9OxJ5YIXzXxoBELfrlyU1j5j3JOn2H
P5ueF8MRBVg22nZV/O7N1XucIyQ1MSPAFbRXJQWUzLT/6Ah0KkPgH7idefxa0YCvggozz5F8LHP+
CfDdjfV/y1L26PzZx5AMu1LIQNW4hD0/jNyUZIy85+vnFsmYTBfIiO65Gmr16rKf8Ruo4KNqELG2
JP90zJF2Xl+YbdSyP6k9ap7Wh+ne66Zf/4J/jQneB0I9cH0lbH5wWhBz3R+KEKS2uyxsiIs/fsdQ
MJThdWxaNBZWIrapcxw15M4qapL7bpDDDVW4ODYueq0ix01fI0tGP4nwmlyy7DgSMMZHyfUZu517
GmpGlAaFNexN9pOBkYAuPSz0yF/hIJFIbChVrfrGLmBUlbNxkbaeRwS/DC3RLudYFRmc8tb221GC
Cm9GEd3ErerZmBWc6Nm+a9guR2MEwU6wE3Yr/rjrQakgjWS2YXp0ROSijbedPQbJOS019Cjzr0Xw
WTfmr1izuSYLtN8SPHOv/BtNYKPkLcW2ZE1aER54zFvz0gjcl3pGoRaVMOdqL2QC0jKBPHaSr+A1
dbpDI7T035O0zz7AVSdheeKEQL1zoDVWLc05hKQUikLt40p9xEFV7kqPBUJtESC/cIH2afMHRsFH
04xgqjRzAt6V1kopYHWyeumukogCJmxYo6oelEsvcD8v7Bs2FaG+iS+P0egCpJQAC7X/5A5lsPdC
lqMW0PeSM3TjlPjr7Pupd519K4ngCagwg75/Q8RPEI16sQqcDN1yZIT8pwwDcGH4zcK5hQfnsBJ1
6n9xPJ1dv7YoKtmIj4u+H2gRpoLWUVkzuX4hCKgSpgqkDMwg2ZaQuW6TWxoDpRLrZnkkmfvR08F7
lzADcyzAdrEJyAB2unM/zicdgAKG71pv558qycINov6Ygs7BtMWK0Xq12kXdDWRiYxWdD4NrHRnM
XS2jhk3PDBHbPfmARJZtPAtot4vpnDvR2YlwegojF0pXjB44NM7ezRZ1diukkw2rrb1cRRu1xi2y
eMwt/LxnpydJMgc5HCL8WgGYbjnAa8IENYwkjfZRQ75l0NlMuGdr27M+vjiK0U6DKqHrzoMhMbOc
x7W95e6s0H1k+UT94FeEVU+QMCKipqquYQoBNct1WKLM4X1pu5jkPTLAk9R+qWpu05YisgzliEW2
eOyb2HsM1HzjJ+SPBgVKaWahhOWEKH4J7iKRlG6G/V4NLykIg11bFfXW7eNiN5V4FiZALpYrxquP
49xk18n44ugLUhZ9hozMkgL76BBTTK0bodpUvvWYO+1RQkGbsKqfU1O/OaoaT2XQ3AYx4BnX8knq
cVyiKmZ7R4AGYSOGtVbSWZ9M8n6GCmqhDNq/VhqBkeriVwl0hokAb3bRk4WruBSy2cAsFSGk9uyf
9sC7pHbwNYY24dfoOtsJIw0SAxPGAOt1ZnZ+vhwnGmHCmsS0qTEgZJGNghreqLsafUowt4i+sXzw
qN4iabYIyCs98UFH/l+bLzOYTvTpS8eWp5qIlv0cZs4J8eEhgiNuixkbDaKcl4/CB1qX+p9zfjsb
jkk3nR7g+LIeSB704MFwjWwcZGMC2Gpkr7l8+KYLiYXq3ghgDjao8p4ar3ycLLJk7NT5bwjaR3Kr
mFLwhnFkM49lRxszcYA8BCw4KtYld7y+PUv7N/PNUzogXVde/WRm79k3y8j4CxbNFDiv2i9PFPDs
rUcclR3KYr5tHt/RmUPYRzdCQAquruWx09FzP75bZFoGwXJLMom4YXQH0wLAmZZMd1W4jMeKZWvq
E+HZB9hPWoiRwjFnJk0JW3pyg5ku0o2SxaMDkkQSpmKroW4WQCiWGclwexgXeHriRrFtc+ORE5PI
bbJy9WwODYC0HPk2uc98IABhegwS5XQauCkXkIxO9SdleRSX30nUn2qd33c8ioefIuL8DjWzjpHd
VG+dxagVg7cSrlTfbAuW5QeqtoEyCcVGY+3swn/Msuq/uEre2QLC/RjZ7UZoneJ9QkM/yoV9GVMy
5GEJ3yK4i4nQa6JrZAmen1jqXLEL0Gn21Klzfbs0r3OLF9KGOd03r8MUeKiU4ahGRJO4REfHktgS
1uTKbf4r8e401EC+mtArznc5zP0KuZKD8ihhDlMAaK0F/5XgiPPuxq8+++xa6pEBHWZWDDCamp2c
1m2G5YdMPea2X45yj0TWp9zgyIAWDRE6S52NWB9MnWR2iQKIr780Zsuw5cYGxb/OAl3I5wNN3URr
2tNZJ5m3wcTq7jJGxVUUgRpgIdxmx5pYW5i8jMoDTVvJ2IodFLtvmKgoCb0JUiR1ofeXhJjNyCrQ
poHG7LTtGmfjoXWpio3fsSVql/RL+YyB6+gwL4u+MSWjPHIaxg01zXXKsX0VJJZTAcKaTAmRRaxQ
Wp1PfpMPgMxaPfeHPoo4tINjZ320mGSHMcTike1bQslKwHaFpkFvi/s1kT1CKDvbNE+yPGt8cjzb
bmlYFJ9xcpcgPxjrTzt88ZmOlmtmqqwIJso459BJ2zhGnO+ktuEdy+5dKu1SvjTRPnAb7KLwPOPR
ob+OUclESbFbc1XXcL8A168NuMVYiHThAecMMIEGVHT25WhwzdS3zJ5xVne30v8PAVrly4BUWLSR
CY+2nCASd8APHxVEU+PmXR/Z+ByAPiCTNMOH06o/IuaxWPjhg1DuR5NHUPMdOiPgJq0Q9iZ1Ga2W
bcau2ypftefuA6veqlo9K5sexjVgAb14Vc4ffAFqEhthRz5utG3zxn8VhKGJfkj/eA0m0UCDRGCZ
az0NFbKduRyX28VHKTwGgUa15KlzRYYouBd4PKR900JGHMOja30muR5f3BHQzDDR48zvHDa2Nq/B
kiePvy8ow81lpJKLQ+u1LOf03g4nbDRI+x8SCc5yrOZbtiTdZXGgMYV1XN82E7suI8fiyvY4uhnC
xD5Iq/eJHYDCsYS4l2X+5rX99GQp6W5H14SnZBxJ8pz9+8xvJWqktiXggU+BYUx5blu0P9woZ9w/
5r8oFJKP1p3OYaKb1/XXCauYXMS4Qbz6hdPiX2wW+5Zt/3gKifl0c9l8eEP6ZA2u99ioCosb//fv
Ly9FEJB00sldNmq2X6rtaDzz9Fj5CMoHxgevKyplqCvyIV0dnhObO8QNluIj8Brylrrw3usts2ff
3bynS/3kOqG8su3qXid4nr+/zMSGOX+L66cewm7jilT++Z3r53NcH6cGg+4cUqAPMwJ5TOERfNW1
HjO1v6Ovhmc1WmLfom56bhr44oMbKq78XTqn3j8xtwxrpZJPWYTIpJ6ZsKkhSx5CBVB90m5/Y0dT
f6sW5D49YXGv2VT4G4kT4zlUKA6CwflvGrz8nnEbIQWeCb4FMzp1tSPffpRFHz3kQ3/1BYg0vvN7
nwG7tmOpbhV+rb6caNSS3nxk7fLV+ml3Zfo3PnWVeYg4cb2Q9fSSHAa4IJC7jHu7WBLWmKOfSvKv
ttLyP9oOwW9VY41b2r44SBe9jot6gUbIGi7QZW4yEBRHg6j82SIrMYRHljptcxqEmrl24B41hWoP
eZA8rwuOY+il0Z1J9Z/QVcOlw9oKj2k+A2lL/YTfUcK61zzJC4aLd6YoFfGW89kMpUAVleEQqqz/
ymXiZwFnBmww1DNJ+dBH8OV6TRSLBp7wUFSAygfqX5IVAH7/vlQhEqGlqOSB3vcusLnk7VhMlyAf
l32ySND4XEHX2RNfCbC2zxnJH5BA797NCS5kisqSLozd+wyP1czdyjxqGHdB3JZcJ8K7bdoWGUhg
76VNUGHZd3/mmMwAMUNFX2CAGs6qtAHM22czYQC2gF8yLXtAGPCMnelv4By8murwZsnC/cKKe2d7
gTpMIx/nHEbg0/JDaibMUJn69DLN7S8Lc0kDGMjwUfLNAtXNvgnafji5cN7CddmeMsJakuY+ctCp
U2oDw7GgBPTsyveOtyZ2C0pVZkbHNkoRCekxC1GyoXOdbAeBzCL6HXX5k5rq5G4OwGLLkhK46s2Z
UyM4hwUAtjRU5g8qP/xybQb5exARiLHl01aif6lbTEiDAvgbyJKRoy02E7PqW2M4x5tJdRcXbqSs
4oWy0KZVERYCsQZsBefZqZsFDZdxLiGcNbxRDxE/HqVAYBcU8JZIblJNKM9AJOp3hmNUAYX6o8HQ
I9BlHg3U0+rTJ6NhPw06bHYpe0tWwrba5LYDuRyZbztXzrNwEQ4mXA9ftqgfSj/fWga5tOdb010O
bYU1LGLtwVgz46wOEQ1Nzp4vm587b++2QXBLe48J1xLhruPjOJVedlJyGj6EC3vDxmTh84SAIeSX
d3IF1ASrtR12QR3STyejoj7xs+7IUAWZiWvnh8Dk8tjNHtva0e7be5OCT3KAnIH76Nns/r7gpoAI
tdQo7/5jX4Own930AxYojtTSQBhTJZKt9WVQbNStBWU5yhd5dg1Aa0L87poSSWemxws7M/rINu8J
dhztO8/OHnU7ecc81MUdrE91k3Z9s//9qWcVxd3N4kGEcrlJbhaAk6tOk4GFYjpYh4LYQmt4wULY
XaWP7c+RJf4xrtZr6DlXorrxL4Wqv6j1xe5KSFC2OGZd5Z+ldOITEpT8H6QArFx9aZ4EmoPDNLj/
lO1/FX3VXaIoUBhJIpuUnbqgJhlOKZXsFhiReiHkfTqIVimWfFC6vSZI7gKUCjdDYDkPkXDhTZWE
oegoN/fVLMBcyP0w+/K7jhGNFsJYuz6CgpqomOSqxV324g01U8YQ/EvQRk7WEFwCUTX3k6afjWaX
WnvCxQVww79VsDGznmZHO+jkirlmPhUNhBAH9ms0rdLAAIp0Q6N97oNM77K0wbxjIUesLcSAFnA+
3UeXxk+8t5Y8p7HmCqxjAx0mx6exxEy3UgG8Sk84Y5seWVMy2I86XjUjhN3a1r4JKiZMfu6gjSMd
KnWKi8IJdSm6aK/reFofaze1HQZsrL3iklhjcbHHkq9b0fYI5D5vs0/MzlI5zZHL6a+CBXM/C6ar
wVCB2C84+KTXED4f6VPRSP0ctU57jQNJI5hSxxfJmSYgvQQli6bmkLSDfd/Slj1Xbc0fJbwK1aK5
kVMoLkrE80VaJMkpiF6/L6wQSFVhWisZx98mzGJbIBlnaJwArkn5cj7ErOJHpZ2L7+Xj8wo90qmr
UXi58VHlF81D9q5lVsJ+cKyfZUeaSZ1NVx64lwXz5J3jdQK3HZMccrnKKAguS2yBk1pf+PegU0lr
syVe2uUQymnleMiIbeayfGs6272t1heV5a8GX9JB22ms4Uvza7+/m08VwK48fqTLq1eH6wsDN6D9
0ADuf19+f/33R0os/xlN9f3/fv33p669hhAJTcB21McsfrsuJ+mR0r4qjLwfINDibs2PjXB28ziN
sIZ5AjQ1DQ3JuwILikBBEXP7SNlelyDB0r/E6f1cW8jRl8Ipd7JcExQGO7134A7e//6INyC6OMMA
/oeHR04JdundyD6zF/aZp2eo+nr2UfvRs6DYpeO9ZTMy84f17vmFO60vrJWXvUzwSGRjre9K5rFd
QtnT6x6Cap1HD0uho4faRzGdRyHPSNG9eLjYjsn43gfOdLb6YjozN7dBPpX+n9GWVIE6imF65OFd
WMYfgcP7PLW2AjeRPqIaoxReP8HfH6n1p78/6gWjHLY1oAr5d7arHbLRyckW7QKqmpeyKPANL/j1
MvQXiV90fB1lP/y+gAzFYzt4F2PbJzeJ2yPGUR/If6LOkAbb0ndv+/Ul7/r+YAtWW75f/0S5N58G
v81B5ogfL2/V5f9eWlyuR5k7pDj3crRXxilSO+gDBJ/wWKONYY2sh+grsgdyLDhQsIn+zFki3kIG
ZBwC634xIq02wuyatvg30kFqJDkRHiGns16zBdtllgI6rqb+eVXYaBrZ2Yr1ZTS2f/f7wnol23lL
B1VlSaq/8IoDwhI0W2wB4bAmSJdzaYuqxGAmM0w7kEk0S6B+SnqufsAQFMi43oeoJs6oYOQty9uz
rOh/Rd88tP14n2Mm4J7maVrM+J7MZBjS+A+ojOGxWagrvDKNnw0qzo1QTAfcknrctvxyvX3kSxHV
rIJIQYTc8dkxX31KAlBElTeAJNIcacA2rIaQkAVX6z3zEkK9bB/iqeV+LP/j7Mya40ayLP1XyvJ5
UI3FHQ4f66yH2BfupEhKLzCKIrHvO379fAjV9KSy2irbxqwsK5VchIgA3K/fe853+sk712mqUcBz
UsNhCf7Md0ldU0H5EptOyXNDnVNDMMyQIOwY259aD779iCXc4JC1sXJovwqE14aIII6KjmcdzRtT
F+T1isR8GhIUHj2NJn/6VqGGWePriG5cEBnnqDYf+MGXuPemoz1B0vcZ5KBI2aYqg/zU0JaqIbVu
fZiZ27y5YjZKaHdI06OEWZlFLiBFZeK4CK0HOiUbq1Q/Yl1xpum1czcm5Db5SZMSuhFIwvgcui2h
o+/jgqiHbKw5VpnONb1PMoCWmwKyT84ENMBE2vOR+Zb9LmIaSgMz3Lgf/YMzVvZ1nnqPcfQYffiz
MLY6b8cdmKbo2eQytvlsks5NXtq2bGPNyiHRMfmnQv4wtbek5i2mtzx8ChL7tZc50+3Ufio86FMh
0aincYkNdu3i1HaYizLbvFURpzaRkyNCVRfu44QjQzZjwJ0YqdlIWLZ9UwH08MiIjLWorz2NILuJ
PBNyVsdhOOufTBsXvVmTlwhAMscCRjskFK5142epfVPZiPJm39/Fy5Jk07TTKMIRtWIMwkMEe8nO
v6WhE+IU096md7vxGi1KQU2KnnQOD7gDzO0QGuVxBAFkRM4SmNBOr6lh7gyjsh4Dv1/oUAUHFRzJ
NwgL70FiZofC6iDDdEH0NPQKJUYVHQbfo93dp+1usFT0xbG+mm5vP+Z1EX8BA3yuoA6vypaUawSd
01M4CaTowfA5O1D7Ua3ZJyZxSGw0+H4+eaq8zu/2ugunjZPCNtO6oHcRhc7TzGkaYBNjoXIw7acs
RCWaV7SqZcF83fgcymsR2s1tmxp459JlMaE620eRGT94Q0HjMjRTbCJQYlC4j6cw6sY9MqyYboAO
nm0f9gOQ52DXDOp2ZLzxAO3iq28Z/bttLodazutyaRfMvv2im452KHXgtjVSuevR4ICNJyZVl0aB
a78n3aUfPwgQ7X/urZcttDSw0w0D3tvUc4vbJk8aEhJ8Y3v5Yzal5W32YoEE3AZE41H5WXQtjTuy
JXJQDjJ4zUkb8mYfL2jn7huRNcfSw8aN94qAAioQDhgwDO3Ai2/M5R9oQqadVXPUw8IIdFdA56iZ
Pj7EmSEfCnXvIXOj9z3iyBAVkxK7sg86I6EQQiQiFNSQCMqa4t6s5+d0MIYn1q0PcwQD0sswOOSm
EzwqYzUTNs2TL/IPXX5RDr6uQbTOKRkNCr+l6BwXDqVezQb8LojSxp1fBKgkR9yTKrRessJnopu3
d6qCHVXkpnEwCpQptWOiB87QcFptae17f7qPp05ded5rGCBdtieyf1STkHHqjkSocCCmL0iOjzN9
r+LhDR2iepz7bKdhve4sJfxd2oTJC0v6mSxD+X2sCRNREjDFxLQEHUuF8Atp4EvhqgwXNQHFwZBP
D4HRHJGO55uII+S+JmfwKaxRcgXD0OxwNLM6zw1Wq2HkfBat3jwT+KOAwXxDi5dZa6QI4QwjHElW
bx5aV2Ksi4h+hQqKDgF7ngf51GgG7MUgG9aqM6dXMEXR5NRXeRw2IOYQXFZxjIYlgmkLFNcGYGLr
d7NpxdGrx2arUq/aGgE4kgVYf60z/D9Z9I2ssb0WwBCwAXFGhy0eifga4Sy51KM9bmTxXCDZgxtC
hEPVNBCEPGfYKqPXh8Dl1DFP+LVGN6l5zqEtCf6FZpx4/dEMVfaOALSkTRTR6tfFnck9cNTeYius
3QezRK6APrM5hEZoX48Z1H03CMUtmhF7I6VAqNLGXzj6GsDiRHVtFDztdi0JPGqK8GrQ8XueMdAf
S3C4dH7BCDUcSJWXPvIGFzdKNNX2t7/9xz/+8z/ex/8dfBR3HBJxITT/+E/+/M57X0dB2P7pj/94
KjL+d/mZ//qeX3/iH9fRe100xWf7b79r/1HcvGUfzZ+/abma//rN/O3/vLrNW/v2yx+2Oc2P6b77
qKeHj6ZL28tV8DqW7/yffvFvH5ff8jSVH7//9k5CQbv8tiAq8t/++aXjj99/c73L+/TzbVp+/T+/
tlz/778d6w8Afz/+/AMfb037+2+G+3fTNF02RCWULR1h8buGj8uXLPPvQrHNaOG5rkbN7P72t7wg
E+X336T8u4PGxVW2ix7dtjx+qim6y5esv/OtlmZwB5VEOEr+9n9f+S+f4P/7RP+Wd9kdFsC2+f03
S//2t/LnB728MikYYArtcjvxd1hKCpOvv7890Elbvvt/6Yy5i25aGPDouR+DybsbwxkK55h0h6B0
5LnQjUOfqiI+xeb0zxgyoiLSH0HG4j5b8jSoyd8HKM+QuvY0aR001YHOhn1U7//wvv7z4v94sdr6
l4tVynFtAfnfE9r2xK8Xi9HOzBM7WcYFyS3OM562MCU005Pn3swYl3TIOIZ4vBtC4HxUaXijqzXa
w/Ru9Kvya9/e+wpBZNuKb5fX1aHIWCuTJA3Dwj0euHccXcN9wf/LztvIeJEv+9COYpq8jKAzAood
m+SgCsDAKM8KQ1FlZNYmgPeIHZsav8mPpU3fASAsnrGo3MEq+mzsHs83Cq2VE0OLXdkDmyIioINX
IIsYYrgutpEcQat0ByeEEVu51zbEoiOtlIBsbgA0wqpfggrQpIVQ8houh36QtUHSsYkTsmntb9h6
pr0TOve9QRBzwC/JKlXcVP62SgK9p5RkMZoG90ou7BhYiniAcxJWfTXR3fJIjZalPFOWyrNbwXyu
OcH5EacbI/Cy4wC0pChPtCMORiLUc0Nyizkizmo1SYzdrE4VVTdvVrj59x+67fzrh+4J09XSko7l
WFL9+qHXY4giMOFDt3omm/B4hlVXFf6mioKlq8w/7HJqzmD8Tn7llvBiu9shR95ZDZoOe4gX2vcB
1eVJ/WpCrj23vJRsrsLjYM63jM3tq3nhPTGkuJKoyP/95S/P958eMGyerqVtZVm2MoX89fIrj+kJ
MqVqGfBjqse2dqNkzKmB8IU2hljPDblHcY3Rsr9vmljvQwDuO2W4HOVAJ8Twp9PEdld2Z2C8LQhd
Lgi8+f+4SkVh7YBlBfZp2r9eZW83Nb4j5LhjNd8ZVX4dJBV1mjvYaxh80XE03+bIsU8ErEHk6o65
RfiEX7rpTVslkJmndkMAwJNQw02aiuzMXLw9/MU1/stShQuJlXJ58E3TNuWfrlGZsVelBnWwN4UM
sZvuTXaQRC6FUKuW9AqL92vkkTQKirnEuMTMX6UxRPLLWznR1wk8SDZRnLb7oLq30dy7uVP/3Cd/
2Sb/uE7Jf7llPVdiQ/YwGioHj+ByT/xhUVWQ4h1tkTjlCfVZDaXzxQ+vpdXdICHaAJHGudO/9iJO
n1ur5DFsks9iGj1WEdLksSTuIgsgUNkTDpZ77oc115+SESHLbbruGSC23a1gEHT5EAZ7WYd6DbAQ
hxVWZQ6azLfEliSi6CbKc7ELveAJj+PexM62pxzFGgYvYDOT9YKAIW1uszC7SxPq4VxACBs9ca+x
2N9l9TmSBXZ9Tn2W9ykD1QGdJ2WAJpw8h3aIZhr2G9yYv/ik2fh+fWaW94+nXeO6WPbMPz3yRdEm
s1P1ZKdNeUXr2nLPUBUa5AXsRSYCrNXcZUhwBSaatDpkhJeXCQrHQgTZwZQd1bQ16C3QfIaCN39x
cf/NbSisZce0cQibpvrzjqkN0RBBglqARtTByW0TtCkDHxbbKy/v2XLG8d0NvWET1gzCMiZaEK4X
x9ToE0jVB8NeNNS3EQftTeBUGcfQBN1inBa7f3+p9nIpv2zunsubpy0eGks7XPKv9+EI7it2mG6u
rSb4MTS8Z3kvQKPaREXwfIyvNK/zjbBTvY/bnmgGf26I7hNEiy6bUFGRLlBTdjoJwl2UxWGWO6e8
NnGYz+lL0On0L3Z4a7miP12xVJZk3KVsIUyxVAB/eHIcCAO+FCQ2Fnkf7tmDySsLUVg31m2fW+2u
p9tzZZv0lCcGqbNgHoSatWV8CPTtL969ZWX+9Vo8SwjPUSZDAssylxvhD9fiqlEEfoD+Xneg4qqs
jgDQJNPRmPTz5U/Aju2zMcYHt5ymm9bGV2lIE/Nui813efoymX4OE/q72E+dA+nwpBSbFfL2qS53
2jfI8/EGaEQ1WZquhYumMg4iL8O/eFdZcv71idLCZAe1bc3KpJ1lxfrDa2He2qDFQ+zY4cUDIh7m
V/RzTpMgEhvn0ToCZ7ADubawDmyGDqY82xJAP8KGFScheXZQZaUBGYQ4h+sV/n0on2ZX7nq/IB9t
XLuVKE5AJc9511UYLpJzYzIiQAJ/LGGKeqW2z33Ru4QFVSXOYOounNYlZ7pk2hlJgG9lqTycKPoi
vYTwx1i8BxmZLcj9vw7IjCmmyB9z35raB1vgExUTjsF3e8I/aBF3JXT/oOcZaE87W7u0iN9KEb6j
pEoPtodRkjn0lahyzPyFg0E7gdMEMgH0qQ9lJx0G0ik0cAADp2XEzP4aMdnuUom5yii/Fjr/Gvcw
Cysvw0TfRI/VqEAvoE9Y1XLr4w6mvTHI82QgwfbUuk8i+9oAwSZSHyAYKtbAaMvNEGXj1hqcAWZH
8ngpUAe8+jex39wq13P3VkFm+9SIg46sFzMojZ0csRUE2jB/vkHRnO1pIRfXCbnWtpFjpzXFldmE
YOrT3Fv9nFPlyVs09SVpP8atwBmv8hiHKvJB8KXq3vEmYgJ09c5rgNMxj3ttjgH6kiT8krX5a2bR
+UgFmvXLR0w/BraWS3iad5lr598vH9UwuNewY84AVY7DQsrsUj3tKpl/F8IY7wrDNzn0k8kR5A1/
r0tPKp7lU+Pb3dlH5+jKgZE6n3kW+VeX9Wa0KSMSv1qcGGa/KjUzh7aw7L2BBH7JKYGol2uMKnZ9
UMHFYlvA6rH49WE4EzYx9M3uspHG1fRotgCn0zZ7juyI9NmosvD6IOWIGK9MvnIeu3m8Uot2bvSn
HS+265CCZQAntrqn7zi14ITHGphSwjsZSKypXhTd+MEAxL9ZiK0hrnOEwySPxSrCoNqU6xIXqCat
bldmsaS95B06B/xj55FkaDSAOUdET7jFg9fhs1LYRk2ejP2wHF5Q0oOACLNNZ0CkVoN/FpVAP+cy
xvU9gmaRQZdw/WJxBNgdbULf4b2t3lUvwA1AMzXdiJOAtN4vVWQM6oy1jQYLNmmmYQPs610FXIgO
b8nFzN53q0HzernJffxpj+gkdmFlyfNcUs0vD/dEv7v05b7xhus5kMWKTZFcoRTrh8eh8iwVDxQi
v5CURic7XI6QRmgc7ABvOFmrL3bVm8dktm4xeahj5usffU84G464RbEN4DxBJ0qKIdzXzn1tRfal
KGu9dxrvwYondZsg5IssgpvqfH9590uRbTCn4QqUDF9o6/oM+4q3BIATc1+xKpWqN5ruBI8jcWIe
c+etGuQB3jtOCDJaVp3DA5/XBglP2ZNTWs+4ixiKLPtdOedPejAxIk+00fMCPvxihtkzBNrFzZLG
ElWnwSvOrmWRQxRss7h7wR32ydnhKragSASj3uYoa5qCJdHzJTT7cvFcNyG41+WAbYxuv0NkOWGV
YOHD4f1s0zK8TY+SALVdEhKfsjymO0fS4pZMxDa+qRZKgR6Atsn5rN8raNvtGMWMRGaBjXWYiHzZ
XIpfz+HE3jFiZzzKGLmcikfHw6mYZ87DRB4Ro9/xLkWjtvI7VDC2z70c1lWyZ5SPiCj7fnn7LyvZ
7JPXVQCSVuBd6AP6d13mkmiz9L8ZqyxNYx95ie3GwzWGNEQpl8IsxiRwuYlc7V/psiFi8/IwW8Wc
3TRltIlcbmAZwFwP90NBjP3lTquX86wFKmhZnSuee00LYBs3UL2qurmN2Vrb5WzUBNkNDUCxArQA
V6BIxBEpljABODuNMjbLjqsgdZKkNB3hLCQb5bJ5c4jsjoVqPQYn1UrB5EalVh+jNMxPFUE9WO17
n557gs+cfqxmE1xafeluNuiuXR6RiNHboZYuXuPIPhg95/3LgyQZJoSOII1AhHuAati4lXGit92k
kzxHA5wD16qBt8BTwevGj3H4ENguCrVvrH7eekG3K5rdBJJhB9+QjmWUfk6xtRXJgGc3O1/238uO
6dKVXPcyWHmTzjZiHjHuenQ8lEc12SKhDhHyNLw6BBX+bvAkcaxe9Kjref7nx9CNDzouEYD46bQJ
uM3XnKiY8AY9IONlXj+9x3mz9Yspfo7kTJIEZTW9fOIjW4J0gsYiBqB0971rXHVZTBr0iBWjYkSD
MLfPzv4QNlsTRQYwrrt6Tkkw9OApL5Nf4m1QQenrnpDHdSV9+169ChuTyqWqv4iv8X246xK1LYh+
a6Nqgu0tvyBwIIFWqnIEOVpVfH5pO941kXgLwtSkaILcqON5vI7GXBytgiaNdvR7ZJbDzuWxsaN6
Rz6Zv3UQOW4ua20gInKxWhxdXJ5/kFNwqMmr2bWTSZxB2lMjXz6qHqxwBpxql1S5zwdXbTyLNTHo
c7LkNQv7OFi4Sssh24omK48EV30vVGYfIFgQwqU0OE6LV+qiFoXv5a8bqClfyVOgDCLppw3iF6n4
kAfQq8RKBtexCeHd8FDTFmQ32W9GbMpHt04/nQzqAdbaBMHONl8aA5cT+uWOkDzANZPPK94hihnd
HGPXJO8iyNdxgeA2d/t43WbEjLJTTIvuylvnUf0eFX2+63oSjOYu6o94dV5Tmsjr2Ztvpyhx95ff
fmkCoI5eWfUSvFv4lIblWOzNAcq+x4we8xyMbmNS24h+11bN5tdCKSi9fnJwZkYVWTe2DwwvETRM
dBVKxpPplBZbweq8l96RqQ/5niHr9WWfLFMnOvfILNNRHitmEYDS4KB78XAskzh8nJFDpw3Z5Xkm
nCMGiG/mwIjRTpIX0FklYwyqawjvAwh/epFhOwPJtcJdm0pNFGC6MbCMjHGJb2QmN0mLol3bXgCT
v6uPQxs7uySPvFVn57AtLAJ7H9UknSPvfsVy5z5ftmzDerP1oBF0e/D2smVDXQZuFXDKLpijnTXl
anWpNS6PL0p1Yrij6WAvyY4uM96fR3yyZnAKE1ZSSh3eyNI2ycuI4OwE0R6dMCqufKmeXZ7yPpfm
Dpcd8iTHqo6FMdS3aRYQJIGslU5WMbOxwX0pNkUhWYqWYiX0B4koY+zBzGjj+ue6Xc3hZ6Ex9hiW
YjTXKhw207QwHnjzTA2eSA/dTd2wWnKgcI7Lmno5HspQfzphb6Ajw4kax/32Z4uVGesWJC9hJ7oE
DepGKHVwNnOqvBRjroV3GtdcgHroLCFe7HonvxqLHLkh6usYi8Oc+sPdZQ8GLwCSJQPHcdmc5MTM
zuus/dyoIzYBRO3YCkRdn4vozk9NYIXLJfZpcsXxinA3c7pdGq5JUZxtX6Vr3TTzpmyb6jgOu8uz
j1VC73RM7uVokSyVJ+3TMN3b9ENhZDLTS0jtXhaSS2vmcrsjBpObbg62nFnpJGHBHxTpxyFlVJb4
NZbL6Npftgx8rbdZ2RDU+OVS2GCmSU6+XTAwxxaLQ/tO0W884rjFQIGlj5se006QkfaVFoGz7Zr6
ui9n0s9S8GcZI3anPwW+gT9DpLuc+2ENCGm6RtKCfdAipPTyAVQx868emoBlkk2dWT2NXjeEhBSX
h8stONTEok9TsW98EwdwXtGopvncIuiJsJKi46EPzUMAwGrd86Ech4Y8x8pxrhXtH5/Z87VVhe/l
7BHZWwTou3taRis1AisTs7ylC/s09TWGdLxJ0DSurUk8Ycv8ZgQq3EF5x2eRFUDOUZiLh1oTEWA3
HVxhcnU3iVrigAhgyogAwRi4M0A2bwYa9SvBlGsrvFZtW+amyv1mV1SsXZkHt9J7qkBkg6vx97aL
j7GtAHAlYbDJmcesJ3c+mE6PNbvgaBY2Ic5tWwFfqd+LBn7c7DLhx+K9GmayjHLGHlM2K7yufb2r
I7Dj4NVW3aaWhHDEqJ3WTO+7FnhSUMA8CTRKNCOvcbmVGEFQHaAZhYYDBw5FFIKCy4+klrk4NebH
lFS12ZqjI2IlzPbm+DK2QbMRnv2KMU8gmxfxlgBYzXSaZ6LbOCaRHZyMkKAuD9pj3ogeSzeaTVN+
l2hONxWmP0JjGe6CyNgmi0bIxWoAmbx6Cf08PPVlh/XUV9ugVM6eai8l+7s+eY3B9CQm5+GjcM5p
Tgoeg23sDhGCRKIJsOXvCPvYB1Hlc/Bn4lzpkn4Fo9GsGcKtWQTfbGl+ihGENyoBmq6F3PFM6M0U
2ZDvrWV/diQ7IJZWO7cMVv+CAS96B5f7C4QcjtI6KwGRJgg3gqvMNpwlcIHeKMd05PXJupATQ5EK
hhkiCAKY4vXQJg80Lj7JVsQ+NuE2r2j9bqFWbkoOU2sdeJhjAFzpzHrzvGmRSVBZCVzsc6m/hjE5
MmlEfEtdy8PgYKZKaswwRAJg16ZgdYbu7OYeoiSsKdivgToiygFL+jUxyepAP4diWRPgrqOvsIWe
1TLa4Wjl4xij539s8wwtNeAtE5MpkXiwnJb3JWiVBoLgCZI7wxfE+HvTTqfDXBE0lg7fo4icVqyT
M8KSFWp50hCSbjw4+JeWL+d57B+qwjy7obI2WYOo30FQTpLFJ6fd5OxToRNFe+sSqLJtzegjrLDD
D6ledwvHcjSjGKaRBk+R0t7wa+iFKDoza/rG/Dql0MVVJMNh7bgxDHzJ9+654E3feufcCq/Tnv6u
V+7HIM6PtGM5zAcvA69lQlJzLNAMczgDZtZy0IBCLtf45KbrOipP0fDpT83erWuSPcA7UTgQrFSI
jYMcM7wO/PjKsgyTKEXn0dV48vQxnFklumz+JPyCRbvzR4z38lFp/ySRNx6x1+EZSrpjXLXbRJHC
DRf+ALH13QanuOJh0RiJaRrUpv4+SPGlasxqcRO+lJaxNwnkkulXKUuaebl+61L/OXA6ulZEUUA3
zNZpoo7USl/clmW4nccnE9C9ZlPys/ieAvM6KoLvRC2TczboU4XOuDXLaVNZAzrvVI4bpUyAmmGz
7nzIXkWH3kXm8nm04mRHgd8rjk1jAgkkLD/ZurEtYD+kf0TC+ZLLa6voQ3R8VllCOxvacRIW9+Ec
+qvC1Kjkx54at/c3bmLKl9punluyhmrJayzgCeKbIixtaGHsIp5dpdFQrUtJcZ/b1ZstiUFiZOBu
2Dagu2GcSOrB2ApqVBZzqrJQeM+ksR38EtyugWXB5c5Bjrf3KmgzfvIpdJxA5rEe6zjcsQYf28rt
r4vJ+9G5jsafycnM6/NPlGCAkpyk3xQSsQQ4tg43Oe6N0If7EZnGI9O2E2CZ+hyQ1rFuSxKr7bq+
GRz7OAepe0gHqpkSe9JW5tawx3iSzpnakHdK1Hry6lSYFGRB5gVgTjZxyoSsmF4wdU5n0aWbchZo
oPJ8nY9WicGezuJnvSxl3oBnMXThJLZdccOnTUuWwyslioWzB6E+ro/VNF6OiiU2Nd8rTxmUVjoR
K7/1zI2z2AEbnLeCOJS2imgYoUUq2pRs13465z54s7RBB5XN5avbie5A+f5p24+2XcUskC5ZQkhD
Vf2tgEuuI5fAO2zfZgPfnLgzf51PxbRrxbjPkUjh5QEqDFX0NrHVidzyeN0p7zXqQ5Nha4RkkNSq
Gq6X49xRbwzrkYCQFYXkSasw3ajJIUmRkAc7NylKpmHLZLxBVM2MG4SR17Hit5lXr9WUkP08suHX
LTlEDV0A5eSfom9vIYe1Jb0ayLI52vZNveVDRCHdGYcUvwVr9PCYKjhm2puISaFr2BB3zxm8uOqL
kUAmTlG8NSXLW1sTLLWQ5Ewp973sWAb1jAPOJyuw77/H5gDFXvUnADIEFbYP9LFvSqc9kNaQcMdz
5E5cvCFBjwE8ql9tntUkQFio2ggcl3IPRnmfO8Z8sPL8UxEkWUzl2xSXcGeiz1jDcI5Duz3ZBtla
6DGSVWWjMQ4whRA5JcttLT7obEb3hSJvmSB3BZJriA6iJBcpOdHrYxbnkFaVxO5b5rGiYQJ6MCO0
dF77ibrgW4voify1ul2b7oKQmJstTDtW38UVNHTVdBrzLzry4zN8X1P7Jb5H9qeRaI/GSL8h3wMT
3UK7c/2RsMix3efQbjc8AooKwoZX6/osH8A/zWlC1o+1DxUA8rOBw7Yc7tkrAewJ+dxIQI7Q7yik
MFdUnt5SDLO6COblU9BeIYnz13h4Pg3p0UVHU+UG8znxpo9hfjXMCvyO6T1O/mlGB7CV8FV4Rind
2yyqNnaYnjuaA9BxOF+lplyXZzW5/VWGoQhIWXdNwHyzcXNbrGJwWS7rHyOPFLMVIM6ona+E558q
I283UxIT2hKIBOZfTsafSUygm5a8YfbaMmqSxAaS7MAJQi4j/G503PteELp9qPP+exLiu7PF/ZRD
rakK76WbOUIMon8rXJDFrG942F3mhJlzsKdtgYp6M9YBbq2S5D5Xu0wOcXhm3iohksUpbzTqeOhW
abh1Gz9fudTMa/uhsPApCaYYG8PAngszPdrGlkw38jZk92d+jJ+Q3pgmbnhYTTIE0hbpZpssxO6x
ck0iEOofuKzmHY3iu6wqR4ws6l6B9NwPdfolGYwHQqUlgl3x2aFNWvlJcE7yNF2RKvxG2UQGrp1u
R696EUARlthqImL64qNWWO29wkSqOiDiINJGEcu1Bk0iAUkp4P7x4B5Tojw3Q22+xZ0PRF1V194M
I05u6pTFLi5oj2RJ9VZ6gOw7hMktwConMGGSJdvWeQvKrCMJAabrbPZkXFJyrpLWaw4MLw+WM7yj
IyeyrqWc8amHApoATSBZrFivIVU99w1tvvAxHqsTMn/MH1EJd5duHb8Jh3xoQRop4QvKom82deVA
CrI4JwhcPgnThCmhZPWzBASpm92ST5VtUh6EbIq/hmF0LIE2IkLFIqvvmMl8scKxPBURRTHWEUgh
OMa9hSDsVA29UWg2m7hya6xJ0F6rvlZPBPjKUxFGgBOXPzIoNW5Cr7q/fJHRsn5s4yunqbC6KUg6
Kg3nu8t31gXIujYV2CXIRV9XFDZ3hKTQ7kpgi+hC1IeLZNvRs8CtzbitshpCgtA/2mmqnvIhHDZN
sRuiiFIxRlgFhoV96HKOheMaRVpdawWeS1egB+PuxOI8kKuGTNNNFp2I7/uHhn7heh79LUTfbN+T
xxoTNWdP5Wuocr1jqSJz0A0qMG649EPfRKtdwhlYTvXdhAE8K4dbv5NwG3Iyizyn5JYA4ohN7rVu
x21GVXKn+2HRC0/DTiwygdyBeHNRFTCh39vmWfksSdNIokoWj5rcQqyviWGCEm4qwgB8RuFLEvOM
/GiqRIa1RYttvxxGkxnImcl/+ql2yt4iB0w1JS64CWfu9xjsh50FwK53GMckvImg7VCnDCMEctES
LMuMZmW4iSAx7KOt2/oLG9NFe7Yc/7PRoZTx8d6Rd0egSubm+8Gav/Yxr5rWHKe0N45RmCBpm9F9
AEzlFRim+lGSORmMey8Ytr2FB0k3P4I6sqmdVHszjwEVfEiSVLtky1YUebmPV/BAaJo8uksUZtz7
H7PtsGN0dQOdmUK86FgeRYKlPTQgzSvDz06Ny+ULyEjbyJyqO7uG/W+GLuTK6QFzibfHH57u07b9
QvEW9SRCO4NtI7uJb/N0ip698YUDAZBZEc0MsuJrXGM/6pRDv07rV8Prhnun5d6+tJVKzvZJEDwn
kVsv+efOxozsUzDbX3BQEp0BaGPv6vijnaCy4BnlPKUwWc/ji+fTr750TbyG4I8xDOD+CiY05PsG
2zzsri99+MkNiMIoQnW89CMuXZ98oTUqPx73QkCbQSQH0tgwb3DCcbyU0RGxKwPApaNtZQ23MCrz
2ybJOKhDGheVlR1KKxi5iqH8edsGIWeHQSQHawCInZfldrK717jT9VObqBvOkeoaT5yiGI2op3c6
ORRT5mD3Cpq9UTFsm52SLcH/1LTWzzmjw4A5tx9swzqYrvvK4y4w+nTXk724C1HxXaU25/9gIP9g
TsJTGYzYZLmZGcyNd4ndvhJ3/oQLDjLoPIFiFN4nrW8cvWNyvgzqSoexQopmoLLzeEeFxD65tECR
NFMZT5Q3Qe38QNXkHGsqc5Q6jMTjtmBwkLCj+1od04gudUqw2qYAsrofwkcvUcShOWG3sToMIdKk
jXF51dTNEA6ZCg7TlG6L0o23rZ69lSxBZdDfgmvldbx7+A+Xv0fGBD22GtR4FaUEqTp0M9ZxjuWg
ifqrn0LFgtbrXmGUgszoHS53QjkEz77lyVPNpLSNugeKSH1ol4m+5v04GQC9y8FimDXG5FzIxt7R
ix03zUwpQDaatfVYcNcdPohNVLjpOs4S6vmO7qUhMbN4ZBf4KaQgJNIougHtAm2ul92b+TriApQT
JUf2mCwaP1EfrUV8njL7K7BANE/dHEhms9ziHdvQIscROhpIo9SAoacrmcwjru2WtG0wLBTLnC1C
814waz6mHQg+UWKdR4V4NmtxIwjg9uZBH1sNz4deGPOCPiJOuk/ch6Utaod1fAwTmt2dbZJT0Tif
dYuo3B27CaIlLyT0411Zl+EVctWvap4U+U8T/bDXaLbt28n2gdx3cvipv6EPVYH1qXFLLj1sP4jk
gsQHRjiJaJ8X1sHtp4RcZgkZPkgP/lTAXzTYRGPO/XewL3uCcDZMkll9dRKTdre69P6Y6MJxmtnQ
5xQlGgAkkvlAdy67gfoWMqo9F3YRngpPXdUVSrMESVW7MFoSAxPgoq9UDZx1EnoRIAakpAzxuY0g
qnsZhs6C20N7t8j2T2QBZrcdSLVYwlTvHRBn8Fge7YFmqVfVPxoXqlDlGreeU/+43DTdCCrl/7B3
Hr2RK1kW/i+zZ4Mm6LaZTO+U8tKGKJWq6L0Jkr9+PlKNmQbGALOfRfd7TwWpUjQRN+495zt1UL3Q
u38LelCqkszKnzehdh3SNJRqU9eBsS5DYr46+xpGNRK66pqHT03qAsFJQcrVZnns5jVECaCMwTAJ
9gNNgHVliDeDMIuVqRAorOVtuW3JkhkdrNi0Vf/ZE3cbCtKoHAAXEay6tgQgDVMwvSwc3Cat+aUz
1z7BqQYkkDU4vp1NmgiXoxtnbg7f5s7siaYKMvtijqBw69L/KhJeuaWpnSeIH/SuAURWTveQdCuN
2vcKCb87YkKG4D3viTRNtZ0he22tMQrJ52mlmOJnre3zi5XX30YT7SMn/ZAFo2/hak/YiauDMZrT
Nhs0fV2nju01Qg8eorb4drTjIlUYJ6ApNUKfswOiqu4nubeHVqzGQPkTQyvfT45+R2cyOgb9yUii
GckUzBs0B4K6HLYpjgxggZ2NhYgZeSAcaGlUMIGacCZzXGcDIkRfJ2MMbIZm8N6s2/eUd+2uwcgd
qxySbof0OIxIxzEY5vcjWV5Jo5xsxflV5NZ9eQrQb5knoOfvemE+y5l6JLBXwU38CnqZbJIW31kn
6XtWv7NaWGuAHJPXuAyxB9STqqE+t9whribE4NAWSG063Iw+Agzpo3KOQpW0cTTzRb9KAGYYtpO8
tL1/zg1EQJXTYhhRk5PuHpc1qI0iH2nkNGKGLCYvCTmY6tHwZ5LJ39IitbgSsx6mY+wcIs3Az6dP
q6WCWza0DMoeienuIc2q21KUFGDkDphDY4CRjoSijbg609FyYhRu9y6BAaXDuqHOwivQHhfVHf8G
xMx+qLxKi85zKZSWZX7ZLsqu+qs5DjwgMNSUVfDhHf+eCW1OKuGtUWLSPrvOPCU1Tio3pzcLRWxj
OfQVNHCDnunHlPdpYG6cTgdIXRbvQzNmFNVibdrC3UAR+ejISZ6vb9xK1t9+8JZ7lTkOKCUctaJ0
sHc22X1ZrqZZyhIaQPlamN6MPjqaH0z1czM7BIxOVr1ZFQCj4rdlH/kR0M98v08tipSjkkwfEwIF
CjqFFXQuDGyTKDwzluKWu/oH1ldaHG63lxnYw76OlL1fu4SVEg0cKyPZRXmh7vw+/I46DNxRp59Z
ZK5+6STXznL/EMly6GPxrOiz5U3o6CKTEnOWW3XwroLOZQooMAnM7yJJMIyhalZcKTpmzFRmwu/H
1yhhxV2Uu4tqz1SVx9DVmvVAV2Yn03G4dfGsvKVd3zU8WH1OCcrZOaYd4fn+Z6r4f5b5ZDcP7UtZ
fw8R0Cbp0PcgTSaA4LmNbOuhh9Oz+1ENUVAUWp2frCanta7DhWt7DEoGnu4DwcRXNwjhsimAEDnd
I+id31L2mGBnl+6tkG/62ECTpCaFe1gB+mFWKVym/wspApk2I8BZzN12LROPnsCwNoGIsNyEzqDf
JF3xIgMEkLGsNxKEGdDwZrf8+bwFFr+bMqAB1gloH7OOyaI02da2H21Qf0hIu2l4hb2SxKc40Gfb
RLHvM4WnEHAOxqwWQUpHmRNH1k0M9rENUD0bE/QJY4pBk/ATA8RQANF4sDqf7kzEkIdwo24z4TzZ
W80YbjNAaz76iaHAOlm5oeJBpsEpRVVt0ARjLMoTSb8pvZLstZMTkVeoOK7ozF+MIHX3QaE8iC7T
PbzglHeo4oRMw91yo60hbs/2wGjGmBe6ISz3OtygtaYbNo2sGiACJt5Y9gpFJhpIHoTllLWU3twb
Aipl8ct0yBd12wEiVVihsDQpICssJlTCLfIPF3Bl9tThubjmMyqxaob0lNggYltSnLnNmCxYDrzU
rJo1ksB6W5rFtSU8xKu4jIt1Y6ooPWG8ri1M1SeFtZicCp5EjmXlVmbuMQoSchNp/EF64PGa05pB
I8EDpLufeos6WUxPI92Nh5wP2jl1dADAF3n+AK7LNpMYMyx7WoDVjI5JP47KNenDY9Rjk45axjTz
q5MrZoVQBtViOTHLKabvRXwvUXpuCgFYhSWT6tPBMKQSZr5drqqWpsVKGfqbjbo0UZy1OhMwndnU
Xifw7ypNjEdTlBiTfPAwpXJv2D2PeomzuxfbqK0+w2gA89AnP1surzd0LyQwIFXrbK0IElTFuIyr
PqvaCnfLbuZyVlQqUGeLciZOaeKacInWFF6rxCIxNRHKzxEnm4URsWIQzBTI23IKDrp8V5nJnGjq
nunjuDcnvpuJiWW3LWnYuo3rNfRGlzdyzjaRrr0uDBO04PwgQXtUYmu3rOZBXEOpKt3mmNVOtPOH
7CTAhVnEhDwtp9OBDYwOo49OSMIaMdLiF2lsqNkWIS3xKUbSnpaVa9lHxtIyd2rBlJqalr8YV6Sl
VhytwsndpPkv+sbGoavkyB5Bj92Igr0OnxiRUAfkY14OFnEuy9dOrdSN0MxhU/XmbycoNz1ZoFUM
WRQkR7vvIFV5JUjqFf1wgUqjgQIayvdpaqAmTrnDoXk3jECzDaxseHIYhIcZ2idSSQQaO4fM7sBh
xBgFaD+D4M10DW2nYN3d1BZiXJ51AzBSeI2N6r48yWpZ7HU8w9Dg4scI6/HPUSsgPVSdjY8S0Mwy
2FbowXd6d1n8UMtNEAxb6Vtv3AIOCRoqH3huxZmdVwwVobLR62wOxEnJejTotAGTPvR9+GhX/TWD
4kTKGrNIJxo+NeIatosKFim2/hj4zsZuTQYKoC1XM4IAGey1bG2wK8vFVBVlA234viwvsZ20JJjY
yhroKtVKnPLO50hJ6+JTJdhhv1j5szT2ylngQhjVtz3TZ0SEddrsAEvnQVgcwZxu09yQF3c8GD2t
6rkzk84Vsz2f2pc31Uokgdike2xtGyC4Ra4WZS3axGo+bRazmK3GqY4+Ql8N0fBKXnm+JiA52sft
kKAcoRwBp/5N8AGCSbIK17VGMy6wRiLFhuwvfXkelfnf8tElEJqKD/hNxNAg/2Om0CGhSBwYho0r
Vf8q5t+mcYg/idvxCrwtx848OpSOtte1za/lFbPmonveVybE6uCrf5WsQBeYreSzzBY+hzf1pD5Q
EyMcrgrYujFOiz4uMMHaE8lHMyhr9DWgMaI/0jh+rzMQcmbwB30us1+yWyORFecM6TJQVzDNBYcz
RTPWSh/Ul8iFFltovwNFRdndMd1ZdvyJfsJqcDD6RfDPVoqEda0o+WXw7fpkDG28UjXSOI3SvCO3
fSZSihHuQPBHhgwGuS4Cn5YQrimJfzOESa/w4/xtQcIDwxVWTJzhNW/sVtaFyygebKllHAVxRRuY
W/Fe5Yi6Cgztd2zFNIzQQVPxgZVLMyflDIwzkdAY8yp9F/EVoR55Yv2d7f9NINNNY6Xs5oVPz3mW
f8+KzJ9Fw1RhlTZDvbZ8DWYrIxvaeZan24y8mpnjK2mOc16kN0a8zLDLVM0FuNoyY+TxR+bjz7I4
Mhlotnp9TRYZvgM6O7Mua/ZhzQJNZ6i3Tc8YIkwSue9DL6msAgQHEtCgJXhA+ikUBvE7G3z3pugt
zRgUqXB+Vj08M0zYINzo24J/7zif/RwXC5CnP40IQLdmpYiHAvy6NQKfDZNyb+bfVdjZ1G3wxZsi
oJVCzpo7Ne19bKcPxVDYrF06UroNpdjowqdWeIJcLm+pyxS92cKxgAwzKwhcK2eapGWPaQgBsjNa
sa1E+ulKHBuT6j8JmMxtXRWXris2XZLxa3VxuJKoQOmkl7s2s+pNp8mzMYzOEcrDe4ON+0JJQnYM
mp8qfBJH/DTOIdMSDUByjY6NXMoGCTkMQmtdTLABDZ1uq8HeVA2cr2py76oxuY8h9qfUvo8aWYok
MvW7SZePOgvytYHUa2jRYbl5MGYHTpQIZ+g+Nrsibjk1I03ViWoOI+aqI4SLtUG1eIyPJZgzQmX1
hkWIhZXV9Vw2EN66Qwe07wGvp2Ve8nKqDhVKtDkRzAWTgqrAtMObppju8Ufuu2j+kVMhPOwH1T2Y
lR8dC4YSikC+GBnfdB71Tc0WyomVEQszK+SAozsvMlRqQ9KhYbLBhQl9PKpcxl1caM7RR11ztCJ4
AHggj5Xt5GfdLXDkUOG0xvD0Q/GZTw1Oq1dbHRnHiqE9vo7e+YxcEi7DgS2Wx8/rksi5dAWbtjOA
8J/CS9tAQleaNthEVn7wwXxuGMBLPAezP2ououq8bo4mZ/G11RIzGM+n5ZlrTFPjUtGM3jaatRld
iSo7J/1o+R6XrsWhDhAIL0/N0BHTjYSyyuzPnwZZ4387PjAOhEqnpRxunf6IPFPx8P0/ThMIPbQ9
INnMkGGtXwbfrv+AUDA7LBLC3AnIIe+n6FwN/j1Rx2FXqjBrU81/TwEhBTECIVf3vwA+4KIbtf1o
E83rQLpaTpvDpN/qsrAfMqXa1mqHxyJGQB24wa19FblRPSxPkdGA7U5V2GVai37T9vP4mNolJh6a
lfkr5lpQwbH91Cd0ToY+O9BCIbOmoaswlH+U4iTznmRcJ8kOBW1G4SCLt4VAnokubVtDhqHZ4ZK2
S8h0PnbHATlzoQwkt4pi8/O81hkTYSO+yMangxro391sdK774j3rjcpD8EFOZBfvpqiIT0Wi3zH/
cIpA8LSsRVHre6odgPBzy2rd68LZpVRflK0+esLVIuZeKtUOJ/A+jYOXRlRYuPTkulzosOt8vCL9
h5sAucoA+J0l/CbY3ryYYeSeSkqUNWlTT0Vl3Sy6pI5gnGIqSITmPmQ0mPWOidHTYu2NZkRyy2EW
3f5uaV2r5HJUCUm6RUs/11IIKVjKaSJW1yhiaQwu/SQXqQLDJOAtAc3knnzvwGReqyXlj+OzraaY
8wApZ35odUeQ6yiUGmYJJLcAF0QSrogYE4c2HuZJCUBUn1RSaKe+ifJsWWKXXzeB8TQwHyTLXVH3
rmpukHslHgaDYR+4fXah7fdaKe6amyQvqD8lioSCEIqMhIa8KV+mlLm83+0FH/eIUugtHOaSntJ3
0xIsftONbyvr9SOsj98ynRJ0WYwpfO0LNVv1c8szmyCxWhoMhWKRnwmdIKU0SzyFbtym637pMOEP
S3lH2haKCC0EqYWTGfOSG1zMoAAN4+ZnC6/uemrCM/ZCh9lHiVhlUm9+82gWXDt97gkixPuMNMxw
tLH7AlR079T5ejmb4FWEEGQqp3AWXCU1A6m5FU3OGOp5hG37npA09pU1JoiPZXFp5/WV1i/JzUqA
EHo+khfJeziGxZV/YuN4zuRUsKjzsjQZZuXFjq9HtnlIEsLVgI8ey/jHjdGgE4T/nbsew0rYwKk5
blwDdYelGIzw/fNyARAURNfl3+peRbObcN7pUd1bUeo8oJN/cjs7OXZjeLZ9KU5WMFqnpQ7gRFCc
SrRHhA5wZpNFnx1R7J5Is0UYvjwPFWlqSwWK5NHT9I6AaLWbIGEDsJ9EcdXxeu3A19BQZ9R8cO3p
qe5AD2j5UbN1WsdxlWyXmcmyxfqq2kPe81WGKTHU6qH95pXsqYcySfwBqUUOUqKQq8oZDhV9S0lD
LkawL+3IW9oDbsoq0piwEExs0Dpab2zNNbGu83uWh2b6UwYifTi7hFOC0VbPRpswUZyHrA3KH3P6
LAbXs/EAfhSyAoujEtIdgryV5EQRjn2IWw2KAslDq4Q2wJoMBAhJ5vDHCQLUkTxHuavCuh4m+17O
0naNPTKWVXjKC7YRX07jaRDGrkzJLpqmafB8iFZnJO/eUt6D7w33hs2sLrJJjJjV331tajfsb0QT
Un8sV773dUanPbRD1Z2p4cSR9SFCmqongGEA8XZClRBdJ45tSEZQlA25IQ6EqvxZaiylUvNdN/j1
ulRrIqPsNtlGYQ41iRlZ6ML+N6dyvPFyQ9ux9Z8TTdV2rwwRmz2jBgKBrJLJjUkfET89xGBGCLEP
LA75gLbSu1bdhiFZeW2N7oq8FGCgfDh+H6vbLb4Oqwh+0+fUX5I+pVMMBc6e0NNAWOWkpU4j/XdI
7frUHCufEITZfkYa58PSoOg7BUhv0N/KodW9qVWijTYo8DsV0Z3siUJ88f6NLuTQCil7U7nmCUVj
5E1h+7HspUSE93sZR73nj8wdolxuCj2MkDbRt0pScXWoosju0F/cbKdlm6qz2bDmgwZLmLFZ/sTO
/ro1u7maNtu8wIAWNbECxhj3dkioo1TJGhV3I24DNNtzX2Wo+ALzEHIX9o2fMBzSiJWYLf15FNin
BbslAgmBbp6/NFn96iqsy10jvwJSFvYwaypGCWWDoDrrkc8oqSekpTL0YsZfNxoNSUqtrTKkz2GT
fzOSNAk6Gve2qR5ayY0pBplTaqF4j4s3DOIEU+eKe87DrzKogbHy1rDvqk9FnalPkOSGjIaWWjbu
qnMDiq5GHa5kNz+bqiGPSUtxBhSW5VDn/TJd2sXSwCZHiV6fhzz+tTgHyoY7MPNFKj00veVLAdZs
ZOuVeqpVPbhCPgVxgOFPnQ8VfRU8tti9EbNhIR5L5xq6Nge7WZPeY5Yjf7XiDNaMn42cniM/vbSW
+2lRrK4Qa8EO89P3gbBGtFS9SQHZfcqgaAFRh3JrEmFGg/U4cSFWVkbSkTJx8tMHQhgMRYGQoFrp
ri0HKLGzv0xOJfl2FgNEPaidczF/bjMzyIB2vCF3SGSQhFOXY0rUiClPUavZiIbjezhzLbMvw1EL
ks6ZVgpmG4Zotl1n+afoOavH7lAqES9GgixCpDrjYJm9h4K4Jtwyf323HjZFqiKU4hYJ56THvepZ
bpD/xfli7ukXO2dMQ54Myqc6l3JX2WJt6bb9ZKhZdWDwfln21aop7ROJYQ9MpYILbQQoDXbd8va7
DM0sfU9q5bHRIvNxeehyIps23IW3jJntubZD/Wi6WulZZaN5oFhIfYUMwCJuYBAi02oWvYcp/YU0
9clnGq8Ie/mNM/VojFbsaVRyGxFo06ZmOnM3L2Ii/sYYkjeEm78RgDQ3EspXZTAn+WREHE2dQuJR
yOkzVDYo0zDlaCU0PLWjiStnKM+8rpHBA7AxHtHYz+W3VqHyNfLp1zR75ZbjqWkx4hsKJn5gNSoq
EPwCIi6PDqpfEwTbi0i1z3Qsn2LcEzu8PdGGthU5SLEEU2ukRKaZOkbSJn0l7u+smRVDp0r/rYYi
3rd6O/BTiKtRrO6BubR+r3udGaWWb4S0PwPFOS78jLgUp7ymFTKxwqKwRs8oipiUrt7oTxOxO0WD
9Cogo51FFau7ohKtp42qvdZRKPAmoMKf3xwsZExtYiZSYCsm4hFv8aQRXCFRMiaIG+qRBxn841/X
om0VMuVeKpG8RnJsd/sC+uNBV93fiQnSk9f/ySHVSaDWXgrQOmzenMquj53oEf4h8+D76ntiFPIs
mOECBNtGY5ZSPuk+kJSO/U1r7ebEAenej43cWXNsd00cBSEnIQ1AjBJ7e0JUTg6RusGkn5xM2ZJT
OljtBlp/fY5H/zE6iLnuqu2sOnJXcZWHSYFngdAZXXfudvcLBVKxw7dibGJFO1kOs8qkheQxT8MW
EFOeli+lj/00ZnP1ylBvOKSyNPmxTbcnIcGY35shI+IxAuxcZzhMHZwFgZTAJtVtM8Ymrqu+4b71
LZ/UkfVeCQDwl5EICJlqMDqUdOrTUvQ3hSxkT5r2r2UUaBjxHxux5zEx+5dlIKBIXsNOa8ozq6ZX
tLx4Kt5uzyDAjIxb/bAQPxsgMCuXyK+NVnHvfZy8ePQK3sPgS9gNOWlGTX7H3LTLI40mpNn/lSkf
i2nCigzgYDvmBE0xH9MhYoGCRKRTmhMcBIOlv6qyWy5I+wEhR+IC+zP0ylmAVW7JWr9ZdM8eY2b5
83ZWG+VOztNBI2JwCkrR2OIlOdOcxVM0m5JZKdE7MGWFT2vuyyQjbTiBq9ii3GZgjXq1jd/dOE1h
++PIztvfy7dl+vgGGVI9FpS3WdL419yA0NQHusaH6PsL+kP1C2gEAWct82fgisoKn/0QkvYQi7p7
lTgf1lGaP/kj01o0zCwcqbMVKTTKxbi0/EKDTn1uEQ69bl1gsaWBWLbDlp2MzVNqmOJqdYm+kSQ/
r1GCngo0/BcyLJmqD9rA6dXbkRkmL9hbuSFVaZ6axjknDEMutZBiHXbM5zK/MQlMGvBrzlBMTG7d
Xct2xPkem4gbbJL+fWJseBqNInyqFOXsG/Rw6oyGnOi69mE0+dVrH65gYD76DdySek7PbeOe6Yw1
NDTSkGnWxsgridjg62efQ2GN6b8CMSjJHfUgvv3sR/nU9Lth/pHs3R3z/A7GAGMvifRnM/gTMOWR
LNZZ8SR4a+Fvkz7ForJXIL54EJGmzQKCcNT7Qt4AlmIdEKzStRpbAYEijj1rQLGZp0GKGHFlVxjR
UqJq10y0koOaYO8KXTwZbh9XeywXc7AGCRHgqnz1kdv2o/joh/ioCbU8akr7XPcOdg42LTzJxjF1
GFeN77XTjjdHrR+XStmnb7/ufRczoBKUu8SX9rYDywcxFtVSEv4F4DZHMxnFpsAxsRUj6T3Kp9Aj
IFjYmhhxMr36t5lq+D/Smv4b5gxqTh1DB1w9nsiFnfIvbBRAuXKo2eDXeoOlo8kE9XhVG5cslwU+
F6oX13bobuv0KmVLmkY9qtHOlpN2Kn4YV/9PWHz+3wmLgJ4QTADY+Y8b918wiyegDX3xr5TF//im
H9Sirv3DhqII+c7ShC1gLv7bP0mLuvoPSEKGCmbF4m8RM6/rn6BFYfxDZz+xWeHUGTTlgppqfkCL
4ufn8Wf41YXKWfz/BFq0F9Lbf/KEmMw7LP5ArUyHHwlXaGb0/Mtz1vYlDSFBer2ROX8My3bPWd1c
u1EtXzodp9RUfU8ZpYPrXkRU1kfDccd74CQqwoIwWc2dhobVcWhVQvUUNFJq1Vxqp1TW8WBA0smj
ZkcQylcmrPTVFudYTYCJ+KSb2Veps7vlxYWhjPWZZfql10iq1ZsKMY+FAGlrCZrEAelYVZ/Jlaa+
mZmfQt9xgwOqtXcuULdte50qme46PWoga2kd7qlRmas6Ork18/9hLMpWmpag5CWNZ6DfgvF8yl6a
jdIq/ZkZEcIWi0Y+g3mQeXcVxLTnVuTL6SHtL00NO4KFkYXG+ynlBK1o9Ng1+Biag96UYDIQxq3r
xcWH3idIY/EXuQNv5OSqfBPahcq2NyMAH2pq+FFD7e+yNo5xONDvLnr3pmsQCdpabEvVniAtmDW2
KnfDfLM8BDJG2Tb59iWVm4mAzraXyFRbn+w7GUzrsepTDO3iz0BLXHMJcXFotax8p7M2k5HQ2q8t
pqQcjtaJLin5W63mmkav5NZZMIZ8TFX4eiHMqHSYEVNYubIa7e4EO3Nb9OUr5OJLgk8psGzysKNa
W9MAvE66cwbKjT+Ns8yQ8viYSIZGDbYA6p1hY1m0nnTGj2ug3MNazQp2vrzsAAOpiMWheuDG6LqN
U3AKNPDRRplRsyXGBOsRyip6euSqIIVlol9VSoghzZNOIvmqBOjgaVr7KVj3rdbYWPMMIrPT+1hQ
THTiHaoyRUdrW/gdBG62R7+jJkPJtVJs8UI+p8rEH29jExaeX4eDp4VgzDPH/jCCUlK7mCpQc8oj
mi+jLe9t9AhNc60HhAUXqccj6pXk4lHWMusatrA7UBcgXeqVcyPSwxi5B/KO6JpWn8Q7PyVRdoyj
/MCM5UFJL0VX3uqqvrlmSeuOmppMuGZUdwVK1sJOj/Cgr07t7KaOPhVk/8IUoPU1L02fVbXaZffJ
zI99lO0rp0AfNHlCGWlZoYdtC2BL51BVPF9XVnnz7Pdf9Vh5gWBQIwPmJe+hWp0KcElG4exR/G4M
ujzYEM+zbLeGA2ppxUXW4SMmy4vTVjd1IgWm0Hajm7yZkK7MouHko387udz6EcGJjFaimBdZjlu/
aFc6hQNWxF3gC0QZ+inwSWzv/WMP0Chh4pBCMMD18KICuTcL94o17zSA2VFNwjUaIsBq51AY8S4d
wBb38bnld7J0GpYqf19Ven34OWQ0SxDE59wGkJG7EXWRk437OWnMxZcfgTjv+v38pSxgqtipDz25
ZBqFN8UxcKrRq+H8W/Xr6EMhYL7JX7ovaR9GRnjFOnlmlH6fv57pJsOj6D4K91ACT3L0D3QLzOEY
yXcG6BTC4fhnxuwSndoxbqLZ8+3VYfQLpRMMdX8XESJNhJcnbAZ75brvGSXF+srRVY+E39k3tqN9
iqhjZbsAndOtcivpo6Gm8k33oCAwCiLm6GiF5jtdDMFWhsV+O18OWPJel9p7kAmbJDEfYCKl5d6N
8gvTlq0/huhwfjUaz57dz3HCmCovlFJrMTATbOJDnHyaZcSd1U7JZL7Pn5Lg7KeJYVwogJaP1Zw6
s8FQC2TloFTuHxNv7RRGO3fILoZ5qCaDwtU9hgMMhK9etIC0kqOdZ2+Jaz+BwGYqHZAeOXHqxBWJ
GFDT+9dIEu6AKc6wBw9RO7SWs6PxiVp6p1DIhkzAM6C+yqwzwhs6vYhK49qzJ7qhEVB9Muw1qFMY
O5bLpHNqb6YLLBG0YRFLn3sI0mk9qSGOAJo+0yHlj1ojultR+zE/yvM1NwbTk+WDLR6JJ12ZOMih
JMX5tkKmlIRPmg/syal3cWzcGIRwpLH3deNcyyK7kFuwn8RNCKYbSngPjqMbnkZc1VMjzoDLH0CU
3E1bvylGuEMvtg9CG6H0V4HHQk4G0Uc7awyuAemHAJEOeMGZyhEtiGQevNemZ4qHnWr+sl1l8Cuc
PZL3rUHgT4tGrNOVC/9bFxhWSCFnV/PdC8GJE+8y8vhtVsKhcKadHymbMpiwoBrevBDP/93R8jXZ
rRHobHgQDgU1dsH7GICoz4v0woa6HXVytgdEVdnajpPlj7WEzk4pefXVi54ouD+ih9qXT8HAhcGk
2icY6mkSpNZ5iE3PdbODidi/bNZ6j/0/HY+Kiu6jGn47DlT7BpSU1G+hFrwacXZxicta2WH9iF2e
jvAulMq2wSA1P1ThCL3NLY6h3r2kBfljiXV2AW4AzvPAeWwwdK6SoCGSudpx7L63iXMU4EMxzn5p
CvidwXIvimqdDYt1k4udlm8VCnKJkBBJCUT7hiwWTNXFSFpXBwKBYK8tbLCVk3wpCJ3KtvxQbA5r
V8Sob5KQ+cSJN4n/mCfiQyHrpQiThzYrPwKBBUJSd5AUiqEgwlAgtqx1R+GVlrtBQ3qZnGqnDv2r
WjiPoQodqai8POCR0UggJ2LWxWEzYNQSCGcebZfbqSobZ8IQrXHrwm+lZZEFpIdLyIVTMKjfKbzd
qsDLwHIrkq06bhoxeg5B1QrHVn9SVlBWBr3cMDtBrqPu1Z5k4THakbxxCJTyKGNmrJM8SItDTsx1
jFmoyf7KCA0PivJkOLPGeGLnkZv21uh0w3ipmSfOo7kGfbm1TTRjk9TTWkek6h7qkbjqVrvYFQtR
6h9HM97VnXNoNGMbkQ1OUzRAscvKHCgjhtR21fErIbZap/oLFwUg1rjSW2fu8uEsHlBkknrc342S
WGYCVROKBjLcVkMg1jFRvHrNES0OEI66EIJhC/B1wMrrnp43VLe1Ml4MA7UHQR88BVrzp8uZ3yPe
YDK0mZ8c5wz7rQT8NN8F29TmV3NtNmQ3IMydP0zqlOhDbc/5GLubKp5kmBOINl6QH+5iv3vMR4XU
Exdz2leYZg8JzdexmvRV5TbPZsrPLDlAFu1Tm7UveqjcRc6kq/9tWgq5ogaGC0xB6YQpFK0uObjB
n/n5JqTpIevL29SFb775oGQ0SshBIQqGrlT0mLjNY+yYX2G9s/oEIfF4NHrmvBON3jg7am5w7q2d
ibjO9sNdmQw4/XzwCJwQI5qtaXVE6MawtLpZyMk60ECK+SfDyMh8XTPY40mKs9TgxR+MVc7QyuXR
K4A2FVp8zsfXCW+MppNhG4Fy0ccDA+5dN0nGvP2TGbAHWwE5rSPjC/gS0Ta+xaiIzTct6h/R52Hf
+EacsIopAjuVCR/xuWZH3rx5Dov23DXUNWfdWKdXdllMp0dMMzdjhLzJRx7rs1JNcH7Mc41JCVzs
Q5y3Z95GAB7DEfuTB/dSX88LxITdXmaEO7TiLOJ25yb5pu6mvcMLNBme7pZ7xUpXobZiYY71GOSW
PKrVcOjHYg/R+V2x7D0gQc8i0lBqwaNfrM1CW1WGswM8e070Bvlm/6xhbZ6v86i4j3l6a2WPIdH+
Y9XD6yjyL5IYnnGJ90ScMC3WvoecHNHiQdg8iVB4L4rJrEYXN11hpDdYwSvBE7uog3oZN79RfuwN
kwpDQnuYkgOcWDof4xacx9nP85PI5UGd3Gcl4iJQ4SuspYYS7NpJ2Y0E3tgZOyOtuo6wYsWlSmW6
zwPZVhL9br4NDeWRaZonCBLU/OAViZVcySZ40DF+d2XzW9T5F24tQ68edWF94Jt9cYoXjQgmiyxV
S6ETj3LPrbsXeGz7PMStoZ7SOaHJlBiIxv46b4RZ07z43gBNyJTTCbnCS93yHYP1UTXWB1rut0Qk
72MQPJeyefKd4GpaxzoFxNbm70aRPfRE7Yr+HDGZCSf1O5DPeFWOMNR4FfxX0whe9Qy8JybOVtM2
kZsEq6TrnuY/oGn/wumjJPYMp1zQDI8Q5l5ysG/SgTaTPqhx9m6E41OVlZe2HO8oRgERXuLeuXK1
XmKZPWiiu4opfMyd4Wm0h1uu/x0L5WXc2VN9r94MI/mUVfLVAcgtGRwPdXbpVV6ZJHied675c86/
hatOa1Mxj/PHksV4tII/PScL4pKf0bDfqXgfzYSjlMh287flavcyf1sy+i84IPEJNRf6xdtOqrs6
FR+pmzwEPER+b32E5vRmyPaRivm9TOsnJ/ZPOX467Jtk2ciDXy3grBccNi8Rg9ZOTFSsEY+5crdk
izomfSgM7Usd2ydUPHo4zKiVawjdsuieh2h6053qOpRIBVPno0nOnRnvR/3f2TuvJbeRbGu/yv8C
mEAigQRwS1dk0RTJ8nWDkGnBe4+nPx+oPjHdpZlWnPs/JgZdlLolkjC5c++1vtW/puDQDMqIymuo
pL817ADjLv8YqTgDfNuW9Zaodo3J8i4bnEfb6u5DO/nqmvXZBc/na5eyst7ZOoMS0p5T0mFke54v
CqxTz5HjvM+nUUvbp2kYLpVRsos5Yzk7WwZuq2y4zG/BsrXnzkiORfUlNr2tcNvHrlUn7uZnCF00
oYcL3Kz7QCc4i99zk5hVtV7USXd10vRsV/4Va+0VX+UDdJtrWUXnpv5WGOrYN9nOtPpH+sLvqVZ9
oLrCgD9iM1TJW4+pGpv4oZPDKyON56EmBFD6Vzu/87zyGHj1KWw1CkGHZnB9MlrxqtkYRbUjVneE
T4Sp8MbbVHuMSu8oQv9l/lBJUN5X4iMo/EPvXDGVn+kOv0RNek/f+RFMaCHEvkjdx9ufX5GGmCxs
w3iuOZHzSZ5s0sCd/iy4soepJlrwmxbJ4/xXeejuyd06T6H/Wgzas5nBfXdfg477vm9OzBKuse5f
q5rQjsa/pr11rGA1VVlzu2xKx3tsVH2i73lx5nhmPsFQb6JTckJUt5zfj040UEZSINuq9/lf9bGm
a5b2rGvg7JuB4OHgWqTBWTdq7rEe/OJGQVRK1DCtayBQA3HmhphNZc9ufWbr4DjNcXQf5g8mKh6T
57k0leOD/o2k9WcWiR5gUZHc9wHNDO8hbt6Y2AbcZajj6PQ8zidgCPznBOyM3VyFIpwVS1zis70T
vMfOPrVCu9iJ+2i0hAIFvC+pTjbPrSEYX2PuSKTwhyCh1M781eTrZ6naI0ImL9ZfU27QXudq4AmK
KRPg/DImDdLPpueeygB3/aODb5Frc9dMFFdcfPMVRZbiqbKal6gPCFRLuBe9s3sUWf7uyZhq8L4Y
F73yHl2dGyZJzkbXv87vfhwxluok+kjxMP9+MDmPfipeB5QuVnZOCs5T4a91suCdpn/NnOmV7vLC
9pNTHLjPEj/q2DSPGK22jW6vU2SJpqyegBGcodG/OrJZu3CICZ8n3ijWPkYke4u6XNnYoc0SrRd3
6cRoZdS7K3HEyzTVMXM01+ZHlbgXBtVvzdoX3rkhUr4IUIfm8VdULh99o9/Nq4McvgrhHTP+CIPW
iyCHEpogMWqEOiQOEHptPzk6IQ/N8/yeYNe+m8Qhzp0Zxy6flQF4kc84X9ktVCHpjvfzvWph621i
457wbD5n/4xXjA1TgMFDeySk4JQZ7gG8RpmUzFfSc8Qlzvz3XA/puWxSxhQMQ2hKiXC+BsTr/O0G
dn+23PStyNvnxq0+zL6naRTfXtO0mRZUwgBAytewqo4imbZB/DbR2GHRI5lL4ZIbkM59ryOEKdTm
YcYG2/ZPTpyfEZWxXo7Ft4ryJxHG3mZ2tEAvznTP3haDTczKA8hJ4viIKqRAxRK5YiaD6B99Kmj5
2x0QYxMxaXnGiJNQTunGSx5zWVMPzhfN5Ad3KXtekjKWseU+mQ51tTHuLe8VlY/RtCe70T7SlmWB
9PX5nxi6VlkSr+JUW2eI+buAx7c9QoZP11l233tqETPycKS9G/J8jcJuF1r9VmOGNT86c0L50Mbg
60Z7une6H22aHkEBYe4GAazNWbQkNpgPMNHjhd5k91rDuqXY4qQh0CrB2yZxrKEEzoeGABKQSr6a
zwo9Ef9Ux8EalshGFtrdlGTbsAMAnOV7YnNpRdMx6natbjxkdM/mP47bDzEW0uk+PIk2ryg974pQ
Y7qnn3sdMG3xJjM6EGrVDWhKUbiatJ1U8R6YT4POth6gNd9zWV5MP8DCEd6JyodyQDuLq86i3Th/
W43OaUmm+8bNtqldHTzhblilYigQfYrQCQtc7C0dHwNj3RxKNMWO7T7N/yXPKZ9BNX9/UfOVMs+K
yprI7G7RjOzO2E4hbEQ0im3PKFeFD6Ioge4o+202lhSep/k76ZWLxC7fqrxcKMtb13YGD4hQOmZT
cezdI65AfnYgXOOotPvB0n54WXn28+SPJIyHNQKJOw0l0FKvu1fQy+KQkzqW2GpgNnqIYJsQ10FT
qtUhCKTlVwNayCJC3JS0aLt1BwksnfhwGNatUeBNgPnDtUgjH7xAUeBxjHyQe66dLsZSsL9DAxqZ
+ZPluWSGBOUamKZa0fFbJpZ1wX1abqPIfWwL/7H2Np6LMdSrLbmi4rmz/LgF+5sjc8qw2Vo4xUpp
PXl1D5Sh/dGGWEazdePMxL+0N8D7ss0dUc33LUFHU9F/zw0c/JNufA1hlRl5+DG66tGvSasVa5DW
xySnRSSaJeRw3KpSnPTCPjU9dKki0dpFpjnbeGIvrWVePLt3l4Epvyd19MNni+APuCiSem+dg0jL
lvac5Vjzcc05pdtL9Vd7at/KLn4NdateW827o8gwQstHcWE9RkBJloVISbOIUETbGpA1x6GvKvU1
ooqVmbnNQ+/yJuKWiOCiZ+6d8ow2y7U5OBqOQjvDrKP2uUjk0tdoJBgatgjBt9FI3dlHhIjLaGbq
KdhFhD2ARYzfrCl7DOuekGcMgxBY6WgEwzczA7ViBVCVDLi9o1dhjPV7UEJRkqLXqkr2geVSVnTg
U41paOeTbZ863a5sa4T2avjR9zP/zChWKQ2FKSimZWRy9qYYcYZqvuBYfY6d/s700HMptqEL8az6
vFimTMVZeIdlLBVxjJb9hHzEBgmEjVlVLlja3EH2QRRfPj4aCmpJXpYnUY/fG7sljKUs7mprZiNJ
eoSpmXznqpxRvt6mZP0ylN8sVTL9qMT4rA24SMr3TMQlCm5SWySCLpKZGlB1jQubkKCwXj9aXXwM
rRloTXTTzxSZ/z9L/c0s1ZhjXv77HPU5C5s/vv+/PQlvGC//Ok+9/Yc/Z6m30Sdr5pyxhoGNLtj/
zlI1519K6tJFjW4bUknDIaLlz2Gq0v8FJ43hpjAp8QSssX8PU91/zWFIrDWCIShhXvL/Nkz9FM1i
WYYycX9D4CF0gpC8v49S9U6GShWwK5M2/2EFEpjO0FxMGa8peTyrsQ/GY+FN/vF2GHRAuEVlpRQp
wB0CFIL3RZFbL+hpv+Lyb3+Tt2JYn+NWLEs5rNKutG1swFJ+Ct6JCSNKMrqey6Domh3eHOBdUmeX
AK8Pb6bJwwBZ8u3l7ZAb0APLTHsre9HSfq+0cyVoEJbYSldFmaVzB04+0xsgK7opCjb5U8GjOp4+
Uje+FHC/Uq2rDpy39Ino8mIZJG62o/B+YET4jawMfZer2roHDK7vgpQAkp8+HUl606aEP0Lwc0j+
T4S6NgNOZSbmVyLpmwfHpi9oaCfDnxGwxtCvGlprO9/Uort6Il3DcLWzqvAPJg3ulzt7pJod2lnx
UhHtsivSeI+JSds5cdssgaTF0IIlzqFOfACpCr9GhVMvstKWe5upJSRX60WYPqBKZ9YEmt0eMw6R
7aR/vKQu+hwj6O1V0ehIo0rouATAYimeQ0f7ESe91Uomyj8/WwVpxLZ6l0ybpP2QNK3OSr2NtNOg
iFTjXdEq9+J2yJOGDiJ0GWpfNdNYWGXV/mEq8UM36Z44AhYZJqxdAJd7Uzji7Nss+sDXcW6WMn1K
waU9ocjvKNWDkUmVJbUAOWqO/QrQ7YZH+zUvs56TwObXbcatIDlrqxr1lGBDuJRm5i/RbicHIy+y
Td4jN62BY3X4+u9aJEn0vYlTGTSF9r/MH1L6VMjhQ/HEdD25T4xCW9xexspPHxZaw5B71lsrtrsP
qtJ+vmrhszOwTO/tEVjCWKT5csxh4/sDYxL647ag/G/CItjHBrTXmbvoTNNzVE9MhcysXOX93o2d
6XTTct4O2dT1xI6ExwGf4azMMfEsNDgyUxrKR9WGcjEmPUh51NUrGmZzTDpoO1vYT+bQ15fcHPHA
R8A4LDrO+TQ4xxtlDKEhas5Qs3ZIhMD7OBMlWwLN3Y4hYju1F34XRM6Q1+68Rc285nlImEYmYcIw
H0G6xA8gaEdZHUYEEgdOz3Sv9RJpFN3uksYdP/SZzQ9hjOkT5W4n2pRTZmDxwFFP9RhN28peZMac
LXDJzGj8NvKDFvX4BwElmR3SPmgaJH6bPEpC0+rWSIfShR8CINhE+G02QxxiDOiYzsflJTQb+6LS
iOaJxS6sRNZueFMMiyunLdopRt2+cbVoJOxv5y7xo+8qfJ701Dvo88nM+IWIxurObeuTUyBIo7Y+
1rOqrp0PboaFubWZBUuqHKwn48R2qB5XgPhBLUM5+xJ1BXdyVT7pAyQGx2dd1sAfDAy7Fo4WRV9y
yKB+kgZf/7K6nH/qW/4ahic/ByBaLAXSpTlCC8ZFZvPpWT3oqpRD6VN+JM02N+rgPQOaOxa9fpgm
T96FjQFUHJ3EJRJ4WvsEY9rouKu2nNRmFFl00Nuy3EgdPHVokBYQOezzrETuQH+6F62PmVVYffaN
awRpKXUOp7k8JAmznyg3twO+qyPVeLf2ulqREe1Y0J+lfjAIMwON5u1JV0IiC+aNchsXZlxo8r4J
lHP452+CZe7zsqV0KUwKK8M0FSaaT18FQ2mrVxG4Iy4VTTb7MproSaYBiJfS7lA0x9aprfJ31K/O
smFS+aA7sr2r3PE8hL2/ui0CWWe729tLh7JyH0ptWLlYcmfGLbkSZd5coV0eDb/GMt0I7UV5MwEo
1/Lj7aUHick0jRc1Wuahz+cgu6lwgZOYrKKBHRFoHKYO0vcq2JCg+O9l1NeDLymuMNuwvQ0Jg5To
KjWvPkrjk2TD9ky+FoyRZnPDqHhi/KMVCn2+abOhquZJ5QTyfmj94EDcAJ4m9j4nR6NOhS2IE+C7
bD08DJWg2TumPjpwF3QjPL2yKLVqLVQBcEpJb387ZNowbToei4spa2F6ZT1DMkJvXmOIRF7wmKa+
+UPqoFJVLb4XhbrkdbsmJDp5H8yBB047isMUYHseSAffteDfUA2E2T7VE0YV0k2vKe6sEpHFlWbR
TRYKWwHz2oynGlj/rlGEcKfDZLPwRUBkRWmjQNV5+tc3E8Pot/7BNdidMbE0X5KRh0wCM/+SJgHo
JKzhSwgZCbwXeY7mBJbRrrunViOke0zrB70jgbeOkm2i2Kzajd7dVTgVV+HsOTDgQdCEiMTi9hKl
zDoudPHAhFW7ayq1AdBZHlw17mxb8y9DA3Q60teWMdHbJNEEB8TtPQLd5xQ7XXEGSxQtxtbS38eA
ECofTs9eT9lVpnn//WYqoA3hHXrTnv2orBimf7wdoqL45gVNu9AkEDVnSLuTUFj69dJp7kUGgt4N
Mvfctd6bjMcX3YqqFx3/X1pE/rsVa6eOSD+tmbU6Tf4UWpyCHuAjc+36m2ZZ/VvolxfdT9Qj8NkP
Ad5ybQWpt2puF9ftdVc7D46i02PcPh82LW0tZpYPEJgrMCbY4RWJ7vZYA4VEIhzOh9tPTMo7wmAh
ztauZm/oI5LfFRMUMEJE1VSdI8aJAdDNgECrmzGUQwloByIkbEdH32qJy+S6gMfne1BKyrh6tfyt
1EFNRZN9b5TehS6U/qBpdvxQ5VSn2LEYPcxfYjvbV8cY7TcOH9J1hzpZa2FsnvDVoGZL5kf6aGVc
TjltTd3Hqm02TbzFCwHSPC92pcXMh5HOJndzmi63PzQOIaxKoleYppo2gvYKq1LjM6IVEGLZiBbn
wMDQyez8ZbTLq5azdvuO3r9kNbFRExeXuiesqd9XXmZfwpjbKRs9xDbzS1U66gKkHp/rbEs1EO2s
RI4bqoljcagjiSsRRuVGJ31u7VkxRJYGYY7SnsW7100gj7IM+1q0/Ocn6y0W8t/SSstkjZk3HKTU
s7lgbPqp3kZi3vH/AKY2ukYmPc7S1FrQI65u4ztIvkaW1HdIruhxM/JbGdR6ayGLdG2ziq+RrrOU
E2B4NaE+mQBsv2NjSBaiSk/5kJbHmj/ZVlZ99aTOUHy2h1noOsJaby9xb21vizaY8WzbaFBKk1B9
JFYY7OpYx+FsJ/2mm4D6J/dqfrhFQ0i8EHlha8vM7WPtjvYRYkX8my9F/ofVxmbNtbABGKy+nzch
iCkRtVZIum86/DEwCu5v0PKUZ+E10cnqVn770ruDeUpHUbCmtJRsfTKcC2J8XC0jR0mk+Z7BofEM
OhTxgiUdUJYBPVlMU10nfgwO2LdkTuLuo9pFmyoQCWRFtKelo04IB51la3IJ+k4abJGt9TKtnyfX
l88aWeIsfeskLSaAcm33CEeEHlbbDzu9qBa/uUJ+2ZFxhQhhOsJ2lG3b6lN0eB2XjWfMX0ZdMNu4
2Vqm2dsSTq55P3pMu3igg0DqdsLN+8WN0FC7gbETygouyTz0jhrzsSJIuk2S8GKqjmQCDEa33+eC
2vZpQ8OVobWiRXdA13Cxrfrcx6V/DNMGAREsRdXRBbUTVP52pZ3aVdxgiMTOHpwrXfeOxZSvSwKV
F5Efpd9CT52tSE9fpHCCVSTlqUmRMqpBpHujCKa7Wnfi3T9/T7+kbXMn2Q67ep3oVMVe/dP3BFYl
ioXN9sDqlNzkzZAfPMBgo0oEn4mDNK0V5hrttXOK77rDNIHPPO4T4doX0DkkZzkEs8Hlsxxfrd0W
bUPlekASldUcfRkeg77wUMKkNcblofmNmN/45Txbtjs3KEB0zmp+41OJhdtyZPFBfdsID8ExNq+D
D5b3p1VieIjtEKo2d8uz313RZ2kvpVO8FiHgYnFpJ4wV5ezc9E1SxomhNVCmFQFsgCn5Ntr+Ywzt
4NlJvPLOtOOdNzgkgub9cLTRy/zzifj1kQboyJaUyyjXJefi0wdpS6UVcsazNAXDGQ/iZz1qzmGq
umrXhlO/mPrZT1xgSqhyZ0ditrYynbrb2jVp8VEmaOxhyHoLpPWuLKLKdK96VywvrxFwq4jMrmci
GIYHRbChO8JqAglsG9bwgR2eVqCLV6pLzUc6dNVdXyi10eocg5Fqv7aCu9oZ0RGynb/AjZoOPvcL
jiz17hXqweocBFqFH97/81dimPNn/ttj3hbC5cTSqbJ0smw/fScWy5LPjRMt/dRpN+5oxofbzaZe
0Mklr1gM9+1QbrUmZTIzuF+0JDRPWccYovdqeAq4LS+9HT1SmC3oUjsXwu8SAhTmuMjayvYhuQwb
tALNtchM/87Dar/0yFkiaUoMiJexT+kiqi+jPd4THkPTP9pKUEoEjXnqbohcQCYN8Uk8AOhvypaA
ybbpz4NpbObbeKxT6JdlNfvRH4yqVEckqtZxMGCVumnjHbRoqo82kh6yIBjqD3j0PRHS0WnxL1NX
RdIfEOF0ap1F07Qk02I4ZmV66EMhT2mm4ktLVGVXa9ZTMx9Q6i7KMKLPVX0d5zdeoxIE64nbzsl5
pqQR7+z25LNo0i4HB+UZdGme23pwlVOf3IG/GJkK7adI7x6H+WAlkMhSyZN06tE0B0ZPPON8yAw0
1pCCjk7qWQw0WSHGFEZVpiHo6WXQPbA1v6u+d77SDnaekZhqSyqMrtx6uRYfcUob66LPctgIYEaw
ZWlfHR6IUd8TPtKUB83rkCZSS/48FEmqbbUxPbAVzldNaVbnouhRZ5thvo+ADKzGaUTbRcjhyvAK
Mma6aQuFIHkAlf7CQKk9UKlZEM7rLI7eRjB+q5DIb7I2E4RIebQq/SB714eRCGFu/o2Fz/ydVKJr
SD4eYjKC+kwQ7XHl/MG1xDQft2FXkRVriqrcTu1I7AgkXRXVD1bO3GVyB/hVMJZeyJ+psFuPwMo2
t+5Ok43qDlcif7kh5uwkKoygNK2tY0YXktmDPbiI1dCV8bqwMQcIcisYKDUvOn0WxPd2ia6XPgDF
AMJELw6JI4aDuybFQZ58M1L7sOowdMl8J8LsXk+wWNL7BaKrTnDE6uvtMPu6o+6h9x3zarmwhJuC
aWQYDm9J1CSHpk7afaTEU54QMqdFDozToC232aBq4LPd+JHPGzzfmQAnxGGIQAevq2k1X+Ouzh/y
NKCvU2bZymFrur1dIG3We2CQFqVos01o6sGj5of9BRL1onf7S5bXQAMbM/86ZB6wLDlGTxoYXVom
2kdXyuCxlXl59GNIHnwb67p2bLzCTpitoFtV7Br88r7IjR+3V45NVqPUB4tuQ4KIhPp9P7k1C1bg
mziGe+0xCdxt6LojIu3wNysTtcbnp5flsPU3aZ5ThZicx783radQxWiKxmo5VcAG0ja6xyAzbmUo
IEp7ugQmmE8HyIniLCNLbXob1iMiWf84qVnBH7T0rolyfPYLJ1yYcWSsg9pDCjn6xyqVDPOaRmBM
MfnymgTdeeM6W/A4zrKORUv2dCavt58EWGjq/FXTai6IKmQthDGQMBX7YmPD2SJ/cvzIimxZGXr4
WLfFRPyL85HQwL3tzm8HXVPuXpZ4qYM6DY8msJFLr43f0iwx3ipasboevWdBKNiEQUKVRaHtrFxF
b0P4pWrBBzaIsR66mLTSeX/4gg1QW0oBFDBIMn0x0YZdOtVEgVqQ0wJiuTzoVPK3O83OoB/VJllg
pniBZrBv2RW8Jj25cbozOkdmVCrTNbgG9GGXRmp1Kx60y6BvcqTWHsRKx7O3nT/MXWri5UD9Bv06
MfGQAk1B/+XFmykifWtqkp4cCRqrbBTvqsIwd1roGYcGlzTrT4tHRIKbUGFHsiQeyyU2KTiVjiMW
up3ZZAFDgiEFZ42tucxaA5Vi1S4jWzNXWd4a61H4EhxWmJ4RPiInnueAaJKSY2l2sBIcx9/mEc+P
sjdJSxMYgBADxuegTW30/4698ausOOk12fF+li9k6aLkdeWy0wkUl0lRPxA5pWtx9UIS2W5UoXbF
iAKo87ZXDFMCkhopniIZsKLDXtv2TimeioSERNJyQFxBGNE82zzzYCFLMGN+N0W/NWBamOz+vq5j
1mNdp9ZhPmTY9qc7QySGyf5ivuBAgqyjIQr3t0PZ13/+9O9fszq4PMQKWeY2cPlyG5zdEaDj083M
XuNh21QdHOM0wkkUhGzvbk5Yg/XoHmj0GU+w9Sjld6XK6np70TktQS/gfLa3l2pUeO8qkHsMY/Jd
KX36NhSbe6gvwxyGKB6cpM9XlVE4DxNtvkMRDCfbqf1D2oSaBygYWLzlvHfOBEdxbuxkAQ4VDf79
CiUoaiRATuo+jnoNkWj7kmh94S/I9qsDHm1pop5rGdtvra0miBvheJEauZd9g22sqEieIm6Hwm/w
l71vyHtIMMA2Z0iYMxhbfMvVoRkeynZm8tKiuNNc88utW+V7mXYJd7dGlixtAARyNqf3Tn01+/Tr
SIrkXhF3gBQjXnQOGMXbwadfWC48Y7iUg64fSPojrpg99fpW3wiwHtDu7jQjNN1tG+cW56YC2qyT
CkdzRIC3bMZTpGkJShO4wZrWQFed2+SQV6ibGC1gAsTjmAa0abLJ/BPHkvYV3jsdLNGtAd4NxCdW
VgGj+Tbc0HPy5bD+GLVWbzRT13AIwNX3wrJ+K9X4IZkLbY024WuJgnC8T0VUHW+Hvm+8zZCSRYD5
kRidMVDMuT32fKKlnYpN+xtABCLheAB0yywCOsAoFcVBgoKp6wLFVZTu6BYOu9QakwDHUTEcUgu0
cmoCOpl386Esg41P+jFi+jZGoc8wPLelg/WtLBd/rrXN2uvJmk5z/8/J9391NEvrl/tJzZNWyzJt
4C7y8yYO4oRqbZ0GzY3cUxTG1jVbbWVBRn60ioSDe6kGZ21qdh7j7iiyvRGX+Yk2a3w/DTUV3bwB
NectIBMO0Jpm6a+6ssBM1TjZiU7MfmrFszNMzrUr1UvcueNHkUPCCYY6PyS6flegZ7jmurcxGvgL
iUmbS5jAUYUwNmE+hXvRWeP+NzuE+UHxtw2CUraQNDyYTVsW/X9+/y8WW0/L4rjus3QZRw01UJ0J
jj93pSj++yxD8TD2c1TuXs8HxFi6xy3gMU+Y/e1jhNTbn/KPzomGc5npxrX1rZVIKcbd0Cjubv0a
UG/2sVXGj39+7+LzSWNvY9KUZMunHGzCnx+CcEEqbiKdzBb2yQUAsDJCstboVsdyTiIMo6M54aY6
QT9L4MFY9dEYIs7XVFr0vTRcN4HaspT+Zmxh/vp0dgVfKleT6RCkeBt2/+VL7bU+0Aqq82U/TF9G
s9FAYvXlutM3DUXAfTDq1go+MdnqseddsowVvQn6bGuGCbtq+FsUN3aIXllvNnZDiMtYl0+3K5OM
QYu7C4QETlb9/vaTQZwVbKpk8Ha3Wd4wduODq5KrWY/hRVbxi9bb2aqqA/U6675QqJ6D2i0wGXKv
3067FsKbnUqYHl0/giNw0x9GPQHMGN5GZANr+mVAyWRT7/X5J2Mmg/3zybx5uf9+IXLfCUkjQbBV
VZ8bkh2qODUaRKswi/Lj+zDwpntpIsAn3Harq0itQC95l9tPPr71TZSCBiJqae3ZvfUi6eqebB/o
rNP1PyhN37Nm8E4pbePTWKByIwKlWCVNYj0mmr4x0Xk9KQmkir5rs9HSEWmprOYApeh7WYNkLWRg
bgwE1tTVbXUWKq2ORZ5tehkRbTDOith//gb+QyPJxZStm8qxDVdZ4tOtCK/I9q2ugwBORxhpGvTs
TqsJYSwFqeSts54yGW+G1pLzZWwehesmd65Dk9tlI30Yw+jtVsB0gW0eG6zVi6CP2zsrjE+WV0Vk
T/3vgcjKaK+N3ss/fwL1S71u67qcp5YmLR/X/XzdRw4DsRQO/J+B8FXovBGZGV4GJM2OEB+y1ymY
pMyuddbl1whBXoGw8lxBI77mpgHeOA3rrTSztSIgFnWsjluI7RtWgjC+MsJXeF46c+25urYdgyRf
3jZxxMPHd5HwvmoAhw8tbuN72CFozNzocSi9LySNEP1HMR8Msj7YWXAHZTNd9X0tcPCpmjxV/amG
r6mIRzTwOb1DQLCWHmTEh7RDGd2YxXUweEaH6TRHjM1Nu5pOuR8TNt/IDA8Tg3JCp+dnKFiVb0xL
gUTNByTc2mKoK/ZawuBxNEGeGed9LdL/Ny2aMXRpGuzR54jlOO8yp5jc7X8+MeKXxjYnxpFQGajq
pU4j6O9P+XAIYloxZLnCKHAwGTjmcyz93TD237pqotMlVPXsBPKb3Q8fvQ7uLQmFvyrsTr56WQej
kzClAtVZbNN2HqNSbrFr1ndG2PxmQbIQQ/19QZpJD0owCqYradmf7wJPlROWGIGRK+Cu6znFtxku
kj6YKfNLElTyu76lYVmHhKOYtvvdqs1mo3fFuL8dmoDUKD2zn+H+MGgpwnJPcigOOot1eiIGj3Bm
LV/mdRWd+w6b6QA0/wYUj0zfvpum+MftlaMJ4NLZ2LCkG/UDLRv3ZEPAuvS+2NFe0NAMLZjx9g9W
ROKGyvOW5xbOrbhHfo1HL1zGgiDhav4a2VRr2BUzgVCCl70yn0Nay0c0q1iYNWP9z6f817aurVvC
RLvD3pn/fX6eZloepH2ZorC8leN9o+2rLFm3U4C8CCnIEgcbrGHKmV0S4+WMp3784ItZJuklCJNw
XUmydKti0u7loFvvFvnwjt40mEOwcN5qygDLj5/Q3+q4HSr2E6Y3vdaT+f5//yim49DEZBShm8bn
j2LUbF4MDd7bz6IomUyfCd+NshgAJDZSyFSqA/4KGJG8uwKOk0cBh1r2TgM1kLeeBrjL6Y+2W26h
1Wi723Q2svbm7a1P8BykgeOawAigET9XRJ89XJaX8TLLR/kTWvNfy03jl6rLFroyzVnmAWSFSdzf
78egmlwvBDCyNJronVjhAn105+x9LEEn3UrtJUYx/1ue3XVdb6zKWFXghVsS1AtAhETx2bt+2Btt
aL1kvsTKOeb2A43kdmVoBY7SPjlI3804XyL6zf3pzKvQX9dp5VAeo06hrWz/h56MT4Zxm9vIHHo3
eWqt/L30vAHKb8v2mQ3T0uFJdq9Kf+Mi6fiRQbLVZdrs3VJgoZkAiLVZUz/knQ8pwh+cjV3H9ZOV
+sdeursJJOprXrkAT6pYXLR5r5IEDmZ5OnKrzra/qCF1QP5B6RRmyBAo7sUqqBHmekFuLcyqtDYl
9fM2N4nDQ8C/B71JAKwJ4k8jPAbTEO6MthnRZIv0KWBpfxSZIDG0naOn6SlWhviRlOysyNfQXiZ2
1js6K82qn4Uh5jAcYSRDnJmCHnxxFFz7yoUqnIjpC66bmu8+fq6skHaME801RTtWu9wp5VGLCxu2
McjXW+5QpMXepa3YbOtCnKo6xLWa6t0zqOcQ2+JQYi9ikeBQ3zNw5CByRaps1z0lkRach/MNil3R
7oTCWqCvnhnZkWeOv5tvfb5WOeH0KhQmacSj8pcHslv1vm+ZekyWR9UcSwNmjl/rKLMxgFzatv7e
KEClsL3cW/e8tlNtJ00QIYspzyEJsOjTQWpJNJK8QxUbHymsNXzhU3WYtOxLWpT2mQITA77nZb8R
lnJbfd4lENCk2Ca4OhihuV3yae3TQevBlMM8wTXwEULlXZbBGF3q+eCY7rjrdaxqEXiQC8ju6FJB
STigDnq4/Ru3Xyq6gaksc/5FohJWc4kEPyPACNoZow66pHLn4me7vRqFdxhZ0u9wjhC+MlXyVJoE
ToLFGSVx9G/9DJarXFoLo5s799aDVT0UE2iMuSi71WifqjVW4XBZ6YAvTN2pnkI2WHZW7XxDu/sf
ws5sN24k26JfRIDz8MqcZyk12X4hJFviTEZwJr/+LlKF293VQNdDJZKybJRSZMSJc/ZeO1ba7uS0
IyX+zB/LY61j4jSAsBhS2tqN4rwip/mT9E71lQR+EweKnyVeu3IGxyKGPbVfExOcXkd1yffUe90u
jJ1VujbRsQ9VzzRXGNM7e6DxQMfOeMhrYNQ5bRrsdFOD1K6R3HlU1stwCNPn1dQTzoxaiyGAMpcn
GsiGQD26DidHPihx5z4msbGO4bI9F3Sl8Vm3SI6CkCoDw9mhymKAP4PxlqbyudCTL+T1DyED0d9F
nT4UNAe+q6yQ+Kq8BnhgqKWx8ywVvFIdbRd5SWDDEoqK9hThkEHl5dIQBnC7UTzcKaZVSz/xuvFD
JEDiqJh+oI+z1kVHXkFahc/6HC1qtiLe5KlFQmwdpRtV0E40WodoW9v7ablpT4xYc1P6Nt0QpUoc
BsBOdKg5tyLxHqp9It5Se4pU51PtzEfOZeSAuPgYbSiqsQdde6AdsI9GRxwaYaUHqViom2Ww9WBh
bCZ78t56ck99s2Ng0nUWwqAmyW9JxBKrDmF+R5vMVK8kw7fL7PKiJLWFI8RpX3SBeQDsFUYLO3rk
8D4c+pqQ0J5n+IXQ0vCsE2Tut/OlG3w2umYdNF1LEJ0MQX9sbO2vF0NtVXzdJHWkRfFQcxqldCED
crkc568F2G9gm0DVlAoOlK6qbqj0tJ3TZdCbFdRynejNM0JFlQwO3yvM6hp6TXV1xxgT5vyugJ5H
qZd2m+VPnflbKrsoiLSgnytV+E6Baf5ISqLUYEel13A0tL3ijfGpa6xyW6u5+RgrBF4EepS+EV2C
SyQR1uukEXNMNimcAF3dQRwMLkF3iMu0fnWS9uwZrfiwnQ7TDrkVt66d3ZQ8Q+smH8oPdKK+5rDN
htD6obtG04lOA+q9yFVeCxGgSKn+BGoOtwgrdahE6R3o+Env++qUh3QhR+EBmSauuhUkxZIzuA0C
A8oPMdUbtFpnAsmc50oGybMt3OiupVZ1B9ST7LFoE5Q1X85uo7uWeCYJmo7ctxn1eDjdWzfVnpaX
pMoA5hvislx5SKO3oEWsdSzlE/nV2VEN82EVqxqenEb01yRSGIjOL2QMdjiQ9PboCdPZk2kx7Zhs
yudukMeYfmMh8rBY94Zoz99vW30mZ9NsdSIhDmTbHBLDPY2sNy9qZakH2RHASOgyc6NygKQq1JM5
T4uafIKkMGAQQzJr8RokRBakE8FG0USgi6jJkObEsi1lzjh1TphYXqiDhkRme45a7x4hMrJN5Bcn
7wcVG+/PAEj1alYqBvGwV9COrslm1q7gH7RrOw3T1fbzHuab1pAz1smoeDZJUTlXehvNJ0kHkg4y
RDz1Twv+1O6pr0BtiFOZefHZi5icYfKfm3h2s4sJa3sxyLFggSF8a6A7+zK1hL0nptrh/XO+5OS8
m5LUbA97qF80lBnkHjPa4JHEsC6OqRK9jOODNDTlQcOwpU3hAdFK8tNCvp8gxs6D9Nb2DiEOc4a3
mnmbUgGhFHucS3Tyn8wSqIk+Z39r5WD64ZwHrgqGYA4R4cacFR7zm/Pc4A6KkmHhK9sZyZatcUxC
u98UgwWQX6/2XaY+ibj9DRt9nzQkk3uGTbRjKeJtPeeWKyWsmdoAF5xuJOlA69y0fV0rCYCaDvlY
vBvTnOAxm+gcgtTmpO9EXIrMmHa4Jt6tUcPlzHT5gOQeW8kUmIAdKmMV69O4KjE1Zi3rtKRGHQhl
Z0YKTkik0DBc+ebNye1tHd3McnhXM9rNCuHuHeWin/XUZHPue8YTNVTZixE62Y6s38eCf+sUExaP
EJXbX5Z/mmFQj6plztY0o96MLXPoxuig10gPITmHcc+QgKIuxqRmazeFb4yiPvVLpdXWYk6wN+44
JNgi52R7jX71JpjT7kVJ7n3GGu93ngo8SDVfwCcSFKmSJtojpVrrJNlrHDxC0iwYv2e07QeI9t17
Lhmn2Y71Zo+kmGHReEyi5pNn8MPqiAO7kX302BnjFpEtAVAYSXxVQV/ZB/qK7QIZOCMezywyYDxm
uhlSBo5CKfAxu8ExaqZzG8rkUhZYBcbReY0VBgIFU/mKDXFdW92lzXEzM6Tpzoz5MxobHel326aA
yRdlJ1ExUagF7jqzt5SVMlgE0BYnULZPTjy5h25ifxw/7XogGbPbBpYb75qo+tJI24Twh8M0TYJ1
4EARsQl5FVD7j2SV32gn4NdtjNe+gdmhmu0jHzxbm4YnM2VcrQb9CWMHnC6HSYI+QE7V0Ak7/EbX
EgVPPMBwNRtjWhs9INe0S341NdAur5wY2QZipURoE4OEuK2XnojxY2YTh9RaegKCauJns0k90qpm
1eJ1ASfs/fIawqbtfAU9HGIGwJcssd+blgRh1Yj0Fcu9IRL4dXvbbnyDI1eMJMhtaGAZ5WdMXwIm
OpNVGXM7oIln+XG1eFVUDTK2GoI7A9TPIRHPEGnei0Fdizb9qjxj2k/BA+eLPU9Ysc9CvTwyrSJe
rvxhhB24ICAsFoUB6wUuktJo9o1tIGm9w7f0fFO0fHvT+2PX0d8KcIzyLLZWO+5oJZH1hDp0bKpw
G3JK3jYcaAlMRaNdOQpjhdroDmXxw3XhLqcOK2ZBmttTOhBwn7fKPgz0Nb9Sex3MTJpa5KOfu1uj
a25dkH71mB3RZzSIe4f4YI8YUmpKB1JcEXCPmB/KTN9TAXGXtWTE6XrB/9wcszEaF9eJQPCr07Gv
CLQva6cH5Ws8uJVG0x2iLaGf9gDtsHHcHxHtzFWiO0eZhzedg4Ff9aRbDF2/gxc9bnPbC0gjCeRq
TOVh4Ay16gP1aErxCwZgkds6tB/Jcq8/pR7ShdYkx24SP4Q6V3r0/ah51VOIAJhFs+Kw1yaITLxh
49XBi55PpEy66jo2mDll/VGOYIg60aWbsYEPxJAYDtE2wqzCEGVHr88n54Paui2vIbNyPFiRb4TU
u476lShb5nGClDaYRJNp742WmMiBXmRWAjJIjHQlvX5rlmRz6FLHTA8E06SDm06s1wHxBYXW70pH
WJu0n8IV0XD2vjPQVFbVtRY1MU5GAA0wm6pTP+qgQ1BgVE6DQIJe/pCgSitTFHAylN3ajGzPr4X8
ChxCJluOSCvC4/4MwJMvmrQPQES3Y6I9AUKEzWMUXym0xYIjWwynSi2q4dAKd932wT403de+niNg
icCAQicVGF5Qyxu6P04w2WsNncIm1+V7aRnZKo17CcuPbi4H33VeM1YTmRmwFqlyBTVtW+v1a6wx
joBLuR76MfHDMQ132ZDNw8fykZzF1NfdXZjbWHGd+HMaBLG6lWb7SU5mB0GuNy8SX00JwqkmPzFq
8b0k6Tbz9NeidSe/CQC8FyU1hYJzIO0D1pTckNtBaWfGYrryeu9I7TaQkhV+xGMGuzh7jILxIXXN
B2qIZ6eZ5QW99WKxBraNka/sOjz2BVrYtg/pinrv2gRb1DN+aGGy0ZSQAJzgTdT8jH3svCjEeJQG
Gw89IEIiym6OO7Z/k9du7xOHxF3ZbCyZtgcd3XQja7JSvOBY2NZTBFeR0bSTwTrXWWZZBsF08iu9
26XxhIJcPZORfkZBgma91UuUERqWaDI7QE01j7S/d0n/BYT7aJvteGG9t+52w3Q5B/fa6wgbbWm1
sCwBAjnxmwojdAwTnFJilwPX9Il4uZCofOoRoWjNjlJNt5O540ZgkYR172gRYoEcFgxORj8YNjHx
NKuGMEB+VjD9eV8TOCGlRzgJgnw1/qS+tDbM5G8AobfwYtNTY345DtUp/QP5MAJAJ15cO1V5xc1m
jR862u82bYe9bUYtcRVSYz3ujG3EUZA/HmW2pQ0z7lmwdnKK3iQd7ZVSOzPo1toSfejRfIiMPdYi
Rpq5s2O7puJi59EHDp9iLW39taqzn87g1VDPC4jAKg7PpP6ZuxQcVtuItQbZqHBxrxs9Kq6+ZbmY
DB/cLBt1Xq2NwACL4RH6nYz6XPD/dMxuTjmZNo470hvINeSUWoB4C2+QACIYIJESbR5s9LHu/LhE
jVOW4VfXpHc1WY2TPq061HIb1miCNDTmh2ASxu2Q2VeqUeMcmuGZoyd4zlrAErV9TF/04XoOHjZL
WjvT4vuA7cuwdHpfDM6HGGRFgQJh+VyilnXWGLr6hLLkayrDXzyy0aa2KsuPqxlCFNJCI9925mns
GNg7W3MfxDYTD50VPy1GyHjGSYs/DZDwsSNXNmwcr6VkDYPJ2AW2vWkFSlH6gNGxN+SbxVjdT2z+
cqQTqtZOHu6okTaKy56jlr+jifg+h2OY73RPsaImPkPVk652nxXRWq5OhPCIBK4Lkk0ogSCY0vrh
TZQ1jjq8TYFiAApw4oNIaYLNwSwWuqsOZueKOSnsOJn7sVGIdSR16MklaQnkaqzMlDN62It2nTuK
tnYSptf8FcPT9U27UYFT1cQ00AHoKrK5JmdLJMNDSNcOfVldI+wWh6LOLX9Qyt8BBqaw5h4Fc8DM
ISFqxc61/VRbNqda6p4obb5aRSt8G/AZvmQN9vNzI4rwxhLs+LZNVgsJK0iqNqOKslKmGUg+tVLx
BRF2vlyW89cCyRJWHMpYjR5zy9afB7vBENDbt//dbXf+PoCxPUfVdQc5kGtq2D3+NoZUqg4+IoNU
nmhzDpYR5I0aCB3R5QIfnEX/WVel9zbfMESJNqJuknOaFOMeqxc/HQKgKrbj49JwVxx7rXjaFaK4
Cba+K5+AjuDoIeZsEwyegaTFqo+VwQ+uzxaH5VIGg584YTgrGs9BlmrkGw3PolS8azTh3yo9wla+
fVmtDWe06B2NZ8MvhZywcuvrzHDDJ2sg+bpRRXqMZpUkXevHcqqQeGdqclBEYz+kbD5uC8Ewwsni
Z0NeP17xI6uwbjHhjpX5s1qEfNi1xK5qI/NAqoO1M9NKJ65J+YkEc7i27aw7tSw61P0PR3TlBb3T
Xy9OMV7ixrD/YXpgzY6Cf2/BI4mkH8q43MER6Znm3xwHJLvjNNFUnrrO6vkwwY90kx2fy775DCOS
iXFF6oj4eReGHBArOBjr3kZCpzST95Nc1S2GFoNmXFb5QHDz3RTA9FjUHq2FRLRUtZMZt4fZPnQO
WZ4v3BM7BPAIXmY1iy5dudZos6xNDSwryWzCt5QxWnn2XEAb1U+jhcas83Sv0VSCPMvHZk3vJDwg
q3nqwsb6EeUo6ECPHBzPLV9NbUXDbfxlVqDQLZuj8qwhE2o2bPMm49jS0X9Y3mXzO4UDwf++7fW/
3/bzh+pZRPbMszLN+a82sS0Z6qpQDLUJ5816McMtcSoB6BS/tc0P6ajeOZod7EWlvBEY6OxrJRhL
360G42hlzHCIcykRq2B3G4yL2XKKHMeufFisHsUMOqeZoP/DA7to+P/zdnA8z13oCUx2/yuNQSic
bwySlpjogaMWrVpeu2BnyAJf3OzAb9ktCGsa9cS5sI04F+Rd3l8an6Juun3tWT8Dh8x7lu2E+6AO
YYFlypbRJuq//J+MGqh0/nYDzzMk0gEYqem2aTvurCP4N30MqtQxyOMpI4dI0AEw1HWEOIegZSJs
0rTLP2yVkVy9PH0KWRf9mB8JPyaGbVLd2fEUkcSjR/kus9g/vtcKte8i9JZsIW0gjTdkY5hd1bsI
nHZXaK5zN/EAKkWyXTRdORnwT9BU5xGuCeVJZ69vZxBClNEcqNhxTsFkBqfJhCZlNtpbkAjqMY3w
wEoT6rNnoBs1x3YjB3YNU/Y90hmmG06ILAH2wTJwGoiKAhSvkfkNbPtBS9poCzGZRVUkpNZOU3vJ
W52SN0vlTzoWkH5EyQipK98xqxY4Svk2aSTp1W6cj2yAGwXEo7padfKnqdvbSEV2T+FabFALWQzd
yunWtCjxzezRVaan3EzSQz+3v9CZubsi08h5w1EwMDh/sub+qhFx2tTc4tlpY3mLPCScSm3nj4Hp
FWQaUUL5RjzJLasIEdXSmcPwLECO9K+SsnLfM03Vt2FdNCtvPWhl8NmVAHeyqvgFo/slMF8WQcqc
Nqe1ET/yrESMWyfCr2Z6q95GdQoAUPzMW3lnJLLp3ayDwB8N0T+MwzXtvzRZy+yYmSXTVtdGFfaf
91zVGJQXNfPwsoO0TyTG4lvUH5d3OkU205Pp2gBhfouDHsoRlyeGdvW1hqEKOCqNTwTc1Vc5v4xG
g1a6IRD5nqA3e8WNT0teVfdjlV4TompXmst5a6wkbT81w/Cqi2OoZlQLHCiXiPO2UWe6a1o8WENe
bJevTQ0DHM1w3bU5dq4fRwwq+yZ95n+hOtcSrQoATryoAhfV0NO8t0kkFsJ9nPsCbjhMd1ISj4oZ
NW+jV4Xr0nMLEoq77hrGWXfVjQqLXY7ZYL5avt45M9LeqcBRZNxtqgaoetkICJPBlSs5r8fIDnFM
xfKNBv+qTzzijYUkK2LGCgjLlDQEyR4gZqtcsVZ7jAUE4X/LGD2GaYf92ydxNSGbBgSUl2f9uR7s
28BA6IhnktJovgWyoGOsmicP+FGtp5qe9xoQ7AyBZwyqX+U8v08VzdpwWCDr8Xsv4sPuj66KW/97
1Qawg0dzjn4Pcw9QhI1MBHB4PQOmSW9IZo0D+eI/WuQy/EgJEstc0vSIw6K7WbZcp5jJ72pcRndC
1P7BjWX8fYth2WN2bmmM6jzCTry/VVYFIAMSAga0llkLVa+XP3Hgtj5C3eDq6K9CCwcQm7XDGmiz
AYfWgy46k/aMDRMVgcKLEwavY1K7B5swj00wO5/VSrdPAN97s95+izKyML3PV5nloqMvxM9JVlvT
Uvj4UqVYm1ZbbQw7JcKjocj737uoBq/oP0oTBEaIaqjYiVNH9/h3oVHK/u9l9LpovsbtvkUzQoDx
TEIlL7iDfnYMCYAHFZ63R5Nf7rd0JKmDldWpdLHh4ot/2NgXk8i/b4/8L7m4M+nDou+FLfS3T53N
wHYiPMc8a/hmWLPNa1c01WaGpmXO1D+rff1b1ZxjmlUPAzvXxVBjY7VkOP/vT8ckIunvn4+pUWh4
sCxMzWb7+9vO1wVBFI6D5BipcBuo1XDtUKD2bbltGtxIbTV1xyqEwd+p9Ym1xDyFWmZvvSwyH90M
6ovKcSbDgQniXA0IGPbqiywoRGb9hZ7b9UE3tV9W0+PgGp1oQ1xvffsWZ5gp3Tvy5ItQBRaDOr8O
OuPFmeiWLJeZor26Tk8oRIBrn3MBbIRpNicHwt12hv32l+CZMs+y0VkuOX6yk6jWixJ3ElpU4PQh
I1UX8IJK/vsl1MgKgAD4/b10EnvaMYW7qftObCplDpfLvVXIhvDhtR1MGszOkBS9fFtaSrFJrHaW
zuXjRkgzWhPhXrOaoJJAzAf7Zkxb76bOL3mbAmvNQQ9Y8tHKlUc9yTHpNwGf6/fCEOruk83Be2ZC
AU1ImHxuyorwqm+wQKynSFvxQp9GN4v2ah1flrQqpn/P1mQ0+Aw17dm127tJhXolgFt7pvmBuGrM
T3h/3DV62mAdqa66tQK2WBDvbJg9wcOK2pR+QDOQrjT4nkkrcBgOlfUU48dossq85Sqc77B60Uog
E7RTPTiH5E0TQAsx12jYnC3l4tZk+kDAnTOF5mPZ5BrRts8U5yHyvLVrx8apikjP7ehTFE7zuaTZ
BrrmPoAri0mCIHcHYH61Sr0RPFANh9s3jb6+TCG0pyYszrUrirNRTX+9i86NEp0nA8aSPwU59ji8
YefAFtNlKFGlxkaMcqG1Djw+YABCrbhvl1fUWeXdS6ER9QnC56ZI+r0TDflOeM2vEaP8zexG+NyR
ZR6xA1tHWUQS7oNxMAHc29NwwbVmEXVpFZzfPPjfeqz7C+ZBCUS1db3CPZAKB4SBSJudMvaNTywR
oYS6C/CD1LKXqpnAzQqZ75BdpnN11SftHZfQdKdIqtAuAMuJEQ9+P3TzO8UcweOr5X75kqY0nJWc
/nXwkh+TKEk/8jqQRaVakoony4vXkGWHiJiiP0YRYREbjASU7GFfwTexiqMJK/hoNQ9yfulz9/gN
+wpIplmFfdpfBjdvHrPMeo3lk5WOIc0nyWTUi4UOUsAgzXIkhsTO0cWkwjsBytCgYvEyKqaxLm0C
ohWWDNANvLQm3sG8Hx+WK9Wi/xPM+1oETGpWQCMECa7LOzTzxGsE6pNbE7leBt5ziuJoPVhttJ8s
+6e+oAuqp7GmA4hBy9moaq6c1VQap76wsxPkjeCiGLW50p1S+8A5AmS4G3uwtgbZABie7rVRKPTI
zOnm1m3rdxnGlOCC3gAaZVd6wm+aDnpUnkFIxAl3YHC/k7MLRHdt/GT5yBCupOO9NmWDhipJwm47
aaCZvckaHiy9A9s7ofTHwxPegu6XE07jMbawGDNSoOezXONTKP1+bP8sHvzcE1RbRgo5GmCpn5md
dWV2DgUH5PLOdsihqk31AcPSeFwobh1ZH8v5w5KBgzssA3Ns0emtskcCo1++/wzP5q9wcfLmc+IP
KFtSl3rG/HpsbXvyA5a/Vw1m/jiMD0vEukOfeRvbFkPNWZOWjkV04cwLpzwdtU2aqw3Yz+HdrB3t
uaus7EkWn6OVszDNQodm+FMF8RjR3SQxt66V30FBG3wkp0ugZbxiyZLbYIBglcz6mioexrMhzE/N
bRl688grYMhrh8lNP1aPRDpB93W5c8f7v76quHp0ESzF8oMBgunbBWycpNYOxeKiSkmDCcxI7AR+
mb1BJvgK3eVPj9/8D2T5voNY9Bequgjv5lNq5fEaluBwB9kcb2KtaSFFjwkBRRMeqUWtWzflRi9y
ZVeY/SrICHH1p3ZwQUx0fUCKpdd+P3fBAG6KuA2mj/MTWHaQhRi1ev53qdfQFzzSYjjnkiB1KV30
3UFZ0DOjcDT7kRLDVRiWF/lwwQI4lDvN4oMcxvZXgVNp5ZFODhWMF+f/33mmYbLKdHMcSqFfkswL
d4itCt+is4/nvKlw+w5xqp/Jyw0CPdwPSvKQ83yfy/kl1THF6K7YJlXDBJqd/Fl4CpA5tJ7w+RBh
gI2yCbMxUAh84QpbDZ3rPoyK/eU1wBiCkKBZSv92Q/mn+svl8gd10Dy76Mn3mcPEGiqylp5dKFlV
NCoXejyEBOeUONZCS6NBHO0UjNXZiGUdHHb7UgeAp4Vm1Lfv/Q8Hibr/9x+KgLCITGlAjzaywMvA
ojP6y1u9faWluiGI3jirmRW+xqX3x+1C4/B9Dm9wW/gu/JqwFdrH/EZNjewWBOR1Fy6K4tBuXxri
Lm6NJXatMjIYoCfRM5KYfIM56ErpSULOinDCapojyldF+YH9iT6LqjJ9S5JK3MqvyvwT9ZTQTdxp
+6Ti4ekmj448Pb4NuJtLV3jTs2NGJlOkRKRbU2bTBZyJvlEbPdzUrYRiohIouyz4UZsM6yGpGZ05
6T4mA/BND9AHpKPlnnKzdWkfjC8B3ONWkcXR5imnKfSvt6PHTEyqzo9vhe4i1u1z0zqGaBpZqeu6
3VvLalarZM1MtettQgI2diPCS39pDyw+3VoBIm+Kd5nk2iuKjekwNuzow6kOlfrB0uBFgZdINpll
0urWSr1n6VbNaV00cJDVDuVadp1HjXa0rU2G84ShereFeJViXdh2uMw3mT22DZmhQ+7LCGCDIqro
icZu4tMP8M72UopTyGunHF+mLbzgxBHKd0XYH7MZBBX1g86aKKkmsYt9Q63+hbdqnJ+B+zZ2qcsZ
hlwlqbKUL5eZ3TCrSE1AClOmEW2LeWVHFu+0pTfhrJOM+LhQSz8XGyUNyPHbUFnqznBS4wzTnK6d
NYfus+kBTZuLuXo00rvNVe0NNwLaw4tjdzgv6zY4iBoRyXIZV87w6GlTtxfI/bUsy39ITf2KB+gV
37cHkyv681Y2WEh/kEhp7tWu7CeEEk5wkilxThOFuhZX1rESjMQII7qQXJVwHC3HX02msOF6GuUt
IfULHanMatiCeZR+X/ZmX+1j3WR0MYXiaSy7D2+o3DcN9AihRspxeUnnd2PcvbVVZFxAhyQPXhB+
ysgYf4RsoNzFrb6zhCBfMsYkqsY6kkK+C2rVR6lfoqSML1JLN99Gyw5Mwy9ODQxcAjYuGufmwcMt
tVXpTryEY/MSkb+9QuiPitAO5S0hkaPEI4LmJE9fkfKuTB2XegOQaD/p3bQTZRQ/B5BKWAzsc4Xb
5xpqXgRQIHqUWSbIWao29J20i7Ab7ZJh9bosl0nB76LP5Dt9weJWxG0B1VRQLRsMrpfL5Q+U+lEu
7LrR7fYjYQIrIxzz31O7Ii5O/yBs47PCLrm45GlJvLocne5JPsgrBZrhI5FKoEnOswNc2nJDYIeB
47is9sI2S78ZbRXgYW3wfz5OG5n2BtJHuC7KtSzIjaGKQ5lUAcIsHLyQU6kfeVC/z09UBfVGNQkR
DpS0vKIvN3eBo1Plk8JKEmZJkyMM+zlDsdmVodpfqKuaXaQMzjbVht8TTxmRYspEFINevZceNH2e
qJcuzjQ0DSRvGHCnadomz5EguSkHVQtsY4YE5jappIXK5VycLX9qNfW0B5aqbFv6XhsMTt1c2YPW
tALtVYntPwWyuqsWVPorYpm1mVfDU1UO7b4ChuLP2KeT20/aCdU9eM86PS5Xy9edITUkRDS+xfrX
WxcFZ7hevqtR30PiDY/22LhrmvlEg2VOeFpenPldmYBWWS1vY5Voy//895d/Q3r1pzLHgi8DhWW0
IFKFLJ6S6LBhNgxLIhaAAv/ViB0ZcNa2a99yJ3UfNGCHi3SvmdAFKA2BHLFTPQbzi5UPxYqjl5/n
pbwnUcIYvo4+gtISfkYm4ogxeavOJKswF3+9LJeUjoQPlfpAWyAwrpWePXLYVA4ABCoyO4VygtgU
bixNdjt2Z+MF/knICbbcOIqXXyjLymtiEtKegELcFJMkKi5prQ2zr3ATmsb4K3XsA8/O+GLlYo8b
p12XbMIM/HMSl9LA/uM2SHedpnmzwK2FOTmHg+mqK4671pOl5i+pKr0T0+1HpEXRefHv8xTs0Olw
72vaeIVvP12BT49XM2/QLUjvYf6vyOwHOzWGYxkGymur1a9m7Ck3F1v6pQrz9wD5NAI3+49pJl9V
mkYvKbrBbSNtjQCvrec4w4vTPZik7L4VcD+vURc/89FuVJrCn6LmuDA78SdXv9lWqm4DwajHsSSR
qqlagx3tvWerJastz0iGWLwChuZlZLIOAPpJUxPziTiSggNTyNQ1FTksi1na1Ovihwm2eNfMcKCs
JkLOSSN3s/QoJ7zcp5HshFmSAzooJ04tLEZAmDmjl3iw8t9NzwECGtgLaQ+/RVS9RVnKoQgSEgfJ
PqQDlcunEBbUnQ2B1rjs1R2zlvgXJJHFo7182Z0M/NkeELrA6l6MNPzRD71yY7hsvnx78zX6TAcE
LubBLeN7AaLu5im7ZYJCm3GtZUH9AO6CmL5OgV0SYqNjShrcbTLDX+nsd+y1JmequIh+8lgEvjI5
Jes56He7RNdQ9UOKS1wUzFPT+j0a+73bS/VVbWgV6JQfq1CIr9BS1FvZ8gks7wCNhtsJsM+NwzZf
Eyqn8BQqFew8VlZ8tu+14oG8zZw/SDNQvXtSZ0qdNvukVC4aye03IxnyZyb0HATGetV5LQUmWJsj
EQykveehgtJMhntrbjAmDdzJihU5C0mYZP7T71tLS3ZphTbRmj10jbZuO5Pw1CzLdmYp3rlXgY5p
UUerIdsmQ3OcvYqvaU5cQTNM3YnlOXrVHWbdsQFgdvlT0agffWkV5xBFhzuX68hx1HM4aAJlAOqe
1ON85EVDs0v5p+kqxIRvzbeIMt4R+cRPIxPJdWKX+YEh0mzFL2ic7yJDdDu3T/mQCwIvRzEmu9G1
2n2BB/9loFunceT7gBJGu7wY85uqjpcBQ8YWtf90KMvePoaCoq109W1BUPFOn0xxEc5gbga2wqfA
i1yf2fGPhMTZqzvfD9l8Pyjz/UAvGGIUkbtDTuCNa3ISnCnIeuooDw0UqzFuEs5w9QB5m79je/n+
X9XdUuIVujh1C5q5TpH4y2RghtCHcbHS2zSmaa4np7jrzLseKHiqyvTZcTVYDrFXkbqBKsXPilKH
KWKVezk071XtVc+e12Z7kzVtxyl/H6GPubVeTj2kFeIz4leWtJ+Vkna+ngfhzhR1sR3KCB2EkmR/
ciJ/ctw1sZm/1yivyeD08vMEkOOaAlFdWV6av/21YavuBfODcrPHgsO9lJz349R+KiYjeAo97Tln
u760odJdytJUfNc9Y40n4qqo8rNtA5yUQaW+AipaN1r7upC06yDv13aBusjItacxau5tbbnPTkJk
W+5kr0GtsQLU2j2S7aM1wx5ITW5WgTFuJFCz585pSd/oylPH+Rb/TIVPpmwUeKiFnp1CE7+SYiXW
RbOjZhWnanMXM01YVbx9WfW7HlWHpFVEnwtITGPFIxiyQmyXS2PBxXTEt3yUthgunk6CCBuUjV+i
LCH5zGmcweSRcafLyyCbds3aSkU8j8j4nfQ7pWqB2hV0wiw49NtlZN2l6W8Hhp2VwBFORoMnMzQg
B2NbcgFsfQPD88z4k7tdR/NsUs9Ca4j4/j+yzqy7USTqsr+ItYBgfNU82pLHdL6wMtNZzDNBAL++
N6i66+vuFy0hu7JsGUXEvfecfeLmbZBPSYXSnmnNE03c9hgOen3iIlpenSSZyJXzTkMgASLgVngS
regKIbv6mObPVsa64VQy3qakea3E2Nqfho9l3aq9fhN6A76xZLrUfa5vpJkSG22l/q5A92ijHyJ+
OJtM8YlZEO5c4Wq7xGkQx/X8tobCMJOY8TcCaOwN6TXEvfKyPPAp0KGKWeUukGP/4j+hYA8YtToE
D/Mz9U5V3FuCVRGFapvYYicfB0gtYGT411Xd/mlGUDFt43QHVAEDHsD+2MKh+aXHyCV6gQGdkyE6
G85KywMqInLORxLMl0toc6ehhQ0jhYL7tkDfBjO85Zm5k1hlXw3yapcZZ6ujq1tmNqWeNE+MGLJC
qOvU4LcY68jfLHC62MntU7cg3G1F1gd8kXpFXm9wrH07eQkVuZOPHwsFq8VHvISx4jUx2S/46Spu
y43XVJhhF1QTFVtKa3P+ZOdjnl5aAE26Qp89YX/maKoYnsv0+nhqaWl6zQzQDoFiua1jBHRhnJuP
0TtLrdxUY+VZx7tBXy9ai6mhn2I22rabMYFoOSSRjoChZ/r+8uAnBMTa/PDr/17rgNBcsyraNTot
VJrrDAF6wMYbOx6sjZmPzc5mX92woJOMSQLPOR/Mhkij5nfVieiyRB30VludmDqQ/DCLewpDKkB6
Ub0vPcS3c7UkEmK8IfnVGyGi4tL4PiXBPGIZRAN/yIr+YQ4ScKoIgF5NRvBmtZop1+lIJsQiNZhM
D8dHFJab5bIzpvQA9B+ScxQ0OyFVD1hOGm9pUzUntKKs62Nf3CtFUm2ZmCPgr7D/TVVNyozp/ECH
0O66eQxWRASXEgoznhU34v94aM3+lhOrfpla/U/WWcFfPfmj4uGlZYc6ySbdVCzK59jgBAOmeDUx
Y2QnR2Wwm4aR/Xko4wPm/+jexvKBuvAwsL12LWKKDMvKEQ09BzJNR97poOClmbo8wP2+6+1MXyCA
krCmhO7ITDBzUos8ZRxZd2n/sDM3u3V2Q+wPYjB2v/DszWd911EJtIz5+t+nFaTyFFb6NfTKazuN
+pMsDblKx9Y/xVJndMDoG+1HCAoZJy7dRRAfz0Xd7o2ycU5tS9W3lLj1qKP0Vlp6Ydj1GjWjzwf7
grKofcbbzhho6q1/GD+gjS9kdBlkHV/SJvjtFQ0VqWzHbeMahEUdSD8w/9Y+qXWaPr13VrUvdfl3
+fO1HI9ePNwSztxxne/ru1+xykYbMSQouyvNObt+2/024Huu2jDJPoHZmtwobnpSpEJsEpfRyzx1
SIk1uJm5ee5bk+IAJfyciAq2w+t6XAUkYQc5dVXrleel90sSA4MYjd+WnMHg0haMY0mRir4mdBjr
vBbWOYDk/dr51JdO2N71KogueR9+GvweHxzXr+aA1GO5IsFzGMr8Iwt0CXcrumde9ify/OQ7yAD3
j6n2GYtk2lrIBvG62PVTA/LNaWMSPqf+TdXW79gdRvBoKJ3TsrLPUw0w1zO64IkAs35rjXZPimxl
gz2b+g9CcpHXFQXTjExkW3T69dl1oQPM58BlP2vs97oz1Luh63+03J9PDTHFbH9FrkBSx/iNmm5g
aa/NVzxddOJrVexb0qqbDpqJRajfJXH9OcoC8fe6nxRKofnF5cuhYXuXktbHypo6NE7/J7lmeVai
0XU9CZ6strXsG01arlXaSZls2FQU8yM2cHou86uOijwS0uVHapKOWVg61uuBTcVp2jkImsvlC6Nu
1qQOOnV9bWvbP5Vetl2++t+3pIphbkOApYKNdhshHx+1AptIgQ76trzmiUFe+TOS+8ZLjg6KMtHD
au9Wk7yo2W63PMu7L6Y/HaETPoOC0vMkGeYobbSxQqCLTBTxNq6MkGH8e0bew7GNaMMTnfnNfAX9
fly5cBvJmi1sJzprvplf/ntAT9Ts+Y7vpeEY5vqMbSdHolZkxQvzrFxHrO3RkemnGQn5rDg2bDqP
BINlNbHLFrJJietNH+Sxb0luz0JukihKvhfLfNEm4hinhC8AGQOgjd5gv+xDUtrpRWUmTht5xRyd
bR0ho1d6ZMeCSIpLA3DuORq7Ac+4qbBEsCr4yITbzy4avENvnjorN9c2i/rXoFm3cigmfolP1pRT
6OL/G6lXXmOfhVqN9NYHXf4KS5vc1zIwj67sj8o23XVD5XBqU0hukc+IgmDZbC3arvnywuyTo72z
mZwZJ6NN1d2TgHBnARXiK5zVimwBd0iuyvCbX6hf+SzURnhN2HtvtsZ7nikRHAVxQNtF/jpR/ayE
wwTj394vNfxWCuZ8qLddOkfDhB66bs8JQXVbGSiSNVpY1pVQz8aIec534fUte+fSADeVh99WlH+0
XiNV2/HOMmHARgfVPjNd/p219cjEhKuKQCDsolb9bMS/grgZbmNKEjm+/ZM+t02bMSB8nbHxepAM
BQw4Xb+1kl+xVuVfutv/SDil76yNya62QR3Q/pdXzdrWYbGKTfxoD/Tj5NDkRQ3A6WfeR8cuYh4c
/anG58Fvju6SeNHqJbQqkGYiU09q7mQsFCaFJFuK1v0K7UJuevyfl0aj+DBGayDNOn4fBiX3j2G3
zPr4XIqTzBvnoxtRpiLl9Ul4Ms+IXO0jnhJm4HTHzqxsdNdzEPytSXrH/H8LSjboMaeBnc70p+W1
xP7DPjmgP82jpxZdylqNPRTBMprhGvW24Z/dhYltv83d5iPiXyit82U8BunVTjjziXY3doge4GBU
WG9m5wIdT+tFmXB75696bhaeBVGATM6F8VoCofU7P/7hY6E/JgP6dkYQ5ikGn7GxASSljpu++0rl
e4vE5yPDSedOks+0KgJkP05oHUCgGGuCFL1t3HhauhUe6Nles7dKik9tliv688PyrPdEgu2JqEWG
eB9IN6Z76zrprbZFiMIwCL+0Iiq2BXnlAY2ja2EEcNUBmX/5iP/WChbouev9+F2HWg2YwTgtMoeH
fFF3zfHAtiY4uiXjrY+0G9Me7cNsxq8hT0nRDhLGEaFcmQ4+e9/hw5NVxb+FXuzDM/jvQL30HLUi
HvY4Yt9bb5wDflpNHQuHGOX4yWt05A60rUFfhRwo5uHf8qx36p/SY3C1tOsm1wifHP08ONrTQgNm
srJKpmhacSywL2TNH3F3Nhs5x3ZFiOsi1yjunaEbx26ePdMfdq/jVLxLB98rMoGfqiYOqwmMab9I
ZxO3g1NoTNBviwKx1aDDPrCSwQAPTTwwLNibNJqJDwHrZajVJTaKcKovcaGfvTrAVWHDPTw0ic+6
XDXppei4qUGTHZw+D04thXg9A6OWr+VIli5V3T5VQSMk9VAwsSLoKKQQtZy8luiVzpPRPtPwMrBx
vnlGMGfZY1fdxJ6Y1gCh5lmZi0yxdImv1rz+RxIZrIjeb23MXnAbk+8g7CMRUbAkWgJncjP8K5AG
75BHDCu7Gscnve6QIyRpleDzCa2jqIkEG5H591oenfwiPRlE8BDiqhnmMdWjf6tT15vU/nGrPEJT
yJuJ6S1Q7owZ0cxiEuGmSyp3bTEbYkxq8gmVDM5xrO4WI0AIwOJlvhKxzkR1+b0k/Yu7E+r3diC3
xY4gmS51Ek34Yb9E4ignJNzK1KNNNE/lBX29SyCIlrVAUq+DgPMJg/z4AvYFztE8NwmqN60ci8/U
b1tEDuSoYj0U22gKtWMgk7dMcVvbrdqFnSHOy1DdC2nDhKhDj1WVvhVZ83ME//xsZAktkEovbxrj
QkrHtj1gTczPTuVga2vEXSvM6EfraJT2VAtTxlBxdhIuMqyg8eN11XXYXqP6d2XSPrWoBN+YH71m
RlQefc5Ue5EHqKJoju5tIsLe9axfPd7l7lDNA/1qApPOz7HBey9/qFi9PL48wVrPNA8jeOVqKzG5
7RFw+iPqr3O1Dwx7wT7C8mSh/HZa0/nO3gVKnWPoB9m+NmZG9QwKIAejhjPcTlvN7fwPNZDFRKiW
15lY5oz2VuoXaxbwiHJZSKFKPTiryBL8Rz3uKDva17wTmwnWxiZJ9fBgFOlHFsXaE+0ee62VU7DV
LBxJqmfMpJJ5foCZrzeRYXmInZ7oY3zoWZvfKk+7eYUaTzR1EIuoqv4yCdBYLQ9RKd1ttyTegGIY
aYs9RA9ossD3c/ZZRbNDZKxt47gklSifCVHAbBISf0D/ovFK42ppe3aA8ql1zKNNA/C48OaY/TZ2
WO61QFp4zfXTMn2wdQDajFfTECLQMtbo834AfuKN+xRhxjbu6nrTYAfFAIoiSMTRVoUBAVsM1B+t
mBoJ0TFqSHlF/PMjcMcM5X6/eXyIYN4niRVBIKjEZ1TSka00jwgn2xxfSS7ZW81ECleGh3gZRehY
CmMCkLE60rzUcvtTaXnyHWUoUXri4NyKOeESthG4hrHruOfxfYF4hNvSnlu7sjdhzSnCbp3usjxE
uv7TZCTCkRyMD4tr2h1jgfQuDjBzlfC1MGewAOaE8S3yST1xRmOTNCx9BgVKPVsT7LHaMX3L+LTl
1rPv6zgMGue+fLSC1mJnLAjQDTauDVHflYT9Pm7Iv55M1DeB7vM/piko+N6EkRJTy+MeC3UtWeUC
kyC7p1jLuSURmnl2aDM8XzXLNYHPjAsmUYlD3CBiVsOEr4ea7GjrbnvXItQry6VRYaFfAs+iMDIu
cYcgHuTfqm2U84E24Egzni5wPW4WcXJLHbLVGA/e6V+ZUFd4b6qG3ynN5Z63pm38Z9fIGaIvqsTM
6V9k7fv/45I/gPYQOqu8zGgScdZVGVTysneS89TU/yx3aIn0iqmGojVWJCT3NKEif8mDLVXe68Zj
pq9EFxyTUd9ms1ZnQSzR85LET7+wAZCPxzrMxFrQ6PPQ8HsmCUf+EPk3cKV/aMrsVYiuxfUj95xU
8rfpBOiI51OTCtm/sgyMKGl55SXps/CF4epOq8V3Z+NiTSzxv4VraWpdZMxAs2hMRs0ZoQz81BCq
41ogfk9i+FlWnpMx2BjJqu+zt6qgIUt8h30cnKLf5YEhP/sh3zJyTN+itsheQSthb0H9ENHme0in
klSG58cnI5+dX1JBXiI0N2JnZ6f+94Ba0m+oM00chSJDk3Dd8qkxwOqH1ZDQq89eVdBFv7VwdoD1
YrYte/0pFjZolMn8cBsOZ4XvkybpkgK8iBj+e1jkDMtloax3bWbUG2EN+WR2SxD5Eb5JCKz7uO7Z
8S3p7CKTbdZNgBAtRKXJLFdtCyp9QSthQve3jceKQUAdhPSsMJ/GBqyKQoPY0WE4JLKMd70JInJe
kvwot9dFnETbiOgQnJBNBXQZsJN1DKp6JqxPlAbzUJm14lylQblvSYD4Suu3htjqXVkOGcOW+NVw
S+2vAHLUUmmvjMJCWIHQil7+3KTSSGHWmEAmiAgsvJZaH3qAKASfmlmGEEFJ9iqDbaOC0BOCSDzE
RVfszczS3vvevyedZaCdKEoK/Ihg77INwTG6hbWnjHgmRA7Zd2+BGiRAbNraUV/ufSey3urgq2p7
/S/ZF98Df/QnDekwJ9e2XhcYLd6XZ8TRNnQzEFwfbbNWq3AeoUiimnHvjfcsd/pXt2OJsLP0xq2q
IYhkSBsOzo+m8s3D4iKIzPyOyGE8PnRkNSoLPvHhGXSXTfqCOf6cUiSm+qD5eDal+ySdwqYLuDbJ
TmA/iPQjjC1tk5bJVwTTv1oHXv3Dcxvv4mJzbpwRQodTEcvBeWS3NJ0sd3IPSofr6oR8IC1yS3YI
2KsbyVLorakbXHg6cO2NDF8IKq2QdLewT7rtotnSSGPYLc9C4WY7xfB0HdbTz96Rw7X2sngfRClU
pSRiJNo3r0GF3mxscf/QDXFPZOKZ+zET8GELBhWEjRj3Mk+Me2qCEWOxE0Fn7lswF+uW3eIY+wTU
LgtQPLi/ZOM0W6YhzkvuW1d3Kv/oUPGfE4LSEPymfFwKRN+p5QaHTlqv3ZRo5yzqcxgv/IN65pc/
cFD+KS3G3dDW11HqRi8xRuk9A/qziarwQKZYTYUX38zM7omDzb6bOZWjd6xfWHjsw0AZiwiQQAGS
z/H6x2n+J+29A87b9EcQSCQ3Q1OeKmJ/V61th0x/aAx09vRL6kGM5g6TWzoMsETryFqZKTbdZSEf
PWLMiqS54eK49lZvvmdammxaoblHhuc5qPPcWg+gpgiIkBWjcAQgm0n49sGRzfhKB5qMe1RVJuC7
i7Kz7hZXWMx0woq2KFPEuxaTHZxHP7D7kiarqqeltmeBp4hSr1rxV81qotyYfzQ3p08rXVrKQttj
nXwNszZ9yzKdD+Zson0sfY4035eWeJ0lZLgFKCqWljiJuWu4PXtDr+VRxp334aTjFoX4+NMJkVgi
btOOmhR/NDzuTIB16+aEXrMxyUg6c4iK3izeCJIbbnpopp95Fn9UeTJ8TV2TwGlKplfLy9ptP8a7
oJcnt7ct6Lnip40yhSZ0Fz2xYkZPMjA6Clin3Bd6SX4Ndv4njWCetyhF4ADY7scgEX3pbHYb3Z+e
2Cde6qGmlQDN5J6HHupg1+33UtjxawY7iMrhaoL4X48+sPiw0L4WWf2jTzBWlQ50oEcaLPN8543D
Ew3FfIcCnOxa6WEnSFqCD6ahXg9+594c2JvrbIRfV+dgFnLU/1ehNdY9a6bv5W9R/p/XFaM6TPEx
E4CQAOaF906NdY4ThTPKUBfhBL+sDtdlFnjiSTdxFusGBJLcRsRYOD0dPu6ODadOdK0w7Hvau+hV
YKYKZoUxGt0fCVHL6yTHJ205OBQG4pW2VmR+apHBCCdunOgCU8sbxh82AYd9X6pD33XJvjJNWNfo
zp4knaCkyp/qIe62yiLDaZw3C5HTKkWXTSpCbJrHoTd/RRkMXLPm44kysPhBEtMED/nTsDuLsCFS
SpTdFR+hP4HwoH2Fc6coXwzky6s0M4dTX+L6E1XRXpIgvydB29zGtq4vrszbjYYQd6PVmbdN/cE+
CQrv9RAH4Eppnu8b13K3ld+ib3CcT6P2mgvNkvYymFW2YzpPbrH/d3GuiNm+kuNXXHH7BGfQFQE2
/z25ptm2tAXeukR8oIGt7npGiqNp+n9sQdhrEKI7XPog/7VFelPbVbp2meyK/uQg9plRG/QjaRhp
PfYvgCXzHCNDqe6G1acPxyCh0dXqnninasWV5VlUaxD71nmZT4elJR8miG4T/H8h5UA8nxazsrGO
YzCotVc6w66cepbRubMJS1yuTa/EtRNnNy1yoy+QhJZKCY/Q2n+fpMUWC174kWidfI7gAEAFkFR/
iN4IUl4ZNJDuydh9+d7c3vKRbIZB4l0ep3LUrjNN3i1XcW0JkJG22jmMMXZDVGavLadUX4RP1Zzj
DsS7ujTTxEl1vjRIrTtMTLc37hHQYV3gyM7IQhkCE0EksW5yD5a6eWOOz/Azt8q/QnsZ2ezXDz/O
Yy2yYta5RAT6pc/yfFMRgfUmgvLNTRk1IC356XoRh7qULk1dI5ro0+p1eWuQwG0R5B1ZO9t7T0+O
zLzsg+mdeJ/EDGvpJTecFs86mk7uWazQPAPQf2v562xdzfF20LQhfMBkvsQEsFs+zuXFMkFJEhzS
CSBIKmK0xUnRIzgq7Fets49Z2w/PpLzar6QkuMyfdUTSLVi1DvPCrSwsNDZ0h3Xm+ccxj8cbx3ps
ib3tY1XqoM6x3+1d12PS70D0aZQc74/RWQCZYxOWzXAlD6dfo3po9pw9nB3n7nG7mCwAxv17KbtJ
vk+3JdbSyFDOJRPzh2hOTUjCIp3ZMniFcnQQeNjoa5A3f8HimuP7Iwc4rELqSL6wzhddL9Kmeu3F
MYfRudOL2EqsYox250SAxCHf7xGw1dIOfFIW7pCVbip+74D04sB0UeNkDMDa0AURbSU/hRdd7X4U
32y6VwIKNpZbistCSwhqEpibyXsSDWkLRTGCTYK6O7oM78nB8V40nfKtslkdZXjMH1V1iPLIwyXJ
/7A8WSpK7jr+GwT2er8tcgvhE8Onj8ezBPnSsrwbZpOuqrBEPJk1zkvKgX+zlNvLz5HB497Q45r6
mL9dbSj7zGytOXZh/VaW+lahVSUmxpk2rHbxdzX1cEbqXp1cwg5pevosGH35w8Qtu807BrtLl5oT
5Obx/kjPIoZl3nmMJEQ2xG5yGoxg1xh1+zEhBD16zdByDLfNdazAoiZmvXXsMPjb1OZLpbtvYTXW
b5affdO2SX9hifpWQw2WyFBfmpOf2N2sz2Qks5tRIzP5IUrWkZtsYC9l915ENLFHH5NON+j7onRs
+I/67+XIEqRD9tyjBoS3AaHKYM/aAcH/R81xRn7UWAe/9aH3JfnNHCaE/FTYj66ZHhaSmz224FYF
/WdINY488uWBvPDkrRJetoqcKfugnOadK4rmWQJUPpjJTFkD6Kpx8H6t/aA5hcQ9rupZwre8FvZ/
3ZKUkNZ2P/Q6s3ZM+j5CLGc48mrx6ZskyOumllyMJW6mTnNkoDH0shjZ3saeh0J4uMfDY20hlyq5
LhGDHvX3HnDFOSy9YTVv1n+U+gpkyMFunOBkr6lQJuBHFdqX3Ozp1Bqp+Tq4dO/TTLmEh9KEj0GE
kkyHx0CfA/6obBAuziZjYKPPHlqVc1+10VYvlfmzT9yVlFm5pxpGaT+nB7oOBLkhEP1BLNsEdjJR
huJlzEt9LYI+PYbNKyQd8R6Esc0Uq7c2WJDcfRMmVPXxmF4sj9/VKFx5txrFDMmqrlNWaJugUriX
DC8bT4+nAcPiLe06wADgi5u4+UaNBsCwLvYd3AKoM8xq5zVTN0eJbeTJlZX+VDPK3ytI85fHG6hc
RP1ugvCyRCf8cAbZdXtpHGFtq/mhmaPoFAQ7XRx8OjHH/0eAn5p6sX3oHKdofMq1FNm8T87hf7Ok
jokH8TpMcmarVC4HMtU5pCL2Z3An25dcJFROlSdXGZEV58dPBkVhFcwSpMV300YT9uRI7zfe0rzO
dNh9JGAdVJS5qxCkxsWysvCQMst8PFsKIdwuLSfiqr1HXmScTQ6XED6wVS9rm18g0YqicW5bVqcl
lDHQAVSGIRzNxMhRW9Q9rVwHXucUBSHm/ylfUTHZvwOEfD676XtfqR8AdWGoFKG7/W/d6QOz3dSD
+3uysYr0trRfRJllay8t2ess8RQnur7WHSZIpcC0YCATanFhQEuYqheRC+AqxgynCkYtXBe++Nah
i57yMO02Sd7G+0w0Lf3DtL1kRKNTZ4NDj00jWPOPa08t1mDO1lT5NBfOWunkf+cnBbmcf8e0O7Mn
Fcsr//eXNBi1y/cs30z7i7EvwWWl4fCGTIVzC6OMjiZT8S0yzpblAeiNKLXhgrcFaRZNqC9uKWy/
YFiffS9xn+mJVcw0XO2LfCkOY/8hcJZn7ozFSdytVz57GtlICW3GZ3s2/aPUby8CAMU7asCInOA+
uuKVCs5dUf4MqJfPy0MSm2TboAci9Nk69lGFeasOrCNOGHqRHSf3BsnCe+oCkewc1nqNOJzrcgn0
8EcwQNTeNg7HN6LFiy8rCdBnIZ8cdS04ZrNsBIemXI0JaFdLKXGpTMQeSWOpfSaB4fmz4r/N+49M
5v5Lo+Jmk+utd3B7+ZlM1XBKDS+hXaLrL3ALSGyiaW4OW6chu5oObHbihkyhtjakNdroL2jUbmVH
xuTSTXZdcgklnnHuR7DIUAgEsTWCG7hak07DMN7srZx+dPBzFD0ZVGiWxbqmubHvm+ofH4fcz1FT
WLbJY3/YTKVjhAx7aaihVnM34BvrL3RX/wQZP4vK1IvegDOJFCYPbJgwMbCP1XH+PswXWs/LyzeE
yk4ez/77Vr2Sw7Noi2GD3ar+xEy8WbAKfmc626wZMqiBWUP7Tm1Cgz4uTgEFgw0RETwjeuAO5K+8
6Fmh/79raVXb1zY3zXeZPmvSlxtXdOLWuON66qPpTznqrBeVpt/ctGxPGkzGHXhHmL4Mhg+DrrKV
bOcQtEaSpWLQlpbVNdOjaU4RD7el5JALjjz51Gu3XhErMV7jOk8+o5jEeMEoyDO7Gm1sear9MP2s
iH8DeQpCbvmuoC5+y8Ar9pWC1Wj5hOoZ8wayPHRB+FZx55zDtP/3pUp0L6Q6BefMn6gyIyu848RI
L8v3py4YpYc3rIu4HUnUkq8koIOh68heNSfE/al6chy7R6gDvyP3mEpy7kk31vwaB8KfqsmAmTUD
yGGsvczHadulNH0YcaI7VHWj1r2D6wgWYv9atmh4TLvlozI0u0X6sTx0cw6rJ3AMJnk67gr56zFx
VFFPinPVed+wKC06yX/rBJ0Xb5V6q9HgrpRuxgdtQF/izw+aEqRc2yHtGJxTacGRoRqN5zgX7tGk
J0leFVoOJXv3ZzoR8QMc7aMxh4GGbm9sc9zYJ72Gs4J0bdbIuYmL7s9xznGa0jXqlL9eLrHutQ1b
vwlI0W92ZZJN5yGjKYj6uGSI4bSgVuTEnyHZcAa+l16ibn5SMOWO6cQAobRTjZWoMQtMmUTBLMfL
1jKjbRIRFWx1prosz6Ll0mFrMPv8TvfcfjHIULXCbN/5L22tC4oYHnpRTWenPnkMe9a1KKltFnYV
jul7it9130ShQvpVGl9jfzMnx/uZ2BOTF+fegTS8ukz3MdBg/FmpJo12y4ta1ET7UUPUm1b1hz6L
zusmmVa6nxU7U2TDSnVtecqtEUty5lPtW9e46o0N+n2mOpaY0YKzU0wNjIralYkI7CvVPPdQmhjO
4spJyWqW1rTtsfLXFktml+fOS5kN2i5qanFqg2C8OmaDWzAR0wd80V+mpWl/W4u/kUvjFwjRH5Mu
6FgWWItx3H/6JcAJlfvPg3TmmNB5mB36sD8G99hh110ZM/5ncI3xWM0ohKSzmbYySRmbimqZMf+T
RkoyPV54KKZLcqFQSXsaXTDbtIrGtdN32SluXSBFKtumNCpehdUW+7AiMIRq7bcRp/gRJA22Lh/F
aaqs9vboDFWms+rnsPIclh72N9KDuvmSpDZ/42al2HdhRePO7Osz7mbevQ4NPBZSWDsteWFtaUSb
LKZXHThWcQPGHkO+g+dopX3zKy7so63w+0kmWPuSINj9qMLhiDbLueljG697w6m/CZG1mwJlmZ/5
F+iP8JeGuDzi3fP2ejHaZ6N7mQ3yv5pRDzYTmoHzoCOmGs3p2EIsO+sp4zlCi2JZYbZwh+7VDMNn
UYjhi11qbDx0zXPRjLCwOeElxEvvhQS0C5NffH7WudafvIcENTmX2Qj4AeLpHMnII5XVtN9pUYUl
jiWcZA09ucBcZ4rMtUL2xS40nPiaGuZ4NOFyrLDDjntD9uVqGUWjjxIXhZDmwXgKqSXVEJbPA1nF
cfSyxGkyJ+P0HfQbzY5rTAd9+LY86AhmcV6+LhcuTjg8PIa1C+t5uphDkHXL3tiFqTmurMXQTOub
kQIq0u3/dNua1GuSohpUk/hymlh8NpVRHjTm2uzEXAqa8OvU9vVzUgcXsFkuylqks+yN0AHrY6iN
tGWs38umTAKAfqn1sSDKfpQPgaHsZ0shduWVM3tiFyvsONbBuWAJ0GfUEmD3j7T2reehn+pD73bZ
VgvdYL1M77XUtc9ugiJlectMB6KU1UYb3xrAlE3h7FKvL834vASO4uQR13Koz8sVhRGI9oX88TjX
uqKxyHHivxpHMmUMKy13i3Hd6RHlki71lWvmz2UqGc3a0UzDfAG3HaNkJay9LCTd2HlXzrAVOln+
2sAubSedXDKCGHZB7j/J0fIvY58kh9Hz2mNhaPWmNntG1XSR6roKP3sHUGBsASp2C817IcRyuzie
YhHuZN9V1zaLb9o0uIdE04FVBm23scyJYVVkOGwCTvnP4xLGyzxwh65WkNsM6hl5qxTIMiNp7x9H
mtLoX5dGN6Rkbw2Eqn80uonu5BeZYrrsdHWUaHLwhGpPrMm9widDXcwvSZuQzMPikqDwumhwQenf
zk89+r+XYH5gsu7tRdZ+9H7A5MJNcA77VghnlWDx1lDUnUX63JkttUbWhGfabPixxKRtoDOsM49Q
qWEuM/KMgPhyzAXdJHraHnkLzwRU14ex0+S+dUtY+GlxizurWFXuaB0wDr073jyY1rqIFCNgWgZC
5AYzWhEznh1lVlkr0UGUQB0wT6jlFGwgGVUNU6+89T4fYrAxjrJtVA/OKlThcZkBGB2qQpxbCIiM
qTS2j2xlZV3nEkAr9epP7GkvodMFv4zgg0Lmiqwn+bbN7hf+4OQ9c+Nwz2Ap3jy2NH8iRqRvOWa1
FKp/+FDdIlyaH/y7p25S5bqv3eY9GxWcBr1x/lo4Jl38dBPzzU3BXoiHqxub8/LQK/ffZ4R1vdJi
nPYldYJ99aK4vfilTePcj2dK1ewAqVT/IblBDku5a6eVtUsjAO+8Lf/gOTBuVikTvF+eex4d8ZmY
oX2xTJAD1mTW6I3Uv5E7RCeR7cYR9PG2oHKgnW+U/vPygNAn2GMWVKt8CP59bfnC6GaYZhFmrGWk
frLyoF936+KcFkP4tBS7pYuC1bAx2ZJuvcyOBjO173GG4XgWh9eZ+mgjw0JH7dNW9B1xXp7p0n4b
4bA0W/KrvHNakvONr9b4NLPobwdE+i/V6xpHyaawpwH3ItakxEbRiHJfgXSfrc5BbKfr5f8p5P9i
7LyWI0eybPsrbfmOHsChzab6ASIkgyqpX2BMkgkNOLT4+llg9b3T1Q8zY9bFTqqIYATC/fg5e68N
pLArwABx7+EwMj6pqtRGW0BuwZ+tnWEB8pcU5Vu9uWI5C2CvqTpxbsoZtkVSAhpZyzP+IjIwv//J
SsbkSz1BtNcvI6wYejHd1bc8rHGqhXORMYfECoLCtnMLiHKybNR8G3NXN4czRxkDKuxErsP2oRPJ
ucPLf2bAmICz6/tqhw2I/uCgK7xSBdGiWB6X0t5Nqjpe28nQn0iioK/ejNfL9qVkizCJWTWDftVJ
MG4BiSjtVZOOy1W3fRiHYvtgdl4DjTOczaVlt2PAUBnmu6EptVer7LZxCsFZhTx5rruVTUfhTfWd
apuqCH451t2K0hjPjOCY9W4NnTQfIl9t0WbltDN+wszx0m0VwRAWXyGTeI+JKtt9f/bfX1e0GdCq
ZntIdHDDSWc7bi06KH2ZO+h9GToo9M0/ZgJ0c9naHyP/SDK+gqPcZCsrYR3f9qIs7xU7vvsWBrXR
2JF3SSWDNqEkwKx9UZEe0Tb+mAGV+A5d8mu1WoHa8G7XR6MWHhI/Gc5ujAxne9X6DAYoIWQxCJfS
vCFngqHpNhIVqCT9biQt+pubq2S5yRDNB/APWLKaOFE2evIzsfUFxYb2XKMR8qQlMfni/yJppCEC
QkNeEA8cOKyVbkzDvO48uRwDXa0K5lKvL98Z2pnGYJPr/0jbdouc0Bj/b7K22mWti1KJymxgwYP4
olxX9nhhjBA9zZx9d2oZzUj20923RtxZ2vu4oMnyLTC0pupYERwj3fkFCnMUaGb9GTtKc8o34A6x
K7T0lgp4leOQ2KIp5cVSlCvJgOJnYyfvjaY5f36mqQgyHKzpNMn4Zp6k8wVp19P3Z98fRiRy5kr0
4/dndqkRGVARg2GmcLWKYr6Tc/Nbo3WdZURc0QaBykijUSXQphpt95IoCMIaKv436mFfbgFRpTLx
gWA55AiK5jURWnSfOGGi/Sr6lkYeMfglIsvQVsImbXPYCWhnYt1TlRVc16ZxbuzXSccME2Rbck5v
ThZ9SQYFY8b8gQWLyV5ZoehSzbt1ddSjYbjPWEsL7HHkAFF6TpfeKV/QrTsn/FflbotU9+Z5jPfW
FmrsNGV7u/ZzezuM6v9Gs7X/Pa7NNhxBtL1hG4YK4/jf2bDprAkaGVwsolkAviby2MEpu7ToNm8L
+zHdZiorU4CzGAs/q/KXlOSRs7M41qUqI90rNfcwbRFr34u+JPDjgFlP976/NigFQTXtdR0R+hub
dEy//1UbM/MVdLB/OrJmvW7+dGghIlpB9SHvHWa7xESFQdGYlGwvlPH2zz56EU2BNAwPVbf8NdYl
k+llZt5b1QM9fIRI2fZh2eC7tpPbJwBZ/6Injiy6OGZGEiSWHEZZTpaxdyN/GmA+0K6VVIibL62P
GWPRddNvyx5wVWej68+MW1I78pCDhPEnviifI8sjMaYKJRqwDnrEq7AaSfpAtDygjgj6qdTDLpHq
vocU8003/I+/pFp2//hPPv+o5dIyzez/7dN/PNQl//vP7Xf+/8/89Tf+cUk/2rqrf/f/40/tv+rr
9/Kr+/cf+sstc+//fHTBe//+l09CxNP9cofzeLn/6oai/34U8Ve9/eT/9Zt/+/q+lYdFfv3x46Me
oEJya7hvqx///Nbx848fW5b8f/zrzf/ze9vj/+MHPcv4vU3f//03vt67/o8fwvk7k4yNtmKDpuTC
/vG36ev7G+LvRC1iYjJBO5u6ucXgYoXvkz9+GMbfcaLSrITiBuMCLMqPv3U1OiO+pf1dAJ0kPNsw
dKbRlvXj/z2w2z+RmH++YDwP//z8b9VQ3tYosro/fvz1nWhzSy5xzhuoFL8N78cNZ/ovlOYSQn4l
2EbRLuhvADbv81QH7WT3/0vwtc5fxE39N6OTuyK93XJ0XTVMoeuWteUX/8tdAclbGLBMk790tqcr
tKGQehJuGGjulqZCoVrOv4clwmukIpIhUabMM9wqrHlB7za3SptBtbZgQSdE9mil9hyD20/mFoxI
ir4fpnA7xz7YeRlqN4u1rkFN7pa/qIx3GShaHRwxi9bFFEPwN22SFybthVBO6PJW2ntZVJ2irPGb
EVAufWUmBK3+PNd3OGTozNbOx5o24Tpv9Dr1IdfVu6XHhKNo10W39EdLx5Za5sMnlaPXjLDwZcE+
kTnpA4CaD33ERODqhUHWLN4XLIeHWDMOnShYziSDCRFZFOOAosg2URGuaw+4Z5Zjo08vUMX3qUN5
MRGumTecRfpiJlLQOtRD/ipV83cemTcdUzpk/P2uMaOXysE8aqI+8i0YvEj7lGOVGbVvId8esuW+
7uQ7LazTpJy7zbzPWZDgZyu9QZnwmNpnSaIk0iUceb9YyXWC2CickI80Rp0ES1H2f/7G3OLznbQn
0q9Q1UP9CVItfUsQHq64okqIAF7S0nJR25t1aY9WrL9PNiuZVR1LhVaJqhdvcgvPJgLQFChpiwyM
dF1+uQbtvogucD+WLvi10Rut+QXlLIeVdH1tE7K46qL+aMfyCTtJQCRoFYwthTWEX9W3XH1/sRDW
e3ZO5dpgVCO0FblKbkFIpfZvMuBos9SyQGpXroXeFEaH4lPXPW/zBr00SecYiL8BMONzJy42u3wK
luVRcfuXtlxnpKSkc5QlUT/CRw2anWRLJ6GJ1gS/4vRb65Xj2pV41K3RGzK5Bi0wWp0V1xuU/leL
t6kGXuPpsAqDzTOsl20oNArjWqdPWCyLgnNH8+qJ+XrLbJFkkkf6s5AVSTags3VtpbTmmig+qQkx
IOmAtTTtSApuXHnK4GB5ESPKYElPdCFsP2tzxvtq591yDov9hE9Fx2jcNB+lbFKqpJ44CBs8qFHN
jFJtMPMmtC20mEPFJGBRUFfHc3qkyCaMB4VQZ/1U2upldOPHjheHjJujooozUGX6uMXeRM/E4J1s
RWdQfyOVvGaU/tu0O/gXjemtS8H4RcaE/4xM6mXrwfKQIbTkk8EXhcGwRhqbSKr/rGfe2HnlnNSO
f4jSxIyVIoiaMj+qiPGt8SCOdLqI2DFx2+Z3zdDcdAvO4kjtP0XfXVf0/OamSC/lCKwSlLWXmUhF
Vy0tYQuZQRdLz+0lqNG440quUA0C6M5o90zTvdnDs5kcpncbFGxk5ry0Ew28TgZ9K5ejsphpONny
Uc/U3wy6/MLNy4NaE7eWZ0nlW1H0JXJmkfok0XgqobqkP4c+vcSMd6eZmZwyN1gFif3cqrlJ6345
o0ZMMGE/2dTuN4Ega95dPUpSd9Wz7n6UpHJ6az7SxEwiwFf6zWRae239GanTmztknM679W6aittx
2A+te6cj5FwkM3gaJjwErDpLSgaHsPDMAckGGWju49jYd2hVmRcihLdQWU+V+2ElhPsNtVX5JkZl
bbKhsmXFzmrwWBTZ0HkWBjlZknBSaO1MA6LvPFpPRkBK97lX3HFvu8MhqiYnsIZED2imXVTtUtaW
sukJaFy7oiI+DbtoEdLAJNflDX3AKS3M22zcW8l8N8zNszEwsjPGxypZSEns95MGMtgFATsO54ju
ca9BIXaO7cpMro+DSbcCMxpu8YW+p7Y8Fa4BJNwIpBq9mg35HwTdV6q1U9X5V9NXDLhK86DN2VnN
3IPruM9Nkgb9Jg7iUnEUxNKb0610ACGYeNXMmNhGhNiBtpKQ4xIh6do8GBKRbirWfpbe5Dxw0J4c
NrxstHc6E2IvWWFA2cAdMv0X+Vbof5Z94ioHfWDAlWTuZWmrG9rQgmyrU1eGIAf2I+ZTE0GdFaVX
5BwgcVofKCL2yE8DRBbsnD3Rxk2hfszo8fpcI+6AOtVHzIMHzJsa5dMhD95bSusG4gNa7Gsg+XDX
mDRQPfos1Ne1SrMWdtmnGJ1TkrtvZf+uLsUZ3oqgH6Pn881Q0U8TUDTJS3rHw3TQlXiEsyGvraj6
HCaCcRT3tqslbVnx1CjzfTO1L+DknmEWHdmHDN1+HXvojd8bidx3id9K8SyuI3xMvrSrBUTiMzYv
yvJu+pzQeoxrHUAhf8RKFdL/HO312E/ZJc2V+7WvbyrYk5o23BUJ2B79tEW8tq5Jd9G5S1x4DQn/
wW5Ty+I2MXB0Az+ICmwBmaDRYRSfCeX32hDKbBGpudJRLDgEu/eIs0IsuU8EuN82G71r5hhv7lI7
PVu/00meTCvDhZG6r9rQ/xzFdWYj86kN8o3q/kWs5nmcEXZz3K2sGO9qt1/VGS+R3BMWciXt+L2x
zXdIQbzstO70ed/1tA6Tb/bZDhwPicgNxx+itkxjeuKIjS5JvHdDfJU5/ZuTsJAg83mq1pe6ov07
V1/6rF2p5bztPn7Rt/cm3A08GMtL2Rqk40HGdBK6Uln+mHTWQz8d3Fa714eOVrjyMBl4oO3rWo8f
4sn95WRkVGg5FuW8uLOZZJQNZoNqPRvYbj210u7YLveAD3exYV+JSDKlizHw1O4vrXGvPl1AuImu
WHjYdbxMu1RZ33qhMmeawpUSkH0zC812eYuc5TMBdqCayhfcspLlLAsix7gTFEEjfrsgzpE7lQvT
FtqeCLcfU1wBWztm9eLsmMjyUFTjIS6SXd091FL1wJIZgTrDroglR0UtfnFj491Q5N3ajoxrRvLK
FSUolOoxLomYVVkGZ7c6Fxq8nrw6NQ3DyLjjEEcTC6nMoFrPLVFM8RuwGnpr6dW4RD8BxJ1TSNqE
Oh5MVb7Ixd4zSHyd8uEqbaMqoN57MTYN41aO6OK6TtGtzwU6zhXcHWtM7m5VXzucwbDdIT2Nm+mx
w/JraXpBGxhEdJO+cZnHvOPUZ63EaWfj3PS0bgq0PmAPw2rrXIBvvWqrfhBiOtBQPhsq9ndjfapb
rASi1cMY8FBtO0E1DPczYKDahKDKFNZ0DV8d45MB1LzUaaTL9Apkc5Xv+0x5iIVziXHRZmvMruKk
VCfOvYCKp5TvBs4oYcw3JlKgydF3+PeJdnK41AkULgXl+EJu6XhjY+4nOOTgNtjkC+uxBO/QxhFU
/vnVRt2O5fIjgmjL3mPc4urbD3Q2tv9yKgoHHZyLX3lp6kCzzL0aI9BXzLukWy5yzS9M7sN2flnk
nlDJszDXE8H0LxpIQAyEtyAWdmqs7aBsgXbNbwdjgohBiq0rcHpjjVRQqjqEV2yMyUw5xqod1tp0
p5wJZwtW7WNlFuSSIEnwRyqW6zquw2jfFILVQ38tSvYyu75zaFgzQ9xt0mnnzVC7EN7cdauLsF7r
J2Z34DjH06QzI8i7MO0sgAfmTQucMSqyq0L0/obYE2AeUlGGUlyZvXqqrTRcGVG2yNcnO2S4GmZx
gxQZeayZoB9ZTi0LYCTc46BeuhxFuWoi0IquDAIXdMBq2/8La7kh7g5t7kSbimTEodxB/0LNDacT
yuaywPF16iunxUHFg2u5fgez35Nz7w9lhlC5PG1fXySDXxSJZXEidP7Wqc1zq49P26vgUDGQRr93
S3bUZgoKtePY4R5s41OUyUOH9g30VBDVEZHE877NDEJ36t2kL4fIsK+jBF8KkauzAqVRRD4Df8Zt
93jdwFTACX9KiWEcgaNZjf1UKDjPhbND7R5iFGInkPvJJJMOYpBDA7tBfOfM6SfL0wG+1MA4gfA4
KyE9kVvpiu6NOe1vLikhjX3RDIdubINR3yKxV89ycA5ENXgL8hocV/6y3QUHQ7HTW+tSUO61zXu+
i8W0Q7qsrtG9UyNSJZqFMi8UMd58wAmT2vqKBb+PJ11wdXXVGgDm3Rl9ei2wTxPwsr3I+mjh5aJ1
yH1ijgJtw2vsTjHzeYslkgNYF6teh8o0Td27rlj3iU6EhdiyLVd8XY63cNnoc7mrRj1ACr8YXVgb
+AJlf1BWi6waF95UetW2GhtSdOyjT3uuj8CZzhXGqZXDBM+hDpXKue35/Uivd/kyEJ1Xhcs87QYc
K2SKc1rhFFw719FSPCVged1BPTD32trtQZ1iRurkcUhWzunzVU+9xdnwYiPPpXuKjgGikiKP6mzc
DAJ6jbsEmmEA/02PGq4iYwKFrM9nBRcl6L9gIxImvblvVQj7SrJnZ7hSI92HcS4bsUt6l2qzu9Sk
wxYKs+qlCSCk7JO0DDWuHELCvVVXjmb6ZKwrGbYvvSt2Wv9aQYhu8RdLlDZ2WM4petbqwASVGaJy
awIgdTUu+8I9o9+52q5nTA0hOr7QHTpg5FvPPN1nDKewiAUVgj/idxdySfUMKAXza4GyyJ2dYymQ
2jDh3bK0xvqQ01nNY8CTTJ6dxbpYLJg9yY+itfebVj8Z7BtcBy7y8ibNj6AZUfNX7IqYSG0shYPZ
hqi07py0OI7k7FX1cloK5oSdueUPHmkY7Uju20eDfrRgLnOUCLpB+K60uI7Q8Y9zuKpJKLi2tvUM
JVIwwdXuIg3Ce7uL2l9k3XmL1p1yG6EjTwTdmp0oYKOpEGldh3kD8RWTWjxLzNHL+maN5alKkkOC
32K7qcReDjN78JLAX+RJ1HO4mVPuM4M+WLq8L7BrYFXe1sLGSM+t1p9I2fWEibHVSIHzO3foaV4c
IlvQcoE67R+j3iWKvrRRjhRhFzvXolPue0XsSbtAbgmQr4MnCSPHp800HpMCktoM5XlZ5MGq2jMR
G2+ycu8jaT1VNHI8VApfrbsB4cl9MAfr00ANMki04obRewXC4WCFF4JohrTGLkP6X41v399DukLS
p0LYQj2hjp8feHcJgn43QgM7Aqm16c4qlS7Af/JsMgXxnEl/ipXfUuQJoZfYFkoMWZ7QGSkR+jRh
6VHuq2l9KlSS48XMma9z72nQ/F6tPamRV2mNxQMAkEnAkd17KUcpf0k1XPg80nZvuutTVTN/r7Ue
SWTa0UF2nzMTPGScKGc9hzZQunTtmn4QYY562JvH8aZVHLxBJJTYCHgP1jTuiTLH5qi2u6HTiF9W
f2q0cI0NCY4dn4PkMlS+Xogvred4vqRYaQcm93hOVf7sjqVNje/jhJWp037Lpfxa6dP5sO5LgL6I
MhdbPzYKQEnG5bSEUo3fTatCsJFGJQGpI3lu00ivhAA6zxq1a0wV+9oSI2uJJJF9vSqLJow1FrKo
Xoobs+zP22tqi4S9TC++EsHrb042Gq3iq84U3oMrPaPCKn/rRDm0CX/J2vJEFXVybMf5d9MMN2PO
C1IrCDJlwq+zXoC1Ht3HYVRuqAExCfD0AnV2w75JX+xmjfwG+yuJXPqTkWDPItQ6m/Q3dxlvVJtH
Y+RfAxjyBkcgsvEK7exCiluS7Wu1f+9dnkiF/gqNoeghNgRkJ9Z4yJ++im3bN7UUC9e1qqvyPOci
3in1exV199KE4ZFn8Udvre2uVcv7KruxKJi8eFCR3fNsd0qP5y7/cF02AQs6DR3d6jBb0CuXicfS
LmS2zwweQMxEPnbeVGQOcnbxJmfOejZ/HF1CbxpVb1WHp5SGGU8UxFgSjukCkcwYIpTaWcuC+X56
aRn7+BqWXk/IJfbvooVGBoLSLmyy+PcUk0+isp5vE/K7UXlcEGwfuz5/avEanpTmgm8g3df6Qmdh
JJw7j6DJIy96wYXNCKt08QfjKs6Sd8akSAYi/gJZkmYV2fKsDM1+7ttf4Kg/GGBXgds2+ykmqznD
75IsuykvL73Fw45jJKBUGA+1dWvEVnNWIyVMC52YYbLWaYZWwRK5cqcv6e9lhWTY23dKSY3Toasw
bNSFg7lupN50rzoTnJ86+2xIivbG2Hwso5E/eab91hD+TGv412Iqbw7UH40fRUgON3R7StVKuScM
RtClo7RH1QxDVB+D1CbKGCSSzcSB1omtBgTDNMG4nX+RqvqWmgwBCSSNfd+bfI4UXoTrwK9PzHep
3ZdDlXAIXC1t8fVSuLTlmxdLSPuk3VR4UyihpgXIPq6CRWLOkHrGnuqYYzBWFFINfbWSOfb3S9tF
U4mbxj5aCecahD1fCsJxZI83so5QB0iehj6LX1N90I56q5TEmuTRGefWzoLu58EdpG2UTSfRZh9q
frRL6hxoMVzfrEqlkN2ON9OXbuBlbxzjJSdW9LoU9PJZmWcxhkoLPRVcxQWlz+hJ50RizHoTlZl9
EsN8X5vZe1lpzX6FMg1HtMd/gQvem1VN+IpArm/dJYmB9ZSma+vkZ+zzXmykHJUKaCDbvQw9K0K9
WG9ZKw95I6+RoQ++QYHl6wPq4rS6WK68kolO2YBZL4x+E/hIHJ6hQd+os5+my7Fd9i5UaXe8wVhe
HZqPjQnp44k5lwWlRMqNZSZL38S4odq2Ere1x2AxNkJX1b7JiVcXywnrfMzFZWjb5VGTiqj0tBwJ
A4lpsRZ0IK1qXzr0MhniH8ax+IiBk3pajtp7nAHsqCfIZIUvcOD0Sfk1qPIrMiaeiWFA3gaZq+Jd
vBjtTiQOgXy4UobUqA513yLG27qCVvSTNgcbGfl6/jzk+8l1yNEqzWt7k46YvU5SbmYFjtPfM21l
w6EdgzTNx0VnIMbjWbbd7UpFgZoN7nU0Ujvo1fyVODbMVEIQB3dkydJjEFkF/bA+G9n8CbJ3YSh8
Lx6Wk15BXvnSGp4m+DKD3+BiNcbx51g4rHi8fYxVvZ6L/NLH042Nl4xkEPYMlbcdI9PKL3Wm672b
79bUJgjbiJ8421N3VLz20UJK8DLH8lpUx8Vdkv3QC7j9zfic0ts/tghQvMk37WSTEpi9P+X2lxsJ
arUl31ktOSxKPv/axl6rpF1qZap7aM3B9VxUYEFlAM9kfL1hWVFbsc97SBB2KlOpjqHsqztOD92S
vEy6E+26eKF4NdDcYql2Y1UGI+z0E6IOChxT6ehmdO95JAnKbR80g5u3J4sCxJovTrN+9FBvkJxW
X50k/aZZ9P1icKFYNVDhZrGf15L5zzwqGWABSpaa9pcNkZ6ZtYM0A3+hBh1tYpHeLhMoSDemsAyO
bVzIQuflRyEWw/bBqK3kD9aCddRSUdC6YoZxi/h3nLs9ysubmSnmoczK+1X5Zda5HmrG7AamYcwn
0yRzdUrB4CMobhicjbCdtAXlVZEdpuFBITQJcE/9bPS5sW9X7UVBZ+clkYWwe40zhmrDC4Hgs2+1
tXUdt90vXKcbd8fUDoNi3/UyVq94itSrNLWfjVj/OU10V3O3TPcrrFnP1UtspUtiB2lMUy9LOjI4
xuNCcyQ0Ab8FyUQlLEkKAS3bzHcuIuWwYzAHKou2qNTE9SDS4U4bSxkoDm2AilJTJBodEbcgwTo2
vaYtBz9eGZYoS/5ZJAOOQx1y7lC8qOuo31blg73OOR0npQ2qFL2bzmmptlC+t+qHaafDle72XHYG
aOk0gUgTJ3kwO33ApLLcNeS2c0YA2+qgkWTqituspQ+EVfDOSJNzj3EviO18pVQe5sAYpgdXsaYD
9dg7un2MmQwJkM4y9EHciPAAknHN5pkgLjloan+fLByTlRHIWDJXHGNTTvA1akOunRlD+3SXVXXj
J6tDtqZtfmxIIm9dU84M1gFpaEzdZWtsSLNfz6Phw0zgrtDo5cpMOJdlWAd1im+FadxYjfEy52hX
MhflmtbqD1NVw3GlWGpXzF35FqiV2ge5ROl5NBicWX19YhnY4NCyECRq6dGuGLTdtMr1OOYrLxFH
sal47Ed6Y5gSjgCsE47kS7/X+/ds1bC6DYwSDWVFODTi78+YFkXQRtSKI2cxMw/BC/vUuruEDqRd
pAe8xwYgCTYMYSpn5Smh3ePHj/Wsp8F9vFZw6qk5vJkd1BecFVBQoLHbFM04jmMxv1IHLVPzpqBw
XeRIISeTONRmxRvr/tGEuXRMxkenngn1UtRnvSNpiNMjq1C+vrizZu30gQCRbko5u85Y9emmKmbx
rgkmQ0lkQgG0iWVYhQ9RhB5B0r/o7STChNbcGJU5S7zToPUgIqElGd6AdL4D9dBC6KfxBAWXdWRg
SNNmHOLivCaUZd1z6tlm2RSl0I35HltnquQnCsyGeGjWIlrgft8Rg+ywBo2qzehzFkOQ9oGMRmxn
ldCDtiLpIQKytlMVGFXIqINJ6SPPGDJo1XgIEBYyv25e1QSRY8m9MRbg6lVkDEKUg9mat+4l667G
vsbmAgI1h5rAPpybgTZ85pae+6XExuJwCXIxtYfOSt5NnlnLyPNDvRmlHLN8B4fi7BvUQGw9yQGg
1aC7VKwWvhWWD/2ol2M4q3ESYCIw/C4VR6muRIc7tCdtxK/8xThcLNKZLVhb0szoDMe8d9asZ04Q
M4ySVAOSNqqaNTibcLxF7teqFWyxAM79vvkVj8W6c+ptzgUvThcTOjmLagm0gwDIdujU/lyI7o7J
S32cy99a1r8ynSaeh93NF5X4KQcSNpkhckjvayy9FwwRBX1nTQ+bJrvVsk2Sf8w7JwEUuckbKV3n
OHXRZKRhL9V4Fynmc+9IMFviNLWDusM6TxjEkOVXVuv4Y4hnqLq0nO1Ce+PtLnpYU/cESU6tIKqU
RPbkvm3QKnNkO9RJ2d/NMvtVrWD9lAVETWbp+zoGXGGv+nSKiPCCn9N6rU6/3Z74gbgWLtNpFKao
4tEsFutzugCdUaygAZTgV41t+NMI90Eu90RmzaEryDRV8oPYQEkGdv4QzZQeZI3KjBIOZWXEJ9vM
YdhC/N3xh5ecWHpfABJH3WSfB2sMbXY+PDsdVRD+CkU2apCZVYBf0LhEK6R0W78Bn5qihyUJTZ/c
o9nYD0lC03nCNO1HLqgAWdsQxHkvOHMbIjqQAUaZxkd5cVJnQuFWHFOeGn9k+aqGmYWNi7QOtlEr
FM4eOL5DQ6JpfDt7RrLrHlNlsp8adXoWMVpAPdMsAn3ybhfDDmEtX9adJcrXEegLsm8WdSdvAiwm
RPd0LJdj3dC62QLPcPO4DcrTmOJjdtqcv1wNLew0vAFhZJHl6DjM6ToYSAFmO4VzPMfKQthQKdKV
kE7A7hjGtni5uAl6y3loKisJTKwBfp70NxGE10MT17iklZRRRDufuwyRuNa0PlpbJF4ivtLIdnDL
7sqYO1rtkl5/C3Yj6LIw1sETTHZ17dLDCCt6rEamPgrsMOi7OWKg/aZWSdpHBQbx3qZZQFj1HDBi
4flzEiWQA7eWN2xZRptfEmC+O5xxYUsgxmleO1gNLRMN+knQx7J59QqTDb5XYSE7sRq2SktUPJOc
PVbYGsmQidfMZUefnQVnV8NYyYDpXkPGaq1Yo8aJT1hst9PvvPW5yGm18QdzevbkWKGXbMV+LGE6
EcEzBRHsemdcgNNAILXTQ6T0MOmaOIjGEkN579Kq6Cn55ly+mmh7icB7oBuJoKgryByKcJLZBAYk
E0ohfJ5kmAr9MpnVnRtv/jzctFdCyAM8wJWxJFkCc+b3W3VcZ1gkgJE5XgGfcodekXlqbym0YeUb
0UhQNpPsV0QvuaqIxnMU8VlPAB2QHnD+omLn0OV2HHrmOshFbdKmWMwAoFSVGtPFdOtHt8Ojo8Xj
tdkAvDVq/acJ2BPcyC7ezr2bFNJTVxU0kbykYp3vR1d5EJYd0TlinIqPH8WzG9cOFM38YGYVsRvd
A0WzvjPf7NZiCVqvnWTlIak5mHS0RYWQV4aGG221EB+hSA6kHL7SWMl8aELvI1Kj0dAatJic7ErF
9twcCZDOougy/wIJBE+xWu7bkcBgvTM/El27zVZ3T2VuFi+2TRiKORCCB8u1384yr3MjB8+WLRNX
u8/9VgHyW8X3OhIqrzSa3rPw17qotjBuJ4zwR8KEKdb3xexsFpLlJ7G+DNNGpGYjYOQI4M2pSKVC
34PfqerqRsYKYHeSMDyTqr0kPMfvOGj7C7hLnun4Fl9DjvmrVE33Biwu5tqRhInRUD3M0h/G0G02
ZIE1Mn8YVtITFkWdPaOAK2PRWfNSZ6ST7JjnypBgTtyzWul2oCu54w/IBnzDca7nrEHOq1Btx+ax
Ib2nzpqGRCmmOgn5gPtVTz8aiCAEKyi+zbPJ8kmHiUDBUIB45ZmARyJdmiYK9wGKJjoSNYMgq2sZ
QEXRr65wX+IVzRZAkLssdRrsYP1X7ADtdhNC7Pp+AXKDR2jt7mOHa7IhNsMeqnDVlmd1KMJW00dK
OoAAljWdLXPBElJSKTrFrUEYbaCz+DQTrd/SSkKnl/ZOU5FqIew4WgVvsbINamHwcBPtcZ2SPX2H
KFAKwLSjVX91bjIeeyexTtqy0DMHbDM24UgMjbfEOuC32LNN2tGUgPohqg0WgY7iCcffATlfhh+s
+j2JDeLefHRz9jL2jAw2ZQurVxWpsOoKLJHZEpPZh1wnUSAtttWTTFuml8N0lMBmVqjB+6leLooa
OiZjegOpFDXzVDIPKCJQUQp8N6V0wsVwjsuqMp3Ac+e189VkwQGMGG1w9i9yGjgga/RFITyGuOI6
Z87rODu4idUOpYWgSRzRSkz0t7nMYLvK+Amf/LnohYlvPf+y0yoOiiWCKl7Hj3q/pRM4mdy5jvVT
NF8oL6sTi+cB085BZtN9JxNWzQSULF1RfMlGFpY2kiEOhQFwhsTTEJmFBYMuSZx32Obuo2lYt7pW
IMpDh/1f7J3HkuRGtqbf5e7RBod0bENmZEZqXRtYikpo6dBPP5+DbT0ke6zbZn8XNLKYWRGBANz9
nP/84pAFRCgX+P/PEWLCtjOfO/k5lT427AIJmMs01PN/+hQZJVZ5zKOX+GSSfrNN8x5XD7FcuUzH
bALG+tbTdnlUfD76TaCXSOrfvo9zb9yINpfbsYlTIFR/M7lkltTBzpEcR0zahkMboXGL303KwDyu
nbPnCE9/195hbrpDan2AD+oICNPekB5CUFgavNWjVXMGzS3v2r6Tjwg1HoKc5Y0tji0YTsTBe0Z/
evQQ3O3CYMo2kiixkhNvg0M2LDrb/WFgeue5DKvg+hFiuZ1SUk8AQfZNV2/dKbk2EP5uSsFbLXjb
bHwVO6wYQB6QC41hTNR+nOOJzC6WCtaJi6Q1AS3fZma+N3vpbp2+vLMZTjWe9R1EPFLYljHvqe/B
f/GWtEz7YDc0HsY7kn5U4AkCgzKYnjw4gLSrtwIozo7kSxohdFDhb7ywcZvENh9mEIEDj4aXoPtd
GIaKXiIdN7ZBSxFK5QECgIeM6S8P7EjDKbeqo5sMJ5sXCTHujNxl35ozpwG91+Lf+IFLhUjFaZv0
s2Zf7cJe2RdDk+mRnXFFKl2wR3eji8lgYZtDxygGgyntDMKQEsHa3JgBcg74U4jKJbP1OFjfbR78
L5xhSeNjINEn1JFR9+XKFDYkKXkLZUEXWtcO0eXIonExMgTHoMWRaAd1T68FmS9ieFlgTBd7pU9P
TCCHH/KWPKl708ASLi3FW+lhI9jMD0OZcGAbSETtZUEdyG1J1GTDEoTewYjhWKYTbNMqMbYhpeHG
brtXeiLI9YD5aQEpLsoE3BK6/joCnp0IeA3Eh7RdYLd0uJrnnhM8IlbOytqHvDOhTjRcbZaiTQjh
jyVhCve1khfEu0NKEMFuMQjykUb4ydTdxuJpEYdamQeiveirk6/CcJ0djk0PYBQ4TDLuznXMyli+
sl1dwAX7odBsKAu9GxVjvDl2+2ngtpsxM+By3yij3MnQZra9nO0IElVARsXWr0PBejlO04STgBQw
Z5IoAwfXVvf2wgYP65BH66ojo3ZjJw2uDyE7GV7FR4QpW5oEUMcUz12iimq8sy4j5TGNC0CbADku
zCF/ptB8zAL/V6wgUPlp89Z5EEO9oblkhLZbSBHY4uSkSarT3dBQNtv9KcMxHn5QJba9A4MoUkO2
EWm485bwJIrp2eyML8IQKLFcxXfc5xc4TUHfdrnKhlawm0v8gOlkzRqjYx/Oc/TdeuAvdecY+zhK
3pUL6jMvLF2axeNUjzENv7xTRNPu/apBpJ8aLy58y8Il7UyFymVCMN9Wnv1SI4/alPdzASxahNi0
EzLhbemmsfmwf7oleOvTYDebI1ujBCfscNELbEHwG6FP1Fw2hoeefzGMki2z7s9W3XIyEvS4IS/s
m+iViFmRJKMourLC3ahszMUwg4A0EcBCzwBPPLBe0AccTiGW27FzPxBVuvOz+cMbsmcIRltryPZ1
S8KJ9DFZ6pY3K4NpN0Xw3T35gRQJoHERuJ57RIfY+8Lzr7N8+nbFtZG/ekXwy4ih2zn9Bl7d95wz
8wQkeoXHFMNIhz+X8ghtu+IVpT48XFfhY9stxbYJPkeCh+fClrtgCLxN2Y3MoH5qKKZ7olDe55Gh
A4E32LE/WKSz42GBTHKUzVUDTTVacnwAMvNGQgAphCKj2K6OoSHOFkHKVA/yTEvYoRYSr9lYvdWD
+TaasoEL9enW7r10E+Rp1Biz/p81ne3Sdi+RC4mH+fpV2MA6s2pWh6xxTVsAhlnG2vQG1zTTbr+l
J05Bk92H0FLjOpmYafAZzDS+mkniGsjtSdpUHfB+gaYAXI9l+SJB7roG3kYrSCHpGalD/oi2wuw5
9OgJi6p8Zdr0FJvzFelxtACGfUGbSkUZxw+mQRmOIAECi3cnhwV9J2NB37Cue6c8hU70ZUt4OtG3
h63npo+zp0KlJhP3+VAk9qc/I/gZzOhlNEsCi5wZT83ptYx4ApQLxjMH1smxyDdSAqvn8c7TBBtM
S9JNU1j09o316JnVTg1igztjsvXs5LU1mjcfa6DNiQPxs7B6ZztHcNlDkkyicni3Rhy2AptBh7HI
ioOo2BZt8oJakGyCYWEA4aOUUOd5pmiI80tRBtbGXeaL3DVPIZcZJ1gjYWqDYaVg4NS9t978VRMP
KTk9Axj+iYkFAh5XpbJPyLs/yp76UallF5YJDedV2MEZZf4Kk2UIf3UR00JiVSqcIlpQJEsmUNCN
r0wm1PbYY9IF1J/i3aUortsI2wvrLcLPcUO+akPJgSTRn58607uWbm7tWtzkNlYuHFheZAegrs6r
h2LJrka6ksB8cmAZMvu6RtFMVx0ePVF/GY56cCBzTADk8XgPMvtaDQz7vGk60viIubl1XHlukQZ7
GJ7HXfoJQNQIH0qO/9iI7qYUA9JhiIGZeljSVHG5A9I97BALEVOBDj9eOJwif4JZEJZs/K31OEPH
NkRxC6OEIrL03hib3sDBvPeT8awC4waj/82oZEoj7UJggirqNd7H0PcwayPmrJhhtKJgMhFeW+41
a8berD9M0SYw3aJ1wH7LfoHEislSyU6fjogAVJTvky66WPLk92I4v4gXOw/JT1+Km0FgIZWkPNKz
u7xjp3vsHT3k5cBkPH3TuB20cTRvLVWjGpljqumjtrNiv17yOKY7bM6hgiSnosPuys+N5yKxLqrh
h0iaazPqDkWJms28nslZ3y499qxThXQhqfPHYjlYi/9B1vSeOx2BmicOoUkkUVS1oNbgYRQSO1v7
skEuvcGe/TNu64PVxAUtJKTHqQsu7DrGIxjHUY4c2t+05GXtXxBqoS2zb0iLJ1a3ZHPHIQgvATwk
hFfrWD+MssABSNypOI1wFuUhgiryKwQ83AD/fEg3Al+V3TduuVjBihs5vfg53nhhzTx9HpxTiaNY
gPyY7wuRM5Ijhm5T9TDkR2Efilj+ctNo77ckNpbx8tvuHHjSznKpkuJ1jr1v5QhmDQszah9QeYkj
Hseck7Ju92nB4FbaoF/V3G5qY/pkMiIRMVa7EaiAboS+w4mCpzzxTiNuLsNcY9YvnmZUjkmbsVoB
Ocwu+gmdFG8R571jDrRBsaXI+thmCHfYhNzruI/u7OhRERcYtgmmK2XLQdkbIbqb8tYOs7c5bWoA
zmFPIDyRen1mbT2reSis5txFgieSIgumegpZ0pFbw6dhoNjFTMLLf0K33FgFeFHjXltJgr5jmbH3
rNvbfoqnnVIuloB9+uMkIySHl7HJvmtIuQSSP/bB8sVYDpE5kVqFN9HFdt8kKhG/UhyC0qRjXqCe
w97aVzYCJuvCEG8+MK4kD6bGXFJ23skJBiw/YiibZrHF9IiDqrGI5axeg6K9jsjk8vCI38AWoyf0
CTS1LCrXtLtNZQ8VGE3dxkfaT2vsQ0bMjoPXeqjdmNeXksl78hrG/jO90r3Ny+JtCBHHj59KiPlh
t9MzIpcAWT9enobYfumiBXer5xFONPT7aymLB0KJ0q0k+64bphf0LOinMECF6effk14cy+XabaIz
ehHCunmVyN3WxXIl3elX75sIwhSAMSzRW7Pt9g0OBxvCFjudXEK6YVBhYKFg6uUuQINDXUbC+xUc
WtxKN0YgvwMmtqcpqHl2GJEnqtvWRK3tupnhRZ9jHY7B5LaKVHYYHecmEGw7rjMcRNU9JYQJsNyW
58ByP2JJhHbAHWeex/PtjTVm5OWNM/g+cjBSb7Ab6IlqR0XAZ3Yrc+cCAm1xJfruVcbgNe4vYjW9
yFbvOdA1N3gnPo9kqjhZp1cqKhePjEEjnvZ21JyLLj7YAXCgaGuOuNTnGcSwUzrlU9Kku47pcEt8
w5amg69SxdSNy4tS75jxXiH6JUUV6zDSU7ZVVf1yipSSb073RubeoSl7K/HrMZPfwDappb6UP33g
JHKmiDorjBixB4Ye1GRnewhvsBklXNkLn10sX3Ztn1Ouc74HPgbkFJybTC63ANOXPsDDphryR8ph
7AJDGPd055uhXLB27d7yPhw4+gFValLoqvjdJyJ+ZzfGU49J9mYKC7yZ3bDa98HB9mKIIcF4WYAP
dbhSTxxOcCzum4izq5sIyqINR2appmcHn2h8hMTBt9RL7EEScJkn8S3jXY4RPJMGZYFeJydvGb71
x5tIu5/76beoiaCa6/4m0YVb31N6wCtq7RjPxkyRDtL8goVUXTkWh1DbIW8xTdYvwDzs9sU4SeLv
fIbHkAfCgydyvO+RN0RapWTkOKVht45HyxBemoBzp5SR5+DZ5VWUYz8XThI8xZueIwn3XdrIAYBs
5cHsU5KAs+dy6lFQ9AW8Dg9pSJzdDLaDbbC9jU3J+saLbaemW8uYnC1+5ohaH/BGw+quih8wTfgc
fOBTT4EWDPRVDD53je7SAoc8GxbrxnjP0C3vAGHDrRO3H8S73rXA/anX38OmdcN0OsCuCvbmJXyj
+DSpge4+Hv2tmfEN2w1uj3MwzlthKJdQeTltsdIp95QPjUNiBsnhnwj14YxOs7GLrTrfiA4Xaxy7
0O0zKQCADlg2fPaa6tGsx6uULzcYpABlCc9BhsB0yXDhqiTJwFhhbXDBKw/oHTUexlFRpw8wmG7J
RITugBBq05sjkXmjO2yF49/bKS2x7U1nKzhDAjS3Aov0waI+NGdSDhiDAhIAkyAegAjj5z9u2YPj
2t7Wydw3D2NX3YTLbePbB+xSrGNRku7MjybYOhQ63U9s+7f6n0Ww+y8Bo4aoMssj3legYua21JyR
1jrnfpDB28OVSBjX9CR0qJLRnIKNaE3er1xQHGLEimFpER9E5xy8bhSbMtKFjYXcwlaXdoCZrMWg
35oPsLVgE2Pds21q79SmOhtLXo7KJM0g2MTucIYxa/bZ91wzbe7ruNgRIgGDiM6bXmmXMUufCjFt
Rou74E52vPc4DLKx/ipCBCtW9ClD5zsqrEtaqi8PyDyv06cCk75NEkOQidy3eiLfjpl6JUiUyHx8
6oYDzm73+m3haX9WHa1b0d0iMoMdpUbM2Lg/I5MPl7wwoq6JciyYb5bZrpqdr6gEqarzzyq5hIeX
b52WUs3KzbcucrC02lit9WMs8bOfNF9BxEQNo9wQvqj+jK1h/U7qzGBUdl8DYF906bPvMGcFYbpI
3IHx3ZCj7YV/ZdkZCrmkuzVA19El4B0WhsvWIVstMp9TENionp/iVH1ZTX9MiYbKKwkCI1ANNjHC
06YjDt2yzstk3+H6uVGi+mQJb+M8PwWjec349Dbyo0tD1Y9WoausFr58Py3XE4hS5WzTergPC9qw
mMdhRA/C8TrsSC5GeiUxxIqqn7Eaz70gHBTKfcnQYSMI1lgEKZIdgQwILD6ZRO67XrxQHR0wlX8M
AATaDvig5mgtBOqp/k3/u7XaG23WoCpwwyWEqd1HO4y6eP6WGWWlrd7GOiCQm0HqIozHiGkrlG//
WClHbSKkgFvTIem6lsWOqdVD6RcTbHwcR4GEibjT19C2165Jv1u1b8qHFzTnPdZuw4tD7trOTRgc
1ckXlSdiW+yo0D7nlCoFxtKy7wFh3Qc6lM8Gvz+r4vCjtDPpfyNC63BTjeJbk3CqlPqj4rjf+MK9
wJYC+pzJTtoG9q5aYJvq7znoJ0JhetTYoyrOYWw92DNxSdJ6grHzbCNZNUR70zftbT5NNBJheq+v
aPCI+BnJisPSs8e5JHSfCUU/M/75VKn3COv/VBXG9TDcO/18GqTxruavxmxvSXJ5U5Jpu9uQ/hnL
C2nB1gTo36hZQmMK4GD34Ts+27qUQGMeehmfL3vw2DLBPoZfqQqOcx9d5x58PNj5OBzN1BWQXpTd
7RqPnijqOUyw7r9OzPpAGvvRDj98H1VBNZ9dZoJSP9OxUb5ObUGgY7xffO9OCNTgqcIMJrgcgv56
pJ0IKaM8U90ybznVXQ5zj7mPP90wVxfo4DIFkhmL9mlkptQB3ndxdRd5CadnwgmrW/XEjskF8Ci2
F3SVMXVT0RhnMcFL0SnkFE/2bcE/qrF8anzzXEomrBl95i5MrLu6E5f5kr4OqjmSrYROMjHvkhES
EpMt+vbi2pUUAIF27aMNaqgY6jd2tBPRe4samXOnGMmgAeRWDw1+ZamLvuxeQo+ELPRkhftqcm/x
2k7ZWknUSI0RxgPBB37pvaRN9VFTsOcJz8ho5ez/doB3eEB2NONOcqsmNC3ZD6qrT7Nk7ty0bbGb
PxNIJdsoGb5MWEY5AvQgB8Iiu8gKO3NTkYy8S6zmtQC27F0bdNOHy04gWn4wep0Sh6xpgEhi9i+T
EALYEkBakILh28ZIbon1VBJmcVXPl05Zoq1CtlBa1NVJHhsbIu9Bj+3fKQ16yD69B/xetgGcrz6L
0JjgvWo47rafJFZItaIsSODq2MgLRlQRpV3eL0Omt5MaSssCRCI4GarW2KbRJYZRTDD7nNmT1x4z
jJCL6DKp2Gkw1YDoyOTTtz/DLAaot40LsyNWLdVNQGwz/U0y50DThTWSuPgf7UbyT1+Uv7h+fFX/
69qyGrpo1xbfXL+nP8xtdpjC/MW1Za+6qvyraYv+C/8ybQFbJFgNgMZyReDa/3JtEf+QpiuZeQQW
0cyuKf/l2uIG/8DWxKaqFDQ2lhT8JUXVhGuL6/8Dfxc2GRdGI6/Gj/4/XFss3uPPXiqm6VuYtvA+
rjADZJ54yvzZS4XEU2y94D3gSoTJKk6gwbGGYYkV+URkfLYcqKSOM2SJTd7I37gzPDutfI2XwobR
29ubcsDaASNWOHoBnM4C4SX1B9I/jwECTRqDmu7gUG3esTWdGJMNJ6TfuCgqsbN6lCdDWC2HP337
/w8rGsxM/+2qbBM6qfCF7YK5yr+Z0eAs0Ix4WkHymcwXq8YN1gpaDEFjIFaooZjNGWo444V96ZBi
gkAFSrN4X1w/PQLiG+QX/HiVOK6/2hgmbbYgUIgB3mHI/GKLQ4S7t+ox1bk+cLoK65oERtKZwYkl
8Skw0hpEXFVN79Mu1cZBek/jw1lEQYY9f+5iL6YAfzCqhdfOy7oN0gZKlwVxojVsPYAGUKscYJih
t19NaufimL7PTQArt2fb6lFM5EW4HcwiOFqoVqheR/PCtOqnkCnioYwmPELC/JOMoHznMaBiXBgo
3KMgZFtN+wgnUs2bZKC4UiVToRodQzO5vxORJ3ui53AH0e9tooNmOoVlg+PwWTHwZlgWHVvH079Q
w1HyGD5MVvk7G7L32M2CYwstbs5JzM5LcDBhoZhN0zOHTbRv6uKVrfnCYOqyS2ssHl1gJjsGAi9d
6EmtqmuYdPlNtQSK2O3iB4m3PxtPS/syfJSjF9JDM4FssWmMRPcideBKtnhgOvprm7GCnAlXS/QT
GLkJc7K2gETSNilba0fPYWCbM6WMXwLscDjyh0dzMX5hDQ6DrvR/r7eBuVAKWFEGRxz+6Unr4Upm
wT3gq8RZxEf+1MGVXd8wDbNoH8KXVPPSngixeyDP7DMcKI+KpFkO61eYRm10WnTOUWCHlx6gISoz
GDGjYMaDU2QZDF+5t3R7v+T/Kgsqtt1vTNrCK7fhyyOb+RQtWsBiQMZTWL1DxUWqg6jLbXrEKSM2
LbSHjBE09FJOxXPSIGm1cqs9pVDWd46wga+4f5RAnx7/zC4LIegvSbxA4Kd/D/Yz+GeLiTyZ3rsc
0QFenlZ9WuzhufAh0hpDFRwx5d2yTwSXGRkiGFZ8JV70lGB8F4yhgKJp6TXPC/mB2dHfEKWFVjev
DQLrVPxiTdq1f/Q6eKklj7WOD20BhkRaMYruLtdnuUEVmkIWG3AcjEbeE22K2uU2t3Bdvklao5jT
a7jTxkfItmQ4cjE1stu0NfqNjWoE0hPvHgBRJXZImoX8Xh+JrpKnUfT//Pvwj+TxsyKwhMyiRu3M
ji+lFvy0h7kW9LxPHPLDqv/AzcGHHjYP2/VZVQp1tezv/u/vrE9valdUSlnLhCRiwa83XyZgJYZl
ZhuPVDh+XhuwQBHY3MNKxg2F1LtdEuZ3ScmO2qnA3Y1YntDsgEh4gqtED0QcBW3xeuvXC1//K69t
voIW/pKXBNfrZkSQI4RnQgBgm7J01ytbf60l4X6bASKMNqrhaYyXg2mJ5D5pSiax2lG5cR+I2FWU
pdbOM6EZET8I2lJXTIH1r68v7WcBKeE5aoCuDZ4W91hlMC28boaVFhqbPCq+jah96m2oelOSPXoJ
Tk2+vgi79hS/CWlq/aPJ1sxEEyYWyVe4ujjH9VPHhqmt6pc9Krp93fAIBnlvQ3eUn6GANIlZyX6s
nqNuDvVsEu2fgA8VjeURNxi4F0aFRC7KP0sUtKXRQ+8oIX4nLfxTqwmwB15cVnlynD2TTPiiwuIg
YtNAVQk+bcM2HJDb6pkSBLu9Cd3zuN5t5HjtZswNSUF5zN0ShymiRI1S7SZQoWHCxCLTWwZYG45Y
8g6FI5SzYPjIuuxBo/pB+OohS9s5ejXTYTzby/yUlDy1RVer14JuhYSRmfSDbD5WiVseCDAX56I+
oxQKY7D0TDdcqbpCaWBzpLLCpFDQ2PWiF60iuyj6STx7F9uWOPddgXFUPL54yTNweciOkAb7NOgO
67eMUSLqW3tB9AkbdT9BvIszbzuwnQy69m0M5N2dNA9DryTZNayM9TCH70efvTSvmDfLIw4lCJ1z
TKlylqdbiA5fp8RijsbFG/WxNiAvrTepzsf0YkEnui7ROWFm2wdpsCWnmn2IC0iH8Alnc3yyIQAj
VrlUPF0R/H64iBwTjj4alePiKtFMdzUWrFhPOtet3vAnrfxU1nJXKIMA9d67KVuetLpnN/XK2UIt
m1w7pHMpfVS1dgTKYBkX68pYDy7mjROtwT4OOdj0+05oeJAsc6gSQIqGnqxHpD7MERSqfzs9hJ64
XhbMxL1o7HdRXmwFRglD00w3ELokcmGGpiS+gxZyAR8uU+Gdijnawqz4XCwYxm6gphsRwAUKOeC2
/QDw3YJleH3xWPgyuUhb/CZ8r4FvbnDb4Xyh2MX+e1ObyrqL3WsWZMPS6BRolAeTzotPPbY3LBmD
p5nlX3tFejLKwt9UBMtfpmh6YWh5T2tlVs2DeWFp8pP+VV8F/gbbzgchHXE5ZtHObPxXk4jcy/Xp
yhs4C+m4N5vX2Q5H3DHhmxhyuihwAGkmCFqpiywCH+xNK37W7YmAVaAxhJ0bcFjBljSkPLWB2eLR
oWBO2bWmUQamuy3MZIHZ3d23Q41FtcU90vcAJ5msbPamjZnnInetTvLK9XGK10JD2fkrFpwoInVH
WFHECbDOOCbMdNriqPnU60NQOWCRjVTplWLPr+JAnAWIqShyTvSsJu2DgYfppA/Z5L2uXwRBWeOh
msXzevYZfsygB1MDOdyVNQyimTTjfegQNjU2MweYrjDK0MKuBPN6SBwZdE0IYV1kuocoRiFgMZzo
m4vMdBktcVE86uoosHjVSgqH2ye2Tc59SQowSUe2PXlmPIO+4mmw2L3132GLJxtbV+H6T1FKpdVH
SEDjiCBmqjDP958SXYFmkB92cQwpdC0kChu5XyvcFP1o8DTQEk4RSTB6t1gX4fpfcQyDGCsTEoH1
xYxMzTbWmCOZWNhqPQLRep4PmcIeqRrIyGR29IfSAgurU/POr1pYSkyN5dN6Cvo+m2Pi40CjHhMM
Lxy2AV+XhoDHdM1JcxNjRbMpETlCppufC1vh6pEhqljfZj0/R73XBPporyoYpMv74Pr2togSa9fB
dldTOHMQ8WMYNRSM2BpDl35U43xDKORngyibJ7SFSTbu8cHJCKR7MO1hucAzBYbfLC70mK8pxxY/
3MbaF0nyk+ClipExoYt8URbpJls7xU1tYW9en4pefwdj7/2MpBzggMef1q0EHPq1sdsHuLy0SClo
rzZibpzvOUaasF5DE9sfnY0Pv8fWtu5WYQZjc917hC65Kgo8gEzA06/I0UYj+niw10qEk7h3YJes
h8S66bdmflUPcOLwSeNX9TeLBywHc8X8D5HrVaYrJCwR3yWhKxyFDvG/TLdg+jL0JXh+XuST0lVF
mXC3/3PDZf2936Lbsny0gL4thCcB4P/aRQ4NuyYeElC9dQ21PsjNJB8jGfY7+Pqv8Qy5a7bMEAle
WOwlVhKmR3GQJvEpqKJiZzrxOyQI9io8KJfGevUmtrdCYfsIZe8iAs9rfdn+l8+tzU//0v3apmdx
LNvCckissCVd+5+737gMkBlCct+r3rmqGR7sMXHAKr7c6Rt/MILlMoNluY2QJukNqI77+6xh9akO
7lgd44AsszzAQo5CA2XjURnGtYW2che6Y3FBJ7QBgsSQDYbJaAzNrrfYPGwIc5kFcz1LxCNLd9gF
wffAeXOc4/59LYsXsLz/co/wgP37teKYCpQgXcvyLEe7qv7JNTWgV3HbuITRObPM4oIK3YjoCUpd
ABv1GByn2KCH1Z+XHuGP1tb1Wlg+jnG31juZ2QGo1wwpS4x59oWkqo3a9oRMhyOAvKT1zpuiO1E9
bodOQjwrvSuvQLL2n69G2+b++9W4wvXxm0YvKPQT+aer8VA0BSgOw11W7rStf+/gjYOPy8USKcBd
iPWC6Rs6cXjqVTUkpJyzcdSmPPUelHptC5GY43NBfMwfq2xd2zlW0hde0By63Hqfc1RlZjFT7kV4
zcc4XyrN2hir7EJALa90hdqRFr3z6ZP1l9qbOBk2znGIv/7L5eoF9CfLW2wcPNe3hG3B+PI919Ew
zp8uF/M/HGzdBnNIrCQYNxCLUtziicAxUfQ40gMmtEm9x6b2pphTPMhb6gtLQNxaj8O1gNNb3Hor
CjkefB8lgquHejMT1bBnP2lm/qgLA7JkYKlccIshLuQYf6QYt6LQZoMBSNLUS/Vo4XI9SuvnP1+n
xrX+ep2CKxSuY2Pr7Zs4lfztOpk+0gFnHsl+HFYSavYuHjggIZho4gNQPUbe1YFR1iQu5yB7HA1o
McNcVng1GS//+dPYvsaJ/vK183Es3zRd3JUDHjW9f/z5a08w6ohExkjWE999EMXHZDHoNGpdQ4ej
yhmSAXSIaYZR1cSMJet5RrkSeXs39O4CU+SXdihuligE10A9fYHFbMe5N0HNc9pT7PAXB3W9bpth
lvxSKSVwaQYob0B51gOUzpPA0OmP8mhoTKadC2fFMUVxyIAVFVPfQ5XWh8da7RkhSI4fEhcZtP9s
3KBdHU03sjBewbVoYTa1vvK6/CXoiiyusP5ipKNhvSiFB8PLMdl15Ufm0AfiYnDA/TfeNroF1vU6
FvXGpop+VDk9sHKg91KyyM7eU5B9ruc4Ay3UQha1exvKCzUxR4vQ5ENRpDuOXtf10ibU6c0EpIG1
O2Ycc8fOuoxHyD/h5Yoxmgv8YUee1y9oBRmsIXkIK+qRCepqRubgPm3IaOgGLAdGiwBZGxoSIguk
ucw8Ol151yS4LiGfBONZxnIsg2hMR+SnzWGZu8vRobFplMJ7mEZsxXVQqd1gaqA2YwGuM4UskWqE
h5F5585x320XS8/MBytVaXRCgGUd6iLMD6k7dMes8hZ4Y2QadPFz5B1Hhzu5lsATqSqo3j+R5dHd
mUy/2iK5a6PJZcR4sLw5exh5sU2bEUW+wHLAG8khfoCPYHnwkkS/M7NhN7buJXme8c6S1BOhviZm
opepPQIttvgwFpT6g4ChY1EB6rtFwT0QSM2MHwcmRYJVN92piAptJtUdKfy5itBdDKQCDmoyNg79
AEx2RQl+587s3cILqHJsZGBoGkQ9bFt9BuSd1qzHNfzpojXhv+KYpM8Sb0ointH0e91yMx/teEMY
0LrBipCX+120wHDKTkeMOjk4lY9QJTSb+8hInvxkgBJQZA3WlNiq+f78EM0zTiVIQ5oyZWYdQjLH
tu00EviCMz392oDHpBL4mqyn1FjRscEDPK0X26kBpT+x1j6k8ktXDvLsfK8FGtx8JJENlTTNnd4c
GYhkO8XeSpDqVVrGD3/g1rr/zM2lObHROFCuDIgtFJkw8fNiOaKpZ4Iv/dN6fR56yZqyHGEH9Yur
20Z2lWFrKJhU4xjzbpW0jiX+aCuukmGD3DUwM/uqeQxiBjdIUodt1Kb9ftG1VOcYNyiS4bJpQB27
AfOE7mczF2V4OeJLmjJlPAwi+100i4Gf1yjO4WIdRpnNV8QxcGsAC4yCo9l3omuvLYgT8efD2j2S
NQFteWpwiOXqTSo8lHEpqCc3MapmBprBro97OtvkCggrwkmm6elQmJwVuida13AZolTSfPe1XfwD
xY04juK0exVNFyM9p3V1Zhv+hVkroqM11EmaR0yJWx9qETzTu55yDSNUaXBPwPiy88swO6g6eF+P
gT5nhyhwsms7TMXcGn6k6tLi1HnJ0ShadYEJB99uYPBy7p1VdYRgUyuuiKXTjs2u9bFjAJi4LPVB
adCbbA0jZvFzZmd4SgPrYpdZk7t9KXWtkiCmQjjtnc3Fvw3S7s5xy58VZjT189tzxEdkLlHDTvEe
F7H10ke9SyRNWF4w/z4KM6pOFTYV69NF0JS4Uv2d+hzCO0Qpn4kuv+SYvE5ZhzIXvGCtDNcVE81s
PAYN0sbD4+swGuICcrc4r42gUydvtpOS4NG4n/0CufM/n3lCT53+fuZRJEKR8CRSPKCuv555qLmC
nPQQf0eUniAE5ygK9LdIs3kYK++f8xNHHzlWHp6xq4vQKaz3qYzpwyH+gdRi23YO92xleJJrZgDn
OQ+znJmoI9TbwLy99hLisyxUl766aWi8z3rnbg0n288x5joa35MZ7sWLZH8MBJWdVm571fO60Mr4
MctwKdQNKNgZ9AOa8V6fQr0/AGcj8CTqvt2vd8U3lNwUE8FnjeBh1183PAm9nODGTlMIrYxzrbRp
WTEErbD82QtyjS3kFlvHejUzXHFXGGqaXI7OBbNmUV1PYnwsCvUcJPJ5bchs0jr2DXvtHyjx2oNN
wD07F3vxERH2xnBslAtxco0V2YW/uhDg4tHlxtGio9i1jma6oZfUmxHfBuEhb1EiEbfpIcq/fnQl
wFwPK6Id5DB9Ex/rKj0YyPvIhrpqnNbbkTQOMFSLgCQ9mroYpr0diQmxu4f/8sz8WzEuLOnr/cEj
CVvgaf3XR0YEMx4teYTu1GRStXa4Vp48+rjO6aJxfXZyOfwazPnL6IlIDfv0auR66IzYIZMQsKUd
8tN/+Vj/Xr3ZpmmDI5uOkP+HsvNYkhxJsu2/zN5awMliNs5pcJobSGYQcM7x9e+YRQ+pbpHuN4sq
qawg6Q4HzExV7z3X1a1/mAIWiTeNkztIsMCCCTcS22GwnizkVKufO0V+6hxHyS10+h3yNDAqhtHv
/s3LcOQM9a+nSBMRnqaTtcqRlonZXy+Pj3S2yRYawI2e+Ps8vRKKLjbaGL2VMfGkslWiTh34IzmK
t8iRkHLL+Qz7HMXlEKJLHUlB0NBOqFOR+u5lgq9leC/CAy9lRZ8E1aW72U5/5Rpmi4z7Q38OUnfb
jmvMve+gZmnMQi6W9FxmZtWD0xvPFK60lK6hQ1OhA9aEvXjCEqfdYJddaLGF5yHXKyRKhzjp5hvU
i3dx3BTnjtFmPGNhkXbqSYxQ+O3YPunB/NzDLAT74RMg6Ap+gs6GemJV5zepKYJHbuYa5e6WwMZl
549/Zrdzdro9vxD39OyF79iwQG3JCmAoK2SzRfIwiSI8jI1HZ5oXRmvzpesRhpJ58C6zsH7qVLcA
J83GNMqZso40pJgsphTy0ZgQNlLZGxl8zBmiOF05SqCnJOWqqFW3n6dIbr7AJ/DXGj7bNwgge2PW
GmZj7YsTxyVOk13BzGPkbCTJsZzxUNHu1GgNNW295az2M18mvsTeA7We6OOrtaGKwyc7at+zwrpX
VfLPI1oNf+ZS/y2bM7SqvwSwUPm21QlQjX396OSHeOuyiV6hCFwbUftP21w9VWF0CKtLqfFMqcdO
Frht3bC+yQ6RKtk0ueaN5bkKZgCxHFQgf9E9k39b4lwSi4iChNhfOlPdGN+oB1JNQNXLbp1xmzQ2
LrKS4U1bWzfq9fVu+McGGqu6lHJM23p+8W+aM1Ra/1QNUvFSC9KElHW+84/lV5iFyK9odDJezZxr
kDRMOEr81As6brDO38bIudalI6/5GyOykn2HdchpAXOk6QmAQv44Ts8OmeyAGPxz2RMzj+AOU2HZ
H3tbsyC58i94G0AM4GEHU0tGcPSLbODgVscURg7HpbZ2mlZdQPvYJ+3UhT0uVgeKf+34HwiIdz1o
qocMKVyrT3vfSeetdZ1pye9mNsJ1MaNL1HPnAAy8JCfTxI4xOrxmtDqM1WUIhGjWlggxLFEhLfrQ
A8xIKSVG+tq0hZ/IOGQcyfAIcfVhCly82yQ+aumVmA1grKJZDp073vqWbBBqnX9B/rQNoiC4EOki
w8gTanzQ/bo93FtOEe6DGpKq1oSHkthkOBWbxkDuKrw6Oc4ivcYD9Ao9I1rGEva8piDRNnW/Y0xB
ei2xJ6AWOSZRdexTjbxMQXgaerJhfMm9eQ+An2LxIbaaU5wQmOMGPIbLLQz4a0cfQUdp5qxSDmNx
WHya4bTzrP574d6zpn6T+3TaoqgizCsElal9e0I8JaF3G/Vbd9SNvTlYO56nMLHExnSZ20DnTDqN
HJd1huxi1WbdfSFcwRB3AkWEIJRzQRSISzEje4uzQ1z7e9THjUHpChRVZpVm8ykXHx3JP8SMY5rK
fnk1qJqKRy727Ddmj7vILV6ZG/vE1TybOAsQmMPii/NHwsfX0NIpDl4nsCGwGKA5h8a2Qlsele6V
1LFvZGc32oRAoa3uookAGU+PV0CKMj4V/UoQTM2ppnA+62S4mlgL+mW90+GkVKm1us7J1UdkR3Nm
HffmDSk2GzMk53yCW4WWMnyBRLAZHdi+HHcWL1+N+vDtjhXjNgTG1ho/09qBU0CBCrA4QJoTx8cF
LS2MA67m8Ie/sSkJKhiKZzgQOTGfaMnB/XBm8ZqbjoGmN5vSrLSK+mHHgAPihjhwicGWICsJiL4p
+JW6M98sHeMEPcu3/gSWoiavLqzJuIz7M317xojOuSWeJuWXl7X1x66zjejd31kfbYPyEyrIOrPS
41wSz5P6dwvApSk0mDDZ4+NkNfQMKovZ8UC+Nl5EJ7i6Tb7rounWMbpD5tsvAW1uGRTJy3qf0/7B
5t1mZDaV6V2GsrWo7ZfZjt5Ei+ov8Q7l6DkItI19WA7nYiI0h+ikYJW31ToNLMqTYpe2IL8c6hej
u8FZt5+85RTl4053NINRo7HXyhn7U3EgX/Atw9zIRGLEGzZDoaBZZadsrfUQHcoAE3IDhx6f0lzu
0EBc7GzawczAYawdc+9OiPkWKf66at8Qyawtu3xIS5MYz/Rds8SFaJszEVerANmP63OOjW4M0d5V
S3UbiOLdNvE3N9l6mBgYkMhzmhwsr0Vxa2SMn8r22uGUCsP7OAhuipAxm6fv63pXxtol8szbOEvv
wQq8Tk5w5xf9NtZk5LRYyRmm5Z1ZSDaOoXEuCHapzPZg2Bj5NE1FY23D7m7G6pTe+038i6naH7IY
c2w/3QOi5fPk45Khh2A4G6N8JG89M5OtPrya0ZcePZOJi+8OQrahM3POSFt4JNjyHjjFrTH85qVP
QXio4IpHz731HBDqkbnfJQA43KC7DPcgtoAKgIC0pRk0nqoLvU0Ypv3KuxI5uvaNR80EFAF7/MFo
PrTqTiNTRhg3oeCRB0hCw5p+PlIRSaCYs/sUU2lSyvUTZi+tLgwEfY8wty+3/pJsjK557Gk/FH16
S/jtKtR8dGB7EknPgX82mhNCcxyf6PYRB80En2b44D3IX3pX3U5kG/BAVwKrID5uC61YOvzBePrg
Lt25hZ27ieAF9MHZ4xPyXPz7HVj5CpWTRdj2xyT6wzQ0D7YzHVp0yyiUYQPCt7Wyk3SvjkiThD5c
PFHui/C79mcacZel9jc6zty86WClNDvPfbdwLHohCgej3/q2gYCG4FfvpoVjN9jtioju9WK4e5lc
Mrv5tmmLtRbcRcGVEvxQ61AQjPSSzHtN56DjVUQi5EdTJ/HcRpO7/Bkq4zIVzZFw1o2JgaWJuQZN
esLGWtugxCIh0X4Z3m5KJ1p77OLWPgmmktRI79iU2b5mTCf0ZQN5E7dyJ5lBLpQaWg62OBIi8mDY
rwm9Z8FkaByOWgxqKfgua9DyrCQBW6hJIIL3OUkC2EnHbCa1yAF0MBqCq65jKGM7H73pHFuvPFM7
rLTmRQejRN95laW3+khDEKmZAzN/fgW6O4h0awZAkGPt6E7fNrV/ZKjsUXA/3muM8dO2g21DcEjP
S9RDPFldrjHbpq4ssfUycwSbQ/sMFnCwbGedyBBtfmw0xGW+YJ5CAoE9LKdRTFskVDxjdEzwV2jN
QdRJhPyrmpHh3ZZpvzPTeq838VrDTAbaZA8arNeH924JDOwxNUGSWHQCLbvVTOPDoVupmdWhmS02
52yz+GwvZgji+xyUPEemm5x6666K0o+pTZGLl7By9cJ9Sd0gwjqqYwuhe1V+IuwfSFkvSOPm/fTu
6+iXz+SrnvQJVbORPi4x3bgONaKuJ3fGC+TPjSOTdSaQ+eYNjkxrAwzn0dLDu0YbU1o11mcp2bYR
nKoC/OFqadPLoLmg8pOHfrz2OhYq83lwPmFunQ3QRVmurw2S9gYhe2KcazCU6tWpLV57YGbjQNuq
ANef71r6DHNa/jZJgQ9m573xIE3l6KMDTxwMUlKAyWCTP3vMc/B/HJjWEepjMeDKCH9Z4HT6CPR3
gffuumTbs575GtmcZwRF19hM9w6XPg3quxCztaADXC/lc+p1F9jRWMdG+08N3qYO+pOzlOT8tMNp
CGf6y5F3NjJOOpyaFnpURNg2of7A/HGtQ5F7XxAQo4jj2DaQsXKfWAedPWj0U2AOejyvG0NjbUn0
PwT2MfYJoQdbBRD+ODLRTG1An2i/EUahT+mD0+RnwSl0+a8ELgoMhaK5jJ03sHaMxblyKCqiKJ+P
aaHHaB7C+mCIQDw2HpgUsfTTqaqb8Mlx8p6Qcw9asfyqk4nx1uvm05DP8DpEZ9CPywr2Ir4Y2H6w
WYoJDaH8Y1SW2rkyZ6wA6puT+QuvApBIFA8Eky/QY92UDdibspNfhwC9TRiGnIzLSxtAqkydczOH
xctc+NmJh5eOypjnL9rYdwevAaQ1BlkFC6ATwJ1tZ9dUnQ21j29p9LbfRl1b7NUvACkG5S9Y3MM4
LfmLm7CgtULTT+qrwLxpHI1optRXfWzzs8jXbrcl6A65UPDql4Dwx5pxmCWzPRzsdauZjByTEwUw
imD+08JGhrK9kkrjqoyB0TzCkX9IYmCcui42xYxyqXfnA23zMaSanQcO/EO81cfsI7kAN7mPEhSz
iVPtnYG4Z7ccdmNrn8Bh7wqv2ViD+ei5i7naTRaTMJr6bwmiGxr78evYftI5gz5YPEaeNJL3rKTg
/BASfs/J6G6Y9wL5Esse2OmXx04r/9GbGs81rdnRG3a1lqLtrvCtzttYn8GCVWRSNQ0vNjtEI3kl
GSRuu8hD0vdwbM76bevMm2ycdnEJoHWMwmcfSGZvtNui8Q6xGzzUrUEceLIQFHMb9NO4F0yKC4Ej
LAnDfUcW8WzkvyJtRzq9s5PinAgKS6aBPwNMEkC7dBF2ApdBpBYtEaI/sqI8iLBJcXVXqBCj02CQ
1Oc64bsbuYguGyTPVhtvihGbfu0tN3OavLPmnPyxuDdzbOC0PCOpW0S9whpV0FOFj98hA4ktVtuy
jO7w6xvaCD1iaGkCVs6VIQ6KJSZ9/ejRJBJ9QkDiK5xMdn5a8giJpo9eY2Zlpv5l8m4Np8TSXN+V
fsdtUS6ABsyNBXOybQzEgpXb7LNl2sGAh7S3C+CorrqyLHYA978Kjgc+hmGdBOMoe0hy76pZOWRp
+yVFbF4TwhGW4240nEtjQxsdCfEgRcvVukervovcz4pfGlbWF8M1XLrBCvrxgYL3GeMKuSd2sMtT
sZ/CpkLKWG9dERP2ZK67jrKecCwAzuXyYkN0b7T6Cx8tF9tNAoKc7v0Rtk40s9+aFg90aEuLSkTH
ng3N6tObMWb4agcwF0uzeiMxitQZx7wT8waZ3zbwsi3dNXzCgKJWweDDL2koTKBUzOGF6Df4pTWu
QRvIWNWerKQP10WCvbZ6MTNhncJhVRhFeRP3mKTiaJunhn8VDmtEjYzqyrD8rq/vTWdJjja5sKsO
8fuFIkONNRzDWegDZJu6MpyzLrBZL7nw9h0JlXu9gCpa5dHRNZAvGEU2H2guG1SSG6R7D2Unyvno
d27HUjTuPSMiExx+m5LvLbJLK5zlNYjz/Jx5WOGCEEd2U3jjNRyD02wm1B+DBOumhnaDItABl9wG
7zUyq2OO6/2sZSYpDnUa7wFMFKvctOvr2EONbLxMsiMNbvhcVOJkIj3ZRNSuGNeCxwUt7x54Tn0g
WBtOVB2c68E96zSQqdmY/qHONPddrZlnAzQl4Mo62RkG8WaRDu6A5nV5wPJJfkPpvuZ2mdz5eKfG
UOvuPNP/SiP93JvWhKSV8zkRX+ZF5GyLeIruR51zUD+Yw0HpNodsMPdNEZ7VNe2NXYKvqcpJGuot
y6ClucyoQ4mK1WiyrapuMbasY/elt50qoBE/ml0w19SabX8Qg7esKRtKJNvid9F698UcfJJbXUlQ
7Ew+mPa1hMUjZxN7oy5lhTZ1O9NpKWmCyumYOZcGa9r4rNT4qumo5reuv9FiwRi743AJF2GvvttL
nZssI+UhkDgpCIM/E7yx5GGoncncOpbNMd/K8k2S+u8j8Gl4fe1xkBKeobfb7Qfh9Ai6U1PfLGU+
/AwWtJg+QhjNSIWHJSB7MucxTIfzIAMLyW48aiU/pNU+STT8TR7iZCVpx+uMbNEEJ4zIy5fTCSuC
Ix/XLzn4qdAX7bYWzcgsz3tWmg7Vn8ujlpXWIIRMqRR9OkwrTjt7X4Ys2pEBDZket3q/bkd2aJEW
50m3frSdajzpiOnLTWCgVC2ZaTG/Tv3lakatprVqtK8c2+qdl7m79iLmvaq1r36zsWiCQcywVa8r
MQrxpIUTTlubG49eb+b5dJ0pr9RHglAHQF2N74Bu+T42mnv2J0YCP/Nm9S2RjrZ98aQpXqpchVSn
oKuvWeCkNw+lNnAKdkN9Y/m0zLOkItfFyV67ALs6RPP7QbY41aCzNLXDGEXNLh7JrwgJNpk+SKyC
ZEfL9UccDw1JLmGpbh/VjE+OlCod7QupsFjzUmuLDvleWPBm1DXH9P1u5C1BCMyfXYw6zIfI9yHn
p/ELHsIpPQEAazaMLatV4mp3Qe4pJaBoZgKoUcSxTIkkPabyUOtyQBnbNzWQbXEML+1yTvwarIh8
66nsT8e4TIDKtK9K5b8sD46TLFc5oVJvUc0yjAabsOFoe7U+VT7i6HCqH+lEOEoCAMT+E+hgtVJX
LDQhNoyEUCv9ohpRqvZ8iPTbHEgtUQJFNUBVzerZbzZz01LE+BpoXQS2aoIu0C6jyqY96KIFwL9L
mQaYcOON9osQzDGUkFJdbiWpDiRyOF+OjrDgWnmag4QM2Kmcx4meNXBCa7dx7IiWfGbMq3YQ1H59
fpl6EgZ0OV1TY0E1AvixJYgFrlFM6Ksunga//RGDF02CaV7g9yk43qH0Sip8zaL2eW6JoJRb1KbS
GGWGIYPNAPXHwDJCIUbwWYS30pWz+xEyObIM7pTSK8Yd4YZrNV1XrrdASgaKIjoOGvsn5mtOEPK3
drb5bMcNK6CcRNKJHtZSGqA0VtTEa2hk861v0AKQIz410JsolsjZ/kZIgYarr6yVTnt6rT79qNqS
Op2i7B10WjhwENVgwwEVGYFqHl7bmORgNUpR3X9QXCwE+X4UCPXzfeOF6SFucoMbhieoocbYq88B
bIW3buIntTg4vjzW9fSpCWvZ+WC956j5bCVaGE4Zxv72VtkboOr+COiqKT8vS9ntsppU0nHGLoSh
gYQI/6A+noweHZ4HZI0/m7BpAArwRv/n8SewHMWt2+4IDYdjzuA+TENAdHo4ruy2um8q1iKjDY2H
pYE6lLFM/wgN1OAhnbCURQclL/YnmC1Lbq+leqH0UTD09pNHWA7ByxyFpTwnBeWwIp0Dr8OM9lTq
9oOxBDYoBXvMiBg6ImyT0oNiRj6s5YBCLRYUObX8WTSlkUmwE3tdCQcp6zkb6zF5FCVTk47FVi3y
VgNwKWtd0i+kcrip2feX6Fb99iDGQWcP6bBi3MJ8jSgB2FHDZ1ha72NI4laW+lelwE5IU2+sETd6
W/7RzeWmyqt3GYRMBu1bGSGOjUmLa2w9IenMfDRBURw0q5ZhfwRRaFV1JM0BIxQ6x7LOQSgRMKSe
b/WAaZygjgZHTnUPQbofVvI4MxC8vGs4+/WhcXULk2mDQQJOSLp53OcMByqC73626g6vxBoB90qt
kkrRrJYJdZsnBmeuANeg5uk3SngTMW7e9C60gC5zl62XuvU6rq9BjkKiMyMOcWzZrjPdWvDZlUds
yBycHig7V6ZrezuvrkgNli7LtCAdsnUdXD3cwsgPl0MN1RJwYbRjYJBu5qEmdhSrgRzD7o3Oeq/k
QR725TGTHpJp0L9H97keGloMjf1hic7lTuh/NV68KxzH2Fk80SsLkRtdZTRjJNQ1MGmIqrZ8o9zY
kYMIygx3eA1pO5IjtwILb+89HYq3eiPq8VcPoSbwTBGCotQlYt4zyzuAwS5/9P35QIpYFdoa0wui
KqS2K4m5xRuL23KSDqfA/J33pC90afyj8zb1OAV3vSPSBlPd4NN253Hjev5R8nA13lTLhVry1Odi
IHLfmk19Up9/noafQjcAQcnDr5KemA4yQ+O9cEYIOfLU2HXofAzMMAhT3Bv1RtSAUW6GQJ2OFZN2
BtDxl+MQjExeKRzK4LmXIrKa1vfUh+W1beHCybUzIZAVJictPPwdavlXG5KWOocq9E/qIYkMmzEx
NhKuNkZdjxQqv2BmU8qtS40oUwd7krhnovKA9f21F1qws1C0qSNCmtrsXpHYixjGhJSd/SxSJlPz
EUzsahA87G4J7GjMOdSEyENX6iqpm1OJODKZTaHRlTn1zUEdKZVocSzCt9juv9U2o1adpPPvNQbX
P7sP+pSOCVa6IL3IUJpJFZGnfyRJSJsLmhKUmR2Jt3tlbIjN+K1gFVW7mvoE1STXyaI/RUjLUe29
2mSzyDsEEA0P/7MZd4G3mdt42CcN3Va3AcIvvQumVNI46S8sWrAT8BkvvU8rXlpVpVPPjq3LTMlE
lY+6iwDRZGeV1lWukW4b4i+GYyIg8EMjYk8QjHXB2CSnlPZD4GTvA56jfc5zXOszYX9SLggQZd6l
U3BUD/pAD411E40jpqUC+jy0KVEAFVWzbiXuaibq9insg7/7NEtShse5f1ZzdiXBIlePyVRj3+qR
HZxS6Soe497fAyGBajID/a1G94A/e+OZ4jwmxgMkuSe1tNlSjqfMVWp3yeyORi+AIbTYSvkDdJxI
nrH7dBOQ/pqbIzTCaRDl+mqMsvXEVd+p3XlpejrF2kTWUrruXNYai2g0PHLs+6h6W87/4qieMKRs
1db46CvUG2EQv5giOepDQnctk/xKk+RLdWcoiZArHU+R6bNOyQvsZEwsNXe8S2DDKZOnlB0sA6ed
uE0eQI49W+VmWlJaNHLybwL450gQQGUjISyeg1uYfD+iVXVc8PAHLehyp9bfxkP2zDsNTgC3ifOc
nlpocRwHeJlO0L7OVN1GL10WSEBzQyDfC/eWARxuaFB5ivLD7Mzu3h0DadBhlQTNXu8LL7zBN74l
jzNDUBt33ASfhXxKlUhcXRB3CC40a+gzpW/L2I8HaLGYI2SpgZjxElvEyOhSvagsS+pGUy53JRgk
zkNf5264kAySBe8hWQhzs+zhDDDbavovJXPrI2kfDBD2mloR7WtTu3NcuqeJDW7NaJzLnLrXOuBe
LTVj31blJZ21eJsQRNZKgYh8y2ZXYVQYuh9PFETtZRfW7pMNMWDvBp0kauH89fuXoXUOak+TD4lS
balTUhE+WUvJGqY3Am/3L3VnqKOBugjqoE1gEvJY+aTNpf3gBY6jJBFqS6CrR2f678IMkJ7fTlW+
qa8EMG9zslgZbNT6gR0q2KpFrZGdTpio7AQaZUszEWngnGq3e4Sms0902HZSwNEUGkERTf8tSo6h
sy0VcEG/H8eswtIOX5ZBAI8wmkkpLfpZwaRB1eutHRFUy1loxqXuAcYrsdrQMBY35MXKuVg/B/tx
8ugcACGPk/lO1QF+CsxkrAkbVk+gWsMTN4+3dfdz7Gvj/irgHKPexpEG1uFCgXdxkvwGxhxva0TS
ZBnJS2AzknIcaS/uNYixOueVUXfuUZC8ASe+0Af4kewwbnyrAxvij00JCWVWrQ5d3/xRn5yRjw/Z
pEOIr12eU85iShEn3Sf+Asep7Mwvda5Sy446RyQd2QNO0d2ULYOHmQG57D4oaSJpgdAERuzC0k+n
tPU2Zsi8oLRUN7ASoXaD9B9q9VnVteqGVxsYCUB3XlhtA1t7if0RkvuL+qFxobSZQhIrp8z6WRBA
qvZBV2yf60kQ9Cjvn7Si3KUDuye7fh8MJmqbxAON1GqvY+B9q10DR44gDpY5BiyYrarclU6XbIq7
wC9+LQU66Ljr/DvGICEqKqVj1Yg2CKrlGjvdA7c8oDfx3UgrrEbxqD7HOXWQj2PJGmYy5GexVkV+
MLicqJFNqWsXg94vIc5JNWbfk9KqFbSw9GKrbgwlVtSb4GSkiAqi+W0JZ9YSLHaH3ozuC1kXGRnk
qCRLz+qtjsJ7MrPkxYnA8Grk9/1gDcok00697WjrRlrmCNqQnw3P6NBp343wKZ3pWaulX/1vwts5
uSbuyikPtlwGhRDJRgzWm0jOYtTqk1ox7SnD+0kC86IReGzRcOxL5BLKxmmxcMqlQn1Y8j8SWQtM
srCvSBEamXk1VviYTyRCq79TMxCPM+v4cS2q3a6fs5I+RPpNQ/KKmqc4ao5+UhdOHSXnHgN/IKP8
MoPEJ6ZV6sqGgviJAo03ymbW3mAyC5h7TOxyS7+kRoIA3+b6h2zZNpoJj/UyKGHiieFxoHyii1sk
284mrtYaqqdwqOpz4OkPQKkJ8lJHDypK6paenL9YDWI4aqp1XN306vUldhVyTKRA8VKLXlTUvgXV
NicD8c4uSBdOOuuLFLv3Ogv0h3jcwygdfqoo2ynvpyU5ZR609lwSTEZUSpR5+L7ShigUV8sIpOHg
4CCcYiwfmOua2Lytu+TdLlrgy3bvS0dEQOAsFVNuSOtw3MUUMtjwqgdlw6ZUGM92RnNVfVhgNxFp
kUehllgluusTatKBQMrUcq9qv8W4RdmvNOm4YUcrk7E6T7UVP0et8R1p9lkt46pmducYzXCMtEAt
H6VLtLobLecsoTJJPd4FjkQCLVNx19j0eURa3dsWHwihmcwDKvZJx+KcS8k31czY2XktcP/usCoT
9hhz2xU4/dyKuDjdBkce76OB3xz2tHxy5prqPOZ6w8nzae3baDgmzuUHYebo04f2IencR9pUXBpq
oCzog9tOSr7qtDr4JuwqwYAqr4v2mNAaW9iL24J8ZDNDnmSkuMEIFXQ2feqvA5PMaluP+r0O4Gfn
wrjZOEBobHQF0FX7bNfkLMIjI1PTGyqk8jT5DNfJt4bb3mVVHewYHP8GY+nuWoNOf+EeoIexwYxk
DAXkIOFFfXft5mAXRg7nHE9SDRklFWlBascZP86ZkovlzoPBz6T0lhSw51FE6T5KE8az+VqTSLEo
7MJ9YvJ4CYcsGN3q+01N4GoCvDbx3Aa+KtFzdQ/sHamYU6Qno6EHnPUDM2s8IL0gQUo4KE5NLzx7
cwLoAGLBgxc6oD2X5msc5wABAPiGsY3PUeit0pn41rQXW9v1tks8McQyS3EE2RmugwIjTwfZwADr
QK4f1UxaXYZSInzS6q7N/WrdGxVEMcj9o9ZdA5DLpU1Sq1fZ90jsCcqV0ISpIPe7o8DY6DPLZDQR
e0QInX6smxqK2SJOTsldPUTmI89D2H53cfERNTwlgz5ZZ3O07rqpflsC4lKGEQe7+ldFB6ZsK1Zh
Q5S7Ihrv6DDRsO7N72VGY5hWy8YUU30MXG2Xk7S9oI5Efe72DKP5aNscJyFXpsBCOQItCI3+OBUL
pOgqYb+17xzLe2ztysU6OYerhfl4N4yvNfC+wqY5ZLiImFtDvFVuCKyIeKNtgy0rcr3+l+fXv/1Q
0lndAnkTmRzhgkDU6Ak2rxPSFlqfTK2ZsRRTN1oOJroTYLPP/gzhx0MZQovZuEuLZIGwFt1WVgBP
tgb74Qpn7U2kECWynmP89BuW4z0jcdSAM3aAos0fce58YrojnQbvd5M258aLYsjrIN26csyAhmcv
9dQP1AsJsMTuHOUD/cLeZ9xsyyDdfXIl7JYdgzqbXDYrPUSN/Lk6NuWMZJ8AKN/xw6R4AFbdxD7W
pGnM3ik27P3SNy+CPusywqhoyjeLkc4Ond4O2R2NLv/RDD9dxBSXKgGHjET97I6t/9Ibv/3a/LQn
H5JpGEO2m4xrjL/IWILo5iUuluUc4A1rcU5AI6K1ZbrlpvOovZEHIzKgcJHkPdRGx2iifltcw98X
bvTYMwWAJ4Ls2iXssNYNbYO6zIcdMb/0euNuO/SOBWyao1UlkDIweI4Nic9zrQ9XHWc8SL9tmugr
L4nQIftWcXErQjvp4ZyLATNk1zIigVc2r9sg+fAzER+tvPNOrjne9svo7mJOUQhCKDnG8ndeGQQ+
1LTxtJTBclR+p+6Uoejuj/TGkvNUD7yNeE5Rb+IvE3Jto9oEX+ARKWCg1ZJVQZmTicHzi/cr1S6l
6UlStr2li2FsAa+/BFNt71sHsgye2i0wm+Di0SOyiHU5jm71TCtub1pIbx0bjw5QXwd/ZRTue29s
rwk9etGa88lx8w5NGJN7jW7HqfEKHATchSxuaCzScxtr2QpPi7HL/QEVj82FqHx4uq3IscbJysit
rX+ni5bW5n+wE+i+73qGbWu2Q0Prr3YCL/LDZchLYxNK2ovtJG9L+ksXzWsi5fRqoKZOGKomVc4R
1X1RFYYqBghj+DIm+1J2rffimeu/+rgGn1Yw2WOv/9oG8U+kORQcLpw7w7AN3TLRDP71ZQfE4/EI
DnRrSpeCVjbIjdam5+1UZx858uSitvuh/tj9wywDxlQHitklfb3OejD6atlGbvCkdvBqGc6+HTS7
H9QEZbHLbbaypXtCVqudP7JuFM8BkH0FsIJb9e9c6Po/G18s6XhBuQ7lxbJs+VH9L39w54uCKJ2c
DohEe6UZ1kUAy3eCx3Vnjyy3qdUAVtbBlbSFvR8nTHCdbt2lASuEamaK2XhuaSFt/vXVNuXV/OtN
YjkakwRuD88y0ND/9ZW5WVkMUQprOQzKZwve0CL73b6nyGGkfS3LdNMxIeEAhR5ZthgSAg2WVHLk
+GRUtVaUzKd0Uz/mIerr7Fv6SlXrRB15VFulctv7MUpM1IJ0AFQRrWou3UaW7aWcVoDzXdR7+z9B
KPdf5c3v/KtV6MqP/0JVKhDi//zpCdpLmf/Lb7nGH9Qf5Xf3j98lX81//6b2vxGZkv34lz9sFSPy
vv9q5oevts+6/4Ixyu/8//3i32mSDHy+/vM/Psq+6ORvC+OygCL53xBKnpr/dRP8E4XyMStBSv0V
Q6l+5O8cSuNvtsNy4XGzOrAEDO6I8avt/vM/dOdvnoUcXIM1adKYkjaLgk4zsEkLDqVm6pZv6Rao
DG7/v1MoLfdvPMy65nLPc5DhcPR/oVCakBn/4X41LAfGge5btF883VCEkf/1JJGy5C5Dw0prpLTG
GsjRxzCo9xMdnZtK154SvKF74h5QWFfN2s0z4yZ3IKlj3YjwAd6Y+ih2eMxQeJRk8DmZ9YRbx7mM
/fDWzIATcGXT6psWj5TwAj0eHlVkrx4+gblD3AdEnEh2aNKeU96iCSQBYyCLjPGSdvIWc691Xfyk
p7JBXvvGlry7aF2RyXY0EQCuomoojzu3Xjz84+MlY+jvoBo524L6pO/Azxc1aVj4EBA/UvdvM6e3
gNfgoMrT8dHVbhbM5/vYCppNNRADas6orYJTPvtfXY7/kfhTmpT6Q9aODCkb0OrEwZ3npTpkhPek
QXFvUVCHbEj7OCOXy+jIa6lDLE+w/XGKQVEydPzLfPfWpo5HQ2lvyo7ttPGC7BpX9SUMaciPIdz4
fEa6Ogn90XaD1Zx272HSf2ba/B2aJdLZfEsFcg386FCUyW7Myyst9AfSAc5ZNJ1rqQ0dGMBlnvcS
JuVz1bpH3+1pNrL4zREy8Ayx3txwwK5S8PXznTFTlMcBWR8JEdFx/NBI1D90DdRG9cfUeQ/4FitL
v2lqaswYf8EaBCMYjGDYBrpBcDNlJmejqUgfMJTcGhYutCLcjdVLJ2hF91kA5bx8ahx4ZqH7nsxM
t2wqNnK6gePYQ7HtM6QjTiF+pcHiHIa8eqzi+BT/P+bOa0dyJd3OT8QD+iBvBChp0meWr+q6Icp0
0wS9J59eH8+5EQRIgKAbDQaDmT0bu6syyYjfrPUtQwi6Z/JVVpRVVqXZ10ZRTmA1nmWSs7le5hSh
7Mr+1FY0OKAEpww2cyU59PvC0k0fKgCpLQxYo6K0920z46Dge53wmBz0siG3IsXMkgzIotqBUG4B
3axRhhfijvo3s6VHRkJGY/WYxtpzHtcddbhJs4RMcETpxpYc3Z4Dij7qisAEqrjSYJ9lyXw3jl3Q
KOMMZdJkAdqiTMabYxFtX3eveYMHGkJzGo7x9BOl0DbjBjQD43zKKhdL94CWS2ICnhxyJhiWsvZk
iULkvZEmJGOwWXcBpHkLSsHISs+Lg7+nisB4FR1TxEa7pgrdvSbzJhzm4mLmORhklTEA23Sq+sr5
dDLweZGybIwSI8TC4oY2cfG7VLefolZjrBo5YTzTNlZSvqIjrdldtbE3O/G97Ad+/hhppRGnRWgV
bJULlfAItFdllP9NhP2YGamyZ8T061QV3sGsvZdbjs0iqNlWYMvYyeq9IaGE1zPGhonvtUkZ/mBF
JeySTIirUc9hZg4Ec/K3wLOE8QMKY2fZMTw9lYLW7Os/TcawJl8a5rhEmuHPCcEs0cDnGzY2RaSY
zK/TKn9HJqsb/G3wLGfhTXAmGAwj34mMvhxRJaiKgcosuv136bY1s/5VJoSQ8SronDRIuvWWHEHF
QO+ki0Met/qeo1x6WfHeVj075nYBDfgxw71lsrptinMmrjhFDho8iUMs6Ibt7puslsEfsmI6ubr4
0qZuZuYBLCtNkz3SfwMbKL8PcZxPeO5YWcD098aumWGXGYkvmTuwOMzzPYLyOg17M5+CPiGCRC8f
tHWED68Q1rnOhI4ZRG3asCaQ7SFnc3scQNI8mGQ3X4WwAXSQnuW21wbPE18IlNxlOekp6q5iKZ9p
qXuR0ariAvLQDiOqH3hkG7Srexuv1dTxKKVmwbzdIUoyYkXqAMxFgef2O77PG9HAKMcW1081ZL3Y
P4tdg0Bkt1G4M6d0SMzi2J+WC9GmNzl9qmhu/cZAwELlSLavfGRgox9BxCJbTEzoe4bzJJc0uTcd
SZw1miZUfkQYRcbQeL2qnqpS1qeRP4z4k5SRNomSeeSD8fqTwXgCtfaIamLhLx4mvH6H2pI/xmqC
eeSdTLEv+oR/vyCE5ZmuWgCwGNIeokc3ftKzDPe7ymluEG/aiPGkOO1717Z+xqxwxj7ud0OZgo+s
kPWlk7fmy82qygfgk1FIuDum8LVm2ljJKDS2SFW0pvRz3K8xXxXDEto8zk/y1RqvbeUtiyb2qYl+
hw2EhzW6zKtqBq05ouuv1vZW1wibuFV9p9akPyokMfKvy+SAPED6FMoiu5OAcs3M6VdJ/SKDpwqs
vGUnCQQwrh2uXZIDnKo4osmA14gUhJUMI2m1FHtr1lA1LxZONAOmE1nLHlHQxIUSauupSaOH3ZDt
GzW9p1k0QGVHduiM1JoJ7vpiQK2vxXLgmiMaF0n7N+UpBYVYGcRPYNLjcWtI1WCy0p8+HwK9axe/
JfC8XKCS0B4HrLBzfD7YLsq1zA8gF146LB/Y3LsduZ+bzU2SJ2oTl5Kk5l9YCeMu602bYRCZSKL9
WjcqnGKmexnbqPI1OxSg8+seEWjUK7lX1+N+NBSV/bEq92RjVX6LnWmsRsWz4MHsIhFxlCzxze5I
Nmynd5wXGIGcV45apJQNf1Y+ujllCO8qtnN8h4Sbeatdtr7G42tLTuMunZivlRwHpuswgge8ltRt
5qcFGUhuNK0wpEBzSEozX46boq5f/+lLzhaHILActabEbmYxY/CJxfHmFPeP2YJVlXYHlrJlY18T
Xnoem4gEwBRrDwxp2HwYPByNiREpN7m/DQIcFdnJrGovbdb9pnrUeXGx+dlQzI151N7EOL8gwtR2
/O6Gx6ibMCnbzxsLA7r7C0C/QtQEvRbnC/YH9bMamWe3su4e0rU5JZHhy26gROvqnyFlWSTaajM9
TN/lRHK4siCATXjzW3X+VRvLxTKjLffCYufOHYobKxbMGBO21Xmt7tF7kkMwS16g9Ra3wMSUXC8O
q4TTbzqkmQ8sPhkRkIljYXTsyvim4E00auT+vd9CJmKuSNCBhcqPrS4gj2W61pl4z11WsatKdHne
4K9LOutlMUpf0YaHpMy+pMKH+ra4BaFRPJCrbgdjqmeHWus/hdv+jiPWhUhgYhoZrCHvRpWyktJS
pNm3nqKPm4iXCNFegpfSeKlXVxWAJ3BD9Ho0kEmEyquJCTNtbIZdyfSjkhiz4w44zxHIvSELZKrc
Vtt8ndFPeQQOsAvrVnXXNB1XGomNLuYjmXJHGe6XXgnSvl2jCmzx2OSwYEn7wIdJ4p2UQYfosDVS
QpBdgemYSs/pvjtev09OIIYpyVvkPoGL3WnG5+y85/b20d4pczOV9LzksxleevOaEOpI6oR1r/KH
78z8zvIvJ/mY2ocVe5XBsZFi+CZIjBupryno8ESYzddImVNhGM30H6Kva/JGIZpN+W+jg36+qw42
YyCLoabjJUJzzyR8RkdfrogMJzTZPDjM9SpiUtTY9uZWPKyJs1cMDJMx+j35REganO31WNXGNc/b
G0Cvg5isYyJHFKEfSj1Sat0yAML8M8gY5bcFhQfVi7k93zykKhTuDKCxjIyLjp4Hog00877B15t9
9Qv2L8J8Rz1DRU8aPT5lW/s0xv0c7THdZwMHl/apEELhdo+ulXsk2QG4+3bUa+OOWPTuzdNk1NT2
88NAIz82dxXoLBs1nyFq2LO0F8VrOWIzRWSe0564Rbiq76NJBYqWzlaSJ76psCdLsYzldcjJmZa9
B5L40Oq3qe0wmRwzyc28XQ9bTNGrGBysLmbgiI9ywpiI4w3TQVP/U8lGTmfkO64MDbsN3BLqCRc9
5U1eDj7/sDMAPmbHLJI6/Vj26zFdKSoo8hJ79R3WfdumJWNZaysPaUb9szw3T/rqgeT5V9HFwY0a
/OynRiWuE+A0wWdjAn5BcJJjB8TzFiPT9PCr6CKEn9+jymcbNRxrHG7jxMn0GrkBVn+qPgOdhu23
7o7/5OpiVuhFn0TCpE/E9FKq5MO+kyd813UXsCaoyH6Gav9YfugLKY7gHQM3usfa1ZaHJaWQK/fV
itvrMCpfWusn6g1ym6OfWBE1XZgdJ/ssrW1TdCSAResCh8QeRRAMDmb6bcwpIq8YVLk50QrvaT/Y
fZD1Mz9VyX1arsY67VJ2tNmpmC4bZcksTwiUWnK5Sj588g2uFASdvevnc2qfx/m9+OJhwQM6vlr1
C0drm4dJDpFg30gkcYc68UduBt9+jOQpT6KtVIx7OtkQSnkpL0NHp+cz1iJGTs1PyJsylrz6vuWa
RnDQ/GLCF+bfDIAqXihUbAsDVT9R7hALFPKoyH54on7EYVisjH+9mGzohNnf06rvaiuYkVha8tJe
mi/95MBues4fxjtm3vYPB2u6ZTVi3vRQHeGy45CAghs5Zzv2LOtAHEwsQvT9xMQ2qsd0GCA/Jy/M
Mo5rlHsRuVx8Wr75iMFoahAeLJ45B7N7Fc2BFbQQezs72OUZXWFJjWuFS4a0OljkCXVSNiJOz/2J
OAicVoKjiv6lWQ9F8zNVv7iM7lV6KBsk/bvxAf6j+WrpqOFBiwyB0h7GLrBQkOOgBVmsX8R0Ltxn
lZhi/rBYjX2pk3NwarpvtufT5C/Vb82NzdnhPKb5swEnQpb/Jr6vZfup1u4D8tuu0E88dYglTPRL
0XqQ+bOu7Qnh5EHsWdzweu2Gz65jbkBvFPL88Yom/QfPGWYe4NDYj0gNin2zOEflQwEjaDFDhZ+m
PE/rEaj2UPiEqKfk9MzPxa1rdxVdE07PgSjrh24ibhh4Bg3hHuBFwb/LPaBr9279pPiJ7J1zitGx
UuCgCGSf4bMqooQv20Bovo2q1HiCI9waHPB/4ihgYemgo+Tu/4riq6X5DmYildDMJ1J4C98t/qDG
pPgj7IFtgPGQz7f4DRxh+wOKgrCyjAdM+ILtBlICkn6jIC4DLujcOczKaXFQU7P4+uI9xxzsIKgl
ra28g31d2wPrsIXUwdqzZ1Z/gHGu6QLm8j7KEDgPXuvypy+eHOvUZhj77612WUYgwmD7fBT3tN+k
R9YfjE7Sf5wd1Rupk3EbqhSuRMEtQZwdG5aXoIl1IHC+YvgDxwvffnqMuwvJlH3qL1+Lvt/INNCP
2WggVkD88Gix4+lDGYepq+7WIqTIcC3W1V5141fju7W7ULECTfcbO5xm6pKLPVymal/VZxB8Xs1j
r7yyrmKoRuHKfgI3s+oGi/WIRjqRqIT2vfFQ8GtvOpeTi6GNReEXX5ysz6iBRFjtpkA+xTPyA58R
dsnyvztElEfEfiAng56gPNf8xEsEI0LS+l0FkjtkAIUvOhSVoVPubf0kjdMKa7B9c50jr7vdX3Tt
6kAkJEAgcCvk7eyWzpPypHFWJ+kTz0+T2WxzQTdQlc7PrvGm6y8kYs3pQvg6iJs3dDuK7hvygtNI
5T5I9l0Z5FAZCxz7F24IXlLmEBIxCSsccl6k3/5R7Zv8bIwwX95kDufLH1kQo1khbAOdGRrq56KB
qLwntjFaghW+UMtATwn4QsR7VSEl4EjlLMN77wPStQ5Gd+Z/5c8iuY8ZC+mQyVrHHZNmfqGFZFui
xAcKISmuTNA1CGc2S0JuHng1Fv1MIPbIJADGo+0BQuNcmz71f2jI2KPqvV+NV/L5krureS1DLUpe
T1M8XikqiVr16RMsOlvB8umXlMg8e27xRVcB/lLGSVLZodjt38FU7kwUk8SrGSS+sjLcofqG9Ceh
20Ef3353RbmzG6Eq6rQjN/fSAbn4xXWYjfuuC/l4C4hnzi7k1k0es+ShVUO12hfGfkJVZlZ7Dt4l
P/YPUj+SyIhZ1r4tlu9Kz2iCgvgvDxkaQWKV8t6sQR3ddfUAjJ29dxKfM/Pf2B0H41Tk2MpCV/M7
7bEkR1d7pEKn2PXr+Cc197xmkFc9pbzzRSNz6KJn7h7wjdBMGQTTgzO7SXwoLaI/oZ5TqzOXr8L1
J85udMXT33R89Mcs8ZXs0r1n8lKt/P8htLhNQPIeqY8ojHgJg2E9lkcXXEF129pKm+Bbm/A2fHq7
cT7zawN5VrWjMuAi5vjcG9nrwuFNxipd0g+vYo04o3LxrId2dgM0aNTB/G47Z7PxtBc+i7k9dih6
s1dtYYWPZXr7hTSUIeN3hc1yC9VhjLYb5IHT2nB3sfFSyWPEfKuFOEW4GaKdA7f3NL5qSpjGV7Og
3AzRAvErDS2MkT0FDdR8AQbe5A2AxhgCcXKLK1wfBijEVuNOtY5W7SNAmsV1AHzJIMd81Trvm5Gf
sdL3e/kPdy6ciz6irieX3cs5nZh/Fd58yV+YwnA68d5w0fKGUCFo2o9hs4SfbvFyrfUnqlh8n89K
fLH4b8wihnxfWgctC+fh3Y6P361Ds+mN92SCjMPor2fKnch7Xh1H6247l9o8NJ9q/NzNO+CKdvMK
MVLrnhP+cHlfjVfduoFmlhxeTE6DxTg59plxDOXaj9ZcZ3Gw3Rvl1QYIwplAKT0deHHS8V5zD/yN
OYkxu3KiasfhWofmJ+WJwkuGUHG48PWy8o3PrXXJ1rPRH2LjWtI86keQnAVdOUPN+lyZp8Q0A7rK
mpFWfMEZoPEp5yBknpXaZ7DZgGMq99byPlIb9adFCQo73JiDOf0YXRuY3YBPVLgHUmINYh7/s4Rq
ib/hwCvQheByYwJ3KFh+Ypom4Ie/jfsE/wb6UJJivzJoLPD5tZ2mvVnu1WBhbng8x/jIIWz0XPyn
oYQ7dzCRsLyZZGCaNBec0oHoPrYI+21EviueuKFbMpJU/DzYG1hqwKdgmLV937WGuWy3uUdu+pvJ
DPYywvIh3PHQ/lB0zsC4mnSoqSDB2/LOTIQJ5qHL2CzfwsQ7FSJFC+IJRIN5R28WMXBC8pS/lP9Z
kTjdU/q14MIkYrl5io7Dk1n6Kca4Nxh5qLE99sQ8HvaXqH0qQVX6xBsur4gtz8sJjgczOu7EDLH0
TfyQnVo8RSlkAE+3/GXwc8BNBesWjtobJSNNRrUnmXa7QOYa0+9ZaVkMiJlO8EnjDFm1hpLXDWOQ
hGilCACa/KJqAsesjujkvSjtjsbOYos99Cm1VqsfZ3IF+cSQsHWD+2gw7yo1UmOWLr+Wec1x/6AT
+BgXEZm4I/kn21y4W4+1ZQeKYr5Sf8Wrpx07WmBchldMDPWHMT1H61GuaAb3KPyf5jnUfvOPEpk0
wizS7PkyMf+vMqR4Kp29TlWLiF1uJ0ahBBT4tOE6CWsfWfqU/YlwE1CjUwlTzJbbkwnqgAqbTySB
VGuGVpIfjQEhDe9iRGeiwzJAGOgbLmcNdEy/a8K5vY/N1X0mOYkfyYmCXPeX+oGwDy/T4ccYG3D4
WYzvFfNGa9UPAgQWVFDdTM8zzL1meEU5H74Zxo87g77AXRXf2JYfNsrp0tqsz89LDeX87ixPK4I5
JXpcuz8t6wn1mvFEJf4c3RUGKShxHeiccFkL5lBMr5peOVVOBExLYv5CDGaxyyCg5YgNDZUbWvxO
GS8kRdwi8Bcm2hKkQx5A7MYJhvlPpqKk3lWeWLTvwb1Nk3hpkBgQyod4kzLy3uaXhkIDMA6Fampo
j+qYYDzn9VFT/zm9kbLt9Y48Dc36MiM/Elp0ttazmw4Bk+njsGSXuMnuGgzD0Rou1tw+GTmiSIzr
HNZzUYOHIV8acgyjSxr/sLph5UcqHc9PBDwK0tF9V4j+CLto6tBEINbK8AQbRMMx1mmlJDJyXjQc
LcO/SOtQRsxPPf41fHrREz71t0VnEmZZyoeb/OnzCDDG4ioXFfUve7ArMUkt+eb8vlmELjsriaHq
89E6zb298adtyEnFtV4nCROPimbScf3amV5jJM3+6bUhQrdWvuxfl7MWPnSPfzOlbdKgxqfzbw1k
fGyHh2roDkqWvPabuWrRshZG3mdscqnLUj1nhqAvrHnlYk6c5hNSNc3Qgt6JdJhjw/ySMf9W/tjF
mdxTTTFes7RG4JSsuD4QfIWsnQIGfNZ5JSMPSzgMvGqp2fGkf0dyQ3bSyl4l4keEXSQ5d3oK1aZ4
tvX4IUYbnTWv+JTrxCCVY7j2w4dlFA/DMHuoJwxPZzKJD0jfD6540KpOu5m6uqdOhMCVlEpIzDKa
0TXbJFxsW3uIw3VhM1yEFOSp9hATZkz7SUxKtGsqiiiJx94a7TxokgfyldxAjOQAg5LMvILMvcTl
tnbmEm7Nz1TYiDb5JFiSDf+S6jdpU+uxS7TUN0qbhS5YYSJSX3ODiqknGJY8QBA5ljysjcDWXxve
gu2gH/KYfekE8xTp2Kgpmic3726VJ9VuzZ3XrGaC2uACgc1KdS2oYDW3Nfeqle4xOKmt+yQmF+jT
utBbF8fRFDZVV/LuJh3ZYiyP6BOXhU6LhFaJK37Qs3dNVJzXilpgTq+njaYvfb0wwNqZ6ou1RRkb
A8Hn0mhvq/unNqyfoldnMMJ0ZAFRphfXYO6tsJgjwIYRaJlNnhkZn5q0/uZlyeiKsTtLm/pzTU2u
EDfGAxlVvF76cGjq8dEwScIeIpNhLktXBRYVxtWdNPRvK+4PRYbpc9Nx76Rm402wBJl0zLPLBAFi
OeD0GZlVO10R5ol804zqNbWdYEJ4s2OWjnAaKTRPwEArhw2rqVymfRV+Alm0kEW4MRiW1qRynRqC
GHloeZwn521y6BbcltesGaw/k5McI0P9VlOqiUWhrUSGKnsgZApB5CsLnpBcM1J+nEwFfKK9xg+2
khO0NEtqjZGdgc7ENiHUbqdm6tmxYI2NKdrqqJ9fLBkxGy6W37zNMy5TeUJOq4dSE4sfi+JX5sCG
xAwqUO+SEI0bys0KAXcxMCMoHQUDRt6/Eq7jUC9GdDLaB/noxL2wgAk1ESz9fCmGXvc7iEDhNM0X
a/vdxdx+EvgSiDbjLt780cjYIZ8B4hms57kwwtjlsq9wfOK1T/2hb+B4Cv1GQtC/oaF7d2GzzIKt
sj2VpDAIDIIxHxb6bi4MxAkcKCDXE89ai89OedWJ5uCQ+2enIKATErRUnLCg3DjZtZEOLM4Ntg3E
tCzxy9xSJrfZHdcXlIzYPmqszgOzI5AQZ/GOZMY6zKfxwcmX+zwyZJKCQS8Xd5oL52A8amn+ppT2
nUC8ZB8BZAE3xY+Etyow3OwI7qQ499ryvWTpfrKKhN9MvVljzChlkTfRzf9Mwc3Rm+BNh+7JgknV
Clg2i5Y2GF2LDztlUMBKH4rVW68HJkGelHyU+rXkJElY6O/kxKiJt3AHOajwMfs3OyGc0Bgeotxs
giTZ5kAiPZvbFrNYlveIKBelKT6iDFBzuyagxCoqa/daRbgrrRxYzTjzCNktWv0pTwmJlsx3CHLt
Jez3se22cFMKiwQxtg9wmJ1naJdshhLoipbYTm0NG6hat68ozva9SiTaLJ8V2By09gx2jQEWm2E5
nKokz2UNd6BuT/c1shnHTuXb2lv1KV7Ktw7L7OwwphnMKsywwhumHQfTwuBIaOrNsVloYI2FsFMx
ebeyQG1W2uaWfI000Z8VV/nsKV5x76pbsveQGidJIhhgRvMN9dN9MrQ/GDm/LFGQOtQdEMMznDSD
0bA8wzGzS62yqTXeW4sJcJsYgdIQbuvMTrYvyj+GICugnsvPAXsO+QbDacq6h7ZkQkXKE57J+jWR
1u+Xo5afWruwpdL+lAnBCK50uWZruZHf8d1hXiZsApIOhRphFrRbkmbbJu5KXUbrMD9GC1pdrXEz
iqWXVC3zy5T2H1wha6AY1Xcxuq+x3iinob0mPcBLtdIZXAN2gVPKttm0ELk7bnLUNqeGWwi+7LFE
MZuKwF0+B10A7zEY4lqo94ep6H3LKZDtQlitNHmEXPqNicE6sLyt0rkKqqn9WSKSJlJzpIfOntlD
Pk5L/CMQN/vsTzS/IVKsJVpxt/YCPISx/hTJ6GxLbb9I8uGomfFbq0kND2XENMgsQcpKQgYQ6HvF
CGxAz3yZcJPGK3fA4lgX16p/5ikCEIjwSW+YYxXxeCNmadiXvD4m1pyjAMjUpm3zAPr9YdXJOtH5
Qy1DV2B80u0MQyR4fndxt2D7rLRDSp9UtM64c1a8BoOYD+PGIY8KtO2kmbKcihnNPDR6pNLJ259R
qTyOBmidtn7HlfMXScWW08bCAl2Vk6Ogb2TjNUY7eytrHltD+ZP3bD2a/Bn1DCMSiaBpdMVXMZum
j7+Tsd4Stlal7hwS7EKW7pdcFb+TFaFC4DdpvFGwDiQkT/q2ZmG3hO3KqMvIsE1HBHU684tLNhHr
L/17SjRwUEP5BWHIDrqKQXW3TIGzQojoOma5XUH0k+B0m4HHBnW5AMoay7dcqMZBt9oXsxnjcFaq
25rinlOaH7WUY8A1P3loBt/N1iStzGZVohECgitiOBeFe2m40nB9tMpumsoJ1YMqtnqNvU3q+tkq
oGYkXIkKXnFye2PnXxTnT2szX0RLmnoqEqxxPfiCpDtrwmx3ch22RW+/emMi9iaT5pzFi2HFn3n5
W9hekc/FMW5w8wDsUZpmDvS8RhmovAnJzFLVy5Wrlmu7tayeyDHb2cuC+yvr9tnA6C+eCbjLSwif
6ZbpgtS5R+ZKaYT4O/82BxugLjyROCUdRNVwrqnGl0PfqytaGswr764hN51UTIZSm09hPJU1aPkP
V2sIxJnj39qAA2rHkHXV2CTUj2GfotDUXCxHi/1VUi0ZuPQiZ3jYsoXYhXyYS64FLEbpLM3o3ant
W7PBdNUMO4f76pSMW9u+/7Ye3WGgkyE3YU0shfXh3RELM1K9ClYshratZhjPD4YFB2uc+z/SLPkp
IpAHGeu/Dj3/QeCaX2rmTUb7Os7dhfjdPzIV98lOLkiTfhvgBTgUqxzEe8k0tjGZlMTWCG29SkPU
B/i6mw/DoZpcpb5Zaz9qa0TPw9K0YXyL/qxmDBeJAOQFRJgsxpeg092aIkYJ1dhA3TyMhUgK2qlA
hWhcq3IoPUNlVGCRoUeVCGwg+TOtH1o21gEGrDuHJBaqc6UXj/GisuATFvv/Xu0oeo1jY21XfKXm
JElKr0BP6fUpJsKRylWWHbCx2GXEua4vaztf5Oz2QNZonrPU/JxtgppSUHNqUp/LClPCaIC9rCSE
08F4Jh9gX6y22HUFs/4hbZ6XuXutC3FKdFq2ngweWehdaAa5AaLHKSs1MJX63ZkLT0daxQNRrJwj
y2MUq/axdgbfUlmutI1zbjDVsWhZAqViGFTPdNDTRDPhAmazZ2NvaKU/Zll2GzuXuyppg0JhDWNh
SwBt0F6cCRu1EAqkEdM+FBoCGfjtvd+1G+BIRHtkwCV7J5ctTVF3ZwuL4KZtEoEi1r920ZUnaPIE
ZZCHqrT5F5Z01zemBtNWhINxtEJVI2EpKtoWbR6fNVATBY+6BXRsVjoCdqLLMCbN3bZz2gpjSBhD
JMN5FyE0pD+bs7OK+UiqQpxlXz6Z1Xq0lK4OTIKaMAIAF5jyrQ+/dtrKhDUevxAe1h4a1vmQDIBz
jUnpPdITa5CGLB8mKS5xwoAOhcGDOWTllWSli+MWN5mq3cktUwRZNnR4q7L2PSpcpUniUzOwanPs
H1TW8SmfgChki3PW4Av4ieVmB2uJKAnW9dktJjecYwruhCPdq43ZQ3nbHUajcUEpmf2pGhi06dAC
nxKXXitLUvWEJG3IX+OaKFhzhrSeWmt+sJ0xGAHJH2JGGdVUm0+2CTQS2TGQVQwQpSiVqxEvbui4
jCXylP7H6jhQHNU6qAa6zkpHNpWtMkdOrOOOFfeI8MIri/C9kNNyr7fnu+FYaitQx5zXsDC2SG01
ymi2dAPjD38EgPkWHgTrSJpHAwDgRTHMlfErVrtMaiTsdOVMYoL2OdW6vNVd86+P5icEmmSYTlxL
mVWQYlqTeJDmlY1TjT2W1pAP322HlW5rAxMnuHw2Q2RHbYNR7ZYjMEGIDqp7LEV75KxszjY5QvGw
WF7poD2sRU2pkwsJWMD5wuBNAhr50WFaowWc4s6rshRUiUZ6iANN5yL08YBLjf5EKZgITs0VZTY2
ILWvjsYovxxw/UepFfC/QX+oSuIp6rQcqyoCjLqyipQtALwqQ4VBWAo43u4ioP5N2ZQfq60fGzcJ
7tIbCFmbT2VG+LCQQI4+caEe0SPtUEyJX02JGsgOF3rauTMhRCXGu8VBwJsT7Ubm+hzYqQldgPFB
IdwTgQb9F2atfTNFe3tQ7C+bUGmj1M0vAzlC0aIZ6+wUomqdFec6xj4aM+cbCZs7j1veUWsM7K8Z
L+XFwhaZqABDMOId+Scc8q4gfW91+Gup8bLM6viclvMBnT5Va47khff4n1jYnnfin44i/WD2YMqn
jHTT/ttW3He3YE6Y686Crtp4GRvjZ0JGK4nSrk1VnK05PnFGmsiq0xMfIvqCpnJ2jTO9tKXd7xFg
3Qk+YEpFhpfop4+WVGnMouBUC1MQvQOFW1KroDXCAtLC9o3kstNm1nmmsf6zndIF0jpL5o0UTtVQ
/UsiWsSFQw9609FMlXezg/LboiQM4hlnZs/P2wiTXDId/f/oDoe+neJjWp8Man/PIDaaLKOVYQED
sXRm0lCap7pmmZdP8G1TSvfEFiRu8wNH6zrdM+BWNEvtT5fw/0HnY86RzRT4CaE/Mhu2RkYt/a4k
c0Cy01YZgcSdfnIVJs3xpLh70jjONMgtyOmzMFNCtYpiPvQuG5JsBvEVaQm7HTIzPCDfqQ9KgxU6
UuFeIt9ga2271Xh3CEEwVBarLRiQ1I2YbZQRj6OVv3dRfoCwkqlD5ufFBGYLA67njvnDCvSGXHPr
3WZWQakFvmKRvpZwc9vsxaK+iw6p/WWp24dWEbNT4X9TiwEIr5ofu2BqQAQqQM+9NuruxOot93xP
lFEITWBvCuamS54qAd4z4hdVXXgVdRrDfpj5NWbZSw4/vhmMJ9dFMakQ93dolPoYOwD/TEXw9CE9
kyWabnIwjrB4A8F6cHWIQ7Ya0BWYd9fALhydVD5HR/DnojMmGcyKWzQoE4AkdSL/uW+Iue4RwET2
vJ7K+O/QxcUbl9leI1x2J0p70x7CK7PoU/W8sg55wj5SlHSlmc0zK6ZHDLQvZbrG4GPHR/7RqIQ1
HY+w0r1z78cvA1PySNBkDHDl42iPXwDiec6yMp/ZjeLTXdllqOVZVaN8X3ccEr2aHttlLJ+hlmND
KB9ErfC0I/BUxPDhtrlkuR4nwWiyxQNRMu40s3ufEublEpEjbVxt+mvWgxMDqLmLWhOFf40EDuMA
taGOyEch7s2MGacjIRmN5E9K/rhftcpXMvCYqmMdgSgzXzkOlnrtaTVUI2h0ikkHetIeJYhVdDZy
EW6JKKVwsAhxtdN08EcxPWVJDKRIqE91Q6Pep/NZqTuwiAjqynzuyA0CE4Fd6NBhZO6rBaRzVTy1
IjIZPyJeJRHwXRTasmd1oL4qo2pfzYQPjFygdW8bxXJZ2QKsaYHdg2C4kJC87pg7bBUSF9ML+u/o
vxKW/q8MYf8vXq//2er13/53zrL/Lw1h/yc/2H8fur79X+1g+Mm+/tPzJf4D1yIWYN02CG+2bTxf
/+UGc/+Ddt+FK2Pp4n9Qdh7bdStZEv0i9EoDk5heb+kpUppgUYbw3uPre6MmXdMe1KRe6RXFi5s4
GSdih/B9V1Dm9X9pMDJiwoGK70pPGu+/8mDu/2jPCFv8J+UpuDP+v/Jg+j/Jyf/OLyotIAxJrRU4
DeKLazXQf+XBkjDuqM0ChhSEWDqEwJZQIXIuwGiJmeTTdZqSvXE+FOjNLpjnczhbxDOmazCseCzX
PZUZIopXO3jgfIDJYftL55F9xM291RjjL2Y9KzziGJWHu1nGDP96cc52iItPuC9dH5td6agfPVtK
4eLbjFRDPY2LAbObKB8o+kOI+aMfcTwhTz8Pdg4SY6ZFVSlDtXN/m8PxKzArn2okujwN6S9DE8Cm
HetkezVCOk85cztmo8ZhJViuOyBKyxuColP6bgUdlQqh5NvXf/AdIsEz+N9GYTJOgOecu/KxsLst
5nH5YHxOuzDwz05MA4Kvsb/6FS+62faJmXpddJpEiWPUv0SyZ7QI39t9JU38Mtrglf3HKK+bQ+Vz
XiHkMyOhHHpdfW+r5YXYF2CN6GFy8h85zPMj3vpPGREa1d2n7XJfsAYa6V24Dinn8CaTK/vJcjFP
uSRdxCtED/oc56bADI/gEgS/pQvDzjTjDbYAB53GX94JSA9WxM0LUB7+Zw7HTDNfOOMK7BkXQNSF
Cw1GLbdqiMqzYppnhoRTCr7jhM+dUiIM/nmVMRebMbxRRnDkWj3igcE2uXS41wYzPw8il7sYc0Mc
Wdizur9Qnyv0cOtbQ61hQEFTpAoBCvbasOHqEsNejMOt6BKDl7TA3Za4AEFQZUDc7RyfzVATcO1s
mog3u9UurOAudRIUm2FQy9mPxbvOsbqmsenht8iThK3BJ+QriJLIJIMbLsehba2TMD4GW/5NkLDV
YsGhnLlTq+hMtscm34B5xUsMPHms8PQ4+NODjBIWjf5L3nkvXkSj6Lq/cA1/H2iTpx57IZ4hf6Ay
rLJc3MWzhwss9J6NKvyDJs9eak0hMVTkjWcVzUZQkrWbM1IlOSMQmfpob9z0X6D8mVoLWHwtaYe9
xd7rWMToUJ3PvS9lPrL423Mf58qo7eZJAKA/jGptgSQQTVrL/5VDadsOfSffaVL5QNqb2cXEcu/f
7KVAhzRcbBM9oS1NDSVs0s7OM7V1k8cap/c7faljqC6posqPWh8WPEph7LVKLAiZ/zOK8ZD0iU0/
VWnRqIADb3ZZaTlNWh744iCyAlYfdGV2ddLwA6Fz0c7BBZ61qQXQHiKLoYiJsr1NPfHiN5I9CheD
wmvf2FJuetU9970xRwmspJPY9JpY/yGXTvbOHU7aTdYlm9iz2wJn5dMQ6075UzmiJ4/BSFF4hmu6
jxc8jezV224Mrn5Fk7qlMGkIZNnKWhDpAHMeVaoBxHcsm/IIW90KwmmiD1ek7wkf387N4/TYiPjZ
bRD0dReyqyAYxJDHn3DTh5CAFQlHukyZS6HuT1RsFAYDCqRulDV4E2m61rDAonKog549IgC1WYkg
MRowpaufbSa/Ij/Hv6Lzv9xMcRN3sPqmhFhR76+WO/+S+CREVECvUeI2l8i46IaDeJyb+mWozZrR
GUmzecG9Tj7WjB0XsOQMXuGvdiMmNogoS8XjmrMKdRwukl6YvCkCh5uKowHLKCo4VUAPMrfFoe/w
mnKbZzxL45MbJz/sUge8FfgaGWPVqKrJV5B0GYZYNJf00Ndj9QAoFXtVYF2Jihz4S45n1crHZDrA
zeEps/Cty8ZHXesGIoB59JGlCs7U2hLiBw3VKNNXH+DSDBQBUFOGH3W0EA/EKtSK6GVa6dKpDOMb
afqAdUWaoB4J5W6H2NotlD0duI3XFF1BsokqzBY5zJ/LFDRXYfApCw5pY/ABdFXy5NRjfvQADW+z
mLkp66KLi4/k5BUAv1wt74FXETOxvQ9ZetbRh5zId61G7qM+dHEopin3PVmcUwZxh38i73lS6Z3J
hvgu88fGrfFuGkoMZkkA1WCRsmyuMkFrtrFIcMhk7Y/Y/XBY/pPRVPgg6+I8dCk5Yr87dED6aVHj
9pLYKIM4RXvtvJRD/S3qqNnFXSzh54rbYMPjyAmVLZP1u3R81op0tbdJR2zQWaG1LQ+S3z/Bflmf
rOwitHNRLCgAys6PVsFrk8vro1s3YD/GU2CRvfEC53XsbobL2KVLZh5XpTAVexOYD7IeS4Wy4xdI
DxwMgMq4u3kZLukajV45FoY24SUHf4NU/UuHIImW2QvPfsuWtNT5I18HXHKB/ibCCMbHYhmUxuNO
w6snX/PMMEsugLZtXyfBNqQBALzFMa3DbteFmhTJwpvbaYktDsNnzNKZCBUBZk0BFuoWjtaA1Fmc
RDlthQKZMNkxipCLpZSWjbK4RtXPsZ/O62pFllwmc8HJ0Bt/5/WabcSCZtoRahiz8l3IpjjEBU8B
9W0vkIcTTGQDxm6ATsz3xy4P290SA/viYcVegqlTts9qxL01LXsbNB2+k27rlDuZ9zjoAuugIS+5
XvRbO63YBXVRblN6AlYcIZwasgZzmE6X2XZunu+9M2WlVvIxr/HUkU8gYo6ohLT2kfSYzJwvTZ8Z
acL+y2sx/xaGLgzsv5NtnUbQfA0heWpf9kFMOCdSt7awyievjW5dKT/mJvGRirnkFak5VwNY3pTs
si6LB111tJF1pDRjzoAxKHg1rpbDVXRpbJY5k52V2wE203aeHifV99u8ww09sD3iHMRJT0tYl5WH
YXSf0nowyMLUkOjZO9YReyQ+CUWlCvfnqd81k8Q2EmZmO0IpO1uDd+ClZDEqkQwIPPNDfBg3i0/D
OJqT76LqpvU+WOhQc0IymfHISiuQ/SHJswABff7JDIPhKITxViXxx8IM1IYzGkRQJPRb8YPHFIts
+uJbDcNrGI7jQWkMbW1LZfGa9EwH8i5sQXo18eGI8XMZc2yZKWZlv666+zzOrJfy0NnbMuLKxQM2
q462i9iziDbW7FjB6d2QSMUtnxKX1Gce3gvFkjnLIjytAYJuVOEvz0fmjYwGzAi9HzPacMzc+CGc
cnWi/Ckivdm6u4HjgUuEda/bGZjr0m9dFTjbqJIcIdDkXwIy7nZvdwRRwh9dId478QP6YHiZSP93
BYuJEWBThtJZaBBFLJHg1cp0S9OYc5Etl925rN7Klgm+aozPHEnhnPER+lhRUno5HIvKE8C9/B9+
SKoUq6WdTMMhcuVxmPz8HLmr7Wgp9DWxQNzWLiUwysa3aHXtI86TI40IB/CKq9gBpfIxtJA/cDyk
RwhOYYss0jf/iKayEkEwcVfpJHG/sKEEJw9NRa3iio/KUqK2zIKrcYL+IlYhpuqLJ0fC9nMqWe70
QlkcPhV2sacFFadc5ZxkFXbEKvHYaD0Uuh68VfyxVxkoRw9aULBWecisQpFeJSNrFY/oncaauQpK
1KtMJ7OKTAJr0io6hZYHfJ2TAxxSTOIVaSpDozJoVR0zGWsMwF72xOmYgMpWq7Q1riJXt8pdsNT+
UFhAIfUqheGmgZ2JOJbwj/JVLqPNuTom0XUWeh2IkdSCVVyzUdnsVW5LKvbNyG8jOpy1CnLNKs2J
VaSLUOtohMUfNhparwcMnPiWc4M3vi0x1hbNd+KsVNVV/vNWIdCe1LcjqdXyBhbWHWqhG3L0pT0l
kP2MNTXkm13AsdAstPaDN3+KIUfFw+vn9eWj1cK1i5PlLaQ0ZOOPPrnFOblQzGdjF4wvMkanS3Gp
A906jCidneW85av0GawiqIcaaqOKpnQ8sr486VUu1Xnwvc7ZTd19ZwWSMhtb9lOlynZlhKkUs26v
SdBYtioOjknoOquCk2KjW1k4nSLb/FDsYbE8uxdvDtm0VgM3Nvk6w5Tc5za29dnXT6n13Rfdr6kO
zwn3A9fjNNeVZrN9redpPpr8BvQlPU1Rd+PXWV5NgY+XvtZNp+0vixsyGp05e5CnDy2eSZWHL9pj
nh0ARMh2/DL+8m0CylwAn2yzplyJBIUEgMkEzrpr5KqFR0ozD8aCd9bUQlF1LYehcNa8JJZf2WCd
pI2lbu7lpQdTmo5JfR5SQ7ik4lvWBO9Uaq7JOzYi1n1I0SqLRsAB9vTeh6CCb7R+oQEUEzY9iFGk
zWlUlGKC1npMG+RN8VOvFrlCg6sbYj7lyHP+TePM/29OiNmRAMTUiE/JHxdIABVeoRwA9xlGR09l
kHjpCTxfHa61YUtHacF+EdbGcp7C5G8jsLJ440oIWUVNOVuf7KgeQd5zlDY2ryLyzzlO0iHsnhvd
9YRb7FtaYnWEWPKYEWkKJC7HigNja944Df0daW9eOAsbSBYL1j4NJSUNWKHGYXwPELhZthPzLtyG
y1uDoXVBSsUTK9Jr4+K7Vv30d46aEoq9epCdk17zqjuoIRyeWib8x3p4kzAwgRZYbyMPFLafBDC9
pmnKMw+WLZ/ahi7EB6oMpou2Aj7WsJQ3pHdO0GB8IVVO2zFo5yZmk1VzpvQcZ8FwssQS7xuneW3Q
kjekDf+UHtEYJ3u3ENfJJvU/GGPQixWTA3y/aOd6qKzaJwNuT6vJLTAsTVivW8v02JcEumIRHI2t
vyyuGVqNJyeqThAJiLyInOU4H2qOF9vy5sfesbydZK2yaZ3sogVZalX0MHrDILmixy6Lzc0qDwBB
2NxdLae9TKrAB2QX1XFaqYHSA5zaaNUfmdte3QBbO4XbCAYap7NMf0rtVue+ioibxG/WaOtT2OlX
lEsyahgfPD3l+y5LLy2nBKmP9hKJSt4jfAhTTkv5PfHIV8HMKvai8m/xFJEUbDx5iC9LQKO4ZXfP
gLjlHdvqoTJcHEOYKRx06b2OGxA7fOaoR/VZ/A2jID6EyXVWEeVilA66EVhaDU57bztjsi/WD8WN
8WwjQ62HNTM88vHqdixxRKR0e4zVHQMVmQP3MSlriSfI+0jnGnCFx3Z6LqMZ45wgZ+Mlcj9O0b5g
4jpEgEyXSt9s19x0on747GkxpQTHpmcWH2piRV3i37iLnNljYduibdzwn8VZm0uXtZ6hpFpQaftX
hdNKWll46cGsRLUtNg5u0w09P2xAueEN2KbTbAoINK84mrH5pFYqZIsdJydD4Y8Ig/NEntXB/ED4
JnTb79bq7rbAsAhwhutb2bFoyB+yebg7cX3OhumB/RSnvr2Qwekq7lJJ8BnGfMQU185s8+ez9gAP
J7N1zVz/C2zpfQERvK2n6dJn/MjI4RFyJ3ub5iM/lwHlMa5l/q1QDNrXWTxz0duWAtElt2lnqrBj
+Cnyn+MP11Yi9MOYuhgYT9g1MWrVrTpxvX/vlwfui6cWus/OXkhbi8F7duPpgr05J3VFacrS1I8j
A/B2FkzCnmRn64TTroms5oBza0JW468W8DK3IhI9TiFfOkNkBiPK7zRVE+1esCrSVL4WUGt4nEov
+eWPgHIt8VwWxjn59oAeQSnlEBbzoecdF8zNuOeSSHXJRIakabLrSKgv8D0+J5/lj3MeNSTOHkxT
0b+7XEOY1OJLwrYUGgXpzrULCLBS3/KNHXnF431da/JKbof6b85FirsJYLhP9CIQcWLei2S68OMd
ErrtNoNtuBVPv8080lBElY/T0QEb8Sxx0doEQBMwtnHy4k4kVO7dLQsDk+2kjzyv/i4H3I4/extZ
Pfh2K/mc2+h7doG09Fb2Nw+oexB1f3GM823Z3sVCfpsS+ZlSP73JFlIUrYVtcfJpnZwq43H1DNg9
9d01z8ic5/HVVN20CYf6AYsCnVA2FT6GZS8pGApMMl6wgjIolLz0xWO5v+mW8KIpgkE3rYZHYI/b
ZWIVaWUwSxzcKvbEfLLuU7xO2i+9hynFcJOraofCaplS3xiJYANLi3nc3g0hLtvKiK+EEuMdjwzC
BMFAsA62UG9UBCa0r3EANOCJo65g3jLq2qU95oaZHVvqRGdnia8O1rqsnOTF9sc/6ZPC6Yz1hpxh
9KKRo6ijEHgwo/y1xznOfJ+e+zn4YY+cDMrYZ4wS8zbEAEaDaY1yEYJPLCgc4HX2EcrkmeIf6huN
KckEuOcxQm/mRYdLn7YuVL6St1aGScTxf/UL/5ul/yPq9ocaAkjb26JH26vl+vV0o7+eV7wO1oJ/
ShMhx2VPN82lj36sPGsdiOOMAWyj2fTPTPh34X9PGR600FKfFQU9Jc2iPPK1TaE0zx5RcK0GmuYm
a2/zUN08pFYr4ZjzPPysJiHbHVVkRjrITIE1tgCocX1gzfIt85Mfpzny4e+UJAobMKhraE2eLc86
JZvAli6CRS4s3H1Wz0qs8B3JjDBeaWPuMZSam7SpZBI1TzPMjz9LyYEUrzy1eOTFKee/abjgYar1
iwxJWttV/13nTJOjovU7huI+FvNFTOwu5SCwIC2UYoXG4d+4mgoc6y1a9D300mtXZZIRz/87hxqu
/0D58TgwKgbTKU45BLxIjM9Z06gL33KSIaX9aZAXHvzZu5E7wiolXVqc/S027nbXOkN9yfsaC7bL
nrksnnFC/Zya+peLRm/9wL3rW+N4bBOrOLXkDpb4abCwUjphAPAneQ/xF22zINppfgg08M+QpHLk
md9ePf8MJ1KteRq8p+6PoXMY30VMa48T3/Iufoa+Uu8HxWrX94t7YU1411b/jOE0Zsjj2zqq3031
L4g06krHriAXGAOGYUdI553S0gD/dwo7u/kJrbangpp0K+0Jp1YDuAoH+hxlLp+rTvyt0etzW5F1
K+KnEgCItRDIFi9RExCqKz9a28l2Q58KYDghXkV5CssmPFMkvqE9hZdD4WDab9j4dMV4tfltvNn0
te5yJ9N8Ohc05reMnzLrZ1jX2JOpBGt/geDj/uARqy3ptBxzeRm1v1xnaGO8TjkZRhzjaRynWOp3
Ym4+BlHQMQvyWEgVP2MTfwZHdA6K9fN1APOW7vSAQLFszZJnO4XFbIqje6qtF/DavCo4TrYO4tEE
yiDpnWfDthmgFOralyGyMcr5l5PM15xDx0mjo2NzcrHA5vf/OhJwqBdC8pKwo+L2zySqe/uYIt2U
qQNewq0f2gizQfhvPX+W+jsr5R47nsNiggspusvZkc1V8c6iNZXiaYVnZHkbBYmOgVZaYFoHp3Xw
rccuFJMHqtIO+P2P1jyUr13R4j6EsrQLw4csOo0rT6cjOBOL/DvDp4AV073FQGk23DSzW2z4q47U
+la5ePQW85OOUENViVDbtNXtKeH9oVBTXgs8vQvK2lHjmXP5zeMpj3YBztnz7D+6NiE9/Kn9wS6B
a/Yl+lTIcFMj/G5YwaMMXNvGFNeBWX1KFjg+eqaUBTHD71abWv4OX9vD/GS/NE4YEmzrnmpE8gtO
iGXT45c7Rt7y4OfYUi2a1BWpsntTymPjRPeigNlIl124Hdrk59jt3do5crDQiZWV+pobPiYxv2H6
0R8BRHv8+rTjtPwy2l5ghIteg1rQ3dU4jx5I/qVU9q23+6epJcPk06zbQY8hJOwnx/Anij8I/DJA
Q2TX0KcQruz6u4RcRQZ3OgHN/zDU1uHR/GeK4eAbcJd9LQk+9tFDSIfZrqItlV2TvC24RL22uqdj
Tv1yOP1aTHDDtMugYlWPKslPaBoSxZOtXWPjfZBqPsFbI11UTo9ti1CTO+OxkpQ/5tC8V8n0bSr8
6KmaOGIm3uiYTxEJBU50BN2X2ppY1YAuEopvaHoNubSxgHX9fZ/mzq6NyHRHcbBjN2obBPAMo+0W
5vS+mQ0xU0DkUI9Po3BCtk7vdmZ9zaw8ZJ//w41ztmY6Nqet7bDiOAoBiybXzFRV9mnB6awB0vce
+BfTo98OGVIzz+vAtuv3q3Jt72qlzHKlHi8FDbldsUSbqorX2cj2eU9SOm0xUo683na8jJ4G2Cz8
zkr9M+lvXg9XM+rz5yondaUn/mzI4ldnLlwTE9292X3JeqvZlx3Eoaqr9L6v4YelHbqktL6Lvvzy
xazwxC3bKCvB0SQpvOp8GLhS2e+43YiEj4k52Tn4yzrCg6xd9UfX1rCPM/gRFrgtElBT+4gFm/Ue
CALqJQ09PgTCk5Z0NxIybICKOoHNlPFTVi4b2mWsh7N20i+f+V3mzVFKHzQKonw/xF+D48ZoMPW6
ZUg+FNL6BisqxjzitZwr3kaF4s9cescqkT3WU10eGbdvtUN2V2SQR5ykvOf8FrF06VPn+DgWAQHi
9K2tnQUKigePM5CgPpGilQ0IHqP3wMkE5CmNOccmeJOO+XDC+iabCglYJY/sz3Dzh/lL54iHvOE0
aabxwplPNnCQzg659otiM+dGtOBe2tFjzmdKtzXoM3cMP2sSN+jwAHV860w84iGfDWK6hRlaI/3G
IRJILwhkSZ7gpocpE6TQSNPsi++ORxcAr5RR6mf8BX/tslY8q8VjxI8F+X8fK9VcCuITqKU3EnED
3HPaobxf4UiZeqxZEQRx8qeIQZ/Dk+dgogNwSw37Kz6NFjxkxGPWg/mEw8ubx2vPTmZT2yHyne1P
xyR7YV3x4XeKIBhRIJxloWKJhuxdS5dQkKW47BSItVGOqz1gm8QNmTGJt3S20U1Km3lsBAUcNf3y
+qZaQCN5FP3znxs4E+GAWYr7hUiTX3wXqNbw4lcrBrW6tC7YAufZcvAzOTyjWpJ0F2rmxTVAjzIG
2hBgVuB+jERR7HN7KFf6W+s+M4bIsZDYg9PPOSoRM33GsxnMAUO19+j66pNdor/vpLjpLH7pnaTf
0w2EvKSW5FLM4ozEON8GHWZcWivswzDfnny/PpnJ+tn4nBMNW6utKkgbcZF4JrsVP8Ujwx6+0Hkb
81XaxtF3PC6/ugAnyWj0L1fl/c31LIa7sPgaelL4y0Smh5VOTHLFbgnZRiADFcns+s/im/hEocAN
zB3IF71CLSv96fNktHb2I2q4iFL8AwUGIvYeqGvG+buzAMaxCO3FbqTXoLEE++gCNhQWrJ/w9nuD
VNEmF9c8tjFuqa6ClBPN8yG36r+FYBRL7LqmdjvBRjyQZpTAig8BXljoHjUvuii4Kd5dy5DuvRhl
QLCapkw6uhqmGJ/ykn3acHcmlwayBSZcLuZwT7vpjoKu3/QxugeT/UxTT5yzWifHPq1eMXmz3i5G
vJ29DwiGu2eEZrap2yDYRmp+04mUpEP+5plLF1L5pwn7tyJikmXSKXd8FhKNV2Dg9cVr6zJlt4MF
ya5Ew20yci0JqLo0R88jcZTDayAVVE3swLPOel8aZMd6BKQAe5QdfATMhC08ZEA4SH8xvW7GfiBH
NjJYVfUU7wkZlru6Q3Z3A4FuZLDRqiQ7B2nlHtXEVh0rOOM1wNNOYCmJX2kPwaVGGoTLoDrxKnSG
lZ2Be962w+vsPPddPp6ahtbfpmjjrdUtADT8YjkuEYUcyu/FISP+c5B+e8kaSx4nOiDQ56mHGYs/
00TLhGvNWMZtbM5tHzb7yFkR+4V1SQUctNJgs9HZ6oywUR6jhMt1UVR//Dym19oeyJ+uhqJhbtGT
7YPEsrChk6GFEMfuMY3AuNlMwF7O82kYN1zucyFOhMCWH2MKLqrCj3CIpxBEsDPDF0z/da4cLyv0
k/3e74B+sc1U0sPNimczdo68T+n87HdQG4ZrNGVXRmAMBLELtk3/w7hr2GPJi+ou5M2rbZJBGFxW
H0KX11zXszB/NIX3F0PPdCiCj9iy+K311sVUKcjRubOxip67pjWXTiEZ62EBHYHTHwfNBL1Vho+z
CqJznfdAoZmKpojxhhzTsCZwewiVsNvQG/oVabQuyMPK29ANTZ7J48yp599+KbcRaau7tQ4lGeHT
pbD+LEWp9p5m8orwjVG2RlJSWQ98BPVVnCubJ82P+N0vw3KZU4ewheRMLsDYtXXwRV4qKbvxPrIo
2/kDy9k0n3+HwfQxeN2wV35+iqqq35cJ1SGTEmBEp0ltokz3R7+ThHdaBpu2fG4wnK8F6JfFgQc6
UYa0mQeMOhAhFVhAjqmJVHFjHaggbvdsh4AD6vYj4m2wM0HCllPr5BmiyHa27OrVWRCA0xAKDZKe
mngKUqh2HVtMmBOw+0f3M8zZcmZVgwdgSU6Jw6WmKnDOhKonvdN/+WxudrhU6Vfum/xMBmk3tRnu
fj/uttVIoUyt0LRfaPBtX8v6faqsW7RENyIXwHvwk4XV42xoOumt/hvNqt4vQYUarBm004QWeGrb
84ZodOOP7+TOUYpwfNSsRYaKDD0GEUPeD/Shl3KFiKJP5ZIp8TLe+BJmhECk6RxoWNzwu2tN2dk8
/JAZfX1ch7u9mXjEExk7Z/wRF+9YLIJxLFx4SGMCgBpYeOs2LwRDr0nqrX1b5LZs3DUogR7n1KGO
rFOTNP7dLxEoXbxVUVg9j13Fgkqi9HBTQGEpkycfNPVBsu4jpcZWULOFpBswhLgA2oK9arYTPpix
CsYXvglghitsZx9jqnhJkpQJ15Z35VqAabiiDwtAYz/mY8bod4w99TzEY4OC0SOgRPN1je/Isr6m
/XIPG00grc+8ixM5NPrN2UutnJVVs3zFqphhukLZSvNbNI3wb8Yvu1iTd5l4HXt/vLFHPeOrhHLn
0pbUEVfbUMh3X5Rlr6+6YYuX+zRbzNVBN+7bTlxSu7uGJeMDjop1TZkMe+pYMZ1wv/JyQjjV+hWy
JYqa5cBTCKL4N0nSH8HYkqWnZhjcYHkVYfZaVeH33HvptswHaldk5REFwEXCB2sCNf7CpfXHspov
u+aXLArNqzJt2Oro8ktg+ppsYrYqrHAGOv9anXa7qVTt1gqy5zagkKfhIUp536Pk23dv+i7tlcw1
tQShOjzTMFrIUyZQPSeXBOYS+TTF15fBmcrHIIuJ5Rk+/KQ8ZXP+Mg/DMfUzIt7J78luJe+o+K0i
FWWYVwkAB8NOu8OldqIfcdoG1zR5ECsFIHeTYZfJ4KAS135QrFU2oYrldRQDU1s7UNEYqV/OSsxi
/NvEJQyHUSMsB4BWOsDzwA9Qu1ZiiWs3vHnd6l3V3N+L3Hntm/7kQereYM5kHatHn1p6bC593wDU
O7h+VTwMgYvHkyvEMbK8fau0v5Upn4GRkbqm9ch339Ukmp+bmE+TFTQaURV6x8htr7WysL3xQ9Ih
DP+X5QBvXz9tcUSw1UW1DyFO2mRpGVYTd06vPW8/GosznpVe8xwQzU2mmnNE8N8teGEFI+TOsUH6
lN3XMMoH30Hjjwp9Uu4Q7gcXac8eARzndvhelOPedYEqltVxGGP8Qz1BjdmtqNhe5C0BatK707Bv
DH8qjh2uflo99IneVcZg9uz0T7fOLrjbN1i//sxCWHuRT0dR2MGlYnijItoOj7XbvSLdFh9KoiPj
smwNoZI27V8xOx6UAXoZZ+4HT0ALbWr568fTkxcSfvRSdg9CROfJu1acu3cuZ5a9y8TonXDJCOYD
0L8EmBARuSUqFnXSXkNdef4xxi5Y7oVNubEd3Jdsobv0Zuh5YSYYdmxNHi3CY/yB+NYali2mRxzP
ilMQJr8TCnCRRu1jUc5M54kEVZVqZplqt1Sef45p+0Pt5n1fRMTZOu4Z2wZFaNfaJGCz9bLQJ0Au
Q3ZJbrPSScFKHDwDe2Uqs2eFxWyJ5vrszdWJWPl0kgbw+SSmS6cfhoqrN76NdanlfaVNyQy24Fdg
yctdOhe/XQYlCzCmsJYSxnP8hUA6XqPmJUN3dtrIPXRAcgFoeKdQ2gTlyVozptBYuLi0dgifKrbI
gTtryEqo+wzpa5tIu74tVgKO8B5ky1OdVfDnXamx0nKvxs4A2TuMLm2kgRcv83tmqLQemNF44aq0
PQyrVSL2vqq041OgAYv0JP2TQe1wqVTjrq3Y03YuLaQzseKxbtN9L6h/mH5CxaBLxRqOjsTubcFG
lPQSHTre6Qm3saMnYSxgrt20VR7QBHahaauFIcsDvzB2EwVcNiXFP2/Vuo10fH8zgrHZMf49O7y/
yWuvbuwhvgZ+ZD0UuPZOmii/52S/O6D0sJYgH01+ADOZMW6rbG9hCdUtO5vQ+cT6GDAmKf0Cel0z
POe+973+gyxJplM69P8mRedWWIKSjdT4w19whywxhE0qvI5Lxgujgm2IexHfZMpLw+RbWep/WGmX
YwFCihTUF02yvMIwsJ7ZPmKis7OOPkBcQXRLwatDBl4h3gE4Egy+3odLhpZsh3bj4VMmVbueN7Q4
zWIrAnlrS5hDXQ5bDPABT0HeZihb+g6gutGGRUaRQVZk8UnFKuQI3NIUoELumiZvUwNO2IRTcdYz
oDPc9vZhUHxb4iq8Z/S0HUZpvwUxDtclBA3e2uqKul7iCFUabcE5EKmPmS/bhyrM2bTATeeNf0kJ
n9rGfQ0bsQcdD5yS5QDdgT077f4cYS494f3gL5er6lBSjLOraRJmcKZXoc7+xitKtUnP3WQfbAof
kVOn6WiK02gAc6V+720IVVgH4cnTVAwCAGD35hIDzND4T6TPuXKG/UhWj90EczkHRA0iR7TXWfYg
sWrnkjgJO3MGUDgePpxcdlETxciHZuheIYdXxKCD7qAJcruUQ27KugFaMgwEvuwTlRi7pQV67860
ZKzI34pl7Z+0cOszKaAfWVw0zwF/u7UGy0JFplOHYGlswHYHQu0qa+AlIPP2QofCfi7YTw5YLQ6d
eqDxI7zx+D4XTqq4x4Nhd4iplmOhTmBpiVK42Z/AR4vkLu5DlXbrO+MsVoj/Ze88lhxH1iz9KmO9
Rw2Uw4FFb4IENRmMCIbcwEIltHJoPP18qHu77U4vZqzXM5uyrKzMyiQJuv/inO8kGCQGCz6jwHsf
eTQbreOGm2C21y1S65qNzHciH+0+/yCJ2dyKsGCTrz0AB2NjRHTqiuZlWvNdNx13F2d0trLJIA/0
pU8QDL43J0A5ku9jCw2ZkkswQ3Xp8h5WVKBFBBnEnOUy3HhOCbErzx65xDK/cnp/Cqs9IaMHosPu
2jF5U1izEe24XGX1xGae0e7dmEB9NrP2BT8UIhnJqk4646Zka1J2iMgqYT4YNgQbu38xWXq/dmim
pNedrYkV6lJIM3p3XrtFHkDO6uh1J7tvJMIN09yxr8Cv3uiDH+BWawaLG86p3+kzfoCwg7XCYJ7o
5nNQsISO8zFFgjKvMfuziY5QGXCJUBEsTnyiEZ1V45XTbgiRD446smIayNNQsYlid6fBtU0lA1Dv
qdAU2L56T19n8FcafhA8IwjrfGNyGZoyEiqacmNOJu6WdDgOlrhWGghVyXB3Mm8W+pk7oxmNi2yp
DKWOPnp0FOjNuUW8tEh8Bje9KpTHKzPju+Qw8cgBdoYtsktsoR9tqjhLLRRc6HyJ3ViSMjT7mlQ1
uDxTMAUILA6qonnSi+5Vie80ihhfhCMUy+wzdcnfnIx6W6XNKfY8dSARkTFWOJ2NMfwy9PQUlFHq
0yl85W7F46N1BNSP6ZYNUc2IKctXZcqsZk65NkuF8Tglmo5dGUdB7pjvXY9aNkAS75SW4Cz5KKOZ
VRpOA9R7CG7beYpQaQfoSNdlAvfCYuK/qVrzqObnzsJQogWRYhR9GVo33+D0uBi6gWC9cH+ToYu2
rkkbTRLExNjEy9atpo7OwOqLBXwLXOVHm7AQ23oVw28jAcVyZnMtMsDPU2ZPWFiD+8mywBNKtBfN
C9WSueMMDNglLlEx+G8UYeGBQfANX0p69diPQiSZnTHfzG7xG1kjq7LBrAC39N8MsYSfgeLIDAJE
61J9sv/WUfN/ZnPmPAxFvnf7eeAqYbTbdenXjD8Uu1X0LsYHPbLNPcNvbDFctlwpR56w6p7h6Quu
5jfTNO9jt36P8zp9Sh0CWCa+Y9DSWYoar+GABSsA3BsS52NWEYm5Mb70IUE/7k1sPYJmGM80DhFt
axw7ZxlASsdLS/pXXPZrwcUdiHxfM2UAIp3sUkTi49DwVKey8OFc9et2Jo2K/qwAOblMxxCgIhVr
L1pOQWboE1o0FxZQHlgYsq0RIp8B+495JwPYviFgSEKpzBze3WJggjwjfcc1Mm6bZcThzaR3hpMl
1vQnPFWZibDPHhYdNzrgUTZyTSsM80B8ETsG0LHAOQqOpUX7gf/KEHq7L7TiHKdMzlPbplesBc3o
CMXS48yDW/QTKMugqWzY0Xr61mizeztLCc2IdXWeh0MYTdATZrw+pE/mUbO1g+X74SrwgABISKdA
9KCZ4dEa8S0VRlduhqlEmvRlYhnd4kNnGiCgyokkXzz7jJOxWl/IBlyw6+ikOnkqR6s8WglL3D4Y
2DPV2z6nuYd1kDL2Ut5+GCbiugq+TSNBO6JK/rgaesS+A9wu5jo42jyqhB7et0q+1qas/Nqp400X
Lp1dw4MDzeIlCPFGgad+4k7hZ1Dvt52G4XS0cn8sIqaZjly1lViZDTG/FvQn6BKL8WfIq3ynlpmS
XT65tYtdeM5/BA+pcLMFt+nR9t1Pk5EB8sMXAB+nzY0E23V8lfog6Ge8j0bLLp4XLTmigm1J92I4
6jpm4CNCiWMg1KtvvOfQEQL5FGj1bnYAHeqDbq28mbiVMSAxNAu51W0Xee6kix8yGGESMCmYYG7c
2XrOO7ZwigsjzM/yxxaQ1FqCHDJWMFvK8XK2gzPX2Fx68GVtRIZERy1eC4S8un7yalaxNHE1h0a5
YSypDpUXHVKDVh2ZKGJjiGhr0lPArYjx3XIzvEQ1c9WoRMXeTqOxy4S2HgvQg4X2oxNCQynKLlqm
ffE4GFzVXU05n0Jyab3+2lletiP4Bm5Y8pGzdL0RbaEy+ZBbkUZmj7NKtGGfBHzEJmjpeEQlhxeG
bT9Sx12bwFhpkp5acSynU9izDyy8UceqiPNYdZNf60QrT2FdHw0tgXUUcl81hFh3WMx2XlBglc53
jERIGmA7uzOn4DtMHIA6CUtVa/wJawuE1Ay5YLBQizvjom5XqOp1MnQ3adlcSjkLlmJ9f1YiC6EF
sbUxCEgmrlc/m8Z4pgB/DlV8reBbrHSmVJAR5eIjiRgfd+W1jvOz3bqoAhwS1XtTbs3yKU/0aT05
2tFBKoaJixpqRNYwKi860aNRoYbgE9vKlqtOL3dcUvXqv59y+f+iqdn9P3qai59Sqc9/TcXk1//T
0vwXBmTL9TzdRuOGNYBc3H9Ymo2/bNPEy+zZ0jM9yzUxE/+Hpdn8yxEuqkn+k7Qca0mtpVv+O/vS
/Mu2hL78jwx+3jDFf8fSbNj/JZHV1PFb4wKwWGZjyDeXlM1/dTSbHtE8tsIWWWunMQvKcxHMVB+2
ZW/xdLkUW0ihVIwXZ9YXG6qCgo0OVmp9/BDM2rYnSm2XNKavCedgC7e8BHV1ShRuRVUtuxjmvxPj
zDAMj0xHqqM+dBuPKk4ud1WOU+POymFyaAK036jsHq4TYQfJOABaq11uToijWCq+c119WL368uZL
UouXXgNfVGHAkPi2/MwbQKrEOwU5q8QksTOTS7BYArIF+1yKUX/Q9OpHGfEH4vhtAVd4qpcRmPqu
y+HExYIr60F3ImuDDfEBU2iIAUkdDeSVq9ouDwNZQpVjdBe+9L+UcdQqM8IV0KNiEfH0meacU6Ri
uSm1ldIGfeWZLTAaE0Upb/uwRkS4SrVO+oE7bqeYRZfmAi7S+nw3AhUGI6aXfXKyaBgGaHa+t2h3
DL7qUzNug+yZECj9wkA53gA5gL4oKMP1H4R8pEDaIU4h7AhRwloxYsqRDu1RGfbRAKKmFr30hBzI
X9iLbcB+CFTRqh1U6MPre4ndm2pEsK54u9D44fqDBlLHevnozeXVeDZi9SdItddi6GyflPSEXzCy
RIjFny5QRKFO5V6h4SLugl0II2FiQeWw83Al7JIZYIk0WP7m1XyYe4Qu//84+jtZ9/Z/C93lGPmf
/xrq+89E3iV++N//DaFS1H0W/xWzwO/5x6Fkkq0Lb01yijD2k7r1n4eSqf/l2a50XMcQ0mTH4fzn
oSScv2xE2pxXnCL/mrorrL9cD5ChTiPhIZ7jtPqPv9n1H/AEkoqhWYS/5T///X9Qg17xdLTNv/8b
4b4LReFfKQu2jS5e6IIphus6ABf+9zPJNYzWbBeVgpk6pJa+JFHzibmN+zyyn+BD0GOhoqU/1cv0
cwowTOIE5Co0UUoyT0fMqQ65veuz8IZX7C62CBZAkKeVoLTigl2z80u0JW4V7v6q8uNqvOK95Dsu
X1yanKBlu2OnG2K22Ne5MJvkhQlLHg2XPDbYldRnrAfUTvKhtwy8t+7aGICt1Ta41GtXHLHBEyCk
TsivbhHOvJJkRWai1aGvKEck4/uUOUtLZVZb71MxbAFbLPF91ls9ts9m8oDfbVvGAdDE5qIUjMAs
OEAEw+DUrEsovKGMWcC7973RbGp01rAEV633I+9ZpiHyF8eSl68HV+Iy+9J7bKuOzF6dIhZpBoWI
qMOLxwCpLYhA68uXecMqjjQhSZJRgzIvXdegnkKVoNyFbdUTU9wHi2xgF5DL6TiDrze01Fl+rREN
FuFhMtqHguyDHvs+PhOm9cOX1evERoo74aX7+sXIa0J7OhI9A/JHWvi8JJWd3B58/VQ9TB7D0LjK
ryqZyE0gz4GhxyWC/hMm6y5HMolpf50tp3PaPFZmsOHxfTejdsOImdj5Zp1nMT5N5rRVTB+azevC
9jC72TeJlICnpsKPWcYY+AJU6S1kzTIhPcJ1UJXYXHKZANxsboSXPaQ9TwDW+JUc6rPIBndTgnK3
BvlTCih1efxs8SpmPVmHgqBZ7alL4NfOJ8clU6d3nxpSNuMaYaHqbgybqLuJcuqaL+6VERcRqZ4k
rjSepvsU74zls+OYlAf04Fe1kO7J82GC6cr5NRbBRbC9/Jv/7N1LVfmmqx76EBJz0PpNJQ56Eq0m
4plo2GCUfypO7zobVmn3WTXpRzKyuTD7/KAMYHoWIc+c6qt6mVSHahuX4hAlj2KYADGgw860o26F
F4qSU8lk07a5E3p7M7M6ypu2AqGI4NBL2nPbiqdkIDfFDG49aKRC1SsnIY0nj9HO1Vt7ZHZQT2ga
CDFF397Bi6+EsSkIq0TQzpIoPDrlVzfqq6KZ11g8UD9rRHNazyShop6bDrWEjVj0+SOy22eMANch
PtbhTuWAEMrc2Xtx4TddecGfcATIvEky9Rlhcyllc5VRSS7gN2KbH0HU/VhxT8dacEEq8pY7WCBt
z3NvidRw3SmmrkKReB0x3xAmwMdQPY8KcnMXWHuv83V3ei5RI1uyP1kNgSMNn6yOlteemoPRynuc
oUSTQYmXoW8qrMiNEm9ljgYIH6Imw51pODo4ow+zemkQySsn8fO8RYIO+btatFP085r+4szasfXu
U6hW2nyNlfYbgSxC2XYuUR13GGo0Wo4BH0sWPXqGiV0fTrVmhV96N7+3yCgjJ/yNHOy9wxLrN5KN
oGJcLIHz3Dqs39z6wFIIrFxBlg06koIIip+4Ch5qhRzVC75xvDao8dEC2nrp21CoPEt9xgt0Squd
i43ovIaXIJ2jrtHpGEgS0qTdTRnB6DTb73PXbOO2OWaWDmXKIuQ3mbqdmUe0E7h1y+zoDQWVmhs+
oXYimvXHCtI9O5OzbqNJ1A9CGa84lx68unmUgKkAEvZMZhWjgHJjA/mdMxBm8OlnBEGwDZ5ZRj9O
BWyTJGNv561LFT2mCLzlkO9MEyJVC7vE8unCPm0NWDMQ4Ki2yJqIH6xOIiifVihAX2QQnRicodWp
7lzg7yM0rTHuCWR5gb5XrB0HfIKhrJ/C5WuQgtQgsYIgUb3uo40WMPoaP4nV4AAuD139VYQ/KDNW
YbmPGr4I060YiIWJt0E/IngnjbUEXWWRsmQUBx2/nsOpZJrRw1AvI8Daw/CjH9NFQGcUEHgy8ghM
MSHqedMh6xXJR8/JJtBORSbzeKSPKiLBpO62HX43ZE/kkmBTmwUsjerUjvq7mbBLsivxBpaTUD64
540iPcF8Uv3MPpWpUDx7X5Uz/UmFdWkQE+CoYp7SD0v6bYI7hEdZRiDdgsgh83mTurIhu6tjYECs
dVS+5kxnDFSiAyebRwJciH3HBrM3GduoDFcGiy/KfYL2CqCfmLjZ6aQzPPAAuBEwduYF5R+tyn5D
mb8lQ/EbIFse4PbctWn9pE9Eq2hRBq+6OqiM99EiRoXRQIbB01aExpZptmmj9pMozC+PlmnNVmln
x+yrY97jyo33M+GPdwseG7+pWYJNa8n8S7QtKfFrBi/Pg0QwZTLREdajgmgZVM2frmawrees+G9p
HMIXiFhH1gAdsOKNf3QtIZGN2qCOvruGzUimtnk0feXDe9WiWhGQckJzYzf0GEHkQ4ZjEl4nN+aQ
d6VRvIBzZL2+6klP4Bg6lMn9LKcVgHhMCo32yczKa8kqy+b9HAR4N9Kn0JApgsfvQix7PEHyp6ud
+jLkzxl80wazEKPTKysF5BGcfUiG3DiT+9BHn7nOyqGeHplBs5VtN+jjP3EMnUy7f51BbGrsb9Hu
lS+Q+2GBYBIUNiJf0qyIcWjLYsNhKjbSsqCjGF+WAx+urMVRIxhEIJdbt3UZYvCQclWEzs6xx0No
hdGa6T94aS/bMlh8Ish7B4n2UIjyBizwXtGa9GZOECO6H5R3pzDHaauQGM9aCxnefXVbGg73geXY
/Btq7qHoH1IiApmEOJN5zujOHITBScysrYrRV/eYRe9SPbstB7kcmB7agGIFmyWwHEYS/S7rdrQ2
aznIvT084sJh3WfCYe8v4EMB+/EYJzbeTITuZ0Mz4ZJ7p8TM34HAPNeBdbPS7iPycIQQDYN8h2My
0uJnR6MM4JHmqaeepY7AgYTtPjBiAsaeB2YxKDVWWIvIrNp7+S8spG2MxdJuf40agL59LqZPidNu
mhU3F1mvrJwgb8z3UG/u0eudzCjYedrEqymSlxGROdrHa1bNew1DgPdcT+mzII7aQWmhDILtCSU2
S23r8TAx+163vBlzeqsdRAt58sx4Af2FedTM9qHiImlAGgSZdy5yckQPU/iktduujne24z3WtnnS
kG924RQeygG3UXkNo/adCAzqF3QZDqWUVDk5StH7wjBhAvkTtU2z91CHup30Vra7CMA2npajKZrL
r8oEGl8nuCAR/aB03aCb2AxBs80IWSlF9cFXA4r9s7TEV96MGaKXAXMv0fX2fEMGBeDCQd7s5d3f
fy1u0Qy9x6Lsi8dnr6qfHQabj+zhD1FqrW0LC2zQ24lvQRwvDGrX2Zo63w5j8i0QQffxpsjBdsmq
3ul6vZoluyy0fEgxLjkf+N4cwZ/l81bOETgQYJvryIo1PEDBq43P2UZhPpUGCUtueMtybnhXnvSg
fOwyg4egtGje/x4a+tncs1fCWosBSKPEbUwUJhhE7pTZxH6XUXWPyXdQBF9pKJitQtKIG+0wZP18
HCeSjNz+B2qYG3VLEnf91GWL18UiFCePi1VjGISYscNCB2tVUM47LeJAk2zWTOS1IZfvqkqDq7Fj
qvNcdpqGDFpu3LT7rSV4ssWxilaxojpZkzFreschCB8mzGcsYMBg/am5bpArQSf3/GZ2WOhDURGc
Ocz6zW8xDR3yIFWsSrP2ZT1u0RkxmWzevAhP2RsI+MepJVA3F48xNa+popt0k5PAqhPNyWaW30uo
ncS435UQkbVgNTYkjaAGWC409Cs2SOExDA627o5vyF83M2qBarIOuem023RwthN5qG7rbGqrfwsW
3jltlna0+CVUdH6M9EETfbuuK4pSknj0tt61OVEubLcPWtXC85tbRCTEgLnToYibbYiBbeFFSoZR
1bImirRtgCaK1fHG9N6MFuGc942rAn63P9cO95HbvmC4utOWsWz0RI6MP6cKtjWXWZRq6yYPnyN9
3s3syafgUZ8CrO3djBbGwcxI93ZigfzWReUTOtENeoj39CGMymldBulD1ZP6lRjJzfYQFsqS8TNv
4U0qkBuh7WwgmsM2XXttd6gVvnQdm+FBGF8z4XZRa8jtOAqMyi/mXO6TpEUc6jmPNXbpng/cock1
rfqPrWNvcXcR55Fo5aHZxRLutNM+Z6G5b0lssNOnlg0LSHJx64iRRdezHYhARdJ3744tS/tqmyWQ
8jDX8Lg2JD2xeAfBXolT6oQPQAP3jWGendHZ63h8+Q5K6XOXsS+8E1TDsyTASL2gcja830nwBSA5
98/QJwerTo8Lt382sQOG+QpWQt2fSxh0JiehGbAuaNAgileFLklSznbgT7FGrYUlP5eqo2/IRnVY
s0+g9vtbLVfS+SJq4CBRhEdd+DT15KESh2l3065Cv+1l/UaiS4tC8rXYt0fRUyl0lDXAftPpElrt
I+uup4BXAHGRLhWSq3mUPFQzpYVoX2iiF9Ur/oYf+JZbqFmnGsNCNEYnRyBRCDODVM9QHCkMsnVd
U4AZEO0zYmhpPwut2/Jf058YefwuSdHhp19D+mQVPSGavfYQ6hGu2iWxTU+p9YN1VyA9GIofSTQd
Q9FjXjv3aHU/IMVjcc4Psi1uuajYFoPrEGX9bjTyJCKGiKFBHnMJL82aeRpyVjnzxHKSDIwVvhA+
xLk/CeLI+h68grCuZopZJRIW4eXtvY5Zci3nnyqbTk4tb8yJsO3p8UfcJPsmHs6dpyMKHB878EjH
vG+/QlfxcZObcNdGIZdB5h54LWs9dHyHUCGntUDPttazZlDZtvY3CULrLqr2ma1uihRuW8w6FX/u
51P92lf6OxA2NPf2GkAAbWrKsNnaxU1MAwvs1Zu3hjMD37SfHAO+1XXKvdnXg/Y+6ayjkVHUjjhD
+/YtZ9ohRp7XoeIPZbtqKuu9sQi7mlGb1kTj5FX9WOcsTyN1ziIOoXhsscMTITuWLeoqHNJYvBro
FaxRr23LbhDo/1VSENxBJQYHCqtyiMxbCCZ33WtOvrVZZhqRdhaFQSYqdBjmA/babYJnr7e3FeiX
MNIZlDtU/e1hHpE+OK5FCGReTpDy9GvvIhKK4SOcEACjqSOor0vvrX6Tjxne2gI2VVSviwTCmZcZ
lGjHpky+AJg8TdQaZpr6TebtZoPGP85YPHVCu5Mx5jE3vyIkgofB3Q0BZu52PZBKCpvfhdSOBBNW
E7CiQVrPYfnjZNnFQnnmNtUuigJ+e/VhNNO6isWLtbgbBm6sCKYMYWl3yfQT6vq6KjHd6yfVfmoo
awYHVqKCQpg5L9gheY6ZhkV2t+pssKKFZXwlqbaPmwZBOkoInRUsITj5YRTfzdiq9Uh/doeH5uY1
ilbU3EOHObMRMM6pTuI5PRPFSKt2aJHMCI8SiVutfWYTjS72BTvPOkk4jOy3tqmAhtPnYDPCOIb+
JdqyKEi8aEP57zsRLzJ7q4KPSn8t056Zdwx6OTU3CiL2Iq7tzBwXq00SJvqLiWgX6PV9cHCJTFjk
AkwlcyhSdvdMehh6kb55DBeveC06vxX12cjMk2jqB9Iw1C4xnYMRw95PaSd0o9wPIBEtAhhU8KpR
4dCMa2jaSQqIq+aUBcGfEfVOT1YoPDI0Mszv0vnRMqNvV+9+sbRS+yRoxiFEroOYcwuB8UqTCZMf
Nj5TNeGsiuY/KRsCvbFOXXXlXN610zV3w7WGRw7EIVNW2mmmq7MLo2FoET/V1y52OIunT+a3vsHL
G3kiqWYlmMjwK0OuaEHyy+PDIqOBhw06/r7tojWBDWcswDc7yS45WH830X8SQOI8R4ZxyiaUYAn7
pE7vj6OIGc8lgvFk3e7IQvJVGR3iml6ptRC2iOleqVc+4rPG9CHDy43AbDOl5ZGazkXoWyfWliAm
8pTdFVIYDJXpqnMmX4hzGOYJ19F1ns9u2lNG1OsJvL4eowEKfYQh90y0OdYQIdJh1usM3ThO6iem
NRLDBh1BqPs9nMccFH9dPY6SdPgAgf3MVZjiQssYahD6Q5xHVZzypGeGc59r4wGl0q9ZjAdvofw7
KUHTOQSXgJmyOaHzbBj2ViHneo33LUdigCbit3bvomlYj+6bmwbbOYFASkSJ5I9Moc0MKHnpPJ7a
Fj9OS363pHABDBO2u/SyID9TCBjnmj6sTaurJLdusQ/MRLCXjbWDc77CXInLaq1Vp7577rGogxXx
O2JAa+DfpT81/pSqvSc3AUEJM7LqdkUYASV/5RfpLkZHPuJRWRCZXmOuqh5fNdE2XYdMkzGahlav
Qcs64wVAlLwbHWtVYCgebI20C/SrAC5CsR7EtG6WSoTBlVU9GWW37VlCwfF09S2iD18NLzUTCW60
rRU7NFmEN471KlgU2NFzhqcBq6+AuBlimDBGzCV6s1H5sJ30KzvBjj82D95SNnUjw1zKdpSJOp/d
iOfxK0ggk0KgDQf3vuqPgXvNMuQVMXRU8dXGOSJ5pMgzi/oaG+PYmM8RsQFIIM9U5zOOFSgSW50E
7sSb+DGB8ta4ZvcGyc7k2eNrhKfV6IJ7w/rTkDirxbcmcXch7FlaDALuyJqK4CxKUkAWghenhXoc
rGbjIChnIn/II2+XpW8YmQijo+VrN6RZIOROyi8bPEz7XHdA/TtuhuwaN4AcgK20znxr9RZZ5IBp
+M5C1CRsTmZWpj0Iaj17h8x6MMePXE3OFqzykfpHEhgEXkfZxOIw05kLYurEo5TWddDSS5BaJwB2
60Bpo48ewls5umUewkReDNNyVmXdvBvA++wamefYcRxVU/ptS678kDjBOzY756AIbyWj65pR1xIh
Z03hZcDgAAQ3rA7NxIBCYwFU2ZgqouBlAuvYR2xV88mDVe9kh1yNPKNLsxfk34MDKcfEBzBnJrjU
cNr1eUJ55U3OiTYdsyqiGAcHCLtYZCV8hpxjk7FOKv2uEPNjUQYDgVS2P37nEG89xP8zUrxk3uYB
xG+OD2zUCEAaCLPvEIQQgYNfSolTptJjVWLJndW+lkjQEXgi4Naw2hCHZ8RMClzoMgjgKg7ys9M+
uh+xeKOMgBQItKBB3BnjZpJkpi+TAF1bKFTl2mSylGQPephvPaNeO94r6W2rtAKqhnNasCXrDbnR
oRHFDo4JzpUCvFtoZie3IBESMzBZoCkWuwKmxno2l0mijCaM6HHtK60+x3HTnnCNRQehWS8waR77
gf28VMZthnPVMDvEK5aGR0r2we9D9ldGmlFH8ogbRsMwT0F0ER4pHzzZYkv8iHu0VPYiR8dglKDp
qF9ZAqh+SOChU2JqNQLnoCasxWsHAr8dWMpOWPWEURjzzk2uAvCjAOD0VXbd2o1VeWoSweiPVbMM
UBJ6Kp1u5XMnkNv1YzxBFjFvg1l89SOFMmtzuQMz5JAKwkcf18MVyh2lc8qBlYf5AcYUO7JxyB4i
azeapX3S+FpPTSBvQVI218B6cgNtL3Ipfgn3PCdept7lgKvWFt8uqY09QaswbUPeMay+3VTeyEZJ
rqri0zZM3hJP1J9jlDYYQNuTl3T5JegDDWgx5xscBya3LZUFUcIeLjV+S46BItI/8qZs1/2AycNl
lH8gGebOqdXZy8RCtp0n3Cvo44CAz+v5EVKpvusM2nEr7r8Q+u+ppAcgF1BfUMiqUxf+hixAt8Ly
3gOypplGkIsema8dVHBqfWy1PQKGFhkv8mTySUhKjS1Fk+vCdqpbSFt1M9xsXQWrFE6tBPqasHzB
rSW7bEcSpH6oDcQeeefu8358JSgSV2e4BBZ5yPDDQ4owou9WdQqeee6/bRP/k2qQS8/tT4AioNGx
iOhI9sIWtmHQUq+nEVGmOkDDghnpqFPRG+Q5+eZg3XdKj1ARigUS+BR5lTpbDhNroRvkoKWApIIQ
TYr3o1sVhViVp+s0VfFad/rH3C5gObQFLvi5+ojkFG3NmssW59ENz4fcTNNyYzuwsdHlUBrJ0EP6
goVbJDd4nePKqi2/KJO73rGNo9KRMrbdxHFCxkXZjZS1wBR9MwasNhgzOtI2Dg4JH3eb75s51sDS
MSvEx0gibcg0qQuaH2PmUsBc7PkJgUCj4yCYGDZMHcU6t4LfoOcvaBDberLEGUPPXVOVI3gOlBf4
Bp9j9p6cYg8zzxrGTNrjgVQ+OeGWZyvlLbbYlFuR31cxuNwUEaF+atIZy7PsCMJfMBPtuewMc+P2
79McjX8iKPQxxO+JnNAc19NdBRosTKYYIzwGp5ysqo2ThY9mNPX7imAeHT05Ls8luJ0uZvIUY6xh
NbvFT7wUS0qDwMBz7M+UzZqu8sWJcCxE6/o2+JC7zqZU4eilE/wMcx3HoEnaemVX9UFPvdPo4A1C
u8tOVUoYthj1ZhrkfPY2zeJflkQ8iXLg5ZH0pZPFydDHZYpCcTupeM9c/Mur8w/lBKfQa495YzX3
SW0+qm6ZmfbjqYw0FwloPK5Kp/Vzj6GVxZKYOp4ImAm8Fm68bDsN+Yuy1AiRRR+3JBqBFBseDBcQ
tkns0oeIO775vTsz653njbfExHdMohydVwgtYkaXAD9U20IUpLOaVOCrvHmSVpVzdXIhgGhzNx3M
RQto3hY58hNsc4PZ1ilmwojfiQe+H6NLTCTQdTK0yGcsWfsDP0R5CvgzDofUH5grrYMgAtRZTWQp
D/ad2dgbRZ7OakhAVKcWvQgIeJpywSArhMHSMBwjup7bs5vRB1hzeaGMd1bmaA/cYk+S17GAr/4g
GGEr/DpWQfRCXiQHVt3sSS6APmYgglwOAS8ry70efGcOn/PcdVgDi3Ef479xuvrSj/pai40KB4uD
AzwhTE2a+arXvYQhS4wfhQkhAnIQ/LVCgx9D7fKshbmH+ghzNG/tveGRj+G1z2ll/aSu0rAA6Z91
MrCACeJyY9m/qcegpkNbXdndu4PNkHmbfrJvU+cK3N/g5uiy925g7yO7cbchkEcfhEoIpcbRkCwP
F8HhvUr6SmysTJMP4TTLhzbo/0xertZ4dkhvrU0aDqM6Qp40z1WxS4kKAVPmtb5M8Ms1A6bUuZ+m
+6Dm6zrp6WNiBwn6gtxv0zfdMOdzh+L1MoIL9ZmdCl57p7aDVZ4Kx7rVixEdm8CunWesmW0T+i4w
p40z9BCV6M92og82igTwU7X8w3HSERBF/6dyGnCfloMiWot3uWcam2kE8sVz8ZhG08UtFu2YkSe7
gjwf1KYkcpNqmd1hdx01A2xnRTZmXjLHy/S0OeoYRRnU2xmWJqAaadhAw0fz4MUGDTDbR7/RRwbL
PWAhzVFrGrsln9p9BhOkmCCANawiyRtCmdFhxMA+wjQ5iuGXeKa8TAb7ywAA+Ygi2Tf78dcd5X3k
IiAcSxZZCumrpgRxRHVentwRnbskxXCNqbo8DoR9AWzap4lc0rhY/oCXFCyGjN/SjCfEER89MpJj
qeWfY7x32xm59pizz+wJPuwPFekte2IKcKyGjB7dwesx+J/qzCyXDm5bkGg/ZRiRc4zF9jy5m3CU
ysdPGN71utNsMnLl59IqLonxCTDCOoEn2/CwIH3+X+ydSXPjyNae/4rDa6MDQ2LaciZFSRQlUSVu
EJJKhXlKzPj1flLl9q1ud/eNa2+8+CKqKlSiRAKJzJMnz3kH01s7YrpzoCIeExwRB25lX8Y5mBRF
3Rf4nVPrDNJtMN51FIbuJzu8dzJ4rLULTsMOOzQPo05f5G3trmuqQWsDv1Wl0V7e+tFTGkEBCQo6
1ZGHURO+tORARTas0xksOMdhOIeRdYZCSierCPY1CpmJj/59C5qeIAgxZcqpfHsRvzLQH1NCY8cx
ocSFvhHFctGGcIuBxOhtTxF3fNEBfKOfdhzAjK37CrUr7CsWLoUyPZmJ89PSqDxTaa9hn97iBAPi
C6sXM3FvReVvhjbMd5P52I9oFCEuGXIrjjy0xc2k9Rwt0NupVYVjREZ96r3uMbOcY+rVzPSqvRjj
9ctXXh9eIKyle6+R6FnI7g4Lj73hR8M2iycIW2kHJ9COcLHVbNzieE+3PNq93265byJtJyj9d75i
kLQIEdk8gNaQ+U3kDz3lynle2v0IJkpzmAptto7qHD2+ZqChW0MJabCDXmXNMQLghUQEIC3X41hO
E/Z58sQtTsEomvRAh4D5P2kFBZB8yHBoCNtXCckDyThylxxcB3Xyai966McVqlt95riraXTWIGf8
ByPwapWBueu4HNqVMcbiWoP7kqbnPQ91B7Wecp1Ds5BWjHG0JPiSvkJJ0UmGi9tNr0ZQvqHr+lIi
nHuvfAw6Kg6pl8TPbTx8w/IbSbqONrRVMdaJQz1q7AOPpjnUCDxNIeH580s12qdCUt9wvW4F25zt
vUEuXYvMc6bbBNm233iDhQFwRdcIRb4yOhuxi6WAAu0xub2oXCAPkC3DDrh+F/JPRkm3RdGW9nKN
Tga6DjWHplUpYnnokdHsKdnv7cDgd4KPscBcLGuA/+EzFBk/Bm1pTJ2LX0BWAYHPz/OEBkcZU1Qa
p57zAls+HfVsGTt7eCP6TYZIZsrmfku1IEzdbxS5AQr1OShCqyxvB4NkxvbIEyTiRiHMtnrONh3n
GcptxrlLUmAAMVddgRJbphRVbiLNh5xOVxoMUuFAQkeKPNUfHSQ37hzRTLdRfQN3PVl5WDCvNUQC
HqKJfwgLnPnQsiqa+qbWPfPZsZI73wiIwmMNuac3g/vBoJQLcDh/Sx1qykWkZSvs0RELr9NgxzW6
WzTbsR+1rXyLPVAAPCY30TEwkbsNaRz5OCweQ1Lgn1/963sckPClAoDCgB1dWto8yGZnTbWhExQ5
jiG5M92MBnsF4jdLinFM/NAcNr01TGsnHrHEBomjNeCr9F6/dRqBGV0scaDE22gcxboThsQNe3or
5Bysy9hO9iBk4Drlt62eJGedRnSDSqiGJBCJ8DiRSNvjvkHFKw1L8Ge2gT0vXT5S2Wd/tHgU5Nd5
A1mxG/ZmZK3sGdMgGMQhmtEQeY3SeJ4TGCpm6l7VGX8rYiCQThhY2xCBxpyVPMGjus09KJBj10+3
dRAiYGvNBxR6jEPrFsoebjzoRo0glvcgoSjddfj7LW2Tg4PwsXA0nBGVu6R7qJz+2MRownNUqdZ4
NHvbVtGdg2AejxDw7kNaTZpnIDRuoTbeov9sk1rQEdvKQsgH2SNOntMdn0tcxSs8z7fh/WxS0/Bm
AHFCQEmt8n4/oxPkmCVgDUqvqLx5sGSaGFODUiTb2stpdsC9Xc5T1x8SIQ9OhsKWh03sEhG7Hp8w
qupaHHhrzZxQJEUgDPNhaEyWjW9ePBe72suuqUZGjdOEA61lp/yu4NaJmzGHEt+17hE1y91YBsk2
Q5zOrsnFG/3N7L5DFkQqyNMH6jA1qXYUPKRzaW9I7RGkG/CpLqLBpi1eXTRdDwFKAsktvcDYpiQR
i76v64eA2gTp5iUY3WEvI3kZLZdf6SsaTs0Ifc1GGbghGwijO7x9d3rduJc804vbTmcV+x3F6SKM
z8X4UBehvfGSUDuiHQG6E63OZLLPwrcJCt1bPglmMmWvnIoaxWzcD8NJMZ6RHLFNbePkICc7GIa2
gY5qkwFD0PoMed2gwtIi/nQSvFURHYZiRvM0sThXSuvDcom19RC/GBZyYpb2rjXOZaDmh+B8ejul
2oevWafZr9JdZIcIGZf2oyDf0b1hbbfdSHeLbhpVGfQ/BoN2pvajbtsDXSxvEaSNXJD/Z2nAJG+x
r+1rwK3mhLuv46BeQMhdYmUfZ92BTme9hEi8idqI3TUEbD/GG38G+hqF4VsoUOHyLWMlZI7raOqm
K/KVJz+rjrrfNMiCgt7tSgJmo5EJVy2AYoAoMba2y+lblcvlDOSqb6w9WXcSWnIlxkKsBcX7Bt2a
lYhhd5ZF82b35iroGnST4ZXRE6LomwR4r5VStXc4rRQwNFY2j0GiJoDDDh34WoybXtP3VmEMoDPc
hyQaz6C0h6UOqBslJhSk70cwuZZ6MA5c40YgCgAp32PvrYtgmZjMoEy/l9S5m6Q7TQLSm5zRGYzM
/Btn5I/GgsRojsNL2Ayst7n8HiWDS+eSo0dU3Bvoe9w7j+OI4o8DqiCxgGc7BeYBEnkjmK0cr6ZN
JGB/mwZETfxwNyRy49aMeuxaDRQQatyVAk/b4IzO/m/2xqLsOw8VA+eCCGG3El2+8mBHohKEVIkY
iIpUlo7SRKSEnfsezV7v0W+nQ4rm+RZZ47ciMe7dzKdwlev6fqDt1yvR4iIVxzAcTyJEpNA0koPr
pPsila88JuScaqBOVeSsJ1RJWD7Drs6Kx8KCd+kqIXhg4GBrJHQNKQeNwiWIClSVlkOBoJeGPMPU
UKzypFsgpx5BofSLFqDbThatizSAC+WwxblzUPJ9JvozmU0YjrTyYHcAdGtJX0PD/JqCXrLJumha
dhy+V1Z8KmJ7oCJqXLBuWJkdtL5GIA4SlIjBo9eBPGj2KdMaRe7Gnrdel66ov48HmbzrE/osYZRe
e66f5gTcNxGVS1+L70MwlqX25GHT5zbUt/tsj/4KYsWmicZInb77k6x2mOtS9/Oq25KFCUYd59JC
aZkfopjOf1YPQKBzLihAxr4YuJ+CZj8CvByCAPeg1pq1CEcOIZZtdxPQ1LOLUiFK3NmRm0NpuZMo
Pld9eZtO4SUdqNiSDC8NL0k3lF2YCFNQ3wGNAlCXHPtEd08DnKFVY8J0LlucLLwat9WqGveFhpgg
Avf2Cr3NtTmnziOLYjF6mr+IMBRBOh9sHszbI4WVOMVURSNqu7P0tihaA/bkZu4bvPfk9IK2RLXV
Ctu+iZ08wp+M8m+rfBRjvd5bwpxOeMwJ9LVQpcy2cI+M7zalpsZrHARY0x0NxRbVw1hahPb6uS3P
qDOtC+e10kinaa8Fk7a0+ldHPhoJ6RGxVLNDXHbXtVtRj07X4fQmgzeDq57NDSJwK4/zv+b/CDKA
VePahdaZeDPp7SHNnVWLk9TA87DcH4E8exa+BuXniHEc5MetH3yWdPUiBgOZCWQLapDi6EKEySbK
xY3TuNAW0kNuwJgGSFdHzf4B6wfI/ogjc+N9QAelBCm6AV7ggMzOpqe2xBHAuc2/DEC+ZLHvBbiP
+NWEFWVzugRltA5C8+qa0bJWKG8U9wdRPTchmI5Eu/Ns/eSM5iV0FJnLwqGjsD+MiWpim75rFkpI
Xv/NAUUwU41P+uh7kXTIK516LDHDjk7UqO9nwLx5Wj460KFbW372cpfLS5p96OUxphPii4vsb/rK
pVVhXSoX/txAdz0rwpORKmU4+uAYiRSgT7BdyBJgzyCSLZpk3kvZhbu0CzZgIPYSHQIdV6AJ77Wx
9pZcJEr6UQcttlfKkt9cgDANTG7q2cihaKjxfg5xfQqzjkNXvMBHa2fFzYE6wAHOzW0bKUeaLW7P
t4pEIehlxKOt1ovSHoTaAOrI0dbgEu4a0tExeSiab4X7Puvt2uzAJEsK/nOMuDIK6SAxgsdUUgBu
deBsXrinGnnC2ucgBM5Jj9lI0o9WK01Km4ohNF78jHfd1G5nRO+XeuJcW6+9IfaYhwGXjCKCHxJ4
JBEdQrmAv3Yj/LyomZHe8oyHwKR/UaOsDkLe+25laLhlAtuWHh39o04juqWVOQeb2bLuW9N4d2pC
BjY4W1KWlWP1N+jZo4uXv6GFvNLabzYpFKownhndOqK8HSsD6orqmSCYB+4iZ01LZ2N3/NcR17EA
6Gw2SCpS5ZhoJ686vfiGDNQbijEnLKkRzSYt4ahsNtm71qHINWXHpPF3ucHC6sG8xs5DT4Yaymln
Nsj2oelAL1XsBs31aJQScegF3gAf6kjW0UoANKTcJgyI0sju6KH/0NaVgz8BKOzWGpbSHvZNwC7t
hQfslVGiLO+p0m4yUGB2Pp2aILrq/vTsud2KggeEAttcjlLeRtjJNR7pnkkdLAZGIulOmyMy5hDD
K6G9aH7zw8gBjFo7oJNUPwFLKnSLrHc+3Eil5WPGzQ0cwrVja+BW6XGgk4zPqMIAtPCrzZtSanv8
TlYtbgpIpO+08jl3DtRvb1oPqYQuRHYWtQSg+Gw27SkmA85792IV5Ll+kK6kbR9bKb6l00dS4EOQ
ZXvbpL1orfzAeArkcKMjl1ZM2ms65hQFsYAg1nMG/WbZeA3FQYRmaJQcgTsu8wzz8wmbHk27KUBa
O162MaaAtnSBFzt0V4sssm/7O53dcYkST1KVb+1I16CtkISecqyvm/jbL0y+v+DHGYqR+0d2nAA9
hWGn7VkW9JE/MXbLLDGnqhDziq7UuMuQyI9g3NQBYC2MRtM0fm0FD5/Srx94sNZQg6nQvpM+M16f
4tXX5fyXy/W/ZWBiM/1PDMzPj6j9LJr2My5+JYYbgt/7ycL0f4MraUCdtHXHNSwgWv/9f7tdCxcZ
NB/VDVf4iNjwjH+nhru/mUCfka7zHc90DNf8FzXc/Y0Dumd7DqLqtMeE+5/wMH04oH+YZ4YDNUn3
mGx8DnSvP3ldc+TChluirlSp9d45U3PTudZGYDfq4+PQe4LQgADfZqpQTBR6uMrtHDSvLbtFKxCA
a5QUHBgKb167Ue4TVCmrK8k4vUI8zqpWrhKTi5WsnJLt2sxKai5Fc85sw/cYDTqKxWsvD6npAWoI
MV1ADMG+950UxgB5d4KSXQ8yRIPjugt9NFVG1O4KVO9Gm/MTAhB4mczjIa1c6Gto5GlKLI8eE4Jw
9qrIGlzlKR5SHTLTh8SjSZFBEdJa4W1wRPDOYV5iU4bYrTFTLeubE26iiJ/gpUglUJthMYph3/Xa
e53pT7bbxmfoW/sqoYvquDTckW8lKqDOZKXDlkxV3E91g/Vt6uB5WY4n/6Bp6E5zpqYGY1CBRNsv
3pbKkcbvQOIFM4AwLQmUfdvO1kgRUEq7nSh0IEdk/F8IO/ydyfwfnOj/X9Qf/j90q/dZP3+/jLfd
pyyaz+nXFax+4+cC1szfkHnHFhtxWKH7wrTQafgp7sBLDpRoF060MHzWt3rp9yXs/wZXRvdd3aVP
7OgGHOvf1R3838BH+r5Ly8zwiO3Gf7KE0YL4dQkTAAgjAqAdDSXIOYbt/5FI3Uu3hMOSAkWHhpU4
1OvND7gymGycZvKvwgAq5XCIOXbWKfRorAUn037vAUErMpoVP9CTXojpROmIVszCAQYq0cibPlpX
Ln4Z17/Y1hiOX6LN/3GpjtKp+Hg7Q8eGI278j7DBNzCtVL7eXxt5bOZrbyOpS6FF644G4uf//HGm
/ZcfKKCzOz6yUKauxu6XD8wmxLGh7SB7zrighrATrvb1NfalWL0ci6Oe70jQY4m2T/Ehq4cRWaC0
p1x4bLKXtnyY6o8c1FwM+A+aLhedIwkOr4ID4AJlrBcEeOhyHYMYXxrepDAvOIagx37Satq342XS
6HxHLy7taoyU+AnD/hjkBxj5GgRBECO2ZtJTjY4qRQTGDKWYuk114YAy5/SpXuJSotdJfpzjL/Ex
5g8JchH0UWdk+B/rdgPuYXY+egBxPHezu3gQRhwTpudpGC9KH5H3nkntayXaBlW3DT64unT8CIMT
F0KHehkpFh0VCu2WMcisC+r0VnqcbYxcgeD2UQSw7cOAeajzPhmkv5g2MJdRzdAIyouD42T84KEB
gtsrdvMfWnjs+B4GPMPR1e+CH2DkS+cEO58XMzpK3jACw7pAcgESdBNAXUxiYKs4sVcX16FlGa91
/Ccp1DIvhZYspuFC8w99kSPNiwVmbAvPYVqHx7Y+Sk8CHWVgtYvWbEjJKbstsJZeDN670SZb9ZM5
fk7ZDJrrBtGiZPoYqqNaG2oce/smjHZ8oqvjViUvMsNulw8OLkG0Ay8Lem4COmMaR6iIrkERXXA6
YkVNxinQVn11hNRTuoA2PA47zk2hBPNyXCZPasQsrqMCTDKQPdML2FqSNBuBXjttFi5/a/3i+ckC
HJVsP+zoQa1Adf268174NzErWvNPOpfJB9bGpaWfO0FmxkKLj7epVKr5Z1sfUpzU8q/4kfKBZy+7
D/XREbZqqbiAF1uo6+KnhpC3rHlmAaTUI1fPPTAzmTgtlUPngyBB1r/IbCjG5oJvp8FNMTzU7E9E
C948aZ7MrxnDWuCp8R2Tra3BKtnizGj+3LH+VijC/GMi/DNkeIjgAKB2Tcc0iMu/rmBLg0jkNnTa
DZySYnVqezb9Y2BeUfVbCOBs0KIm+H5xcmxhMRuAQ3uk1YGD1MxfUwY7C8UxnkSCypldHAPvmmZX
0f+7WKOi7L8S9p/X6ZPjCd8Ac+hbf7pOqpIJhwRCW08jrmyu/Bnbswpt2M0T7kRk/5vohtrBX32m
5wl6BygL+d6fwmnb1vFAs5t2rn4wEClWgDl9ypF92QYVBvd46PiUYAwgOjkGJgHID5u2juZhX3I2
0K/Op6+RaHAqCyD7T6i0o15OV/TqNlsag+hQnNVv8b8Y0ne4cxG4+fppHBlRIMcr4KxRXUBWczW0
OaQEnHInqqm8dw1jZ9KQ3u1sepj5MvfRXAMKVzTXGIXwHvhxkz3OYMlBwZfo6LuwAgPVf72OHEm1
ZTSRvwXntoVdkFMbuvIDWXA1XYxwp7NGq7b1EFGgksEWu7BRHc0BmkRosU2II3s9gncI0I4hfVIK
gYxHaJ3pWS8sxN/C5JHPcY2zzN7smKvx8HzlojlX2kyNBOkygwqew0uTfu0rjCXaI9XnPexosP7s
WeOZJ6xGV+IzypcMZcJteQyQDj2DyDeAHuXB80KENaveXdU31GUx/ga3nddH2z3zstS4cbxc9HMs
rzw7Ho4aMGgVZd3heIIuequDGeKmXH0TYCnWS55k9N0z1nA9ucJsVU3cGNdlpO5+5jFCV4E3d+bd
+vnrUeMtxVN0mq0aDcfHuAGIBC1j0mc1KFweg1pzL/yU79wmJZimMV/+XHHKMBBBeCyRJGVR3r3P
lyH+I0lJTRk9SHVXNIYWOOMg7/+Gy9Ram6mCTVc17hb6KdKlkrO1UB9S187FfE1QiBOZbixTiWwq
P5i35rJBKl5dkPq++v9YwyzNum0xXavRe4p6BN8xDLKB930EcMWjbfF90Os1z1k9NQkzkrGvIyy8
yHg0faPGT90Jz1t9jpqCgx4vEGDl4MBPz0yWyOe+mKdqCjTKBziBZDwceaySQMhXDCJPLUZBq2Sg
vWJpgNNQLxgSybarGhuVvqTsKTqrLSlAg3CfzBIewuhcEWdklz6zsNTkyBPmLpeU0nhAaHSZTqw7
tZnv5F2QXNn6esRHQbsjJ5v3ihbpL8LbkTmi3vgrxPFQX0RzVRfcK/2VqFtEUNqYUK7H7MuuMw49
vkEXGyLwyNIkGKkr5GJbRrhPKW5kV5Nr5TvqskP/XOByFvFkC3Ak6nGAGte5TfoGKnipmZaxhtW7
jB2VJcrrWojtVpSolYVhyYLZBd0NJAGiVvyUoqCoudjRFFCj6tEnUitKzRzZ5CsuNpOWCkcS1wHu
Whv4BR7HhICqx25q1eFmyPUNy0LzriENCklQUXdVYAdXwklhretECp6LJgIojfdcCcRqGjULqzur
C1DvCYNkp95PxNfAJE/jyYNgWUgv2HXkn6BOFhaqtE2YIbPJ/bP4epvmH4IeJQ/sqm4iUwtlgInO
wBnIK7AK1L10TFX1cp4xhXmU/A60QUdDxsMh91Zxz2TuMeSaQRycKEK1i5EGjIpXAXyZdpNC+FKD
qa6Wy1cvSP3WM5EfyL5eUPsa08jShQo7c/7IVQFaWXWAVqU8qu1ORSgmV6OdSxxh1ANgHqmh1Mwr
XLAlexBSwiwdKmSsnW4+jwQNr5drdZlqlyrgB6esOTW6gQ+t283RvdQ36tEQiUxCcFg9qltVz4tV
4bMvqE9QO23+NYXUM5c+kYlx4bqalI0DnrC+AbKzUgOfHgfkDdRztNimMdJApGjLLODmKiGotjZb
hKIT7QQyBsnWFPQDg8QvdmB/WCPq0xPkRDkPLSLxZKPHaBpqZ/C5ETXWagMTIcbXNnXrjFIBNzmz
IdbghhharE5XarTVfqHmmNo/TDJDXlJRcXZOAsQFmAzUCDZOiCUqjhjNt7pmCJAkUfNYzV01RDwC
dTUTH6SCoE8AVCMfBwhEo2zC7PAY55Jdt8Zk8Wv9QFRnZLZq++QDvx4HA6VCJ7uEFD/jsNq6fm4a
Hemq2pRtqgBqn/mKr3xPbZUj8Am1q6vdKJJX1p3arwlm/CrutyDRGHSMflvibw6V/ZyylAl+U3NU
MVBn9NVb8wK+e/zLvHRZEGpRqO9XNq/J68Qqh/y68DAxGtBY1slNZ2SRLkwfmw8qj2ousXupT1Zp
Av7uuLcSUtii1Y2ouJZ2YiWIY2oP58PU0+GBmQy3Chz/fN77q+MedTEkzTwdjxPr66j8y3FvxGZ2
QPNqxK64XQibAMyWoBIR7lFnd2zAWbOe1XCqNE3NKTZb9SXjxx3nnITRRpihCbB9qfX8tbYnwCi6
Ct4/t1Pf4J14XurXsRS6qoWrYkcdvvn2TY6YK8vUGyrsTfm4/KhmoQr3dQ5xhDBio7KidtqMmCGJ
i0NxtUlkx7MaFfVN3I/VLApbpiqDJOfsZz33b7NqJf3252zVA2Xu+TZST5ahq3PzLwMFK7Kgludi
UhiFG3X/bHDMHbXptpSnevnaYR7hXG2A4lLlsmoXVXGIiuTX/Fdf62R7X7GJASba+jFQOIAYagtR
C1IFPZViMK4u+tJMmn9+2obzF6d77gIhO9exXZ8C4J/uoh+tDpQ+EGcmFk+bS40NqE1b1/3K23jq
UbdVI0rCoe5SUyHHvU6qAR6wevWr2vX5MTKV6rvmnrtQ4f6ZDsZZ7XcwY77it0poODvwMebULTh8
qBViI1iggsscPhZNtKF2uCXHUOF+cK7qOStXUzX51F8VMVX+xweBuVbgfdqqrI7hqHZa9YraIZlf
KqQOXIXKMwiNgrmivqX2ma8YTPDM0icXIoT+rt6hYBdEQnqtMgOVBHaNjhUW8c05q1z06675MZVM
ks0w6/iK9IYDglyrSai2G7U3qj30a6R+Lk6VpphuQ6WDEPkzwbGcO9MjRvzcMNXEVZtki5SEyijU
PqI2ALVvUJKiX/odp1u2oiuBSB0b2CTQ90bBm4nE/ak1qCUkw/z13XWCIgvOR4veD9YcKtQ7E19U
YhLoRxXhiTQqbLvIvXM9ONqvMOTJ3ZNaJ9ZZ7YEq/lZsP7xMslMCa8wt4PhfR4cmgSuon9mV1D0q
ZQDeU4sf1U6sniV68juVBqidk48ncKrHr2Ilv/LP0/avJq2O6AJzFkVWy6cu+OvSS4fM6oOOkhQh
h1jEH7XDqR2DT1WZ7z9/3F8doNGmdVClES41wj8fTEUd0bOOf36emmch9RdmPFNNPQKONSqHbAuf
PTlCEvBgTbtSErsZeq+8J5EipVFHPUaZJzmx/f9g7P75Iv9qTFzdsR0KmDpRyfzjmERBR90/sGhr
irPK09two5IflUHw+BmXr4/7r3bWv2tnof7L0P99JfyuhAfy327fPj6/l38WFv35u/9LWtT6Tbeo
yvgWmywbrkE15GdJHGlR4QgHRWPDo2Jju3ze7xVx8zeLrdn3aXlZ6GCoYvnvFXH9N48Sua8URlXx
xP3P9I4BRTNh/lWNcVXDTRXdoaAqDJxr/GmRdUZi9aYIkMeDfds74QS/t3UWrqf2qAVKgqcOHRl/
SE668G7sSj5PuLCkkBAxM2owt/APdokojNbCA/fK7h6hnattAkdKnrHLAcUM6AJCycHFwbwd3Y3L
Nj2N4yqWoqbP43zz5vqYLadWIRhU57+Yohs7D7ZZHjRQ37LbYfZ3/uCjspUm/rpPN4PuzOvOnfCj
9Me7QC/bPVTNNxk3T0NipghZGKjH2Cn3YlZKLSmnHAj13tbB9mmYeIA6aZ9x6HqzwBOunCgVAJms
XQUydKFVZKvz6D+5SlRuMj70urrVbfNH5bsPVZSMh3wEnQIYUgbnwHJJn2YUBmGcESMsNnu8QXmX
DnAutG93kYsgXbqvQ5VPnCb8YiE7gr/92I0jEXQMXuMBIupUDtC84vnBxAapQm0ExT+UXT7CEF68
64wwUtks8Vysxwx1QCwtgSHthta8WJnbLg3Z3Kek47IFa2KMJWql3smyK3rgs3fjtgNuC/NtEQM6
0soZ/7tKmX1o60aU1KcLHVCs1V0dt3/TB4lnwQBApew2AxxZIPfZMRD1U4LUP+yH+0y7Gq1/sZH8
j3B+RhLiRVbyvY7Do47h1ugV51wro5U3FI/IjU3oVxsJ/btRhvd908ErBaWK3CMM3h+isjE1ie56
nB44eKY6pRn/yUZHlTPGhx30l1jVfm3BHqONsG179kNd4DES3mrqaeqiOeVgLyIhLvgcPCC989AO
JqoiE/1YfXgDNARstHFWhheifiOLfNHKsllkRf5c9emj42Z7Aex10TbbfBxOccQjCir92KkTfTW2
jxUNBi1NSPY7C+3KCGuHHK8MEIt6Ee8GKG7Qd5I5BZ/ZAtZXGLp8wNsoRz90Yeo92kXxFqXcK0BE
8PPNQZalvQQrEePm+GjMZglBAlGHOIc8EVZ4VPXDizUYL7VJ+lN1t4PlbIMm34IFe+pgg+Gie0wz
uXN7NMYAviEj9KZFFm4FyvjN9N6LwnjOwXlpyUhaHfdPdggWddKHg933WxmCHFUstzqcYPPPKEMV
xX0Tgah0agiF1EAWLe4qyFksncFC5KypTqVv02Ydnr9etVvQJY1AManxESQblE2oZW2pHR2ocQI8
KvTv3ZQuYOXcRDGeU6IZ4BdhWo8PzOA2r7rX/0Ba+D1m+Vt4uaQ+PIthcOXeRBLPKaKlSPNT2IPO
nbzxnuObOx0SBIJtDdQ46juu8p7sHW5CdDViCAoKr/f03u3sZUJeIO8DVMzntQktUbjNrW1FG0OP
bqJBP1QifyNJbxaXcsZfJDLTI3pit3hX3QIs2ousRmtrWBmBcZnwq198ObQIOiwF/R0QyBPn7xAN
TNTOOUYD+R2slz6tqGfx4Z4wuf0AyL1a3aDH1zhU0AkCXSwzIOBj2NxjQopbuu8vxBiCpcv3qDYC
8kPrnf+4QJF7KE6kV/Tonys7oumNTeoi0MbT3MtzgvYkbUc6LRlYaejLi77TLympyw6d9cPYBkjd
zXdNZ0IyxUd+6abuAW2dZ7onS5Qif5gjzZBxHKZFg3wxLjvLtMRWPEprjCuKAkSlONAE/CGwgSdA
1wieAPRsUU1UMr9LIzWQdHcRKmqmz3IecJC05BnIp1nf5T1GtzOqI5sSCcdC9ffMvvBWU4FGDJSH
LcpEQBo4YztW+FJUFcU30jkTGPZqxv0jtRDXQtUMsY3XDuAvaL3XInA/R4xDFvJRQ9CCi+7fMJ4D
Tt5Yqs1yryPuUKADSxG7vOlD28TnIvlsbSxyfLQDYvYA4H4sMPQGLkli3MyzUkQ0SOeHxKdtWcPx
kaYJXm83S/xhs8aDdl/q75O4BgnU7UGfcKnTsCsD3rD3KoDfitWgMboLij5tB4zBQVgErNkI+Ill
Hxf6ZyDS56LPHt25/z6humlODXarA/03djxEn7kXDujRkmLOBccoY2O34oikzXPGP4tmnMqlFuvw
G+KzXzVIrkG1LXzJ3+EgHLDXPUouuDSuad2CgFTiXjyyJw/KECWc5NWoH3R2AGR142HZuN8SCNRQ
dThlBSFlmYQCDITbR09UiGcb+qGxjXs2vwmQqYu5h/XedBlyr6NwV40TPGcw1jmlBndFnR4tjxnT
QH2rh+QoA+/otfqbFtYfXYQiXfzp1vetZX3D++fUzRBxPZAwQtRXw4a67Nv5i9sNT6BSbhrntbXn
i6zyV8OHXtxnsZK68zgEQVXXqqcqyCBbUAmKyiaiYU/CnYPuV3ri+NOuawWwk4O+CFs20AFIe1UV
zy58HWI9IxI3I3rp3a5vUnY0t/nujHUFg0Rf2Rbqzz0xc8kKsKXjLULdQhTHwbzTAUc6Y0q+gPcO
lVZz1nblvUXN/JwIWFtm2T45gDMDQ1HXhcDXrkk3dJ6yZZ+J226CVVU7A87gsDeG2rjJZrjiVt46
e+yVvqPOhjPmooyzG5sSVW6bCH00FsgggESUnLppaauKgSypARoSEq1t3ruNcoBzuWbfHq+to99A
PXCi+QmFAp6WFh2D1rrttftw9h/CsmZy2cywrh8vfm5+FhInQ9/Lz2HU3xLutmN4GRsdqwqkqErj
yXHEYejIlbCvZneq3OgJ+2qqlOD/fK15CIR4Tl4gsHAKrECsD47EZy5Lt0J3Dx5isQgkwG5NvY4G
TtLeW/S0m7FgisXklpNtchZGmZ2ZSp2wfBFpjZoupfXcpDuFY8/N0HQ43Yk9pZ+9bwCCR9cpNL99
JWUciXuU7NA860D76milgyZNMEPK5Pfc6qnQVtQCRbTBm+2j8bLHWq++jXX63Ysvdkzppkt+tA0s
OyjjOL5W8r6dJ+remJcupH2Lt5wPfLugUJv9wBWYXdijG5yjXjqijwSDHLmeLqRcV5j1kULtGSEZ
ckhD69GPVVooNfRFIONyKO7LTgvQtUQxQpOxJDawl4WPcReeBh02Lua9HCE7aC/9qrNt9FU88aqJ
5N5owx/sfIsE8xHwFtV74BtPw1TdqzQxh8WHQdfTWBJ7RtsnetS4qceoHhGk35OSjZyzAmjxSV9w
f+spG591yC8LqTyzZDxTfhDGeo6c722cv/RiPoiWjRk7tU9PwiF3cD6GqHzFsXFAVHgsz5okxYVW
gU0b0gqLsrPPcy/2WoU6npdhFhdUyYvLxo6ocEI/d4vr+q5JJ20LI+pznDSszhzMTVoHXdxMhMdy
AG1bzVRfdHLfVS1BzplhkK09K3jVkjxexzIgkEW6uxNNeW9a3w13kMsEUgaQBH8LSIg5AJ45Q5qA
BhqyU3OEZzRCqZWN2hUOSsjfN7XYVLsBy2mlbH+TZrmxqAUcTPSvEVMJzL10VZ82rdCZoHGqZeOM
RHP6FMKAwcIeZ7kWIdMqJLL7Y3WeTIl/WOfKZWNM33GNqmmdj3fOrG8LEPy7MvBufVJuSvBI98ZB
vnPIRNZIj4NEDT4haC/NGRq4VSnehvGaz8y0dEB+buzYSMlQlqmf7MYqRIo/R5APRBKmkxZQiTYE
glPtJEzwPcCdbXB0U81cWyZebyXkJG2+7weRw+8gs8Af56UPieUSOlOE8dMirWAii17p0E+I0bmN
XHbIE0ur+5/snclu5Ei6pd+l9yyQNBqHRW/ks7vcNYek3BChiAzONNJI4/T0/TGrgMqse29d3E2j
Fw0kYpEZCbnoJO0fzvnOWsZ4836pIe5FcXnQdmCOTnGG1YEJV/AelrN1HkTebm1lX5K1PDXEyoFD
YLm2FkAVobMLFhhrCtPdwRZjhxLSylnCxW8A9gZeIo85Xi8VoBE0/WHSoXsYF+dnZ2qBIseAGSMp
ReH+nX3zVPBgzyXuphCMYSBxMJtOfkqx8EZaDak9KO3Ga527xIAgyxf3zV04CSwznitSoluP/iYg
ErLA9uQZ72NR8VMdlE/wWAVqI7DCDLLSkqVxxjqI24qig9z0UQH8M3eLp+APt3wvwDa2VsULlcNS
r79WchepYk2qMbtFo2R01uF4wppmE0oqfkSrI8JrktDa1RGSWvO0ywRjUZ3DFovggA7Y6Ns5C+hQ
/XvgU7fWoINWmY1Jl7dm4XhXNKDfYlPup8BcJN4EHht4oS6ISLjep2LkzT1YitZBWG9onPHxar5K
j900N3Va+oC0ig8rND7zQButO/OJw9ygQV283xegZsdZZgukxJjachizkw2CsRp3ZomDazrmK+d7
ak7xEJF9jmKmtYPlZCMa3wtnOAk1RA9lKC91n+eXPsVbWqn0kBF2hi3e32XcaHVkCD4D6gHxBbUr
IeBvtf/RzHW0jn0f0hq4npeJ5EHTNKFMny8tnh1CP1NK+ENV06U0kOHgXg8OIdL205TT/Hal8dlH
PeaBg990OwFBdkYFCarT3LspyTthTauSOF1+++OPJSfzLwBtfcQwuCviiPllPyNJL7He1NX4IQYn
ORGDWd439XtL/CXCj3XyCkJpM/YcbVWUq71xCPjEKHX1ysL/rVLXweWJaoJbH5enYabLrod7V/Tl
t06MX3y1GiLk1OzrpLQ23dxew77FLpaYfG/H/j4Z5HEskQpyMC+HvJvnJyBe0Bzox0U3cgDl7c+4
fXL9mozxsb3l2RzdB738HV/9wloyG+7AGSb5a2ZzQGuBc54l5l5Y1u9t273mkFHBw4Nnd0wLaT7j
oRsF7ZTNrt8rNqXpzV1pKOmMW6NNSt47P7HvpIEJplvzPKGBzwb5BpfhQ/jqubcrcxfhnRza5Klr
q5+izn56I/oLSM69kNcp755MHBF67Jm9S07jPnHUC6Fxb4pXL6OwY2HT0woM3F6bHWTjWocEc2Dd
W+R61+4uCecnTRwn28lK7niitp3AMUXxBiJyaCBq+59hA1IP0+xE9EzwXLfZ6gbNbQg+/hEi2zpF
0ZI5SLnPgUpvoGJcM6hXMC+YmtuT+zGBwWQSy+J3WPLvYTGKc/0EP5AFpS1+WRIdcu0gsui8IKUO
31VyzZ9JSszeigCLHljoEOgbkrZr4MqHjEawdcWZOy9JsOoLqT69oOGUL2diMsPkq+hPQNiXjXCj
H31Rob4xt372fiBr/HQGIiK82vxKrFMfN28FPfOdFt/T0TrU7qHoFs6aoho37kj10axvw8ivT908
/k4aYEd8A1uLjBEzb/4QOmxlwQnJIceTLSaW+udAixNFE8GUeqIitbPPBLq2E3XbIYeIGwK22dUM
BqgGgJx5NCqDUmyfka4I0QhEcj5dZry3zIOsh99oBylGxwIEFEWxxcqk2OIGCY6dhv3dxzlDHngG
4Iv46vsXohlfcs9BjmdG5ohhcOly1JpBixjdIWgm7gEADUSEkDJDFEgMAFMSpbt3x3sN0zQddt6t
XA1ZDWOYWeXRhnTqiAUGEpY2zdx9hStPZYwmoTJ7p1j63+O8lOfK9u5dPJ07n+u/afr551BYy8Wu
ariLgz4XSfSaLfb7VBY4dX2BmoTIjMpvvye+/rW4wSNqsb0Tk34cFbyz8WQ2G/LCGHnFyFoqExPW
iBonl3RSc3Wmly5DAFcWMGH+VZ8GP5TiVUa/FzPIRAvDyCkbG5Yn9IzSeTKgRXZxPbz6JkCatUDE
UqCHYsLSYV94p0K/FF3bPBc5JlYdAjDrBfr8iPcP0kV5CDKMBsL/GeCh3tWx/ob3c6cFYIYCz7w3
KpT3mUTViNa1DGcyCQb3R4yqflPL7pVNBqLhsdo7OO8pxmO9m4Lpo0xys/u/uyX4f1AH77IH/q+n
/3e/l0lmqj/L4Nf/4e8jf3LBGPmTH+iGKN3Xzfo/Bv5/kx6jdqIPWbo70hH4W/4x8JfO3yQGFbFG
Igrbxuvyz4F/9DcG82vuoe2668jf+59I4P+qvUR+T+seSWz/IA19dgyrhvRP22zby6eyxTUC9w55
Y5UGt6KTu1GXr1BAzlHuvUi4egBu5OlP1+fx7wuFv8SY/XWP/o+fzFLF9UIbt478l5+MPhdAO4tp
HhDCOTwCGHIrf5Wk5DrLr0bYp7Lq7yWLtVx539aRmj3M3423PDAOyu6ic3XOKKc53odzJMbHQIwP
l+6RNKVr2N2M6x29djyBSiV8GW5nR7aKFdaPEykn//4XYQXzrxfRcfE2wBFyfCn5quW/5LGZOYl9
YPIudePK+XHyfT3RUhh/ec8H7ew9E30NNayWLqCmylfAu19bh06Jz2Tqv0Z2w96kwYKuw4dNUBIS
QvbPByZZpqrB9Gvo4fbImDOe9OFl9XpfrSVO6SAA0YsIfGwMvz1OCVGrHDgE5YWS8/dkbRm6iRwv
YsW2UvPyBxCf7cOpJBS8jyTcrREbeSp4Ue2IfcdyCYbf1xCGLcBqVjCQbf5LfEim6HYNkDS8y1JN
u2qkvU1crdl08oH73sRYpxFaM6sccDSTDm1t+tS6mHh8VL51WYyXf0OYVDx4Ofug7mvqWbnMpdMz
Si7LDXnPEE2DF2YF4WbU6iaa6BeP26ktF7gZyUp2bqN3lBGfrZH52Qqzx/HZ4zyvuqrexo1awCy3
5456aNMN5TUwYtOT+gxDyr6wUXa3SUVANAdq+ZB3LK7DAT58zTTS7tnPgvw5Ln3L95cX0TnT43gT
U30WQUKOJXA23VDoR26d7THx3yVe4R3MgtuyjIdla6Uknbn6RPWPm7PN7k2XWMcoU5CIXLawAEdm
SmQPdhI5e0lDzm67DqoKF2Wmi7G2nBe4QWjzW99hNZ+XH7NhVNR4mHmlnt27tl1em+wL2Mja1Ccv
UUuLEjCXYCnnPsK13sAY7E46iTe64sSRQEkSECGuFgdL2e8j1GvQBX60hYXE5KFf+alDeFqa3TLv
9wKq8r1TkSixhHS2SRoBJgX0GA5hgQyzsQj7ao7eWgWGPs7xOZJ722MlqJwWlmqDYXbTjcydpp52
LyyeoNzdlwkFUBF+zon1WyxBBw8eop4cZ/osiQ6Qv5pRhVu55ssPvnNSWj15uiOaB5f+ZI62VYgb
HiG6rXrhA/TlIyOCk5FpvvdYD3VNcobNCg0JpD/AnC2ZJy8Ndua71JWUHMEMOYQgQ9I+WHMgkAse
yG79mJiqcvCd0MOTSjqjw45J0qaso5+32QhN0LYajd6/HxiILwXTMJ0+JK2Pq4xM8GBWya53DP2z
557jebkfLOSKWU3qobZd3MOQlpLY3vf1NDxOhroMw4Z0zkxUPiFMdbukmyZmDul7Bq7sbpwQ/HYe
AAxjIXmp7rFKMRsL7I8EVHvK1mZjj93Jo8y7aIjX0CzcHQy8D+UED1Pgg3aSYUuOAfdUVQLMLMC8
14WpN36bENwT1J+ljdLTvyx9MNCVrdJPB1qyVut6ddzmIeMrxVQqnSznyAnF5J+BYt3RtI3VQEJI
We7jcBkPCrCB8gmQLlS7y03kEY5AP6gMcMiI8V9tsZ9Yn44CMB0EPTFQ2oz74KIGulzhL3cOoQN3
+CVJkbZn8PrBjUoGds9cv6TkZAV1/GtJaEQnz/lZNuTaVCVz+CElKM1kOtm2w9pWCbpinzWfJwcu
n5D7Ja7yLfHxa/gj0ynG5yKKG4IpCCVENPOSwDUgBi6lCdVEblnjY8xKNrDnl86qxAme1U7AlubO
WDYqhkvnzMUG1yeAtjB7HQHH3PmNQD0Q99tONZCPwq/CwdPu547/7jTcYz9Vaf/WEGbH49fHB5Ch
zEI689AlzZdglBVrR4AmnkmzkDF9q89Qyzt75fIu+jVeBQbGNrWeJIBaK1zcZ3Rb30nSJjE2fss8
vuCKmRFyot7dN1jngdm+aQu+Hju5B6v2r9m4kj/86cnG77OtPtwA83MI9Y1tN8jHlkvVNCPfimIx
XFrU/4zgP8bF5Bdtw4QPnKdiVu8yUGBCCCY+RPVpVhfdE6dCtsClfXMabi6lyPWIvlWCZYiaFcxA
GoW0YR44EMFY8XPujdcwiaxCDRvWV0A/3hrDYMiXSPz81P+eO843dgjYLXKQ3c7UOvtY5gdCi4A1
CyTpoez3rT091yAeSkiFm6mg+tD9fCxVTGBp88lcfgvj1brXl5ror72TtizIa/styNtfnSgfEKye
loRBLrl11Ale9dwqUORL/GlW4700DWulLCQJhESZIrR+jVn0kfPWABqwvNREdJ6qhliiKO4W1Mgd
KDaaKbDvy37iOQyXWJ2JOcv3lHVrh/NJPuunsUOL5KGg4uT0TqbX4aYvoFN4ePxpAGFUMvivFJ0U
7MhTNKVPbtFAJwDFOsdusLMhX2DtOuvqaqUod5nATmAKs/fJhj+X1m1P/nC8Z/fE9q6o7oaqfLbH
aeSBqvZuCD8stQSe4BJJLbEXgUGgy1kcvnJUIj4mkascwOKkW69DuQTfEnhygxutYo4X1WNwSLQH
/CIUj1j0mXyF/pPXMUvxDaShvlNqWxYzG1PorCTb5Tyc3Xz2FOJnRHPcGsFc7oR6lBBjCZVz6r3w
W8II2/g5DKwvhkSsJmYiuOIw+AA8/VLPYbqtqppIFabswzfqNX6XZiYhDNaVDMOtO5bRfmkJGAoH
oqqT5NSq6QlADMq/Sr2lPi+Sfv6Bo3g5lZrznrPtZlpIZtnE+FqjVCCg+2Sgh2Ps+O7k92qw+2ub
dL8ltvOoJ94rRZDeFtXFiIQX2Eq5+yPJmuLMNWdJg12sEya+4U66B3F4cmM4IKnnlNhJ+l8WwyHL
AN7fEvaY7EawwkRaVtjplGk2XZ721yE5uO7BzOOtDY1+ATX5FttsZytnLVzcArVGHAE/XTzWeGXw
QB4hNW46X3NRqbsQlYPoAsAdyasrohdLNyEakOZbwwQVET/kirSHZwipfIklS/TgYjUd4xT5AO9h
M079DyeY4MO7M+lkKcqVWhYbUSCYnSLmfhlyv3FkYBix79/aQ/PcNqjvx67Z6YKVW259Dw1x2UWA
rZzxX0LMQEes2SbPeN0zC3iWctw108wO181u64dxIUSlbJBBFX0b2FBBgXxnrDMfW0X2hc4EpcwS
hrucA4vSRYDBwcmkZ/JOA07IQ+dzjtniJVPhcunqeDjMaffWCcBH3dQdo2LI0LKnBcm94Ykee54a
sycFot4e2DhH2zTkzdLoCFmuKT6mEV6Qbg+ZReEjpQVvadLwxmD1bbIpd6+8SV5yMu+2k8Oo0TTj
CRkDZNjevHelbUBmQT6ZnPY19dzmaJopv/oVQX5zvKQXN/qpcD5vg4i0MeITh3Pme+ZsT0bsNJ/m
jhi0RVNh0IjYHVPjFN55uED0ddgXTqL2tqJ3f7rZWL3N8a9uQIheK3gfjCbLIxXqYC3JdSbu5Ixw
YGf1EIE9neTM17sTmpZm+0rF67xyXJ8IJuBWk9N8v5QIlwD0vxroa++BzzQ28LoPz6vCrc4jwhl8
o49cMmhwBTjagFovzWNaKYmiJfI2zQRqrbSAuEf1J8uAkNHZe5/mEaEYvWA0p05xlHxFZpnJ52p/
5DKPjrVY8BwQh/Ypqub3oh36x7KI2otV+FercJ8475aPtms2amG3JxugtUMUiU2YgFH2e/dWKTbZ
gBLLixPNPFd22u0K1R3reBpxKJK5aJyQuo+cL89uUSSJmQ4Pnnq5guEnMb44U3BtXMUsTqI7Tgyg
acFOO16n5A5jL9JhNwy4+gAbClFb6/Auj333mGTihWBWoHcsDnLH/U2F7j5blestGm/EnitrlBb8
2FoziR0l2W5I49BfgAZNjPtjHr0OAibZ8qoIP4TH26lpQT7QFDwwFb/Q5JVWcq36/EPGwKfqMju6
Ajd0amOt9CyKuj/+8GfIq2BTmOKNDLnRsz0OBeSzftVCt3IPPVORCPbpobHYBclM15wdI1u9lXOP
LM/vUeL5WUETshyG2fmwaRz2Rcy+d1msV920BO94coUUA8mCMUbcM6zAzqvwwvrJGYIaHlt+jtIF
x1zOWTDalEkEzViEi+n2Ju34bVKJ/zwr/cbs7KwG68c0pe6J0NSkLpfLuPg/rJJjJ7FQU9nM2Fny
weCvKliNgxoesoptWSRB4bcRNd2SRedh1NE5WYIPgUx234ygf1l1gNDOHipagI1NjTkh0MpZU13Q
BGEKpsj7AxmUj3yFxkSA/9Shge5C45jySmOvrOLoUWnSiwDZcc67DTKNYsVPZ/ahs5dPE6e/1EyV
rCAZ0sexFVgoFZTuWCuCPMfzFN65AVStoSPSERdKtSkx022E19zyEuzQDO4ahhj2ktZazKUIg4GQ
Yrc5pYZHPyHf7ALf8ELmkfVhT2l7CKyBYHQhNIC9dNkA865OmWavR0QOBAHf9Cv1B7P4ollxuFgA
qtpQUMdDczNOc0h4G/t8pcYvSDSHPoTRni3nQGei+5FSanYCePXqhp7rvQOB7vJM3jlD+jgkWY4T
jMre9om7EjMNbK9vFhnPorXUJki+nOQCqQEN+xwDk4venTn74S12cVQOKYJz8M3k4HjbH23TcmBb
BKVzDPIIY5ld4v7RihTRpVUF8DWsGZwCGBvbAKVBe1f1jr9rh1MJ8RLNz+AfQC/JeM3hK/sfBV+8
awgpb4dX4XXBAyUe0avmYmaLRTkrA9DyDBlm8eiH9fd+Dc8YZAvtPXTcl2I4jTZ0WwtL+chQVsrl
1tvph+z7tWRz7qNWoYdM7UNlynuvDX4KF2WbqKg8ZMvSVjty3nmNfU6G5TQhS91Y6WDfioHBMOu4
kqSRWRz8Lnp11mAPmTUR2TzYkmrWgb2KmgPnD1bQisC2MrcZ51MxIKQ8xXVtPqsD2K09mJT6xeHI
8luwztP4QijLzjOc2akOzg28zKtayYU4AdBbkg0SJA5V9kc4oF8TYF7vaPC84yDJX+FmYFlT5Qer
jIGH1dZ1GRkgW3l2a0C9MJsBc+843XkJLMgAJNPyIj0SLP17ktLheSm9jSbfmWARFx8mXhW2EVyh
Rh8NCY5MFFp9DPuarrB+KNqJ46EgvDl1rnGHQVC5L63jwkB0818kBr06pHkxKOSZI5fL4lHthntW
iV1qs69MAnhuUXNu2/ymW7SoVS+P6CcL2mfbbI0zkPNYCpa1q7LTTQmbshPtHyYWdc8ss45pq+Sl
9S2IBI2HF9wfSBqxHNqMnNK/NK8qG5JX1JgH/o5uR/MYakueuFjskasOtU6/dJc//pKip7/rQIcx
ZycqgIVSdevq7jA4rnVT8OMTZ+y2yVCZfUMYA+AhGA9J1RGjVYS7pg9eAx1FFwPy0e5qHq3KiU6d
h9Il0d9MNlWPf/8j9r71DevmhtAr15o2ofDCY1YIGAAEJKHq5ABxyUssB+egIhv0oPBwRQ/t72Ph
vUYe2HQnkt0BvvVzDioaemWBGjGcXqHhMU6aES+yl2qjjI2bK4iEVB+N4OGX1YRpRXVwQVV/P+fm
fokmGm+PtNbO/fTH/irTwt5EPmlwi8MxXqzbM+oddWEggla1kTTJQPXsUt8WlALbLsFq2j722v+l
TPom0T/utU8KXN2z+lwEIq52QThqP3f1JQcvu4kD72fRVHJTtazJs2tiM9NT84jm1oJIH3fzsYa+
vNUeRQzWV1t9D+KMHDuecLyKRzn7Ba0F+xjVtzb5WTRkMVHgiePZe/Lysl2ScYWq0dk7liMOXjT2
m8Rv0FOn1hZMMPJwpn8ecjHYD5xdgwpYdBXwS8cBk0/d1w6P6MR7wgac1OSbakUklrSvXqNREcbz
Z4PGf5NWWFeQ4fHB5y/+C8iOsSuJbE3XtDEAJopHJKvMFwFqGHRrlq1L9epmcsacitYwaNnWjZ1w
dr6Log5Tn9xFK2Jx+s6cnweP2qTRabGPXI0XsP3hwaVhpurtMpjeSD/bHx2lr3aJ1NKTfSwty2XP
BTY2A77cxfVRaDq3wEqrS1Yt+0IAieqk+7Nuvtf82FvgIz2taiSaNcFlJInTfDHzeGTPc2bAiQ1+
B7KTEWFfkl0zdmp3caYekhuTJLhZu8nwGKPN22jHtvZ5xuxBOPZ3TdJNyQKcl3/8vJBvvO9tWPal
9IixMw+RiFmSw46DeJs9pst8lfkK8EBRcwByv+1YMvqyEt/CKfoVRsNXvRGW/5mLVflo4t/GiWjH
sXEAZMy8DV3mOdWAyK8mlEyvF1lXPsPdBqtaM5gnxQCuh1l5bqpVuAyd6ooA4dhMbJwJvVnjm4gI
Kxm/4ySlVyiRzfSiJu2tqHYZ+b93PnG00sdCJexccXO5lxF7j4qdmiYmeFhoKLBEQXBHStN5bXuP
n46aniDlSb3NaUpW6MKFZg6/bUMI6Zi4+CYtrGNE3osacgWgUibKYFQQhx5I5DX3qRh2ea5Yurft
KWc/vVFlfJ+xItkEbAiXDKRr/q1S9H5T1+o9ZN0D5oJFhgxkEpCTSfZk7Op5CDAX0XeeYaANF785
9NP0NY6ChKh8vg4KmbRA+nUUnkNYnfebz2ysTCUvsKR49mrMqBS2sAgE+X/lmDFY4fM2nbPQlCSv
pr7LrOYrnXgrRPn0ECQjzH/UAQWMRGzaS3pYv8jFv6McQbRcpG9FkKidXSBmKcHnUkjmlbxXdb9L
o+6Qu2l90J3/3lToP7yOklK02DnKe7EnSwe/LZPeTamL60gW8BgHxMar7KMsneDkTxYPNqTfuUsv
PgqhrcNLJ28fgh5VX9Z5524pnjzIg0+qmm6WtjdJD3eUHIA8rx+7vjhb5MUhZt8TUk8J6xlYrsu1
SWeLsLafbi9n4lrBRrpLftY2sjAyTVaZM/2/aKA+B0BF5aJ4g7ild9cxgt7MSVRsqBiDnmD7iks1
dl2yz2LzwzjVIbRc3gJRRKQ3okCGcThA/AHKLaJCwisCxEMQbZjXbaNpZYBjUNmAp13Hrol/8Fs2
AUOJFdBOelbqFQJ3knoua4Q2K5Gt24e3WogfWR/iQojHjlEMqj7pQ/btFhKiA2pu5WPVDirkmlUI
RB6dpL6zA+hLwCmVXyNzidAzirjy0c4YcjcNXjXv6re0gDpkMlBmfbGp+ds81rCNB7Uc/Qk1ckQh
mJcZkS7EDCtVfZGO2e456N4jBZ81HjVu8rSeNwOpncTnyEPbkFZHFNoTR96XxMyuR6LWllvVhsdi
saFIZVxWKzXP7LFRpHIyae8dbA+nqOh4C9TeL/JsD1ZWZAfufYZNCUdDmLN5Grzw5Cw0qIBX76ST
B3eTR5pSyzQ98NCdhsn8EgTzzsADX0nxz/PyR2oys6a6WsTO9tQxYBxQwwfnuhDMFwXDcK2S7r2W
pOq5Dl+fKjfsbp3N3B7JsVxgY2DBlNJnRILad4+zm9e5eZgbfQNanG4Sb/n03eqX6KJvWrPH8cd8
h667OaFaxpBatZtEDu/R6Hwjr3fHzkcexkw/dLRmdd+/zwWLRBjYCBgWtjXJ9MoI6Yhg4OSw5Ni4
sadRohI2Vg7uSgR98aV6K9ZA2lz8DFOn24JRHQ+FtB/ztblQnQEjbH9zlmo+T9ayi+RA0i03teya
PeHCHkc9ArROWOfE0vhDoeJkc0kuVuWSb1pTY5IzsEf44FzDTbKncyK4JMhSlDjqtlT9x0LmzcmA
5Y5xKBzr2v6MiVTDMHNitsnXMNNzN6vtoXX7RzWhsMpAdu08N//SfVYjvxPR1mNEPLvknOLsEPl4
WvIIXWnQSe4l5pt+Nmcb1Vq/zb4NjNvtz1m8m+01WNukD2NOXd4UgX+QwfjlByNJqB6OBE8Y5iGJ
obxI36zCSVFfEMGY/dKNEz14tXdEeEMJPyU3qxhYtyiXOS3MVSewX4uct6LHILwCOM1ZCCEL70nS
sxeJY6Mv4ew120zxgImRC50xt7szDTH1Y8d8iOeW9RbssxUv1IbueVZheOmZ83C8lAxjd2mTfxum
5dagwt03RfIBNj16CGr4vgPJG5B28qvxLJKeGknlY7vE6k6v+dw859olSStQz3WWPmcDtb5rW9so
X17dCeBtVpDKSbH3FXtQBZiL8CHUm1rNP6Cu8y3nKdLi4HFeqUcJ0ERsxf7ziJQSJM0aFh+FO2qR
7ECSSrqx2+WJHPldHNFuTMrvyWEgqbRT94RjWJuR/dudLBvw3uAaQPeZHYhtlGZh5Zxnqoscy9od
WRJI1bT4ctv2bXTW2UJNcsPiT9xQAGyXioSLKD4vc04sdSMeUwvIS4K3dswnhsBJOW47M7hHtM6n
oc8usJWPNm4XsgoTAnrb+4botZ0IGMeNAlb/HB60bi5O3xPvRKJGofvgiNvlhYFWAWxfQhaoCnjD
ynJX6EF+Cfp443QyPfgB7MmxfouKNVUzFtMuRvlv5+EefXtKgX2spvmZVZ7ZTKF5GhSLuD57gzv6
ZStqDX9yEF75OYNQf9o0JTSOBRnatrnGlbCOrVgIeLVQNuDTQc/X1c/cx19ZmPwy5hYRlHeXp6Rl
K1RBqo2nLZFJ1l3dEtHbYiaYXWJbZ22H4ET1z6AkwKNH1GB6wRcbqueFwjXsH11ySnZLPb7by9Rs
9SA3nD3A06+6wsvQR+O3oZUx0+vgyZRc/CDVP5XrvpZWRXIzs5di9j/amReaDsodDp4KCWmIEHDN
DK4KNvxOkX8rlyE91RFkg0mrU7EkBAezat9nU3tmNL8m0QixCeq+PCS5wwIsZZ8dSHEKJl9vkgBF
WZg7t9KxHqKPfeGy8SljE++mjM1pUPDc01HN0BYJNem7Doi0+d3O+UCFQWxg9xMEqPmlYgAFPdXE
7wRuM7pxKMlArXgqzW6T7Z39iWUrvWJzx3Sw2GtBuk/W1B9PS2JTcQ0Ou7R5+mYjk8Rcow9ySiFm
N+1eautt6HDhYUscdrbGjxYlzXM/9Q+mdr6366n9h5rk//ur/xt/dYj857+WV+319/rH739WV61/
/+/qqggVVYQmx/ckkncc0Bia/8EYlX9DUwXdLQhtGUA3ESB6/ymwskPbltyaq/LKD/DNd8r06f/+
X57zNyEhY4SeLwgqYUr+PxFY/SekuRVzKnzX91B0BX/4rf+ksILUHuu4QWhbViM5u4Icq7hnEKUH
F3Jl1qf3CKzEXplgeFG8d0GacPxZvCB79OfBssy3aW4gai2Yd/90Ef8TDdZ//GxIzFxHSNdl0sRV
/BfhEjqdhuVehzSgYpebGGomyUSvTWf7SaF5YQKGgjofRb5KVQJGaoNFNDzjnmgm94qFWrhFDVTc
JyACt//+w8mVXPBPIzqXync9rr/juXxLyNT+VSBm/CBPNbHO8wDcdzNmJjokibqyzlyuykWO3gQh
M4sQRvKckklXOuVukA5eSlmM+6mc8XmsYXX5gsR/6WiTp8nMl7qY5UuaVV+R9h9Kj+wQnemTJr/v
Kq3yEeuo8xyJ9JCM1cx2ZPVNLJg0x3iSWK1KPFwlFYhbJ+TtLsWt4dx/s/G8LM2KUTYk7lEC6nuH
oDTkCs5Xmy5vyM+GB6wGO7TG2T4W1OhNJPNnbK7p0UuYgbB93LJvrF4JyV0e/v2lXB+Bv15K6ckQ
svYq9OOfgOfgzyo/RVqAim3sCVHDYe11eHjtZYCYVodyN3+OzE1vuSB8sWCht00ay3spLBCC8m2g
9r8Z/R3yrLe3ONLvtTwjuBVvijzJbeDQyIo/PFG0QKepYfvSjSneiHIM+Vrs7oDTh2HF6J/FlOqD
FVqnYamJ/xvY+mBNiu6FM6YPf/wRRQltmsCyYPHY/Df3k7PezH+5n2TEqse2XVSXAt7wKkj804OI
VsWPe9J6qIzWH20nhOyo7TQu6j0NkKNoPCBl6b26USLeOJUuDj3KySah7vTHb1N1dnbt40g/EfyX
7mXqPP/7r+k/MpgQhwJfgALBS4u31fpE/OkTepOnqtFHZ5FyGA922T93MGN2Xba69meqqUY+xrVT
P9JXQAwtVPLQFN0vu41HQuy6Y1n0CLjxLNSHWEfPja30tfKj3/h/mbzPs76y8f5SS91dnQkl8jK0
HMLsSe8UybtXVN7bfz41I/vJU5SX9a5sp/RlcvtmT6TgvedZaKnGe5Fm8jHBl7JI1g5MIANyXOtB
tJ9LMIuN6bCgLVMMnKFx+33IvGFf1CdbWN1z4Oungc3/A4bMFwTZDGMQk9zSrv4Z4VMrQxLIEmmS
/wYfI6Pwr+8UIC4Q5W3XDuDJh1IAufjrFa7CzI+oynBRYgZfMwXXkOnoNk3uU1ugZiDik9kZ7sSD
ChkAuyn7pWUNcMdW0gN5AKFjOb64nxvntxBkO0CC6trIH5ou/0quLOMRFQQwd0lzyqLgWnaY/41j
4SFrnC+dIE9iT+shhnF/pevdt7jxJxnb/4eo81huXNmy6BchAi5hpiToSRnK1wQhlUHCI5HwX98L
tzuiB69e1Y0yEklkHrP32jvfZ4+0WKTVSpEf8gq5DholLAmgY6+esoEcLvM2zrBz8buuNTDcS88Y
XDIc9FtAfmSN3YMseCNRZ2Pnxi+FpOTY1HaATyZ7azvzgBXs7PS7vPTkTgjsmJUoH3pUeaTYtTLD
FiXbu2/mt1QGTWS5/gWxCEsR3FmuvstyfG7ChToLOoftUY+5sbNz8uCnyDLesuIll8mHQbkKiYtw
vgbXsNVs2sR608jafetlaVAPeKEfbwtUeUzSaEHt7Ln0hm8gajCcEFVyVmhGL4+l/IcxyX233GLj
49eDIi4uS2g9BQbZvKGZQuEcKueEZAdfSi26W1t1056VApLFWlfPVXWzzSC7i/yRMVy3PMVD4Ecl
o1YmNoPX7KyKL4LDGmwGXRrqkYD5pZjtnZWM9ZNtJocmML7B+BGkTEZkns/2I03m//0gbJOxtWBl
RXd19Inn/LRZd/iql9Hk2qi7FiRPYeImd0221q4PZfPozwkUY2UJeN0EmFSqehLCCg4j+U8HdEnx
UxA41NV+oT8sufyTRRD8GTHpozkR2PIfiCOTBBrxQwhb/zDNvMrJmnloQTcYyhhrm1dhweIvQGHS
xOyS5Hoz1pIA6Cl3/7r5R1MnK7SgbEi6mpM/uKm/srCvf6UC65FR1Gity5TlhSvGl2CII1SvHrqu
Sj+Y+P3x3ZevGtgIXArQ3X58tgrXf5Xm8OWikHiwBs9+IzaSNBXn4oeoIPH49K/pkO9sT7kfuWqY
w3XLXqWOOigj0W+GH77ja/EP5Im1u0ZJ+bRwSYVhJ55b0S2PAzbNLplqjHKVu+0EswI0yjuOz+AU
DsuaYkPoX5ESJLwEYB36ubFfkIzRzPIZenPj5HvyIVvFyn6uZyt7chyht4kxhOe66tFLdy02HH6l
swDf3n8/VSV6wdE9L6Y0qlX8ZZz/9wdWRspJSsnZIci4X59xxTj5XPgVEUvpE4rf6jGxe3VVLise
VUl0y/FDMeXhzsTTtiOH4VyLsHvsNOqHOibYjfS4ee9oe+CDDYdvm7IWJ77ODK7/+4Pwgq10toht
e5YaOH377vb/P2g7zo+EDEKXULw5g44P6I7Hz1ib3jHjS4EtKO2zMagYKJgkJalwh4vPgjSX0nxm
w4/LMWn6k1308ckP3ffUejbS7q9PssR+SvPnaiRyzi+VdxE5ygBbWleLVeA3++R6ksMPruMYoyTQ
873LA0BKHPFKDfrlswsQ6L9fVbhoUDTP01OPZtPIBv0cOKl1zQZxq/nrnzvlXnTadac0R32FPjrZ
52JREWwc+4h09J8ubXu9lettoATZrfKlmc0JHK47fzIoY1IXzxBJYpz8G9Mktoc1TncerLw7W8Ew
H02WCpWhM9Zly3jXGeF2Seeah6nH8Bs2X2Y3/gWa85Pao35E90GyrKgoeWyzOKuADx44SPs50dUZ
GVF3J3VIHbz2EE62vufkDuouvBf0hpVDXlYa1h2bd7N7ameMB3Zsx0fGWWjLuyzZN0mw893MOlsp
/EsMkb9rLmHShbEi20ThmfXZnK2S9Tdj2WJI008hMqB37D8m10fX6o+J/CyGcP5FL9tVrwL4xG5x
mFF36y9z2vMV8+Pfwzn9O/S8ewR+HiymXKeA5HTEXvPlvx96psUHq1bFu9OR3VqVfX2dWnhCbd+y
EkUCwZ5txqs1ORQWo0sGUQYP5+AG8bcZOPWNnGAKci91OUWJQPQQYh55l5Pt3LrD3UYwfW5d+m53
KYe7kSUlKfPFxyC8/l5job0za5yj1DVJSxswC2NnUqclNsVlzquEtQ7jXpMe4TK2w4QajOs67Kvs
khquZja+/vS/X//3s4C1O/7bfDcR9fXEWiMlRYRvLdZ5cWWm3DpqQAeoO0LRxr3mLR2T1r6KxkUN
nubTHl4w6fBoC44OKYxPPB3hQeYWEjWWAfsG7zGOXIYb5UrKiIsZt9qct4fEQ47zX4uwsLQPChvV
F4Fug73YNyqd9rD05buKK//ZmBYfdXwg1pvuz3/fJ/HaJ7Q45ZPPRbLFkc2aFgPpM0mw6IOUPFh2
VwHVaJw3WTc0kVW/c+JCP8L8sC2h9mg+MSL6QXUdsGOXzTKcjTUM3DYrDtiZ9fCoZPXKBHzZWumQ
sR4h4DjxMZcbMkG36znqJWHIZDvWHeZBEAHL4WzfIH1PebTl69LWV6604Z4tC+bcICRrIAuemymW
m8wcq5NUrFbV4vSHEc5M25jNM1lUF+31/TUtPXAISfO1bluZoTj28DZXTXB2p6Ddd4Eo93WNjbsP
nOLBX3yWDUZTEdw5v4R0dTeexvqeVH+7BrV17i5VZE8TeZl200RLaeoXQ4BNqqbkjynGFgchv70E
JHBOSF7G+T7+9NaSXpWy1QsWZUjdKQkVXdq+9GWyd6B8RnSheHyD+tmkJI36MfuL57ze9u5jli3T
o8LpkHq0yNwqzVzq37iK/zhjLV8dMeJYRr6f4Eo563l4aAfWyb7VBDe/yOtrm3N10ScWiVT7ZPS/
0gyKYIOnE/PJ8FQxzbgsZMmtubeHwmnvLhfpmRJlfLA1yxfgWiSSNsD3AyaoTQrqAR2TnWKu3GbS
/eVOWXIabTRqfkqJ2Cxduh+CR2dkVVv7dMQThuusLNObGVKaFi1Zz1n+NnfDTQ/1MwndPCwjGXX1
4uwnsGlRrfL3zErEVdMSbroUVJvQrBgy593hU3/htRtwG3pTLHDedhflzum5Qd6YYTUE5RPP883J
unqH6wHf6TL8hPw9STLsQoSF6FCBCpdGyY7Z2Hdq2JKTMLIZuM2k44Umrbvfl8PVa0msT7tp3i3N
/OgxZ4/chRxHou2OmPn3vd9VRy3ylZpAWLcWZ2cdt4cITh/65J72VrxnAE8RWxmUaTZxG04wHWrQ
QAXxF41Onlmw4fxQQlPvMTbuX6aEuHF7+gcNztkPxRmp7tVyGOTWFHcEBZpRuChugXyAMTbPv8zc
zO5OeTB0sXHrO52rf7ZNmC12zZfSS3IfFr2fGqe5kNK57+w4ODNRp2YzD+QUoi2EDUIrwm3YEr/Z
XhQEgF0qgMADPK+gJKFSjV/wiYVHY7EwDtWEH4f9L1GFpHyXxV9sZw+uV68jThwvU1/tbTdRyLmj
dF2Ap525HKfiD1ZRIC4SFKizvMpE1EdVB0M0DZxhrI2PrHqusLm2uuRj6c982gPJoiDOxleLIf9O
hF8+dwvMkGYNr0DTAkzvIyvwJww40cgQp4zJwZaO7a/WCUe+ByK+Tf3FAIRTkowN0Frlfinmv+FM
vO84kjZgWu+i9HE4ZGlLbnhzQ0D/bI8sMWwHs1GRlbckD284J978zkmisRbxQensMQOcuEtt71/P
IbKT9jDz71KtzdZX5aD944b/TGegqm4t1uSt5ewE+JjdeMKlD+REeR18Bp7V61yMTzr/PXrtQ4pb
5HHOfwxm/AfquumlrMxf5lvP5x7QIF4UCdO4CgnghqHCJ1Yt11tMuO8UKwSGPvx2t/IeezHV14Ds
uY2bLT8BwmftKaQuirBPL03EebKq3dwUM2MGWqgcM0Yj8v0gyQKTnXO3Zhq0HM7PXKwK8aYSHJfd
aZQWu9im9XEGVuYDoqSbtppXEQ5q7ynnQTS9OhcMDPuBj7PT4vpucLUUFdq7uJovSdJNV/bzGxND
Ajp7jA7z/DdL84OdkDIO9iXGxVVyiYTtRTtAvxTFZOYY9Ykp31tauk8orRdE1Y4ZVXX4N5vHTY80
eW/qEnveq28XDjQJ+1dSww1USnpIpzhO8WejrdUbPVvBuZlZnQ6DjwoMq7vtwZxLaDGLpXlNcMmV
MeDAxtHBNSzzgR43a6MBvxilPkCPoT+UTfZWGXH4Eg44cjJT39E/oA72upAMtJ9xqVjOJ4Gz9SSz
pgnYnBnm/WntiTIDr8AIlkh5GQ9JjlhNWAYefSJ5kMfCn+I42jgWkWkWlzcp6fdsSJeLpwifF810
bAfOf9mjx/VD47tatw0VBjkIj+Wl0Gx8ynBctkxP/6XMFqLGRFjVTQZWjeBaG8XCbeBcYGyBIGm8
Z4oq9GH1d+AGzxMdHIHmH0tN0DMYBthyIomE31aHOaAaCZwqWjK3uumCQSwueKBzI83UQirwogIm
WJ11lYiIahZWkU1DxWdyxmSPIgt/OJa1qc7YFPb5zQtJ2aYMcuqwi9ijkFYcF9ORxdxvZboeBwJo
ER85/NKULjmWD2SgsBoeqj94l+/JXEM7WiixAbW5UVDjqWe2WmwFqirK72hy8PDwCWEVFvKyytje
WnVNDgQAt7zKs/+4dsM6j4g9LC15V6Bpk/xNLGsRTimQkLF5RCF4yYfcPc0j7xkiZnJWTaHYt4ML
axM8mZ34YihA8PjySyNBJIa9YDcNRqGwsdwqEZ4STRTK6C79rlrKYyPi/F7V3q7pP+AiJlu0Anof
LOKZ/HemOtRx28muRBTYcKmmlQ7VKIuzEb0Fq/5+M0sNt2IdRNiT1Wwrk9cA2ymDbyvNdrhDkEZy
llYSXF/hp7vKGOftGExHa0iLgyxXoTgWhTaYoe2YLe/BnH4SmSqHofnpQKNsesPeewNZY46sw31D
hY73sDwZjj4F4fg1GFGeiL9zinJAsBLM5Aa5C5ZJF9WdB01O0sKwJd1ag3XCFDsjOQj2So42fsmP
ws7TragR5uUBUhyT+rVHgTwqKCLBHMZ7L3MPNjMFyPuASLKOEja38qj0OBLsKhPREnOWjcCb+uxG
dPpEZgTml2BkLiwUV1FgIp/KJvL+anZ9iebu9ozulEP92TY1rnLqe/RIEyHWVgObBrABrj8SouxY
nCymgB7WsM26bkgDFZ8zXGdADgu2xP6+1QsRXoXTkDmq8miUdQ8TgWX82NxafbCRuyJu5lWfkBbR
FOgLoyHvxvS+HThIUxsDnMgZ2rtmc0YxQ1SVNQGE5IJvKl67voUVGdCipTXwzcZPo8DE2jDaHiFX
2RiZTt/t0MHVUd7b846t/GW0eCqCJthbBcAh260JOE9XHdX6qfSqctoF7vDLLoeLaxe/qlR3+3oN
RnAFjO5CucTEglTCFr4NvJduRmKNQR7VSrBtV0+3rZedFOuBxm7DtXU04rdbjYVIYT48IX9Mg9zZ
NO1ey9l/6Xr1Lqs+ht9RYdwZSMciVXUv8PQdE3CBhp1wNcSQawyM3/GEvpd0R7cauDFFxW5emD82
o69ItRZx995a1iECXT3OL90Q7ylOPULfQuNGBDcYMuqgTVUEcCGDfNeOHabmFDvglOLM4HTg8E/o
taaJ0Wmw4F23EvD9iBHKCv1cZr8ZEuZQ0RB+lo9+dYOICjGzIsDH6DGb+j6MKckZF7gWz9DcX/Qk
862XFDbfILlGMYRtXabJDi8t0ci5Ze5zkz9jDG9OmHVnCcdGisXajRaR9bqk1cWGRj3rbX3+/FGn
1PL5WPEGZ8MZ9AZEXcrqqy7rB20iJAwFmJfU4V9H8YVIABJYaSYPVPqMA12O9hEoTN9Bhyo5+MaF
mxBhc+MwwEH8Q9C31PwLHZlhA167Zv5SwfhkNkxXEma6TGLEs56nRxnkWG7MnmaHlA/qzRlGZ2FL
H9QLMqy4v7AkEBxpuT4EuLfh3aZIYFin4P5c3AfG+GA/1GtoBQvzNO4SPkpKGQc2QG2kfKYk9Hv6
bEDy26DWQACA2eZcFZgyuxxMqW6D6mLBXrtAuQHlhVIrasfwmCxuexx7jOY49aGe+LRidjzBmMeS
l5ttuCdac2O2WQEuTn0p3p8bSQKnXKBkNipSvA1p31ZIwTCX6Ol0EyWW+uqmdj5bHcybxit56M0S
Z6l1po2c31Gzishv8B4L2kvEo+NGD4nxRHuZHnNRy72rWeoP/s43EuvBrvJTHc7DBlEYDhOreJq8
p3yZ4Pzr7l/i4bruPPkgbCxdYvwxRPtAcxCZzY6y9wGMdkdQT/2tTcLR28B5oNDYQNbch91N9u4n
9JVvP5doeffeiPSN0PMMrMs085+cArKaN5+CnljTmZPaq197JX5Tjd1zek8u9qHw/sb6KNkMfDV8
wLXj7oJkeNdkBWxE4l9VCZepX79JNVWvrHisja8B+IwzkFlzWeUP/lc25z72BPpjkf2Fpg/PzL5a
2daLq4cmFrthLhgrhxnrN6CfDbNJ73czuj8anBWGjqzeWHHNvBZhyW8fvgdW6ukDeiXWksB87TRt
i5jBj5JuQxc/RzZ++Iy6DL8632YeWn+kC2QwtF4ZgfG54xwfUPRg8aq2I7pjOH58kdksoxFeNANJ
D81Zb20Hv4kjhiYqN9+6GnmMMNcHI310n4a6as5xjDNoWH0MTla8dn73aJDJGDdUtggHEaVkCEeD
QZyIEn8p8uq98A1GyVPz0OZgctoAGYeX0Vb0sAhX0rMbJTE+EoURMsVnzJBpvfxczpXhJa7y9iZs
4yit3tvDTcdwVgzsUCwHIdca9YKr4jxqmdDiWf/C1LPWgcuCUDLyodflLNQ0AmzWX8jjoEKh9qH0
AykKA4DwaXLC3B9qnWnfyh/WSTtnDNxH/7cW66TF69yTZCwfkZO4Q1aOLLWlLjX89X7NHnqq2FOG
SnxXcbtsUD5x2heU5lgj44e0rP92+JC9SQO1nvbZKN475ud8PdAJsE2QnZvHhAWbOMklwekTvsSH
WAL4NTnAnrFDiUg+zWbd34qkR4TJn+1m/JZalteK1GEzVQSnEcU5BvrR1HDncN/9HU3GCWb+HdOe
UpxPnw396SbQyGUqlsu7GMPYcWRAHoUpATFdipqIWTgyfJry2lnYJdvzpdSx8RGTb+47mhosNtKz
8MYPdxwuoY9gFhR4upc5I2DldNAU02ZvALvcZhDI8BrL6qqHN+7y5KhrJFf4ff3up9PpG+TZ/G5W
9FdJkr8rPRL5Yb9XmNQeTbm664eWS1LzmhBbKulywML6qEA4Jfp3qWhf42F+ZJqdHhb57bbMU3uw
CjgMyXJlC+EDsj3YpPhE7PX5kNlaXZ2VEiXKXTAQHt+NPyZ5zQTX8EYloRdVrXyJbR4c3WQQgs06
QG9a/NEBC3DYJZ8ZkZlejovSHy9BfbYZKyJa8q+TnX1Os8M4uH3pCmgqNrKkOlXGk7ukNSJjynB3
ju/a7jEB1NW9tlkAhJr0tBx9LE/pdh7K8Syn6eBaaCBb7TAiQJC7Nxq4FtUy0gnmeEfR00VK8MFy
fOK5eOmRjOMuLq3xYfDNs9e/+SunwcoXyJAe+q4uCZksBBRLQxd1LSZITqxsrxipBD1SAVbGkeL4
dePme90zxu6nkzS4Gl0REwCk9wtB9wrn8Sa3yQsJRjtCt/MPC3h9LGfjza78h6IfkgvaCGS4FS1C
VTiPrXFz+v6sehM+HhBTMCmRbuF4xoRNg59s2PltPJ/Wo/STVyRin4Uv14o5/pcwlhlt7vmhA54H
g/lVUKma1jP+gc/aXbiLcnfaapAaRi/gP+cZlTrjsxiQyWwRXRI8x3UIUc3iEOLNxePI8Jk69gtE
5kwR7IfbIa54Ie51DlYURc+nq5lbejcrXW0NKmdW5jDFIgc4UAQMjPNIFJs17lFrf+RmR3Jr+54H
wDUbrQ+a0RHKQVuj+22eqiIjl5uYuTTO6CwId9xgXb4MQ/bqxfpOTbqNJwNIsynifce+bj/A/lr7
J+jxcm/bWAqEw6ZvhLxdZfC6GXatYHtUKrbjD5GdVew83b7e1SGGUKDSpGg1iIkwRY6PSVMxHcsW
3i740kvATKbi0J1wilwdQIo1qL2tOfvbyYeZM02Nilj2ku/CujCegAXUG3eMB7R8Q7EvTBXN4Qdk
uGcfXO2xZiTBWALwoQ2bLFKZB4V5jC8t/j0EEDBcDDaVbpG8hjRjuLShzi1zuyMFIySliyTCtM5O
KbEv5BRhYosHpLEmrni+TUK1OOZvFoM9QzLGzTWTxjEgN7zB3JVMmFT8hhdJlfusyZF2MK4Ooa58
GODjEAQx87O09Le0I3dt+L88u/vH0YB1XksonYy0NmFpfRbMlbeiQ64L7dLy2SvjAXJSm1GS+Tr7
1kEiCqc0c+E9F/0XgkigVSp+HOHqZXAbGYSCcHZxtpLeHuGlT+N4Oac/dlNYh0bU/7wBjARpi/FO
Tclzz5GIZZjoYR9ZPOJVGgcPw2VA9cpGdIOYLTh4OVJ2uzxbxnIsRPovcbiFTbTGY2yNMMw5nVJa
sUl2AMwb2OH2ms2nygE2/9L0dB3sUogwtuOfoWVfhpuEM8NDElAky3xI9PgrM6tdP7LtC4TqzsUC
mHsuyp3Hx+E89dO5Xgk4RISBO4lzfF4ewVEJRQo8iUXa373R86CZLF+8mDxHwOoJeOJBn1TFVzJ3
v1HAYcP3Q7xRZv8meTKERZXn20jAbae4SjKKxK+CzfS7LNWT0iVEGst0DxmDy53KphAQ3oB6xfQO
+ZSyIvQ5aHLffkhqa62NYcUa1WmA9pJnh5kZ12bq2lcqfpeL2gNHqxGgei4ioMb1HRZME39ZZTwk
ZviY43c7OMvVp5fcJWWITgjHMJslbYMtSRx8nm3nvlSuuvj4Zv/7/2khRZqPDiLn9sNQBZ2YSzxV
x/rIGMruLGbsjWFVvIAwegbh4VMysR1lywIMvbFgM3bGfrksjOSDMmApBghqO2es0ntkOW2Ya/og
3OxdnOZnXX5QQVWXfhzOpWtOEf4wWpYg2y+jcarV8i3qAfwLIuF82bDE2SSlW37mmj1wbj/Q0ash
vBU0j7i/f0vwULOErBl7yA9S7r2ob610zxY7JgI7QLDWuHwiSwoV9y8td6TJ0OoZhdTGs/I+s8Ty
0A2i8uj6RcBnKw6ey4tupvE+XKmFofcC4geuut/Uu1V8FnYV6u2em3xGDqID4xXTFNznkKSDORhB
9tLPRk3R/m0KMkYmEjswQiTbkIk0v/3T6oIaF6OxHPpgMHZNjQgiS8coYN97al+bXDY3uwlPhGK0
UdEjPObTxGHyjdHpKZjgzVXDSLPV0svnHk8bI0x8ETwpucag2wOgPQipbsj3jOsYAC9QydVGjow+
Pim2ueofixEdR+j9KXXln/1WfyfhC0R6eE9co+cCGslNmOX70vK5TEVADmophwc3TJ5ly4QDVJn5
mdnluyHsY9E09SHs2Pg2Ty5113asxwWPQf0nryKpvA9tIEnpqDzcQJztBqRlLrJrT58u+59EJGum
OjpF4MZGpOP0D9yOLESkn3gexKJquHD/kAnudZGZc1an0ILFjK9GBvIkYawRDGIisobeDITooRLi
OKm62CX9+NSakGp9D6OhvzKiwja+NP3YnrBSsspEAeCIx6qbje85Z0QWQHDa5qVInqfwkAYc9yyI
zXPepsNZAijbOdO0w0l7wV5/LntrA9oKYYSrP7w1c2apO4IjuwdEcPumrJ191ZNZGSQKZpqsPOKp
mQhbAU2v6Q6SiZZZPVtIdMg3w8ng4HRl4oQfGMTBPi8cuXNleOvQkW8cI1lwbZYbrX340+S0nqrg
S7FivHSzf3JwDxFGIif4a/XOW4x/RZY+WbM8jHyw96bSxwzexgYbJs/GUuwYn0GQW60siy3UiX39
dhmXiRcxQBFXJ/uuvTT59IvjKoA3bD9XIQR+QMv5vqiFA88usG9a5w/5GmPK/+DaHUcBEaD1KANg
PxK+Eq9uQWpa3ZGhMk/5NSvtac8kIY7025x5r3NY/MxWojdeL24Ok7wImRNqKWbE22GdyhqQZBnu
byY/6E5SzG9mvZ9bVnN5Qh6oEZDGHux0heSwyIyfClTytpEem1haOqlCqoI50MyjzlOeoohY2Qci
np6l0T2xN7YPtsq+0yV4DBk7MaLBomja7J77+o7R7qb7PI0cUyE+KZiceubPNGVPc22Y0UjHh7CY
dtAE6SAzmMOx2d8Wlzo0CdsH0zAvZtaffYnHxghtQh1E/IBS6u7I5FDnHmWXt3z2vNE1LI1N+ImB
cSWa9sog3BwE/K3yBowhpd1G1tqqYlx+77oFh6KK6pqZlD22b8Zy1r1855ggsg0qeMcK8Uweb06Z
hCN3AvbIgbhCCW+uG56LibWtzlqusfnWWc1XajjXFPvEjoXf6zJk1dlV7aWfs/Dk5f4f5Wbo4SwK
3ZJZOdQm39wiENErDPrDA7l+KxX3Lx5bsijaCUlejL4mcWA1mYzFU5yCeAcB3QcxmljDvQtxLfwY
9A0UKhQp/bHW5dHM4STnyLaO9L/bGK0ZuHdHk0+LtMecgRKxJcHmnAJoWuN82/Cb4myNbGhCtiQl
YiOKLtLtuAesxWz2pYtJURp7wwWK11bzsuld+2/hpcYxhVZGUu3XqFbt2To5Rfld7Vy6J5BCXAma
LSVFAqq9nnvKN55a4OPehAxSLiF1I/cYEoIzgOwN40bjot32I0lCPrQ4KzaQzk7zQsa2QAeTirlA
ChSf0mSMKvx79BfUZ2XYSbSW4ujIY1AgVSyV8buWPhY+GyZDJi4Md2I6AW40hap+M471o8XYM06r
cNvXogERXeWXlDAI3nxAFYmJt3tw76MgobyaoBWWlrsVSB9oP0h74OQFo5ABLCvkgeVoHLEMB42o
QtbnKQ+pW17KEYYMcgBv+Uu0043zeMaEQjBMn//Ktf9BqAn0q8QBEUJv2VkZLEBciXIsqQAloStJ
EwVN9TsoxVPauG40aJZOakaIBApRGdnz0C3NPhxJR0IFBJDBWPIDIx5AKf9iiCxPTGQt5R9K1qUE
lDBOYSJsDcSykLNJcu5DYBKqWebsmktujk6C9zKyuD3MhHLYRB1ENjhLmm37mokxizrwFXRwr1YZ
fC998ZcVTLbpjApUMZH1iO3P9FEuDBXHh91Q/VGt9+pPmFcx84F5Vvjc5HcI+pQHyGSTXwSkN/tY
8TIPdoHFWA7P1yNj8GEW6tBi8l3Npghd86nb/e2hQ/kgUw+dZ7GtCHp32wcABG2miOx+Vk+9CXs6
D6tdtj6urlK8bYzUvLjZ4RLgDh1ieD98zW6q37wEc5gvOb2xULEtiZ8z20JttRanLhhsZ7rKtV0N
UVDv/J4QB7O95EvxL1WOv9djt1+6i5bxg2yQTCNx+VP19YF95heFGRKlcYRnXZH0WGmmaQpeffaT
rLMCrqMCUpIpML4qNi/hg53StyL7Ye+TL+UunDDRt0vzkTNmNGO32ouW8XiS9LvegSZbdS4aBbsu
j+7wEbeYHtFr10B5Ru6gsDoWTn2ZgHnR0mMq9s0hihMFuL63r7k33muCHGBYtCR79OprDllHNTMx
Tk7YXQ0E/9pg7mk4FD6D965YkrMi+8zlP7ubkuM4cqUP8mfGWAwIDEeA48e/eRDFIU5DBoRFa2wa
lC4bY87/qcY3Ill7h9IdHuvAiJDdXozCLPeT6O9cGRx0gNQz7VqR1zi/Zx/GAo3NCmLwqCwn1B4n
Y1h3z/3yhq2fXHY14qKU8nN2QR40bUdVRtwZ6qPOln97ELMLHhaUKP4/gvVEywehX2m0xcqllTbt
/MTlELH2xaa+DpFNMLbVc/teEoSwdG/taF69kRkH5AaExiBwWemNKxHXy/pfcxdSqk7Qct2Vm+ut
BN0BlG63MnXlSteFS4KmNr8wgiJ0O+ChacV3KCk1sSMds5nwqwBYb7kOxLsqs/ZjB8m3A+mbr2zf
NSImWGm/e38l/4qVATwmwaYO1U/gml+6TcDBOxPlRQM3eEKyhrP7J2d5tB+ACy8KncDElMsoUcC2
qxuNyJPvHntajBTRWv1qokF1xRgIAIAlSZVo9xbKp8jg+dQx65ce41s/sEbDD6F3dyTOn5UVh5tC
+PlerZ45f3XPAVEl1hE/XZoZd3tKI7E67ZbVc/ffPlxjw7Ow4xWrLw8ndrEz+/Yv2/93XjW8e+hv
tt7q57OyDPu0WcfYGsi92E7vjRM+hpgA5eoGrELGd1UjTrUDmKRmqbZxarM4LB4NLSveJuLYPRsJ
Sy7qVptihsyQ1X9Yrk5EG0titXoTZdgMURq4PRlsOBcx3KJN7OS2wNQYru7GNdMOIOBr1dZ/htX/
mCTBM65acLKrNZKjdjPfAgfHpMY6icm84bPffdhuI3cW9kqToADMlnbHfK3HfmnUPZLhof+ztDRd
y+rRVKtbs8a2uaz+zdFwJ6CzPRcr3s54dXkOMAowfXpJ+8O08D6ubtBk1RbjhMch+p9X9GauzlG1
ekjn1U0aYyv1V39p3gHHBYDxI6zXcXWgWr5+ZqPVb8Gg3NPgIFwvuQaBt1+zWpBi096tftYYY6vv
T0+2xukKq2LbAhf4z8MLHpJHBVtsgT02Nz7KqnoJIM0ydSYsBHVt5MTqkq3O2snZuT7fgVo9t6Ax
qtWDa61u3Fx3xzbJL2FLUdw49tFuyKCoFT2lDuG5QlHeIiV4IkDNObJ+Ppu89gsGYHN1AoerJ3ha
3cEONmGNXRgVGEcr/EggCBX7VzzFmccuIv7PZ5yVEasgRqerh3fStbEtU3UdUMt1Q9qfjNWxXFis
YFrreVq9zGEps4NJH2JlKWhwyv9tj/VZ/g9XZ7bcqBJt2y8iAkhI4NXqW8tyV64Xolr6Junh6+9I
VdyzT5wXQnJ5b9uSyFy51pxjag/0ot3QlfRuJdp7R/ukHXDurJTqnQY8PdOF2xpTteogjooJn7Wr
rDecAlQZKd7bLL3jI7on2pstzIYu4vIWwukZatzb9kT3BDPZZWSG/DSE1BdLRasBxM83YhHkdsQI
nmAIr7IN89H8gJ9nt2jHODk5R1N7yKV2k/cRm6v01Qmk3Jq8H9hokw5ayMlOavulXhMg35yqEnls
bwzPNbL+LaJxlj/j2CqqJ9ec32zeF9ObEPNOGG6rqIyuWg9deShfgbM9L75BEcM+iIXYwTjPeY4k
JwcvvZUxDrI5UAZl/9MSi9wR/1yuCHe6Kp3Wwdaem+iu58hcOY7/XUXAklOjpO2dkSJmeMgBUqs/
+PSZjtI1L060pmHN7F4FxXpM459SIG+p9cGqsbtbZ3HogulOAicZfeuiZWrV1WdPTF82zKp9jzlr
iLr5ULrqmwqLq8xh7SyaUBBvKfY0s6B2oBf4Ror7LSUvSpMNkIpoYmrzvdbKfjS+q15zEKQmIlSg
EWK/X+ekRtqambCUH44ox+2Q8kJjNbjJRg67zBvgqZe/W9w92JeKd9dfXttRIQD0+cGL2axqDnEI
Gkn60QCHYnnrHPt10WSHRTMeKmAPHdCHCfhDovBzsCVswtH6AHn8OSjF2A763hQZsNc0Q2IYIlza
3ocHXCIGMkGPPF4lWXfNq/HZJxOIlYJsBwuQt88HknhU3gSF8l3TK0KKtpU5Usiq5hg2/afrucMF
VURAKBZ9Dx8MhgUOoyrgYoC7H1FGwcqIgWYMmp7hg9Eg5Is6VXM1KCGeZlAbUjM3HtgRAKqfVFIY
xtjIak3oGDSrA556vAPhg0zS+svgjWVKkz1a53MCoWxIkSKSGu+WZoDQLirPhQj2YwDHhRmX7DFJ
mj/jvHyRmRPRZ6bLOKiMuOBmJgMe1kioqSNNbnxK3E1bx6t+BjHltfDTS+wrkLECZgnNlL07Mfpf
nPhpYjOmhQTjxNO0E5e0JU0/6cCgOJqHQowDlYZmpNQ6BgZmytByVO1dbrChguVSaraK1JSVB3ZE
ZEu9h9wC9hAWS6qpLMhgfgkwLSm4llGSmeow7ShRhSKxRIim2S6eprxUmveS610b8ydAmd6jB+GP
VO/wYdh76LlrZkwCPIbpTQLNEp6M/wDL2PbTAGomBTkzYbzclkBohI6Lzf9KgK0A4S2M+2Hs4Pgk
1Tf14p6+PqWTLp8LDbgxJiYZfZoc/VonVuUzfV/nFzYW41K002XWoBz0+u8MbhgseZsOkg7W2Fs8
ttcYwk7Umqsa4g7mlPwlW5KXuUydo6jT18G4TsF09zSsRxnJKc5m8D1luOPM4B1qyD7Qcv3DBOun
gPkzQ4FZqSY2t+gtvJNZpeFudlriELWkxxCfmcYHUW7uanhCGAzPMzNljRkiZeuaI2zcuBCIBo0i
Ipavm9wP0q1i8EKs1wHUIl/ji8J0ek400CjllRpQaMI56hy5rEmYY1GU6T6JrGENbRstZwEIyk+K
e6GRSR7sJMjO31Pg0Y6GKqULcq/ZJ/hMA5d6yEtA60MNYory6DhqNBOf/bujYU10grj//ENJQrTs
d7mXNlsAqi2v/MekcU8+FEsb/FPU+2cxIa7KffgWAzIbhpabOB76s1+0O9Lw0p2ngVIOTBK/TXhg
5dFrhJ58lvPahELlP3BUGkw1V++JBlUFEKv8MlZnMnRWVh8LstMehu3nWmOuHJe/tTNP6HvKjdQo
LA8mVtKGVKAL7dipLg6xU+75Hg6RqUZpaahWqNXFSoO2CHDYNxq9pTSEC1kMOC49FqiH/iUjFbBk
mKqnpTBUNcZrMDBKiHaVaMAX4gqb2hXoVw/9q0T/s3IM+YXpJUA0DiPM04ypjvGagB6mg/l2eY98
ALLHxeiTG1k/dHeahADmYnyeeggUoiAXze/MbeBFr4VGlYma+qYSP+B9027QODPLAWwGuO1AzqTc
pGpja/TZrtEYtLFUAfcdaDSDMwagtAJimqHJaRqhVmmYWqmxamRBttoTZl2r+oc5ur9zjWAj1mNr
hDBs+Z3QVrp2uZd08DnkY0jxaQRM5h6S+HBCeUJka/mL+FT3MDViE4H91x3MXzgn7h0V3rZla11p
Cqlr9D9AoS+Dnq03Hogx8DmgNw20wxMFskWP5Gku3pij4dPXs0w1Nz+bokIMGqAtEYrqRBT5pkvS
emXNP32bQ1eiEXdKw+46qHdEuJPYpkF4JR6NUKPx2Jn3Lps2qDtatDTBNy2Qx1W6MGdMK8ozV2P2
Cg3cA/O3KyHwVVbHCSygA4uYUOxKOH0AB8hv0Oi+WEP8yBnfLhrrV2vA36JRf1JD/ypN/xOUVDZ6
UxsuoE4hBxJYaVxgGE17M2hx6GiUYKyhgpZILnhb8hpNo53Zv0mZrVZteCxZdPisLTtT3CqNKcSA
AnZcowtrGIY9LEMijW8IMEyNOEyMAdhhjOWdVcEYEZgCTSQyBr0kFG/H2cQtYw2i4E3mOt3FhKRY
D3x4TL5tgbFohf15NuyG+HOTtHhJKZZ1zTer8iFAw2ikpeyhmwLbGNLJg+JoaZwjcn6YMhAebcYN
u1BDHzFmvuHO+5NqHKSDb4qzsL0D8zJsaabiPhzBR6ZwJAPa/3scD18G0jHkRL6dXjPaICt/thT0
tTj7F3s3ZfHNMiLX2Rsl1pZGG0YXx5fEmdJVyXSkRSnZaojD2rlDxfsK6eZlHPCKdIP5c+CgSfMo
PqI2qVdOT3xO5qiXMdTo7jkDvdddwmlWJyIRAG0G9QxuWhlM9+mPMKo9ssWqvREaeErQCc1Wd8rz
mDCh0mCCFNlLiUOvC0hLmEh7I0XwT5F5RHkEy6RPlNleuMgLym64c+ppkAUACcc1n3xX2djB2nam
Z1LIu2vWie8OY/EyP/NZzg9+1vxCFxgdZnc6u2Fg3Jhh/KzlhKVGPxsgvs+uHZyqrDYvbaI54XS2
QwYr+w5Du5pGRJMuEW6qoY0TI7jd0AFBoZil82ZYjPLYVVVro+SMiFCc6mDLFIO8n0yRWKMvj0eD
ZUbHZggv/329MZxihxE/36cXTlntq5JYfBYU/Kse4YuFCOfuTCiJMjjY7eCg5e/saEc/uQUFEISH
vGvinQqoHlChY1GFY7AuLLu/ISgEGZ7wfTiPmLhk6Y82cO0NJb+1MWiSwqY0fFyKSbg3O2ruyZ8O
gCzW3M/FT1T/rHUI4DJiJN7mYkEvL/T5u/XcN7sMvjdJousfe/kQ5F/R58qSqwMW/KNkdRuTorsn
oyffbX/3kPIx3kxeBCyJx39S+ZZ/HucAILPdzHeYBju7dsuj5+poiKYU7//rKdve1VDeR9PbwwuJ
vyKyyrurLwg6qgNin58mQgkx9841NMn1FvO4GyKdhWvBZjVkdO2LzrsOQkBymMJtiQrzFJYBoWq2
+VZkiyCPrfCPYwycOVy8/BJ0xCIoyz1ZAPRP3PG8sBPrbpLD0v/vMg2ZfxoIduWEnRAgH7FSCJ98
EEx5zp20FXm1PLkPVGGvyqIZ94ks8/cad3sWTuI+jWb+DlDl6mSjeA6IJb9Ke/hQM2+8NHtr33TG
dIdtW7+U4Wc2L9O9JbR+BZMMXDvkzIthV1h6MXO0g3+v3SKE3JeGvy3uXt/Ji6MDXgb0EqRwT/n5
dpFetyFCIdy7WsrkoRvZdFQn+zTP1FedshH6TfGJwQyGd6Aj1nXEa5xYXwlm8aeqLFilsJk+zYEV
oK9rmV0l7Usu/F8P1AkCPW3zfU8y2PNHIAUeRmJa/3OA5DKz3XKvYivd951jnh+Xjg/Rv0ePpxYj
AOjl9d6iGUZCfRAghUKJHBTDezDH0cUPmHa5SB/WvdO6yPfMbIs1gnjATo4ftmoSNNG9OkgHvGRf
96dCuOry38UL+VCXSv+95cHyhYVG5P9fIi1PHQPz0qAbPpQPizzK2JajETQDSbTQCiPVzFEAi2U+
dt0ZzdKGjIv4miW9/nPrk4wYOT6ZFUYiN0AxjjQqj8+yaPdY0qO9I5R7NNrY8jePh0NCwBR+2lUb
AIwgsDQjQ9Fmg3BhiLR1+zLnyO/KmjxB8iCaF0OGP6EI1TsLzPXJHxfrlBrf7BpyAnGuY/jOxm48
cS93LxzY0LGkGhaEpKo+u/MJpBt52wbNWTIvzVXlltmzJ+idLcwcLHabxyRBJR3o26jemnl9Rljf
/7GFe/EKR75U5vKtsud6RUvHvPusb8jT/U0xLcbOdq8e/qEP/jiiL9xpPLv0covU+bSy3sSzCvN9
Nnp0x4rOqV8GP6YxTk4utnGGCzOjwtDeDmUyHwYsBJQNMceYoq60i+UAnwa53WQ5z3Vd+nu7oBIv
sPVBDyvQ3+nX4XGJTCQ4vZq2rWNSfmiz8GDLC4p6m8xtzBlkOmUI5LHnWdbSrnL8Ktus+/q3WOS4
B5YJwqaT5h9MYOgTaFiPQlGwNpd6WD3eeXNp+6chTSRvoUDgj5VInZhdNSRvNtZHhjOJ4Zcobgwa
nU3JLUlFJNU6mwQe8ay8EGUXb3zCxU8mvpvVqDuuLeNZpCbBCa1veLJgnUGHLad1aptYhLP+joAc
nJ1yozuKucM0RWzgwVJcqtiwCH3zkpOBqmLsvYSYnl0tr7Kxmpd/l7GqnwECIh8uAeWF6jbSA7ml
zWLSz06CXbssX7KWYt+5YbmzKf3olHm3ovWQ9Jr9iGJ4qc/LmFasZNMhrUX+wRsVHyPbiLd4Aoo9
cTzHUUCShJdIjnaUKHJAqjA9k/ikkCs6X1k90iCUYmTuJN8aGQ3vtdeka7lQV8Ji/LSSBq8gW6pT
usMOpED1armMjZgsJJ3Rf3iEjIhxAKOIHeSbmIRct22dE8yh8+MWEBCz/dpYY3LN+RBF8F5+Lrlz
S2nXHqB445fKxuzTocbaGHNbbpHJraJlyU9i8XMOoj62Xgg7KM156itf7Zex2zsT4RDAVg4jtF7M
+nrVJgd91ZegQcPZXmee597IsqUnPLY6R0k1ux4l+DVH5HnFRMLv0pu/4S5B10yZFkqOCGtG5sW5
iWt0SV5LtpwmImW5H91o6+EopdG1W9zZfWuSSa58H9tWMRfZWRlFsGsSj1KpmE4OAC640zVDrbSb
r5n/gXlxvJSma6zyEZlokRkWuWF0V+OPzqyMC4Xo8CaMnkN1/TLMvr2hYURtImMXU888Zvupb4mD
eTCq8gVWtd/9cI3OfXXS3yNRW08ujeka0QV0H7xyNkJI1okYm1yRctCt0ovSgAd8qPbp3+KTgV/o
Na6IxuEbTVdaiYBpUePE1bNjoTqvhPmEAmz+LpF82CLIN40+Skw9OK+F0u7IRzMP+ZbeYh4zHuIi
M2+l0f0mWJ0+WiSscwMomIqxcV9tlZFSPWhhFtgGB+uqp1zcHsGUHcEGlLcljfONgcIGpT9GA9fq
/nq1QIvFX3mZzbK49BAj9k0h7oON7ahtSvxC1RCe4lEcEpk/bMg08gZgJtI3ocNURAVQTGCilclm
TLD+VzpGAwuZvX68saE/3IU54oNXxXIKJckBmCcLqjRPbFiwQwxEpDYMcW9AgZ4JpJ1i2qBmO58n
hwoslSGSibb+1dps8hGHgMcK1bMWbqmA/9pWQsBN6oMrWTy8Bp0fHqy4NFY4jgg/HEcMEHOLETtO
viIIF68k9qbaa+0dPM4n5O8JYlT0hTRzPRJmhU7vA6KkZ5/Yi9Zh6TMCkeMUJyjRynPzOOV0yGtQ
YFMMuMKiJfhY/OcYZL7bch+AiewRa/TW6XGZ7Jnzd1CUNGECyuTMSpjTN4a7i53xGxoOzGFNzBoS
uNCR4g4ts29bx5hR4maW03Ie9WXq/PZI8hg6E+gMnKO9+Zjqll4m0qukdycNaqKIydAzGz2cbFM2
xzotvuWg5AjoocAs0fqQ3SRNblLiCaSnBjZZFBQubr9d3rbLda50GT1GN2A/wa6KLOff2aflJn0v
gV9oU+MHcAP3MliyfSmXfSOp/h5LzhQTVNh3alNa+XM4h93BFSONwbiZruaYoidmKdp1ne/vDHSv
JjRwkvD6mVFMWGTrPrPmfR/VZ4Ue4I4E3FgRhgifSaBDb8pS7kolwXVTfLRD2p2DSY6cxfLXgoVn
jaFp/KCgUdu8WWK6UxKWzjCfMbsYuzpsyfyNUu8++CwQS6bP9G7CYVPGayntZGfnck14yd5phvhe
htQPLe7iKvVWC5Ha57Zx4q3Q9It/v/mUjN8nvQIi370trk2NOXPAAR0RA9rRJZ6BPFilmNyIpJrW
pr5lLIwc+1w/FfkQ72YjUSukJuGJBwrNOiEAqkzBXqBqtty2p+KrYJe1IdrNjqZgQjgoosdlJ2tE
3zifszNjz/QQqfKzcmhUTrEvjmkhCeZKGMcjuXauppeHay/vJsxAxYePU26PWzDn6A8Gx59Rztch
iUopBK9A5udh/BqX3nt2K/oXJp3KCKPe8+OeA9VsrVOv8y46W+oYm/Z7k9rH0ZjMzxFB1bbrnVdM
tM2zQ6falhLMF1UplGTwNjIHgqtUpVW8eEUKFMhWEX0vlhmGU5Ave99U3KncsDQE0+n8eNTG50n+
1F6gRUbJM64vebMoS28SBDEModOUh4Dc/+fLyOMAM4Fdy6eCY/zkksfdFMc+HzLgt261nk1jZyZS
XGXHYIyTgtinA6kwVqu2M4ezC120XavS+pxqtCEWhPDkNf3e8RpKHtgW63JoMiiIUXYx0AiynIGw
neWbWQ3+CdOPJBQh52w/eGv2uk1BFsyL5p7v+g6zQCNrMMhzEp5nt1cn6OPDzU9J4fOp5UmliYbb
46IsQU5E8cfMlxen8Jh5U1wG1nTLwyU8DXMLh8pFaRPM9SmR3alK3fLUkD754kryKPRmMC5Krf99
VvvK+Qbb7Nk2+DhYXZa9KdfjzYhsf40W2NnB/8wOInDd9QQACl3zDJ2o6UnCG92T3evEyIm7esH7
dKpqi5F5QOIjgnQLuaRd3tNqMb7ofjKzcGW0kyW8coi+xU41qXZSNdH1cZHCiq5d5MzHJmsODF2B
DNdEbtJAhPuZiAmxhp0aL9x51BJZeA8sJHpWj9a38hbFwBDPdKqg8RtRYGwM0oLuwnnLAcah8Jbs
h9CCOqakO7vyaabUKqOEzhzr1APHZ77GXt3QdCJntAq3gO7l1mPRfor1ZxoPLOAGEBgbSdnRRISu
LsmUnyd9kX3+xaIwseUk2an2KrUN6gVzNzqMt5mqoXehgRNs0G7rsQ/22G5eZGuFp97mBOggvT62
eE+fEv2ThBbhKU99LwHNnVzRx68JbvOVsot4PwwDIBvEU4ToMNVITA8fO62mLSHvCumryG+jdK5D
lLsbNw7mbRO2+S2w5PUBgsqGqd8mgzmfkh7RVpU4HllZzARk3sJYa8oP1asxOrhu7aOrGCpS6vPq
hEgsWg/BMq4Mzk5Pdd8N25rOaVnZxbUo3OEF21O902gYpEP2JUzcF1o87auA4n1O0vwPpe/4leFN
Go08B4gXsLNCUzKsmbOXnaujNQZ/01k05y5WHo4L5lbMd5dDGaI0KxrQxNbsq5vTmt7OxJ95bGQM
7GKOgFa3xspIy+K5DF1/baQ2wK7G958ev3pPQ5s2JdTox1MMNqxooPZ1IADW71FHPJccDHuJrYnf
6YLnmHa7Hayr0XVOmeVV+KcFUlhpoJ0OBbBPLxTEfYegHxSwxaHAZptORnsbOohiIsLpUXfBh3Ao
KzpOe2tr8VEnaEX9StiNPFOuybNLvvZhiotXSd5SFgbJbSmt6E2MMRtQmxo7S4cjVdbSnAgJVNs4
dpnH+3Ldm3byDRUpYAoEmtd5Mn6ksjU2heuWt9GLd48F1QA7mVlypAHxUkeReZLekp2NWJJ+ZOh+
qv4rE0wnLnvK2rAQhiy9aN8edCWVH8Zgcq6QkpwzWjA4E54TXRw7YbYfMC1Gldqp+ebITDyTVhy6
BtVLM64825D7POmvllXQser4GRgIGbpweqGlIgRk81NdpBJ0pNljsngxe7Dwtu5qcWp5omNiXK2+
ew3qMGPBdL+1cl4OLjmBFf9HcjrEgXNtuP530LLLZrXQKMD9EkS7xs+1ZjMoxr3F3PI02T6bGus0
zWRwjWL5To4Bjnrdo+jt4FYLMzoVoRsfZU6pHrXyYEf5H9UP68glRBzfKEmGbp4NDGyr4NkOk/QS
JGR46zNAYw/FYXCWfUueXIgwvlqPHF2OD26bFN6XWhomhbixN63yuzPE0Y8YA+Q11RfZyufJacqj
gicionEnvNx95gYYQQzpRiY+vuKoWknLUcnfrV2BW8jG+HX+2WPn2OYl32mY/XKyZL/xBvaYGg7n
3FnGhyKMhNYzoYnTYn2EXRHdgCQlnytBv/mkGjvf2ogOtkUKOuthRS7nMr70rGt5+cOD7kH8GH9+
ayX+839PC+UMRwc00z/yWWYOwa5mjIuTJyfAUq7KvqvfLRvtrWsYs6bvZ7yhBP05Zufv7IDNt82Q
JVe6oBgyFYEiSHG9JvW7GS1Hsv9QheWvWrF6xeCf3B6XbKYgkFktTniSjXfEQSD9b0bnxT8BtjKC
jdo/doY3cTAyd29VE202ZxePEf0jGFdQBLD9rcMSb6Y0ArWpjIEkwr6m4b7M/XAM/6ixGo6N6rpv
TKi5V/1vXovxFAB98Rr49VmaMefwply2IVmPKL9Vs3fNoXnJy/XkkQsVdLP5VZmC9ytI7n7BkN9r
h7csG/akcAOzU0gC/Nhtj72vIvYdd75w7Iq2kQMeLpR9eEQUjhnHg2oojOZbE/UDCVfQdRIOx8QH
BdDTJmchGS/8S6cKzXgQQFpj0WQxRn9GYp2Pdqgvr8Z0dEdTgWWBDgwtn9kQ1bDxZDj22TFgehSW
/FF6arm7ibiCWXWeLZT9FlTcf89yDLLCyqutCZ3g21LeaaF6X6Vr0kwlyHErppbcXnpDsCfdd/pp
2FSdTzB4w6aaPfFKRi4iLMbnJygGYGCZefZJ/iWMWR0aTDzrkvW9hPLzauCDWj8eJSmDwscjomCZ
uJvjxumQKaduYr88Lk7SoBj0UDHpL/WTn1/1XLYh8jlLVHeiWCzuXbGYt4Qdu09bgKbs4FTLzQxw
YDDRienLEgAYoBfdragpXkZZmFsnY/4Px65CooMl30czcEZi5D2lDogGOcbBoYgX0iEiTgTdKJj/
GuOl8qeztSDodGzKoak/cDhNT0TcWwzDOPYETfYmIR59wSD5xGdsUAyAqEisvLtkM9X3yHx+n8NK
3roKBbuAkoIVwvujsNjcBkrpOvpN6zF5eVwY2zr7WP9CXimCm/l38rB8JkY0vLgCT2JMx/4F1TKn
S12VZRN8lcoiESFKi18ZWlh67G32rDATrDnX/horWb8NRr9BLQcjPA8D6GFSbvE23lyUZ14+9Iia
q/ViBn+mtijPwovqz7XTU0whWPXvsuNFrCeQDpW+SapMvXC8in4OA/VYAwcKfUK789y6eFcpk3sU
B8TQEUbTalyFuXSbaTIwLbSeb9FndCDALISxgNxK8Fwj/8gHcIMDysEN5FX3PNXozzNPfctwt61E
/KdBzXxqqBDctnkpTfy/jzqYFKcrNGQOAEYfOIi3aslGyYHL9H9gW0a266E6pfdGaONkpic1BSlq
ehKD4XKc66EuTtQcJ0ZCWxixwSHW3TJriav9Y+NoEyQuIZX3Jjeq45CP8zfHLLtVWwSMOyguMgNS
c7uYM3u/DuZwAoTnGMuPWLBsfv4fUwEKGaegeXNRS0I2KU62VRgg0zdSReNTTnrncZ4r683DnLRJ
u9baPp4ONkmJZmO9guGCh+hrvkU8+T9VTUioGKqPsa2bXUsW+r5quvQt9ucforXca5u5RF1arXMt
ZtxNJZqafbUg2Vv31UQmxGxemAXjDNF9UUUK1osGyXBu5GuGG7Uvky3zI2wiwGSJx7dEnbEfCt7O
wujPdjDNgAXphRZ55/4w0/kn9am6d6iag6V9Zrmr9wA8C6TEdfvceiwwxpLUu8KmN04jCseyZsE7
LQcyYMi4EGc6z+Pif6SGuPSLLH61ULMix96CBDLv1O3WHTEFMn8T5bUTMFHwYAy8NJWWQaog+2FV
/W5QFI2mYPrgk856HhyiARf9shbedBp8IEMCCR1y2J58eKF+YgvBGVhFB5Ye/xgz5l1Hize8Er+4
ajDxfjLERcBiYZGP2tQ+0WIpNsQCRrep/uMzAlvBCRk/KQJgU3uecnb+xBucVFW/7e0quQA4Si5+
WDEp/e+56NPXhqbF/vGl/77+eFTFHTMVA6xSUITjFpiNi7vJXK7/XbwW0LYnw9+pEXX7x9djOZCM
HVt/TLvLjP1ME/o0oV4+zbK1D2HvWHcYpMN7/6OxUQjiIMCp2XTzjVeaaZ1PMDmrWvMcliCTgi5I
vg3gkdZR7GQHS0Pem67dY/ramxOlBUQU9x6G4YXNYf42MAilzrCAj1XBa5Ui5bHF70rgq4jM3nm3
UzZ4ggH30gL99TivIskn+n3ythVzW243VHNtQMvw0ZRQJtyPGU/MXQmje8nCnfUBn7r/Vc/WsLJT
ugmWrPITUgo+DhIu5ECv7nEZzQnOBgJbXvB32gIHImKCi6cvxmDW5npq7b98Lh3SEezKXP/7FxzS
u3Y0MYL/z3eD+1rABSyUIUNb3yZv+U3Dwz48nj0uCmT0nu2wZqeprBo7FFquRk4naTXV2hG4LokC
c5APNOJI2/ylzULn+fGlxyWvYmIPFbid//MPXti9W1I9NzXobZ8M3IuxiAjiSv7pL6o/DubgbHh1
Fwot+++YzuoL9xLd/yWSB+UWxde8JnxQfVWOtA5eU98oVukMe7Zzb8XA6XuxnA8UM3zCDLN+T7zy
vjT+turr+fsoCYDGqs1gG17fATbddsbR+7qMFXt0OIvto7pOyxMq6VWVROLY5Qq9Y5cbT/nchBZO
UZZ0elW/HT/mBGaX3T6akUnAkfsLx0ob75oKuo1oPk1ysIwIeFZrVa8QWdqVqHkGcpShN6AmRugL
lrGntHFuWRqtlCn+TvKT1j9HU9tLd3mHC5D6EmmykwoE80N6FKSk8oc1R0+7jxlpkYuU53pNRaPq
0UZo4i+OFSaWfJd2sNN7qALEdcpCopNIb43k0myN9KdgErwXiQ/ojsk4opV17EFSlSnu84By00cz
x3AbQ0cNTBE0S3UyRXsLxw5JUxsT4T2jre64Qaox1MRAJMGuIZ5mRaQ7Q2ShI5MzOAvankaXDtl7
R/63Yhiu/8MS5CctimwTGP6vUnc/HTKnckb8q95q4HZwMNyolpotjjkjj9Hvif63S525wh/MlAZI
cTOU6orjCqYx7b0weJ4FKXpu4fsHU2aHxAFZwgC0Puau2PkwVVZ+Q+SanM70MIfnAvNalTpkkdVL
hzHVs9ERFkQluRyte+RogdUCxMTwIlMKKHayH1FI2yaiH4sUQls/nfkrRP72VJpWfZlrpMqR0w37
DjtyPmILpQF5nFqneFk6louEeW7t0ArTFvjASQ9DWJzbvjyrqB1XHXX60yIEFIyEPZL+23ru/zQh
MRnU1AB2q+jWGyI4m6Ri1H4PUGXglJ/UOLWpZuhYmqS19dh4Y7Lp2CQOqWXuKsLUwYq1xrZyTbA+
xDGx4GPqcqHRr7pCfTdJTnvKBwXoxa7DTejUfAetTcO6Jl5Wr+IIDatEJT1J4Xw3zGEVBi1BmEsK
PNhqDwVKjn2V4NAcyOpidvvuxxLfxdzTa0O6LjxEi24X3tAK0/zWRNElNLT0ih2NQ9DWzMbgoAb7
mR5MvmMY+WSA5D+EVZIcBmWsG840a5+cAYxe4NeWHAjIHPpfcVOsOkd0m3FxvH1Sr+P4T4hv/E76
9dPY18lh6WEFOD5/coc98Fh2eBSi1HrKtewbr4xLrCIekWI9lF52HiEyNlFHuxTTkZp7cC+RNwFu
ZfxM8mg1Nagnsjt0AyZXxfAbjN13IBwzCEXRbWs1PU81JjkMornmWJJubK5nb/rynRgyYub5WuV8
9N3sHcGes4F4xlo0ULiO7h8OURvbdn9LNBHrQJLcVU5bZ8msrRjaTg9Js7XkEPxk97WDlYy0QTGE
x1AhmswBxjHpA7cIgpBR30IRJ4r3zGB0XIroC4cqrcbqD7E5ztYb7f5ZoCP1HGiJS939wXHuftQs
lFUgdssSfqYFZtFmZlDpYsQ8Ton9ZXjY6Crp3qLEKjDNYcA2YudP4nm80rHxPaBRui2nfu/Fw0sN
VZiyON9mDT6Lo+UF2XPACalegrPFsf+7iLtd2qXexmLtBRXF581Rf1p/+EMeZ78iM6RfDRGZGPWs
dqAFfsRe+XNycw0C0WAkqOurGDXXpdK3gm8SsOvCk0X0MjQHYMCfC9vyQMjEpvfeavoHzyKFwB/Z
oBag2G8JmXbOSRIinG4mACoEC7EBsFTZNWQbAe9LodOWM44Iwuvzp7YiM2IkoHgZVq2sf5Lgc02E
rG+Q1ekZpwCO6GoAimyy360G+0jmiHRxLbW2GsLETffQmUZ/7Ef5PJfOubaQwTMjuvk2nHInWJJD
Z0tCWLF5IiOg5AAKitJguPRkUz1lKdJvcyjuBB3heQ/r74NChzErTKDhMqh1bNubpSmdI/RDRM/p
qQQ9rtU818krb0HfJZtaRqdMWX8NWj+bcqz32Zgbx2b2w6Pk1qOps5AVKtyRzk5D2fH/KDuz5biV
LMv+Slk+N7IBh2Nqq8yHiEDMwVkiqRcYKVKYR8f89b1AZVdJutlSt9m9NFESxSACcD9+zt5rlwPC
7w41MuD1bxrwR9Bf3qluXZJ0Nf2RO+mxjuEWop3buqTc0dwhdl66QwGelSumjGZTClR8skSRplnw
RLr8DeYarMJ4XdQhZmpDgNv9rCqAsgQ236e15h3b4LpucFrjE6nWqEpRIVlMMLwU5OA4ONcZaW54
fwc0cKw7W/NGU+wd9JjCu8ZDKykYyFPviYOptOyAyRAXf9Sc9azwrkgpiv3AJaxB3nUhCRCQ1S8z
Ya8ro5mSizZq38asva5wn+0qnfiIaTC+VUXxSOcFXVSQfqu6/lPRzE/NLK7MCC87Fp1KIn+mIlxI
pybcG49DdgrJuKmfxxY0TacPT/VkO0dD4U0b+H2MtXBtMyrG2eDZicrpeOvNJYP4Vi/2ucPz4bR7
Juy+M8TGiUfrHqAPpwxClIdxwlAAIQ7x/C6ZtOGYIAlzE+KiwU+fbWe4slH/H9EpwAUP4mPujSRU
hDhNWq0ujl0cd9u84F5KcaOOE+eMoM6v0sHeYmR4IwXvpu2rayMsxcVV6bFuwr0dF8aju8hDkOlk
yKXjL54X86JibZPwZ/dDEBY0rVjW0cwJWrirUouT7WgG+pWYPk3GhLg0OluOjjixZA0WJhYlIdGL
wE/X9Dt8eHjXcUPvx7h49eD4JFrn+Fabr3Vd0G0WZbtzBZVHrQ36OphC9GWt5Xe4my+y4vxegIOy
G4FcBMlIX+bvtAj7q75F2yrJUKCBtfYWOz4iyw181tvZJv5idpLbHhNYMJ7n9rWoCJHIbblVub6r
svBLoFdvhTWiZgKLQOsdLoSRXBW6TPcMFFapttO0jgavFma+wH+xY9Jy22viM5S6xC1fRVJ9icf+
azVaKGuw5Gxp1g6ImafL0ICIdbLqG468b4lZ3OKGwonATGDvjlSEfesx3vfi6miMTXWkZmKEfKnx
v6wqD8KP2ZAvgBDR2rrMKh6qUTwa0IWxchcNIZGHLAC8XaRlgOV5vkNci4M6LfZpDJg06t1b8rhT
jgMeSCZgFL5wB0RgFgoyS3brthoPeU931jHIhwkoBO8ayezA0OFZjps0wVbO6Oo2NsAhdLRP15YV
ntpGycOg9TtbEXjduPO5yVPUVY1nX1sV3dv5OkIk+9YP2i0GcH8gjuZTy8rVLABKYT9wW6urGpn9
nEH5tXt3O3xrQ6P1hQTq0KIiKVEKt71XHSqBWUWO0TlRJR/qcOdgj53xa108iqtVm/bkW1T2trFy
AI2a/uKGlXFd5YF+Db67dbVw78GQPBpFukVNRekzzZ+jGcJoI9MvWH60e2mo9hAidlmNgf3YMrbb
pIFxRwPBRoxmZXuUJtZ+Ui44BSJxHJ6SPYNa6MYVZBKiQofrHFdrnrfmkePy/4gGBkMyXRAqbbEF
azkcaryoSUiqz6TTBYMxF2Nq12iIWANCdWJi8rC6wupnPthldeodaFijuUHdI0zkvKNxPRZRsi9i
58BZeltmHsMVRpl7QnyRTc13dhpwkJf0HKft7/PJDJt0rDKbwrI4vP3jb/SHXFPYkJQ8wxEW5Lvl
z3/IJ0N45YDfw6DdzCTNuB3gnCiVju+SqMP0C12Jw46IaDAsfMWlRt2MQqDo3HsxWa+hWrsiNhma
oTxJ4/Hq969O/CXbyzUtnW9gmNghbUawP786UDGcfaaWVxeyb6QJMbrAeoLbztpiLuRSKifeWrnu
k+873Rlmi7IhfrSM6MK2o20VkeBAtEi1JYEKNAsrSSHoLOfanvgP/XHGx4MXufpDKJk0lhzDn66q
5+q2KxzHNnXdoY328+tulA36J+tA730MTODQplf4vdGfeZN9RqeV37E4vWAlLfYzFdZ3TQy8HPhg
miQ5CPccg2troA/XTFttauzj4Hrq2Iy9jxopfZAifQi9Kd+G6IYZWnVbVvEOvWOu32Fx1O86jF2a
gkE3Y9YmxQIygl67QBqzz71u9eeuSAa8xEos4erRxmpBgmJWAgYpiTMoS/ACgRufEXznp7Ccx02N
i4JCyVyit8ubtjPUPRdAAu4iAUKrAH2ppGIWbtChzPQiPsVwD9fo5yysk0PMkj3CpGmTmFURWtte
geWCIYf3qa5cl3fXgspWY0PnrNWe+gIyURoby4AX7mbpdT4INtYGkXrHEEMgxFmQtvwbRCjbQtsl
pakus11GOxlN4TrKZLtFT18frUqDwb98+PgUjPrnBB3j9r9/K4uKaEvv7DOsBuZibUobjU2CPKrl
qz6+/uNLnYhE9ozcGBnM0bW9fKgLLMBCdOe5qbBglBxNDTDd5GMXjDcZM7EGiK+kR7s3CP5X9dJM
bMLBvac7RLiHAexccPpJ+3YCks6HTMGd6CyU+RjYrj5aX5VhTgejR0oS0sjwR63IKME7okhiQVeh
xJv78cE27E/okeUOr1Ti4+YpIa3Uzt5T2leV9Dk+ZEgfJDWWxGLxqUzj64lxjKv0kbDm/K5rrXpP
r5Y+qnY1t+Rizaa49B5SUAhiTwa14GGKTIjtRpWQaABmf1STfSuaCumGS9ID2Ing/PGhqDMgFY4C
ayoj7ZzrJTWx3pIcQ5112wyV+SkGqOhpyXw/F4VAUDiLTUgtZUSh8yX0xIBvCwSKGZLRI0ZGTW09
rO2Y5JqMjjczThT+E++FN8sbUV1S13OvW1HKGzVdOanUtlbXekd3RFAwNC3gWtMeOVJb5pE0Gijv
VTOdb0buyjMe5QaVsxXCD1BNu2UEEnSr2YnlueVcpi3DUqxe2fFDh8lmSwdmPo1aWFwRKFYzPmze
gY4SwOnkLZ6Mai3qwTiOplcyO5m0O7oljEXphq5pUSY0qolTKGpjXKfLc9IuT0fhe6Gd7UnyKx/7
qkhXIeMts8mrOwlWEE7GTJTCAhJgouSdLQwQ/sByTqJWDRmfjDHAuvqTawC+kL3AngXH+iYLcQuU
RelsIns5w8QZtD7lIGSbc7V2nLE5Cuy2K5IXVK6gyzYuRuoEfQXj2Pg4ueGbYodAnTKd51mi5IVV
L0RNUIZdHlo3aQ7CqyjN6X7ttSlWV3Gg8JKWKMmC2mNisvxewnpDfhnWk0a5HFUooVGAunXN+6qZ
J0fzrgiaS3m1VXRGQ/E1sNKRYfaFokGeA2khX82KZ+bw1skJhhDaUYMhMFW530gskRNnz2CJMTUr
yfFEL5Qfk8K1G/MCAYZmvKOmmJ6iBZfulbmELTgwwIERrKwRqzFq8BwpFTpP14u+4doVe+aW1SGH
IrkZWG7WatJgeg56dZOYc7jHMntyMk9dm3FjUaxW6acu4hHR2mMp8+yMuDDZ9srVrzSHNofbeNnR
dFDxynK4mLjAsaSahLqUCWSb6Zi6SfLcLQDnKe0cYgwMuhroHbCjo+UQQff64QMipXReJdojcQMj
jKqjOyEKgh9rdZ9R+55ouHl7Lx+dXay33/qoz2/jbKyvCkN3Vq1pdlcoGKU/tWZ8toZ02veify57
Oh/9gFl4dMZNjjFzCmz1qIqnWCLZDU3OGM2QldQnEDCz/qq1umW6opU77Br9tWt7xyAyLjERKtdB
ILXDVLgNgSLRSg9MageoWVfUUkzkZk4dxlBo+N+afpuX3XJBl1GliTFNI0yB/r/9VsEWOicD1Kg2
DIdjs3yQdNDWXS8sH5oJO6hTG3uGbfnDDJ1773DgIBuIUtEMQDNlAsYQaMxDTD7GRqNd8Kr1exA7
xYleTb3LrWBehxNqJXr8KK3z/CK5Co/5EAA0DYLxyKBWfI+p/Z9fx/8Vvpc33zd+9c//5POvZTU1
MY3DXz7950OZ899/Ll/zX3/n56/45yX+2pSq/Nb+9m/t3surl/xd/fqXfvqX+e7/enWbl/blp09w
38XtdEvDcbp7V13WfrwKfo7lb/6//uF/vH/8Kw9T9f6Pv30tuwLa0N17yFP1Y6C3R1n0fw8A3703
+Usx/foF3xPADevvuum5DoWp65IqSuH3PQDc+js6Txtxq0NlJQ1L53v8n/xvvgajPn/foMNmuZb3
t//K/3b+LhzLcR3TMi2Dr7f+f/K/xS9FMyNZAhSwFfO6HL6PuZR/PxTNsxPkiM9R9HUUGV4A5R92
j0PULH0F5hvsRNi51CZD23OBpzPvksyVq3kRsocGAS+5ua0ToViPMoIt6iDeSzB9Z0MzarpFlfA/
PnXiIN11zfD2PYgOr8KmHeyW9Frz8MOF/9f9+R9Fl9+UcdGqf/zN/KXOXn4gh0qJTHXLsun+/lKv
OoNKmdGhMSwq50WbZXBiVw1OVuVtXK97cgUG+HlyUk4EGqQ71MZnerPDOZhxtfdO0gOSiBmk8vBS
ZCMpLadrlNwI5gpQWRkgjMqw4k07985alBG++LBxz7bU3XP9Na/25AuVW7ilwyWPy3odiHwX9cV8
8/sf0/nrj2kKgZ1FCCwKS4T7z+8b085WQsfFkL4IEeqq1hqm7flbgwxlR/4GDGlAC02otFOcm3Jn
1ZimPsaKXeA013S1zyZpIJd2ZP2ovOkqlnp0H3Y5eLX52q2Ese9ybbxJnLzZfPc/RGORc4pH+2oF
gbeu6+bQuVDaddbM18raFfJgiyC87nNL23POt07eRAYJCMH3qg+N55bSfmNWPd5MdI6WXRRX7Kic
O9as2yWacg1fHuwUvxdtf0KgfKqGJkXFSfqD7KR9GpHvsX+CAFM9Igq0lGSJLJ+SUIpvO8isqygu
XIxYyHEW74ig6j2kpv3YYXoXK9EG5oHH8Yq9fF5rzM9o20i8ImT6fP8QG2r3+zdK/Bxu7nA/ciqV
lml6wrE93fzljUITUqnKhqIxmm2+/ZCtZVXGt497YIcaLSYkG/ALxKWxOXsDoIKfqrF/pRTY+2ga
X/KJfY/7dvEXdeGWuFD9TqfLfumVfdESDTbkcg/Emuatw6yMD4XoYkC1SBfdWBknJzXBo4LF/r4X
/LQV/PioiSWS/Iej4fKjcV9LZnG2JU3748j7w9pRDdUw9xjH1pluNjgLgZwwkMmvhthBqbZ4VynL
nN2IXTPAjDKRaZozszEik6gBRW1ZIXoHxBNDKiw94qYFDwtn0acPr7Y+WCbNODqInjb94Vhr/JuX
7gjO4ULnrbHdj0j6H156r5dZXSNcWleAfbR6tNEYJtnnoSyhXA7uqQJ9Q9yKgVtiqsKTBd2XMVy6
/sPNYf31CiLUtThVS90wLeeX1VeNw9h2wBwgeOKPbtHirOREcCH1zSeyjopzsLBFo+VXOIPqnSqq
xyjmLALx5t6zIJ32xAS7sD8/fjVaUfD9V6FNDA82N6ByWtecQS/gzbB5fzo1zLucTfBPP8q/u6LS
trkpLNvzaKn8vCCpwnYmrAnputOqiZZ/2p8IjVNZbBw/PumWh/rjVzMn8j3lw7T/8Df/9wcGPZyD
EtyhdRy738feWQP+d2hOheRYXqj0D+vov7sReOLZ9wxH8ro/Qu9/uBHQWJvulAKqQ3pCAi8KKqJz
0k2fjKkf4iXZZGHyhjAadVqgyZ0tv+la+oc9y1jWgF8eJKoDsSzk3APy18V8nPXOzkxOPyP5Kdu5
Dr9apAcRbs2wmHVeP3shwF0VC1qfdXzjRAyqf38nGn9dpqSuWwzqYa55OlqJn9++HpxAB/MGbE2W
WafIaKGxqKy8oCpfGZkeEBChXm3GSrvJ08JTjCy9N4dbWRdg9+PqnrbfeLGtgPNiCETkw0ece116
+cPr/OulkrpjOrrl0AqxbGe5DX94vwoTB5qolsxDAno3hoaIvzHA3Qu13CNLsLUDKUJigjkj+m5K
Izr+/hV8XImf3yzuE761ZUmdEu3XBd3RjLSoSe5az83ekGGMAY2BtNQ/p4sCBJijWGPcrSFaQkG2
I3o6cDiQ+neANTjZOSottqk7l0R4I7/BT8Yzb4rIp+Vf+h6r7ArFHZTJ1r7Tl4wJSej1QVh4mCxr
i1GpfHJ6u1sFUzWCZQ/NT2B1HVDK5aNAjUyMIglMooHpF48q9T+W4dFu1en3l8GgAv3lnnUMdjXb
Mwyugm79snS1gYEosSDFi2aduVYvBTnBxIDGjDO9eLFhNPq5KfLFeuv5WWdO6LltspGXiNNmycbI
VX5MYSEhEDL3S7F7r049qOM/LPXir3eMQ5Xk6sJgv8Ky98sLhcKNbysgPcJNjpgewBvq3qBfRcrR
r4Am0p2P+oPVZceuVwy/bf3hg/5gGNNpzprs6PToKwSjm+2HRUund0572Dm0LREW8ZI3/fsr+28u
LNNhygW0pp7zvSH7wx0+w7KMgNT/q7Jraz3e2YMIz42JTsVNvKehtfFbIyTOmv7b77+389c3VWcp
pFhlQ5Lmcuz48emy80AmCVkcvKmdt/tun52Bk6+V2eUPvGSeeqQRf1h8/k0h4Rg80pLTBLuxtH7Z
O8DtEwJa8W0/VKADHbkQs2EtOvtTYkZkMFvRHVpbdYsnD0ewSYxjw1Sn6+tkQqoJuk/kVrvN4vm1
Iu4EA36TX3cplC4FHhlp4TiDWs3+8LL/zcVCwCUZENmO+9elqF48cEVg59zKerYNSa9GypJdVFuT
Vra4iD6st79/gzjd/fLY2TrVvkfNxXIt+OXP7xAQtjmZuYQrJucs1sZzV3c0TcV460WMwFxmrLlT
GugXXQKlwnQj4/wYuDi4TCB5K6bwN62e3E8qfKXt1LK9RPhwgyczDbEg19puAeo0GPZWaRDpTMmt
P9zeNvfSX34GYeieSdFoSR5K55e7LOHtaT3o/kylqRsnV942Y1rt3FjbdqRx+3j6AvRZQNLMmKat
hllPatiBt3LEUh7Otdi00tdNQj4loNeNrTE5nAGX4U2LwJFONG4jVH6RAfQqLrKbqoXkBwqu3gxu
X2zJVL6dZ46xVu9tyaDzkBWEh94oMqgN2rtVob0xYl+ztQWDSeSn194VwnLvlGTG4gqE167Vb4pD
mWhHfMTWQQXggImwYjCYBS1mmc8NMdJ1AZYZNB9wTF1FOzYOQP/JVR7E6mR0T70d8IpLKfy49+jP
VbO5rumpDrKdMdhW6DMHRvsSoEsVvStUSaWitVdQc2/00Kn9Vuu+2ZBbd05SXDOhlQoopOdpp6HS
zkX9yaWDeX/LUa7yy6EqfBZmBPkKj60bErI1kuJpisUnzskcoORLiBdhRblhb3rdto56kKKFH0za
rkTjqcF+EnEG/arl7kMokxtJccj4tk0aQgKYjZtRk9V9sc4ucBgSInaw7YamqTBAqkdT78M1JmPl
p422jcZ825XMYBIEbkxGlkg4jKcalpydMqoj0/JxnXS3yh66dWWANsjoY++CwiCRW+jIzBKCrsOq
6tgC6Zo5be9r3ohMaHoFawFUPe+CjcZciLeWxct5aSbTb8ZM+GNqFZupn4/Q4QGTjJa5xWO4EDQE
U4Ixw+4X9otHAX/FhPPOnwrtazqM54DMuOvQyADvooto6ulVFTi1NJrKUZY5K6cjKAekMloTht5I
8DdYiCvAyi9tQOEGDTXYVHnnjyKIDmqMrzsGbysXX8WGmpBmC2XNSi195ao7wOlFnF3TPJ8jVPLI
5NdOA/kaIZDSvLfOrvNF2ZWvzLxKwVem3SZxi2rdCTqNxrELUndhQL97mXuXk8OwgjZz6k5uCw2b
lult2fTGJWSyh+pxvBUtANmwr18jpjzWGAzHWX+3rQkMmVgmerC7tuHILZ5naGzCwlo1HWGgEmA9
ktDiMFgWsRqbEanKRscoQMInFjGYN8thVe2tOF6HsodwZHKUz4vqa5hw7T2e5JWgF7suXJscTzAm
W4OrTfYkE5IubHzZ8c/EGZB27HcD/KPiaz7Vey8EhFEZudhZhHJVgqcchQcIt5k4GS3r513QznJd
k5SwrptU+i0Qvn3c3Q7AhJViPfEmI/c7H72h2Neq3dWzMe8qJ73v8LbANczNzSIqWcId0sredWN+
aAC/byYBqQggRrnRMcVv8LzG5A56xarHX0cKH6ItY3jLHfR8sAcwuPoGh38M1Y7fp9xpoyDNoYNg
6Nhls6HOy48s9oiHdQuBalLJJXSiWzekxjS2QZCCp9+b0DTY94GszGhOYCGRzKTlw0MkvwatV68a
+41eIQgWV3+oWZEYwLqQjvMUY3mKR4gpJhEfvDNB2SBoMpMdLWf94M7PujHaWzMpXm1+NFHJ0LcQ
zeHghMPaBNPalSrA9GY/RAVBJGlCdkKM4II5SuoH0xI7FJwTDRMurRz4hua0HXRMrohoKj+WCMzz
BfwYGO2bRweiysHMqMJF313ckBiE7id7EOWBWJjn3MQQTIZqyW1GqFMBFZ2AhBJ62yaKZYYP0SHp
0gOhEiMCRGFJdFOKAjiqzKcGdgYPGoxtrz/rnhvvy3JJcGKlIDVXm0PCfkfQgxq5ZRuqEALap+pl
WiLxYmzCZ9naXyzV5dtomL9E0beISeM6TeMJ054NNS/v45tJaTfAs0h+0+sCOAVOL/Jmnl269m5Z
yRubkHM472wgwtMnsCoCPcicHDncjxhUko59Ib5T+GOCwvV8u7Ge2mRyrnl/WQeZSI8RbUnHSp+A
OhgkKj5nrbJvq6zMNib4KuiEctWMMcpKF7kbHqvHWUwO0gwojLInu8FCmJ9ld5odkXlFnNFq1tJ7
xsr9GqPBlzyGGkXS50MdXUcPFHnvRFmo21FZ5zZo9sqKja3T18LHZ04aEQKKtZcBzQzzMl+TRtLg
XOMsGo8gEzNAzDBzQkHoGWlZbgtrVsnssbduTW9kLKHnG5mhu4kcdWhKSEUdFhrpkV4TE/K8bqz0
fiwzMm8hQyDiToWfd8Q8mQ1xPH3e7UrnC0ZXnHyqp0t4zjsCBxhMN0dVWgFa2WvdKq7xxIK667I3
6VXmLf09mooo8qcpfsHTCj+yWxi0aKQskHTP6IVXtSniAxFNZ+jDzda0wiu2ykMTyFXVynBtDeFT
ZIADykoIQYWMri1JBLA9kKPkuC+cAiB+dSnxguNAgJKyz8rSr1im0D8sYnPB62oqJkOiOVe59hi5
wQOH7QNpl/gsmYaZnrlpcTbu03GRAzAFbSQK63TQNqaJALmKqXnLXu6LCpkwHcOLgfwJCRzIrFSz
zymq9Z3R0EMljh0zq/61aKDZe9RrI+rVVY4oZxWVySNSPG3duPw+awUeHf1aGN7oRz2ZF7C+UWW+
FHLqD22pdeusxnCBda+pYIQSyZEqNfiBAYgfpRCMsDlONkJ3toYzquuQcSi3+SR2EBV7X9ri69Q1
RLWMnlgT+OzsBa1iHmTxycp7MB48SgTQlN7KWe5RfRL7sitfBPlFLcFDuVJsTFNv+tjV3c3YZIre
r3tHgXqZDeCsiNrXcpyxxyyvMuus/FbrIh89OrHI5jM7XobgPKGMqHsyexKeBWizIaXgpi3xh3YF
X0unz6/M4Rgi6Nty+nBOD0OSF69NX94XHDhXutu5DDgcuswERPvhsayyp8I07tMUdXpZYlzBFgqp
ydw3vX2wRPIeS7G3Mu0lVJ9G3Qq3EbT4amJ5m1yIYx5C6izE2c+qvRIEpsTBpo0aknHJntrUtIn9
KGSZ19OTrYNB65OS5W5cW6ET3Bk6njaJJmGy2z0pvCVViBfdgBV6IO4cI4RRoJYl8bkFE42karyG
KQ04yhDTHjEuiatG+LU1iYs1k3wfhvV1ken4tV3s+iGJT0MOSU5VF9zQz30D0cgL8aA1dbfpS2rT
xsLP3POeqnbYAumg7myJsJkfOzntUaPrK2Nsv3VyxhYcOZSo2skaTKINX4DHpDvM06k/gr5jG7P9
zhzgJGnyrJFLMFYOkms950mL7ptO37sLkZ2QWBJMK+brtQeBy9EfUBms0m40T5Vph5uJBL0BII+T
PedeRHVVMGUlT/5ijmKX6053cVTwbC2PRCaMKxbTYpfG2rwCay84F7U3PbwEXzX2XeGF7h2QrU8y
FvWhoO4QQr8ZSM5CpeKSjIfmT19Cp7tV3VBoD0tu6ORoPrGaKLIEHYAp1ofNVN7kUIkOCZK3zSyt
4Ih0SPOQ6yQG+vzJbO+1sVhDQVZ7ABHQYmTi+WaiPafpqF+Xxt7uchJ3yWld3KBEkbKYEKqXrhM9
/wZ0ao3ckqcD9yBWEpX1G5Dr04ojNDwyVexKmAPotGkqY9vRQh+E6Xbg/1FvQHdr88Mg5ev4oTCv
VlijkEgv5MzaXauBjB2LZR4dIcGkEB6Td+C1UldXRbr4SakHRSd3WYN8ROjn1Bj2nEpupEsuS/1g
JWG0siEtZSpGAx8QQ4IgJTe+0BNbKrQXzyDSIv1s4pucUmqfvjgIQZcExzoVvKndTTCXTJtpht5k
MMaqeQ154aoCe0r4YI/SPE0P5BzcUunEtzV1VacXQDuC9pFDSYq0eatxlFqRGrzEkAZ4Crz51JO6
UHgJ5zUvXQp6JvqR+tIk6F3SbnK2qQnQkypmsDDdZKZvZgRKEx6qPahiOMEk4q4KQCBPwUxoGq+0
hLpz8HimexFthg7ErmsFvN6gfIybYGtP4i4SxrlApluAX5YCBxbTtbLV36LSvC0VufKpi/4EN1u4
Lwxj09GxY49+Ztgq12mHBra3ok8D6ad2TNBKSDB1V8PH0+Q72Xmvuj420IRhQhmJiclBG1eBV1w4
+RQrt8Zdz0j7Nrfic6KT7wQ8V61U8ZilwSeejGyF+/g5dtxX2ZE7KsST5MrmVGIRHGawnwl5Q4SV
gY729fhGUfrT/y73USGHnT1BVnzkbDk19Zdunp7jqrptWxu5DFmFbitrRB5hiy6CzTQlsG6O58+Z
Jx/zVFxqDG+rQkDAlLUV+tI8Ok29hE3hpoCjhsyNA3DVpetc50xcGAtvX1zHscPml8Hxs6u42c3Y
TjE2I9jPRbeiUNCPmiCPQDMMuhXaZ8UkxtrG5BQcul5/CLAYlBj01zaKopUuom9FTGY4NOfPk/D6
lQuZ3BXeXbWIUgxkUW5UnXNOd0f23K0USiyZ7Ut8RYiQiaLPLmFb95BTvCp7qZX2DH818fNWvmOT
xcfNvcM6F5TyMfWirw4U2w379dXk1BS+Xbaid8fRI1hMauhtshFET4dX2Z+8eJeb6AwFwd2ZfW+m
uOaxb67tCH55Z/LWOGE8wtUGa1zMFDq5Ilk1ju8m1b7E/YWt2+4HOORBEMKpH7+IxKANlCT1Oiq9
Y9Fo8FiKzaxFXzQtr/eRIIylR0rCga/tGPw0h1Lad4BgOcZR6ld7Tzou4rGRi5cOeyc8BZFiKBdG
23JqQW45JDNkBaiFlIZSKJz7iZky0numD5MDTBPeAqw1APT5RIJtgNbwUUpQwHmdAS+mFeMTCb8o
nuaL20mE8lOKOl+YOicl8sYg8QDycXdTAnAdzCcPXtDfprYY9iIlXmDAc0bhN7MXudAGJoszbVYA
s4Qjxk6v9Tey30cW/KIxj6HaIZSR6ogFiVFJ7zsm22PkuWKtif4A7eOo0bVlXgypWbTvcPUJTkJ7
3Q14VJrosRmxP1Lxg9MHj7jyZFBsrMx5x3Hva3czzVL4ZeR11XQ1OtdC/m3GeNcQSbceSaouZP0V
TLrbFMoFMVPdrm7LA1iSTWrBj5W2kZ30mjC7tOI20orQBm1sBnusfN8yLD/HCBp+6HJcmFTk+GMk
n2XCFHiGZUq+zmcCGY0lrUMSsFWCGs8u0uBGsUP0RtRw+1a3JUYD/FNu0TrHALeck+Nhg853STv1
lTSAdVIlNqcIY+C6CxsiiLqRwUg0hGOgcZsI/9XEY5wO+k6rEnPTDeBF7Df8iYRKD5DXFPYdThtJ
e2hybTtpDlzZqn7SxsbbwLsnIQ44qFtL96FGSRdYDNXy5nWCBI5vFsZ/gGDWV6rYeL3D5jbCY+ga
QYK6dgA+Pp7wwl2iPKef4XZEHNJlGTDJmkl/hiG9RX58pwp9U7OyHzOkvdyb7AJe8+aFNPs6J/hi
mtGONEvFedd+K9TCbCz4sbokvAWO8DkbXcKi5bKYjWxUuZPqvhq7L1rQsRAZh8medvOosQwECO/b
C5jPnds7ELnpKhHJsI6r9HNVEPmaZ7w7+Cw0M3p0DSaTkVWfhy8MlDn+WkW5i6AYQYYj6tDGYpvV
pLuPLFKOB/oeFMMhcatXegaHEJL5mvk4yZ4lIZ2T5sFobEjZbWoXh7fFBQkGWFIWjfesW9J2WRTR
sqO8LGmTo3ngoFd1OdUpcpos/aQIbTNTTsJWVRymejk7EAi6WWLsoR84gNHm44gMHggGESfprMS2
5szhwXsqDBasCLG5T6olhW+A9xPLFOgKtlVrccNMJkpfKtI+gHw3h9z7qYWidiZrSTc138F3A0Ml
PMbCLpiedg1WGQq+sZ8/Q0z61trykf7IrrXEF0Sxi82MoEyz5/HpDW3NcNRjP8nfsrDfuTaNO4ek
8vVAtirdR9qhIkK/Jd9ZU2taibxpqHXEtc6JNZt0b2VahKDk9eduKG+LgnkttwcO94RoJPL5cvzz
ggS2LFIK3FW/qyN5FxfBuzYNJSEtS0KbCLeNhoEkEu2xIOmXQoMqR6dvkZnExTTAYWhEOqFPOuGG
h51+ADEzmnJsKBvd3YBeeucZ9YOpxcWRo14IJQ6YaIXsE6JwsCaU5gRHCfIlCvS1sQSHx7F2jWsw
Fg5NpAyUcBKA8OzIRE9w7OIhpIAZJsfjVuPGxHFygKwzrgaVt6uGNo/m3Y3FvKmn8k5zneowxqhL
o+hM1J9vtwh6RzBO2RJUNxvTERzro5c+2vVDN6F2ymZ56xgDTRadcFurPOTD+IjAp1gHzURy2WJ0
HWGOmhm/EzZPnClJX4CbyqSg+YQpbhXjtFylUXvBPvtqKjgHDVlAc7uwj4cFHKoCdPQhTNBihKLo
YItS0Z6e+P/m6rx6G1fCZfuLCDA1w6tytCRn+4VwGuZMdpP89WdR+x4c4L4Ilmf2Hluimt31Va0i
4Wx1LzWnsUqo9uCWkrIsKedMEAueSe+1SVmRL998aq4O4DT8kMBb5aL8Jb2+zzufQ6UfbDMdSpZp
42egY+jMOAZcJB74ZUbXdld1b1YT/ZrCnJFWGv31teVQ2C5W8MLiE7h2XpXoQcvbpxJyHY2D+yyZ
XmAUnn2TWlSonNPDVLYEtMsh2ihaIzzwHq1rDGsrDzCxEt5fCBfHAqCXn2IcyUot0o0bCJwlTgZK
EZ5gDfsMvsLMIClO/cBWT0fXLQxiIBlwl6mQMdX0U7s1qFNxzI/BpixyNKaO2otpZlBNl66YFUlf
+5m7TuocQ96Ul6DX+gxHs5w3TDUdgplP62ley3f9HGQBN96QMUqeogro1Dqk1dAv2csctSa9dFNG
sECxEHEoZ8BPTMcCPglyo3/UUqQeUePMhxwOEqPQGCIxckwpYiLDDpM6yoZFZpM79HwoLY0Yt7pO
1FJO+Q9l9xFMyO6m3UtyTNgCZU5IkIokuJyk4hHKzBF5nevXUwCrHCfJ13ZrUMT5DeP/lybTaVmT
S1rUHkptbMf+whbD3pzUlqqkZ7ckjRTJDpo2vM9MclWYEGQotUs4wnEu6Log2Zb6lxkUE5qgQSVl
nxyRMdkjFdyAKwMQ21gwjcBkvRgq+RhW40YHVLST6UCGtfQrFFh4DEGk+Mi22TbNUBNdNWXbxKGm
T2PijgGnPSNblFtXV98QzcNtHE2QELimRpcijqG0tbXheL8crFitbevcUGK8Tfzhl+lv/jSGAtYH
96q2otYYExTFUbSAvzqovtJcqi4DDg2jf42aS+usUT32dcffybID8bUn0bk/3ERQEmQ0Hl0z/PVV
8yI9T+xjkxQtIxW0NIpsqj/Hc5Elyzeb3nYtCl7bJvltNe2TjoJ2qdHjvXHa4wjpaBvya/BC4nqy
OzFtIg87DPe5mqWZo3dVIPzRDg2exkDoIp62JO2bSIaMVKBRcwfRREg4O2B8loM5zODN/quoOSWY
4XlwuOIAOC+JvNrP1kiJozvmD72BDcgD36DsR4ezyBLIOOmR5ymRsPgIyLCqbbU4+ke+9jGr59F0
wTHQC0woqF7712ikoegU3SiNGEbdHepJP1UFbxDUU3IX2KCCaPrNCFI01EkYGXygKTdIXuv5OnSq
Nz5I7Aeyv3A+sA1mzb4g5MYXYTuky3v25GwyUXVEwhlZNGSeyE/bLx2Md85crEjcqjvqNKjM+YMn
2FFw7PyOqBFBlcxiqHUGng4Dr6k2VkRdJmhvDnWIjs3M0+1KcaqGYaM3oX+yZUGavOZHL4Y32dUM
EDus/WaPPyzno0KSgR5M6a6bsfvNtOoVsPsu9ZPwmXLCg3XRzf3g/7p1xe8RPCPtPOHJKDd0tj1C
o3nvA1bmuVIDtZGgwdYVvF+g8Og9LUDajsp60IdP1y2tpWNo9kL5wUrKtZ8RaY6Gr4JBsdHoSwvQ
B+pqt42N8cceO87DaPeVZ792APjNYHIODDL2BEOmuZZ4Iuq2G9wkPMVNDtdn3qo2Ey+yQyEP4alL
Gql/tIlZ5HMNMoqqexS09M2gQzqd3rqGz7eDMUZFEaQlAr0jj8vCAIgP+RSRBryk7ibUNk2sirSn
zUwCqrkYlQJzz5tw5bdwqBykTi+6+NBfiGLXCVMJRdsSBBVdtPaqTrynymkQWny1jmDNginNslVM
8gMotksheGg96mNnnhT3syrifgl+TF+LvH0LtmYbfbaGprZ2TI2dmUq1SWiroPUnfwI6Nq1s5K6l
4qxngDxZOqJ6tXD9Q/qFjZCVWrWoNfq002+zgVhiVyw22ohFJuvpW8kcSAl1TltcwjAf5xPXJxE5
4dO0FKBdsaFproXZFuvO0umTcvI3FFd7a7pEgAtqUtcGB/BlUP7CZaHjCdF4QT021AZIX1PHkAVM
thkjiScll15HLaPraC6UCMTLHNMzxwady78wv1y2dND1G264PtsVFrcaMUS+CzppsU6Dyde15NeZ
mB6IStFNCuQLLYitYkMNjMvheAqZljKW2zudeaxy5lTgZPhRFIXwISxeG3cK48aUaJjvRWujhuwB
8OXAm/4zttkeJze56oSjUJ+sopBYhoC1ITISrOWEWNwprBdZcWUaTUddThgwaO1/yibSm1EQsOyd
nVn6YJAIfDdzbwEtlS3H2Z4z7cI85ErR/ykV/5mCeMX5QdgaFYJlywCnHTd0Yh3CgAgV87DVmCUH
z0DMcq2Uhi/qFXzhLvVyok7O5apssQa4PUYMu9wlVEcJGlHg9LzZbfcjUJsRCfyJEaf2HnIsARDz
2mvBxSuCHmsR7V7kKwj/MC5rTILX9RDCjSTNs+l93A6l250ibrexVpU7zpXHuLApXOBa8dnhL3lN
J6dKVvFIAx/T5AINS42/BtTvZWNycBgGwcCNo21D+Qaz7LNJwGpBGQzo9al+L6f+NUiso9fE/xLf
fHPHES3OLF8dnw6quqSSkuQ+JE7IG/UkSNvPAOEo4NRGiWddRntdav6CaSR7FHePcfs82CTOTUc/
8KGLiUwnfFzKrCX02b4hQd+sxrwMaOMLXb0GdjisAhbjJS3abASgrm/zwF8jg9IqQ2NWOJQ/jkgO
GAL4qLvuieDmEuFp3PZe9yTZeBYZd3FgCv4a4ePjS/c0etUGEEJpTkisknj59eQ5LoPb6NRfcVOw
rwwKQITkOHAfkXcF5XhjdAe+d26BpiJu4Cv4qlE0vdPay1Gp9H5kwWFchHI/SP+3lt1KGO1b0wYG
oUX7vWIVWUMHoyisBiIRmKuEY3Ro3LKMQJbkIJ4YJcdDuWNfHMbZW9Dm1cEr/zWc/UGeP+skePYi
KV50oDPUdImTbjjPhq+94z47VBLuUiNYmIsWgV0ODtvPfLiNZXs2G8DiaY9UJ7OBzkRS7/WzzNid
MOPFO58SVuDlXJbI6al9Q+RyDkGYQ5UJaYv0ZLMKTOpn6xE8odf/daPCypD4jyZEd9vK8r3Rzzjv
vNtOIZ9wpeVPidkAaAv1FROCdeNCBy0QHdpWrzd5yuVWIvdiIyPE6TRALoWDIJlwizanhT9NN9Dt
XLVF6qxN9UUqMF/rWnk0shnLRo/YArbTR5l2N0nMjw6RQs59djtVehmptvvRJlxZJT0VLRqrazX2
PIrDNDA2T4b+WKfZpyiaXdcWL22erjh1WCzHwXHEOb30ibyuvZi9B3A79v3MpBY9kJh9lctXl5kA
UlEO5rEgFJtwHBhgq8I6kOCzi/gZ5MtWp4o1qotb0DJyMoz6y6kQEssCg5oQALpjq1kXpTEulDn9
mNGvZNSxSxlzhrlNt2b1lDhyXSXYPODgYIZhs2w8NoG7S9B62WlABmwI+3WefpIc8wQ5PnTF+Dct
TEn+jmwKjhPEwTG7Tu1t7l7NHPcsivyKD24u7OKoSg6aM8CWJs+tH+n1uu+c3aQzKxnZcBVB/J5U
LSdGdCvfztDfXLdYZ9Yekuhnb3A+a4zpS7ibPKDJzEepqgxaftt0PGGPGUBYsFmhuBilXxtfwmbU
KQxzURf8Ux90MNtmz6utAfYY3KMVlk9JyzzfR3RYdEF6FsglO9uBDmLHHBcquCUlU9vEqjBDNdvE
4kcrpQQBCTVM49+rivBoy3BLXJ6OzbZ+lbHTrCP4FwsdsgM3COEmC2ju7qGtfmN7XJXssJhdiFd2
hdG6cPURIhQlhz0Ii7bSPex0/MwpxCxaaEA5stKsYkjgnIqaLd1R9qYMaLSxB50aFnOjYcPnRb60
ZYM026PateXX2CXUtGWsY1lCq58jtQP3YDoFCMcYCGlUeiyaNrfOo8bnTKCMVJmHr997NuMfov2P
VDBBEqLacGGbyJ/lYG2ZHv9FERW6mqPeu4L3GvD4uuU8uXGK5Osxzz22aq71SPEtNGULUlnRvku9
f6ExBxvEK7ZN6ko5REjyNuQWpyxel21RrPuK43AfnMwAzQz4oNt49o5qYfY4ELxiArYL8JbOOvZ1
Tpz9Z25VcK6YzizqrvsOFXYkbGFcrr+uRBJqOtd+mDjuxG1yciJ1YCOuc/8CixJl8Wua6F+hn+YL
QZJVpTrDeWUOy4mW8U6rJrIvGOJsH2ZFzu00Gcdg4w7l+2gkfzqFZQ3p+QUtC3gUs+YfWo8js8da
Tw7pwP6PblQ+x7qzKQE8AKouEFiYfi70vvjo3eJmG3LjUJq07oFcxmnGx1HYwEmNF1DEK6e2+qNT
ZUBhcFRA1GVcY2LB6zmpm7kiCduYf3owdu/ptHTGdRvYLcKp/RSPrD9xCRxP9K99kr1TAxitmBs8
V+mk4UHCeDwQg0OPQbFlexE5brgVyYfl0rngOemnO2ApiVH00Bheda9i6MPivTJdls2c9o02Kcpl
IQwwYQWyQskkns0WuPXKzHaNFf+I4vpX4t7sE/K4ncAK11vJm7Sy8QppoJHDMehg1PoQWaHL128N
MDnWMzhAmgNdtMBIYObWbD+yVhXHqPkj8q+Kq3cjJTRFmeQ1lKj0LgzqtJZPA4Hw1WBJucJH1IKa
aXkf25s+VJsxnxcwLc1WXtnDPXOZP2Lo2beeBcGsZYXESrYyx/HDn/Sjnrknjx/mPMQ5efkE3rFl
grevRuA4YmsMv15piyMuo+8aZiCtpBSM6JP1EOaWt1Zyhpe17OtlAzpohL/VjT8+cR80dd44iSg5
eBZ7a9lBeHP15RDV9lJVARQomBY0qUEbQnD/NqJgnniMX0p3nOWEvRK6rL/hvjkuE5P9FXGXtZa0
8jpKCsiabm0FbrAghfFjdDVYx+/YGeAoOhR5p/qIhYGa0dFgLpWXeOwSLAOlgXUK0m88T/AQ4uKj
4VL2QiIHp3xtbUfBm5qIOekN9mjtWxRG+ea3Rk/EodW96VoA1LhKK7qVhvHq6V50GjNVPIEUee5z
kTEC021cmyBz2kYDH0o2IVLJxfBFixKMQydMGPPkeQs9CcV2CKxLH6mnVKeOAHj2B+z7W5lFVD5R
0m5NKZMu0k6BiOqHKW1Oscn9Wwr/wwuoatHjClseh5oNcKC93tQUfeNOpRus35voT+i6OIvhtq4G
T/RMpmS9pRetQALPHXjsFhUMxs3Q0EZtqgUYtNftKziOB2KH7WmCto9fOb21ZbhhYH3UGSsfI79t
6GFI2L9Ob1qNZEa7A+idEYtW4KDLBsP057ItHxLtKSrTk+wi9useqq4XWwddJJh6XPdcwOUHookF
A0jHIwBjn8ov7BE9ar6ESbWf3LbCNDdBshCUkgohEapsOHru+Jn1xnkwCSz2yfTWKr8+eYzylypM
9l1sfjfutKqawNw5nnYsaxRWi1rmJRGmL6ETk3Mxti3BND32iMKNptZc+NgBi1M9wXdmAY0gW/9I
yQIPhufiktNhDaaegK1Yt2oQfM0rzs9gjUC4nyxAds1lYEt8MDwa80QlJZ1F3gUH/6y5xtYqEWic
gt8QLKKrgouhJfjAweSjg0SgDrIeuAyg7CDC72KDO3dpG4rGEsN9QZTP3rWpPOseJX39VO+Ecm8d
dAPmiVZ60JtmY3TTpdEa/Uhncr9wUeTZVwaHvBrgPMfM1at6DRYKzRh6LC9l7j8lAVyblH6/Xd40
ez0On4FAPFrckhYlgKkNTWPLpp929QRCLR7FtbDyY2V2ewP/1ZiMF8+WFBW14LuGsN77GrpZl4q3
HPF/kTolnjt4cjuQOowduPflHvDtKrZeDBNepXKL6F9abWynf0e2zBcZkYSjGtiqSZX/o4suXOkJ
wUkT38nCzmlFp4Hh2gy1uTOALoBktNexqvGlsLUCM8CJL0KjrTQRMi/DmAxR42eYpkNPMP9a0ibE
xyJydv24dXll/7zGePQaexEHUwvkB4Z1b3XUedumdbg/BU8JwiDHKi6CUjuaISgSvQx5q1PSoTMt
6mq7Tnuu9GgLiNq49vPDf9+33Gvl9uOxgYSLeVNSyuxX/Skpk104UdWb10P0JGo/eqLyi8zp3LhU
u67YsYMCB+nORWxVydHHiEZ/I+an7qCHG02i/rEAASWgOoxV1U/PrNvWw/2hcxGLPDtE9mYQdKr6
lwICAS2SUXsZ4njAK2hVj3jQK1uRlRi88KgB8HolivZVmkXwcH8GNW0FejS8KToBujltkgbqwg3c
fohnQoKn6OxhrOps738Y22GxT8TZLGzY/EMjnjpnKp96m4EFT8KKW3Nepw9pAvGeXOmjZQHK0qvs
aIc0E+kG0LigBSAZ5a29LfBnYFYVw7V5yhumoXSoLaLOZWc9RsUHMvizVDUc7yrwNz3d9OjgdrQ0
Wf733PeRt+8pd+xqyWYSI61QdTUc23mmeX9I1ch0s67EPgFSdE9k6spugK7ycH96f8h7+6y71L9w
IaENJsWSwjD/4HdkmRf38Fhda4yh3eCnUmNzMz8cR6S3fu7lFJ7vbxNF7Mv8GE2QYh1SKn7+d2Bb
kK4SKMYqSuP3WGfn6AHDRDKCksLOcc3v3W4cobKjsJgXWlH1rQo7fQDoaL4Ayvnu52fuOPmrwaEU
2J4Up2Y3es2ZKxxl6QXYyT04pbgF+ZP7Q922Nr3K/Rvu3F8dF9vz2CPSGJ5jvdZZXKw6Rn/XrFLt
1mn1lyCcsqX0sNsRACs39Gu3s2jxWnohHjNCdMthkDXAU7iqk38pEBQuqAf2hZq1uTOEsFy35hBU
oGXo1pHQlHV0osY6Dk7/60UWErJAuHDN+jmG8UYlbkMPQ58sC7/3jxT6dm2IO3ME9nJnhN0f2rQ8
wN5Co57LA4c2INXjxes86ATRKM3+yAq60Mzxk5CgtgGC8/++nbK/c3GMCU2/NUZmXmPYiJ4/QHmT
OKKhWPGZwp/VLa3a5oIhiAG51G1evBKyCPUa3WuVRpgXQNVxK17iHg9P0JnSd0D3HgGtvV7W2WtS
Fc1eEpx5BPN+JCSoELZpU3bcodqDSAcrBslMcwN3E/XWwIiQ6nRwmib3BKw0eELVMo3aN4OqxH/o
tI0iwKR06h3ZYsrjvC2A1Ed9H0dydUlr5w+xwoYR3IJ8NAoNJwGfNPZb4gnxJLON/slN8upSVsPm
3rinYQeqF/cv7w/3Dih2vYQektTfDsGbFnnmE6f86AUsJzFvPbiUpVFAYKdAMfNILyvVWHu7uESR
+rVrMzx6VCutXWBgh6rsfnSdWU/asjsEM2CZp7F/zn2aWsiosJV36fMxG1CWthLJyRy6be7aV4rF
9Gs6ONaW/1+7s3vVP+EMXNC9u8lsPzzfH9K5q+X+FSSsX/o3653TQpF00zr+JpuFr5S19TG3EuMg
u6Flcw6iPkNBZDr+pfDP/Oo+JFUDWefJwZa4dQxdbknEJrv7Omy6Xn6gxVYuGj2zNwXh77UWhw9h
I8Ujac/wioP/b8C88qCizl+HfrTRMPAd3ZYVGhCrw3nC3bJTzbfayPkNrCOO15ICkfvicG/rnRRv
IqP3jYEjR+gI7PcaB1c06VIOQNjABeAvTZpXsxCYmHw29CWM4/dAj+JNHdVqqzkyfndj70NkEH5F
C89SVGN7DPOqPVrzV1EdbwIyAdeQ4z6z6gosPzRd7Pb2xnfxHrYjFJHUY47Yd0rHr2jlj/cHy7Xf
NNyxx/szckR8nMOIrsOk+O8vkGKYth7Mr8Bikspd+0Grtqpz28u9CNeJNW8XpPZfBUZUy8ufvKK2
siQ9/tJFw8xAkI+NFg4Lk//kqBHBB2GUDOwOEIZUpVvfOgVYeJmMXxFioC/iFBM7tNyrnVbTgxyZ
zOh++SmisVnRdgGwLrH/Zaaf0d3JQHEpBtwdQZex04WNvbx3SjZVgMLO0G7Tcn9Hy7UeKl3qlKLy
YKZoVYv7c1uBaiOiBzh7/hM/74sNc00oY3OZEqjgiJF2kR2kmENXbvVIKC3Bg1MHW83idAvTCcfO
TO0YSGI8mRihF57lM36bQ8lyNCFxzX9F9m5Gmx8ulRtEYecN7fSt9Mz2u/TK55L6ZoYAZ2fuP7Ns
eETgnbKl7wYOnZYlo3yBqnNf5fBM4KdoqFzDx1xFjyYk2Z2FnWYXN37woNPeBTfvqqJsPCKUqw7Z
RLWn/75U9AWlxmCRiYzwn/Wp8Zq7o7GbonZYGSV7ciMwtHWR4ymuMmG8ZhqtzgHrZmqxxSr0dOu3
7iODiYQUGLPDIkcubX3qS6ntIYYrkjX7PedpRKZ5wP139oOm2rJe28vQTPurGJKD0rkjyE7tMinK
dVpq0drSP/Sk6R+uHR+MB4d7DqzM5puWXEiqEw1/tef1p0iRmRNCh0fPEcf1h1cLROkuhVi6Nszs
BUOIprRroo1g14txQortcftx4FxbBTFtn4/fte+NV60V6LsdE+zR7bHItBEoP0b6ymBLXCrzzyYT
vI5AMR5xw+vHjHFHa9j5g9QGmPwTO5N0JpUN+O0oIDDoBu3j0/3B1IqjjGIwtSwxDHcC+tll8m5k
FAIWeOFQb9H92T8ax6JCWNeZVcLLXmdEn5YsTX8NyZot/LZLIlJuIEJcJqtm+mxqx0rq3qLNsmDd
6LjTTYgkNzort5auzuxXh63lqHWCN/mcujZvHeuchTtX9Uby0qTdTmGL/8hCoIia7uLDY8zrDngR
VdwFAEVldSYjoO/LoRI7b6pArkpFlVg2ps+RmqW0jHqVosdnq2nDW4E08l3Y5n9fzN/RSkTQOCSq
QbCPhjU8gDCLU59SwuGxJ36GWR2vZDepDDgKyTxXeuHiXtXnO/wOdRo8YZLfjO+NqKr3CoDwseU0
vXSqanwfbH0viYtGuJAmQp2eOjeJ+0ZHarnjFDCc2d8O2ylu+kVSp4AijPlDTGvl02AM3CGNgy1a
7TFt3Veb2BgnSPfJcmBH9gmziNyoqysxvY82QfuMZfjcOWZ3qTpycFyFT/cH0io3lWr2EV6Th78w
xJD9/20e7zvI+/ewTLoYDv5qaVQ30pykEeOUeiLp7ZwU1HjXqG5j0c2pHBG/RrOz2Dd4lbmJBKe4
M1xrE5lAJ5z5ACBZLh5Svfs2jZK3dUYW3B+CkTn76A9LS1rqMkD13CQ2hyB/rMVVg8Cz9kvzSKd7
dGxGV+6g0FJwga7HfCnvdveGC0Mr+jPrnyDAQJFpd1K95BzCHO0hCmGx+Xh0Argxn8nU7qKGt2XN
zKXdZW0xrmIM6J+1YeydLPVf8jahoqiPvwtRns2Eu7AupXExPY3hNbDtOKGemgysvx0H4NpDAXQw
c3qKG7yYO6Bbh9Rrs7OstGi4JLAE+LAp/uEeDdDBH38F8tA9eGouqzDYCebYjvadjtRq9mPHQYiQ
z9hUbMFmGFLK9SeNyN6BlzNAtevluWvq8izqeqPb9Xi4P6OV/uDrWXoe6yckGvea9GZw01ztacC8
bca+ywxgYpAoEuPa5FT2+GnvrOr56f17vuSWoeQcSh5n3lZW1ZRsJh1fclz5qsyx2NoMtE73B0pq
y4PiJ4girz5RJ6tFVKRjzLSPY98ZuJ6EgZfVG44+pTzrGnbWygt6a49niGu/CoaWFrSxeOPlYR5O
XXacUJYosqygRE0xDKW6caFAdq/4lwQm2M59Thy6qFH0Pjn4mPgpJNpKhlXo3q8S62miFve+FRcC
Wd6q+KNoSFfoRoFZU8+3naG8XWM67VOlm3xi05668gqDkFZ6+Smu7MNA5o6ZpHfqJid1F8iD0SZu
B8I0hcovU3sMSE6+WjXR7kyOn61FuCusnHEficG+OZX/EhNbhTww+YSZe+fhLfd9TBOGYPA4CUed
0Ywfxi4mrt47Cqxl4P7hSCw2vRWaRwJt7xiRsGxkMqFaJ+e4KmPEL6qpaBAI6n3bExVv7p2JhmU6
m1w8+H04UcEnmH4PYfzAq9IxHq/1HRHYazFXQBp1UGymwCjWJb6MTeRk7rEmYYJUAzoRz9P4aXVM
631qCS6w+OuLK5NHW/X9V1kFD8aYVp/CkNzIPc9+HOwM5Eg2jqciQJoAN29uwxEDS9RVFDvDLdmU
yu8v96+g88gLjVLPxNDUAXR9t3adBCbAvO61k6lOefMexKn9UCMB7oQj/4UJz+5awP37UumUakcO
meexqJnJYWfSS+bSXENUEuLyKVqCev/7R5qS/loHmUKy3TUPNka8OxlFm1eY+1dWbMktJIbXFnrn
8f8eprnb9P+etqngENlD7/nvezHuqMqvZx40WsX9R7v/pM48Jomoclvd/6CP2QwaxpgcVR0cYbfK
T8NinUoJWDHsoUqNeproGFDddOqdhhE/aR4cUONtyoLhlk/1qqz76BJ0soqX01dZd/WN2pLxNliC
l1LLl/e/KCIluIJNOC6umR48IHT0q11rBvWncn6IC5ir1LH+7/McByBl0BeNMPyX4blkF+qmvXU+
6uYg2wpnLg4s2lvX4Ph+dcN+jmLit5Lb6CY21d6z7Q98MoT1bbwpHnTnZWITjbeSDZczq7RPcySF
iGCnPX9PD8hTMtxEGN56M5LPrTZ8xowoOtpe9km9CbmhnV3hvzNu17bRsO4q1z77ThJugRp5S9tc
9Yyrl5VNGVYOofJ5NCW5NwbIdW7jjBsyZ6MqaLeSwb2iv4yWy2LaG4pXnk6fT1UMcKM4d+zCrsNQ
7jTGYgi77zLI1GOR9GJJtmWvm5m3XuYUAC1x7sTkeLT+qJfsFn0PM7QeTwHw1Cqgl7zhuJ2nkP94
hpFqR+D2NXCxmsAPESsVs3FVqqJkJ7xWLVFxqnK0lYnuF9UUflYE63I93vQ1pkp9gMLQuFG7tivv
UjsTEBl4q747vXmCcaAAcWomzQGZ7Z+lM9C2qfpeiC58rfLMYM0fVmPX46F0u3RlhUPN4L8ZOFI4
m84efAI4rrUCoQQYGIAHwVeq5fHiUIqkDTMDnmy5xkA7yQ7A30skMMJcUVFeeyM/Ri0qZW7m7boy
610Rpt9u316B4nZwVC+hVb/FJIRvepufO1+ePVG7S0kRMRpWRR5CK/c14gMgAbxKPfWyI4l9bOkS
15auXvp5hGK32IBM9lErGujnVm5xYHo6LUIMgvNhfanXo3rm4HgNIevN6hmKuq6e7JI5SmPEhHk0
X+9oUpg5AieR4GIigurB1eaOJTSktCbr1lNDjYDqM+ucxm9Nmb/Wk4cuQd0CNVRi3cbQ2p0wfKxr
BrtU685y0hEd+tIH5AVKg8YAL+d2TkoGuuNor1m656vTWgRRJ1eB0+U7TjH6ui6Nv1psHYGVbGg7
6o3yYj/VBSNteFdrV6+ubY4lmq63c9A2P2Ubf2nEGymUUMVORMLmAB56GJYHSiMa53tIKB5RsmnW
clQN+bOEUvp4gwO45mCT/4STf6T8B0c/vkjckAGxhghbQJ5yNU6mt/O8f44c/7jBIxmY4q/6qnPv
fUAlIwuF9g5q+JzpIJDTABsV4VfuRvZEWKtOOBI7/JT6RxhCzyApcO0ZmOCdzz9Bf444PNV6MCY2
+WEzLDEUBXsMK2ut7n9r4MA3hqf8D+eCaBD4bJM8wgA1c6J6ag/zFVRo9B/UjbvvM9ybhRTHho8/
bttQgFtQYy4XpReR3e4Zlxg1JM3UGPGMYwqZk8ovnjJvA3To7RjXH7IYaWc2gI7YXdCv8OiWq6Df
FKbnPcBOZPbYO2S6THDqlf7jd0gajIY5X4Hu3Rg0vRK9zzdTmK77xniIeCPXWk5plAdUhLQFPIVe
tF8p1bE2NnY8L9NbY5bbNp+zj6+yoCMBnyHVNaqy135fPAkl2n2ehA+prCGqyGpYtQC3dTdlFIie
uqoym3VRPhlmYNFw7dCrO7zbXX/0Zb5VTbmXbc7tv8sNPCCyWQwJwdQAD0Hi4/7SPTXCI9C021x4
GOXbWEtYdOUwAUuL/gFpjw5YpopV3xIYpqpmLSPd2qc69g4ObRQ1ttYmVADTaQn56TLrORomej09
Z2OWtHFFkdmvnUESftU55MdiU9n+WUpt6wwQtvVOxQhDwbWujGBO/Qhsb0xMOK0+jN6zFrArfoK0
QWLdb0n++a+j6vNFWJD18pSzdPz+09c5nrX+0XZsauVaAsAlM3A+2dzEAUXjE6XzPaNZ2AijPYVm
8dow4E4MLtuPoaEAnto9HEojDm/hi6MXqC9MMynuXftWWdUyVNTFEa8hhWAysyNVEiyCzrtkjRav
s7zl5EosoMd+NQ4mNimrTnaZaWUkz1gQcXlhACS3nGAbYBljxWB36cQga3MuCJczCR8S2t38MeyO
XSfOIxDXs9nLTTIa69DsX6VvoQdq/LZ2BSaiLh+CVNkrwxXDxizMAr5TTOJxlvRlyWwoaykbaRWT
XCfrOCEzuFuyXJDxYD+Bt5KsXI9DyQnTQySr+sTw7r0b5XEsAm1DYfiXxyymLubKFO6JqxSJWyNt
yhybRhwkcQ7PH3ma3NKIHFo/eRp7gu/OdhjgVF65cqv+O1A4r/OxODI1346qfbK8+GBrIa1hwq43
Y3cgaYqjdER5hhHiz6XFz2nuvpdjBEpUPldtHWF1ETiJMpcxUVfdvGmiskljGiXz6l8W0AOSaME6
NaTJQreqNVrG04agBZLQLi8gDjAsZk83zsMRjjll7F465UrSk7W+8dLZR5E4QB1Mw7gK7LF0kkyr
Kf4fxs5rx3Ht7LavYux7+l9MiyTw2xeSqKySKlfXDVGROWc+/Rms7XPQweg+gN1wd1eXVRK5+IU5
xySqQUbD2jI1XAxGtHFyFR8sxzLNvcJTCaen79MMZKWrlV5yUMP3UUeJo+Do6DIicYn/YAOP7SOf
BL+Tl5STdxX2qn5woBgjEcHUjy9zPZojQjgKZlJ7D2OFqDVtWKkaKOqR51e6W0j/MQnQ0Pr2fahQ
lZKB5nObeMMu8/lQKMfqgW1pTiRSlVBORg7OYCPWP0KTudNVEQzeKTpQ6solmYCIv6He8vi7qcuK
jjbEM5GaLvAwRGCwWgUDGRYB6M1DkPEIgoOWpOJyRzSnz72oMhhPQPgo/WNultVjrWV3SWvcBq3C
OrsD8JspOp5R/xyk6sSTbDy0GQpmM2KHbo/NKTPS4kQ9auJjdOqdgp1KwbaIVndelr7qfUTJAWEH
cEdLNkufvxZiKq5LFYNeExFT6fghKwCC1OKEMIhu7o91r4GvIG23UdHHm9rw6oTqTdw0V51Zq3DV
h2dCIE5t7OgEranP8lYDi3axBgfVg4RlRE/Kk0e9npCbr6zSvFZibTGkk8laFkRFeNSKiUwnn2uq
rkJXZ3RGYKk5O+qxVwatuMBm2RYvjayUMw9j3JcmLIBgImFepS0oKrlBdY7y7QLSVVshW+ak8B6K
pj+MpWXs4USXy1St37iV3rv4Kbabyk0UAMd+D0AB5vVVgogTqxxpm13LzQCaXWgMe9O8Ymsdu5Nj
JSsVbTO0+1ZwFw4mrrWM5YTzqWXKY1rj/a+Mmux4w5uxT6yDOpMRLV5HZ9VqLXaauj6GbdiuKtkS
HqF3nx2nAah75C5EpFuGYPve++jZlRqFVUs+T6Ntpkzc9ibHlPQ8e4YBWW6IKR4/P/Wabld4b9Sl
HiMrQ5mtbxSEeY4cUCRDGEORlq2JyTAOhRG9qAqPT7A9E0lnkyGeGg3MRWScvSh4wBEdkTzDmSbI
cgvqeMvRj5BMshQyMKsRCE+E5tpIHXCSub1niKliDOyXRuJX63AkJc5Xgv3o8FxtMEYsaX7fislG
elGxYQ5t7QW5oLrosvYsxsDCgAVCUEIAT3rXjthFKgJt8NDd9Al3pkyJEqc6smEXhM69Yy55UhUU
x4gCg5cuMZEyR91D7yXbLM2HXZJ3zzZ5hBU0X5+VzpL2inDFBs25lxo7pD/pglEsxOnE+1a03yBF
zsZJfmZr8piIdNohq+ETVVqBMA1xJ9g0MnOLXN+k3eTtunC6Rf+C6C50niJb+WyyKV9HoQ1+Buq1
FyH4KCL72yhjWq6UhAzymUY/xPwVJ7tKT86dU38y3L0POD0xI3reujxURa4cSwl6Iim+AcvediZp
5gSULBkxE9FUUHmI4aYrpobwr3yfhOmI6THcwJImpd5H9tLBG1rE6IEIc3khwT5eJV7A4KO7byfw
pIWvV2gSmG20fmASesF9X1RYYKoExvGYvyQ6Bs4eu38PA6UIIGjfk5RyyEaEiSOpDNlOKW11Y1i5
hk8kfxwt9brEM9KhrSTpI36CvUc4tcYi0xmnaqGVJh+lmuORwzvHlH5aac8T5D6ehYiSbUK5gP6d
6i47l4Rwruk/7qlh1p7SsHmzbG5bPjk3G+4hZ/Uzr+/lK+jLCLtXX8HBKyxklIS4GiYn5C7pZAUw
watXYq6JNbPQr63M/mbXKcrE+hymDeP7tPE2uWKxw0jEsxzeBXPlSJWPkYr9VXfs1yovVmB3v9hW
d33ZzlpZ/85W+2aH25DlQY8lbJLzrVC7dUeLqqT6zhbjLQCFBbDbi8ezdhnNqsO+0Zeh9G9NHMTI
uQAJqjEiajqVokGiOHpptOr13lznFM2JBfXE8NG5Vl21aRNuwGmck0yzFE9hhJOkwbjUERBE9Jr1
SRLrfmyT27bQsLLU5lWLukBlqogF2gcTB+Qb8I48ygPv17pl27SIeMiBwKA7VExqfAelr5a3WOdz
Y92pNDFtnJeubxYuXvJbxcZhh72M7TuKvorZLJWbgE+gImHSdKglOSHBPLmOkogRAkaR/GP4TR2o
I4qHlbUfDlhXVnz630IH/szQRi9KW248H7qghSGNxcI9S0HXSmnouhAFdTG90uE2C4/MSBhExNIw
6G1XPh/I0kanr+C+NcOXvsF3Eof7oK6em5J+xVJqRKlJ/Abhx14UEOeKMrhymiM398Zq829ai3OL
LeoltJMXJ1HpFRvUsu20nipE7uwqXtOh3Ptxe6yNtlkMdXeCgkGNrJW3k2K4hpKjHVe7Rx83ymKM
vM9wGrZxwNlka1ws+Iyhiy8sq3jsHePkaRTsgUpoyzgc287w10Zfz2fzmxWEblccJ+VWVIyKNC2j
qEdUPsQ3Re8cE53w+g5Yp9nmd7VpPaQ1Yp+J2Ca2kujAkuZeAkRIGSeFb4zHJdIkDeqTkj8UA21N
adwrbYPnMGdcool+ozpdzaaj24AOYWXkNzkCmEUzsP8g2vMmGMd+xfOBoEjHLY2dQ53k8+muSFcj
xLyZHtS0ysi/fYrx7unp9ci+jjvfLUpSDMf5AIEME1EqGAu9EuQvokhYFzjrYdrBYBMJ1rrMvFcC
nJ+M0EjJ0+B5c2IfW7CWOrlga0tQpY0lk8l09oQlWDtPhtI0C0rbatn4BYNnq7gMDlrUsmxfikB5
ZCpQrr18EOxc9Xdp3aHYBzjQ8ilhvCBsldMigz0GOtwnYwXv3GyjylDpBka9ZZx6Rk/0PuttfIgS
60w3QeMpSBytznepNzTEExgZq0E+TG17h74DYJqV3VlqekwC7+yXPI8s8aoHn5ZfR6u2YngepMFV
zBoYCMkT2+t+mUZXPQlacCzudaEspn6QS83idsJwNM9nnDelwsQZVfjdKtzFcGs1FpQ29Dl2cpYq
uezV8FrHA8Rsod/Yo3g1ZHM34HaY6E0iZsaKkd8EPuyUOAhQ7WYQNkSVvtpK7Wz7zNQ4CdVXJWQ1
E7NXXpkjP6nTG++MYYqFp+Mi8qJq0aY0jhZ7Gi4lh7ch73neUIFmyk2Q8RBEo5O7Ou3AQlWnEbgY
ZsRumTZKiEbYe9IEDgW/wjBTWKbrIbc+Uzfuk6w7daWxVVJSLxJnZ1vMzov+W1qJs4ZMcoVc8gqc
xUVviSjWizvDwRkXwhGhXc7cwuywOkqF2pBQu4Vmp5x9oENIuGVJKTOkWo2urd81WIzE+kGFKROU
y+1olhvKTMLiCvRA1VUoQYpZfrsdSXVcUEOOeJkLZ6mOzzNiRpfMpuWAkpHi8W7ys3eMKgxHow7z
WaJS4LDfbwB0GbC+KMaSD3MyX9SkuaOpg8VAUjXc0qNX1RiMFZw8kuYPr24FIYSrXmFMu0hTbjMB
bmmsPfMqoSnK2V8AWCtUnXffUpiZWRvceQ7ejksilE9CsmIIlpveQFxs9yHz1IYur1Ci6wgJwWg3
DAkkObjmaKzqTL9YRfbGsqBYmV1w6yNf9AGTcwiFbjMF/sKxfZ3kYVyYtfVYzbnQ6PdGFpqr1NJO
6siyuUVl059CLLt9D0gIvpLjVjnoGxuZkhjQA4fYsUHMQYQcC4+KJ7irHdNYiowbMe8sqhl5o2lm
4FYtlIbADh/IJ4oPTW4WayeEDyp6i2lieQ4dr1uQ+jW68cQFmRDn0Xs4OkYAJFmpvLEBLfj2WyUw
t5nTBKfSTPlIPJ7HodevoOmxsRmTpdF77jBxz1Ew7CayoLmLbXaGcfso0tw/oqYCYUX1AmlQnXk/
5qAZi5JVeWUpF4nyYI/MekZT1pzibegsdechZCLlgjPJFvnM6ymdb0GF7JbGgVH2YH6g4p8WFk/X
FXf7GoXRUkyiWCtFUS/lxLBzcjCWd2yTAE6ofGnlvBgCdUSYX2Cvk0tnoZgGbgvREvueyxkPLwfR
aeKlIRw0nvX4sLaa2m1LXEhL4rIwWYvjZGs3GdCEhS+dTYCmgpdt9WiK9G6OI1hk0BkgSFA0IwHk
6JO2cTLr/jHVKeTbFM07ZhBM2TGzgDFktFXazjuiJ7AwZXWgG832aT7eMfgrmIlqR9C734psZL1d
7Qp17C55pex79VRy75DobS6bScC2m2/XunWGvWh111Rbnjdt8OCLvWc09/3A1V8l5Xz1XgVa+mAG
YNKa2qqQIwvYlXFon/D4dAsVZ5JL8fWQN72AQzuuTTk9+YbGZEF66641byzVR9tH+kWXggK1Rbef
FHFQ7OoqUzoi9wT742ik5RJMqcMeS8ZIiT1ibSagJ7ikUrx6HT01x9WeWwAtqNGe1Da/0YSWH9PO
39KbpwtGAGe1jF5MvWQzpjQzFucae0Ixv9qGQec+RqrgNo4vuFitVc5C7gr+cYC5WXmtMmobxyaf
zSZomU92qFTAWLBMzfG+t+xmhx/BQ6VG+jFlUa1R5LWJz0EtI2NltuZJ4i4ArpkzR5Z31b0SZbOf
xx6AV6dH0aIEUlqy1PFSuJVjst0dQJ77FuATAje3UdKs5/9WdXwVlbZ2ijHpr6Y4RnuMTAVzu3aN
OMxG6D48E5Ngsn9cgwBzCR0eKCW5tzWTReXA0JKRCedpbCZu31SMXBTIXWVNc+LFa3q3DXraizkp
n1mUu7kG0pOHTYT/zpqXCMEhtb81mRLuqhrkFyifhab40EEtFPZ64JxQwwcslvmkGYmuNYlPQsgM
y2cqeOdskV1PRhcshW1PVLD4uYuAYYTllzTdLXp2DBX6uiNfyZuaqxGflJmJArRY/ZjDlne9cJYW
KfumsQ7aMLh+xQ8pBBaESFWmfVnr6Eu1jW01/rVt0y4SF44Fnmf9i2Hq58FvaXK7a3DU1S7Q7YMy
V72A0ad1h8V8oTT9xRnCxJ1qY4sXqb0KubSiksl610Dy9kWwUw31c5yQ16hmtxwU0fBULY6+aBgS
SWjCDpMGrVnGuf8ua+nBwAOZYnC/r/KmekUOwnAuYoE1HQzDNvctVmrbzy6qoz/OQGkCngyVp45u
WMOyuQqImFqa/LKZGnXb1fEDyePiiQrQx4PhXSqptVe08f0xc6jMkyp+YKkrCJgc7L0zA4SM/lY3
ixcy4yRJhu+QakykAfUZhjDbDgH2koQ4/2i0T1qiKkcjKE8Ao+UmqgO2CkXB4a3Frog5gp0RF4Y1
YRmLQ6QzEdz18SnvWN4ENfFMEcrelVqwZc/0/JTdiKaJd1ncrRp2OnS2YIdQzU6bYdRyVxDUxbmy
DHyCd+oBKAMUz0OeVB961mXYSvpgZinhmITo59rCuQthndRlyjPIUKqtsHFOoCpxnZ7KrjOM2yI0
NqFhOetyCDcOY8dizM1zAqnjlnsLcGz9VCkomRMGpqqroZR08o+BY18TjC5MVWUT2NMftEqLMDIb
OF891siExrMJBTUAcvc1bsuHonMIRny1CnFVY3b2xzJ9kqDbaMd6+lcS+thzl9OL7jNZMMI1SKVx
qTXdwDik22swhA+x+RA0Mtqbfi6XJdiVZYO/bIiYiIB3TXCIAvIYYUSNWGMaRk12obphXbnDyDEi
Rt9aEZJ9bUbRLRhyuakkQs8BQ0TSMNC0fLzVZVU9yr4OVryd1J1xcVDKWdtaHOooMG57Hy7C7Kwx
BOmiefCpUMtJmjpXm4i1LOtNrlnnvHKuep+BsNqN+iHsjGkH0IT5MGgbqAs+qLKmuhsag/qziaNN
f3YmPdt1ef6tT4Srqr12hYVZW4kv1KVJbdeBZ8GotOK4AgWLp2lT1DhL/LS8xA5pt1Aqn/2VqgPO
pA1CAMuQ2S8mngztfWA52Ay5ouizX6UPd6qZm+uAozJQSdORWnBSAZwvG6tfanvysGguRhBhEhNH
w44fFV54Dk0KB7NS/SUP749YWs9eGV1iNc/WI8sIOKrlncrkDZFDsoR7sPMFOzZqANoeXQPv4rgK
FTtzmWHPgkRWd+R8AhUYsSlAAIAuUyPJH1dmMxq41gFbKFq8HozqTiYfdtkbZ+ZqLTLLcEp4DiIA
PPXCviCcPZp6WK7r7L0Qjrmu21lKw1GSUuZh5OM0M/OcbUpSMAf2LlFPgLSv3memZARJ65vE1lHB
j+YDNC1r9qWDz6iaeghEJDsKzsaVWT8jWcEhjhp/1ffdewvMx9XS5AGh7QD2h9tL6+L7iRQoKHlL
L8HlORTEjud9h5eVitkfk23TJudI2sKtillqhawExHMbc6DoNe9QiG6F6rhYiyza9eClUrP2cMfI
u6JvV+z3n2lE3vyWEnaqZbMW2rip6hL0zQBvQmdvYTXm1VATKz0Nj8asb6xL582T+QfxvDDnDOi1
FTMQUYmO0Q5sCuqfz3yqbgkMxpjOeKVI4E/DwwkhBH6i08cq2NrTQuXpaAllnbNxlIZxITItF2W4
MQ1KdLt4TtFWLSE5Fdw0Y1q8oJN/Q7K6rkZQpIIfVlSqvdCyHo2kYt8Nhvot7ZR3tTT2oWM2p27Y
ZIV/Y1nDlq8+K3Qdq8yLYKBp4eCi0z0V8N+5akwFbgSLC19V7kDOOMtJGdZ2hUml78hyK8Qai84R
DQpGZxZcaNxTRmEQmTuUCHqTfab9PPZpkArY+qfX6e+duK/gzXUsP9ayAu0d1I6xynrM3pWivjsx
Alpho80v9WlYJZPodxFiAOcjSm/wJTzHelIz3jnkPUtaOxmjbYlRkCkSKLCB5sCgxhuEPAG+7RC7
ltW0h2QhWPOQw5HFT14iGTVxZC8A5HwOChJePe3jJZL2OysUTwarFwQPxlkmEQ9vtuRRAMoUW0pA
fsQ4bEDCLHJ/iX7mHOgxQdufubWFix2u1Sp+I6+RlXLZIqWY5kz6xixZANJgEyM8D8eD5VjrQNFj
euAWUIgiDfQV2XgvYnHo0DBPDOY3gYMlTQPK4iPvRlQXvrP0OmAPxSKvCGXZK/ZbST4VAE18Zn7D
n1Bqgn25VeF0FAP0oaqdR7qGtY7Snvo0eKyIjCUeYj2NdrDTmuKcoTDp+Lql5bEl9QEWyLzkDoyC
Z577AxfhhDyEHh0aYM9hEAFGs50HIML10Qs4wdVK9daeY1zUkiKDDNqD5hDCYIflecIqsg57hHAO
1nqpFCvRBRy/JNLoifUizGtUrfvUGh7HEDlfjvViEbJaYW9eViCy0X5sAqtc+X4EdFBCpUBODYwy
hvQ3L8JIrOWPSEvU7OiA5bjJok+O0451sGs2XANR2+ubwMBqmoXAteqExl7H/dwG08rsIVd7NELQ
+GcdXPdaA67NcMjwGPee4wyPhYVGWCNhaN/5K9p/x20aXqLssMJ4+mcifLIAyvFBaXkTS6TjAIbu
HXXA35pXGTugnG9oj9umjy9WQtnYoTgZ+hFJos/SFkX3yseWchyHZGu120J1YnYD+qIuYvBKcStc
Oj0fOYT6DQ0pFsKwaVZxQqhVQBTPIfeMi0QpFPa4ghpdf/cKJlz4eU+66inbfsJ/plupWFlzZjpj
rKbKDzYaQhlp7zF73Nb3t0xthoXFBHI36pAL2e/sHV81l7oVEC+f5PxM6q0XJVdtgWK24LVn6oiY
qNWfdfLGx7bX3AxP6WUi9g9mxi7I9GmfTKZwjRHqHO7rRhV3hee3lOtBvx6H8qX063QbIi+UJdc5
ZfWr7pFTIGatfp2dWdmWezLuXxxAxrjTs40dOB/Y5p8mcKdRpL+NQh+31ghLSeU66LvYZgUwrVQ5
XldaBzqMEUFemvGhNtOdd1WLxL7W+om8ctM/mVi7XIyuyaoqkvZQFOYNfOj6xpghP6NV8TicOsbk
vZxbZsQFFJ3H3CRzPFMNY22rmeYKVWSHKidrTcE4mGWcJHgP0k1uGuZmmEPQU2U5+WhYJnBw6yKY
vfIUT5uhxPHt2P206uvOXBWa4tBP1wdTy6xNh4vZVbjcF7oyV0zGfkbakeugHQD5ApvA7LhsQjT5
jSg2QPWdBcLj7Kqv8QHWe943Z6koGn/PLGxJUYfEXu+2aWrecuqzgWfHYRqV2GWolxe2VKHngfOK
PfZUeRbuS50WTCD4WhgwQNtAe654kW4nGOIqaqgeVAWdlTbF5lWBltkLi241UTfymVwFce0dZBg/
RPWwj9KYgVMKEhawA9Ea4V1iszgcovQVktl66LpNPKY3IZJ1O1C2TsIsoiU0/GyX0JWcYNlLbm0Y
UzipnX5cA1kDCzwww84M+C5y+KwT4xRVcLY7ZIOVl4Ubz0uu+xyEneA+IJLd/lD94tgbgQ6TOtmZ
ev6Sgwdf2kyqceex/LZQP2iN+mZ5Wg8yK2Yc0qxDtbCQhneaO7QW+MbC/7Tj7DaZ2JJV81Jdp9Qx
B+fBCcJXzyQKR1dR1zkDd0UmIvJ92hClC+cN8Q0AyyI+TYjr7MQ5GmNFxUBJr6Kgr8FIuCWwANhU
F5kcFOJU6xxtFNsgXSrBUFoS6oQD89j7421vhLiEghfHR7M7xSlMzcANCEzaWBTwBNnJlYfqtpEq
YvzRlvs+xjVeq8NJ5OUBUiLqHPSpLSvj34eAGb9ExBHRaFm21OcgQkLA5lDn7yLimMp0yteiPKOa
unO4jkfDmV5GlNYLbPGHnKSjKxFJ58CuqnLVSb5QJnTbkZv/mjbktinU/KlRUCrFms1SepZZkXxz
MODL8DTBjKI0jO+VQnCXh7dmpYgbsLSSM7nKT7owAFIRJYLZP0NGmjI2HmPjkvnMa7McYhD0lgcz
0nM2OUizCwSMiyAbzorRZstcqOWWjVZ9Liz372zYsMEU5WuEYy+MMb7uPRRxpTNaJw9vpPv7N0//
JbbNEtS8FohvXTOk/nNAtM6FjRpHQTtnlHIO1rFcL2+dfW2zrAf1A+5fQMyZqtVY1EgeCt1ZZ0hp
KTDHfRWDKNFZ6KGF89exEtCJkZW31MpwW1UxgRk+RCMRGruoIJwjGhia6jVCtWWbF8WqBJh0bbYl
hml12DipYRz0PCEEuLfYq6a+c2ePygpNr31dtkO5tgFk/yF/TXV+ify2GKAIoWvaHGQpjZ+uHjSL
IFp0pLqkeeGoyaV6yb3gEDVK8Giy9mZe6LPXS9nJF1hmnqok+OjrAXFQSLsukrBkdJXRJimAkV3U
1CNnUzZexaBbcAH5uKpaE20qs8OvCOkJvhhK1X1A5MwWo3x9HUh+0Wrwb0YOYiQm3eZIZfGiV9lr
XfVPQJlnMGCtrYaqL/Husslptei+d1Q0fQ05bmkjV46o28005updo6hyPcsTXR8N+8LQebjqhZbf
JpF/S9dO88eQ56gHAqAUR98itAp/D9sqoYcBxq9AVLyS/cIqCelQ53/Y9rDMiigRO0T/WOgKTDxF
XMO8A0+TNkCORq8RZ+bJ027oTIqRPOuXJX3yHM3csX2AHDi1PjPqguIvtbVXuL/O2UTm6pCJcPKC
cZ8S/rAtVbKbTX1wUAL7z7kRfGpdZ68HG1pWnSCy82fCe6aRX/4VyJrERgxxuQP1oigqtjtVvaoE
tVgFoQm+yuxX2n7FN5Y6gNTRIoLAa9sQ4L99GTxgPiAP8qvAZIEDzPV1JBJsXMuZQR/AwMFvoB6/
fhkyqR5TR9yMiRV848WBKG85VfX+3qsLueoTWEBfAetl3nmHvHkhkudKQwG1JfQr3LDGcV6ArVKS
j8hViwo5wlSvtYKb0/UtTby2oEuWRmmddGJar9gCoYfX6jMbcnvVB+YeOZ15UIsJRbass0vQaWh8
WuPVynuLwp5dzDgv9Birv+vjoG6aTgyrDjrZ9VS9QUw9cn2mhBZk00nT/MJ1SsQC4ARBveVlcJ12
4jHMwxi2C3ijYBYtVHPpzH4PuiWkzJMt0b2JgQVmrVd38VTO0MmiZg4JfRxsSPlNcITE0XBVzl7o
aUQKHSuEKDJyWWiB0O5lDXN+RHO9mgKYi6Y+1TuIZtml7oBGFziKV5UVCZrczkS5j2HQM3pWK34f
4wco4/XX4fc/P2R21//+X37/lhdjRZ3U/PTbf9/lKf/53/nf/L+v+fFf/PsUvlXgBT+b337V5iO/
ekk/6p+/6IfvzP/7f17d6qV5+eE3c0pFM163H9V481G3SfP1KvyPfP7K/9+//MfH13e5G4uPf/31
lrdZM383P8yzv/7zV7v3f/1l8RD4n++//X/+bn79//przoB8yd5//gcfL3Xzr7909Z9wXlSMMkJa
kiOTRM7+Y/4b1fmnCQJBFxphlqbgq/76B4+oJuD/T/xT4BxEEmvAz9DBTv31jzpv578ynX/aKpNM
W1qgBG1TlX/93xd2+Ttm+O8PjPfhP7//PoNd/TkPVGjSQqaCnsJSbZIJfsptxjKmDpFhBC4KWGNX
mvaFaIVhqXKmLmpzfGzw/aKaMXBelvckWMzBwXmxRrdCm9NCDfWMgXAI3B+7797C//LKtJ9TPgUQ
UNOUpiBNlmG1+Cl3N9DTIY9C4rt5exwUy6ihlakc12FjZMwwJ/OQ5Y3tWmX45FfAhtgmQHZBxnJU
HJDLdRWcmUwE5z6KLtguZxgFuBCXcB9GR56IKO3C6FCn3R8KhP/6wi1hSVsSY645zlxAfFddCfx9
AFgAAvqFZVHBkF4Y+86lkU109nMw7LrSvyMrBfFtLJ2gWZUoDch99qHaEsY5BV16XxNjRYrOzo6n
MwJ1IgSVlmDJikcS/s/MP//+zf4ljVlI3O/SdCTdDrYFR//xNWtdrxnUsuS9qHK4aJOas6/sdy1V
8S7ssgf55VMFgaeQaA+0058IYHJK8RR4BTE5nYNDr6MjKJqlqqXY3mdJpdqk9h+uCq7uH/NrhdQI
JtJYUOiAJjH4//hCjVzABvAY+uapnu+aOd04T1OGRjh3DsjCUf5mPeh5mJu3ZeYdTBJgJ4YZIX/y
6jcoLx2GfOu2As7VtXb1pw//5+pQaBYfuyBvWjU01RJzmvR3H35LAGhQDTjDucL2ZtMP13rQn1Pl
AvaiWhHYbB4GDFSe3jy0NKjPqgxXkddYqG3tiwgcZa/z8vpyOCWFTxRh4n1anfBOuW4RRDEMBLBW
pbMRbW2vELwWa02vjsKiZcmDbrj84bL45XSQms4PopPRLXRbNX46HXI0qwbTTX3lI+H88vOm1bqd
n+IJod7HIqYny0OFbaFUnnI42huHJ/am1uC7QpbYownCQDvm2R+ik7U5pv3v0+3rOBZCok/VwBEg
MyNCWfvphUXc2ZXkDFhNBWTP3kOq0UbHKANWZdjEJWZE1y6YjJIOG5KFgJdzo02on0dRoK9q6ImT
CGBjrZEJkqf+CafOJsSmussm7eiAUXUhywXffv92/vdXrSOHtkx+4W778eLoBq0VTcEQYZpE6E4y
MdzckRgnBlRWiCunXURPyzyyv6oBwveyLo5xYtz0Njno4zgQEEuFgGpBvy/lvg46FiqqREPVnr5s
5dj3mj9c0L/E1XNBW6ou2VChe9Ut+6cLWg6styqRh65dKHsVsdsRtZmbmsq9MIvpUbdysZCggCba
cQA7JbmuaZcot2lIkLHHUVHM1V01/5I5+tsXYkYpGuusGn5+LZ3qhmSL6sExmhIZYJFfIPWlQu/W
XVC/wRuT9z2+U8NmSaMM5bbvkBxFTqHtpI3Uwm5ZqZc43Nwwa7KNWoBgHWLWhb//5H59FzgfbUfj
UWnBlSKv/sdPjmhnpJX5SPBD0pEp2ze8lGkuHjVdbmnK7gAEozxs4ieyjiGPkiU8NV6x8Wlbt41x
ztDCb+wmCb6VgbMl76y+qyJPPYVdYy7k/OeGFig4VWKiBtJ6nQUxlD2DfE3SYl8UWnGqTHnPhjA9
9hbmlXBoTPYGYlhX02BDr7PjW1/R9qA2CH8geO+cxUxJf/82qPNt9eNtx89jqkK3BEWD9lVNfHe6
yd5nqDok+kr2BhiPmWvUKQSzkK0TLgqGH1GMV9sno4KYn/GCNxRstFV8kwCphU8e1TTNS1CWzEzE
E1i0AzgNsk0kF9EfXuqv5QP1EaeX4Zi2ypL+pydaWJBsBGIlciuvT3H/j8evpiZTK5CQTq3/jSoa
9NI89BbJFL5Uri3M/OgC0uJP79svxxU3kcOb5vDckiCSfnpq2bQJaGWjGIbZOFy+ngKmD3cT2Y8b
9YF3MObnKxbVwQto/cnj2jTzA//374kx/8w/fHxUIxSUmqobJpOfr4frdx+fMlhlFJYids2aVXHK
Erx7akgkYaYIS9H28/6YZMjxaQ+n2wKBc1DvUMRYKM8sphxDcier6SkyQu+mCawPuGhiWwajciqn
yTxK56Oze//czL8YHgFNKg875zaz6SimgiyJRG+OAl/4tjI8+4p8ZeBCYdQy8/EC+Cw+wB2zXaU+
uNw+H49BGm91rZJHS8qGDXTGoVxGx9+/KeYvF8o8w+FpokvDRCH584WCnKgYMBsB8fcc+4iqqryR
wr41rAK6HTM/w5C7aBwqYtpkeZ9bI/pp4ub0nRElL2zBSAKa/6Hdava6qhDehomPRtXOG+pVPE8F
eicX+zWI0qF70P3KPkpK3iN7cRuUlk0OhNbH6xBQhwtCA4pQUcVHToeneQiw/urvGTAjE49uCKqo
tyk75qMPE39FAcMEvVDuGaWD1ounFc7OOb/0zdKb+qBZGvyCRP2w9ajeTqPuQZvoCleGwA/Yexp/
Ks5+vr40TkmTdoULjLYGyOqPp2QX6ihiDF+4nuyJrfQ7PLkOq/PRjuhr56VokL33ZK/CIcnvbUVj
hshVXrJ2RBhuGqvff7RfVcD31zuvRwqTCoHWxmHmOd+W313vcLVHbKCNcEM0TCzqHf4XU7XJOWt+
2K8HhgirkKSapZ1QJFiqNQfLzCAjCKMd+qxD3g2v4f9h7Mx23Ea2bftFBNgGyVdJJNUr+0z7hXBW
2uz7LsivP4Oqe3F2eReqjlFIpLNgm5LIiBVrzTkmFd++TWf9oOMP2g5mEh+IhTnKGWN3U6vVocbY
7BrlJ6gf5jejJZ8qYYeBUKFqIROS//IY27/XwOvLAldg6qppqbZm/rYZFWGkNCrDR2+aEWYMdNk3
aqCtTDcoIwhudGbyc01chOwUVLKCmLDMliggdFz4gxcOivtjTuHb4huxTphCNJWqvVlOuTBox5bX
smgwHxZV9opuAfUbKyyun7J6jSzwF7UFw6cQ85TtlZbk9ipC9DvCuAd1lSJkSZaDog7ujXhg/05s
6GxMAzOaUvYqSAoqb/uG3RvKxdplv4NnlEb7hZNH/cybLjojzqNlNRH3uMaBpHPj3Sl9DfOeG1Ou
ox5mxVEfNYwMOpWvGpXE1oHhOFl2vY9qazp1C+yCMgE7kqTGK2ZcnhP5pTG14MWV3xKSYLyI+YNf
ASLcoJ/isgqmQUq/ugkYu/m6hrCMzn19/Oeb8r/6x6rOWVboFqsO53t2pr/elDBxpSGrJvPuK0yY
1nhzF3w3XRLnvjpOK8duRmCZ4suFiqsV416Zypfapnk1ttnTjCPmidmO5TOWJ+EpWZv3IYMeQON2
Lpl0k8JcIe0XtE82ocXxXIz991goP3pbCvItQJvXrm2jRSFnBnzVH05SLqdsSZ/sFIBjVajLK1CS
BytVn//5xevrrfmfT+T64tcVkwXO4qyj/la3G7Vq6pRxvPgOgUHvhhPetfKgQlp4brk6gNlW9tY6
ZAcXa1ljRxaIfuNZSrSbyFpQGBJotyHTzr06tKa3ul6jSSq6sx456bWHzPZv/e7fFzWOxq7ganXW
NCoe87dFZBqlZUgVhwPI+ojHK1aNnR7juEh7LBMQkrW9CQ0bxymnMVW6NcAbIyevl/zlMEHlHw2G
+i8X9TcnCd1ULcTA1Dh/cxOR9mTY7WSbuwwuPVggcnWM6BO9S3mqc45ERtOWT/eTcGgx6xpQOnkY
2ZFSDPU7cMdnxjyQkWXq3PQOFWuRJ3tAzYpv9Y5fdFJ9Ucz+xz9/+H97dudUzEGSGtp07k/GfyzH
pSljW+M8swvxQ95v40WpiK5o3pK4L1AiWTQQlvrYOya4NEX8MrGwXbu02NYcO0MizGBvyfXlJtd/
ubT/Lmzp27qsqSacE/pq603wH5cWOV1Nw3fBNEdu34EQshoHb37IYFZsmbLMH5xGCcqMk/ZIJf9N
my3xACdw02Y1Wgk1IdCsgpPrz25c+MUwtB+SHvP/pbD9u4+eTqLF+0ejW7P039aPlY+nGfRrdn2G
Vrmyov4GDwN7g8r+fme5ppWFGJ/y5K1OzTNhjtZe6OStwp9fUxD78hCRuhDECjqYO6fSyDoSHpv6
dD9FImwwlXj5txr47+osE6Hpip02qYF/u+4IC1vD6AoNPHviExCzYFRXOM5SFFu1MFsk97rAKocm
ZVZtd1/r6odYouboGkXxb5XK312MZRqqbWqqTkn8W0GOHHdIlVaDhlV082ZsKzCpBcbItrXI9DNG
+5poCJuNsUfJPDv2HiWk6415nB2qGl3yP99+99f+n8siE891Ybx3NFgahfvb7acrBZ5/cgRw9eoY
H/I8qBqJfJ4EZrDpr7IZXayEjuIZRucwgl8Z8uq4t8HEPCg8TVak8bwvZerD8pyBTpA7kFb6e4bY
9qSX4GOy5SGtQ9AHnV5dUr2DitcSOfsvL2RtTP91gRe6rtPcWLtzroM666+vREEQSNkuVNoVm95I
lycrjUE3ktezQiNA0KjZ8h0dNzkI4/IU5dnu/hpERx2oLHFylWHr2X0cX5jakQfSLBnpNO58m8As
xzbUVFc+aJjEhJuv+DzVeE1h9fPG8WQSmYjCdtF3nSzr9xqX+KEXsF0zJnVv9+Ofjt9hnaOFmfNZ
Agw6jLBGt5T6Jt1adFP0D4DvZFNziBqjeMFHuBlC4umjJc6uRDFq2z9RXMR1QSdfpywidKIgdMlq
BBu3VNuRwEP8KWJu/LJ223NHljg+LvAnulr4c4gH25RL8nKv17LS6HTUrXhFCz08OACYzk6K6U3Q
IWa+/q2u0VDNjPCD2MAvKcxCDcqyqYA2LO8NnBL20Hk69454gJWCSiTEAy6SQG+yi2GAGCCbl2T3
wckOTbHLSZTCdQ2+b65td9v20alYNLnXmrFG1AN+DkeaesFNfekz8Bt1MyDOdP8/Bnjg5/circyh
1hc26khzgLGVKTfFgefF3HHnAF8KOip8U6/f9VZ7u3O/jAYOzZ1h1nYkr/35beOMKVGxC5a6Eb95
nBp0fkDSukk9HIQ9fmuxyl5Jm3T3btlNh7JdPslhptNAyU+mYJh3tzRDWDrVyLCsbJWVma67Jysn
3N2h30QLWYSXEjuZfUeY1QZuFumc4/J2T67pTNdyAPjS4Yo2mskvCQU6RbNRBsqYWd6SM0Y0NLdD
5wIBcmixNtrqrVpP8GKKGz9xl+5GCMTegamCewJXn2Em9btMQnAl3efE7fBOW82FPISbW2mkRtw9
ZPLBWtQbcQ6vVRej3UQtdoqRaG8dqVtHe3VjAnd6AzPQXvRmbI+cuI7kQppXfcmtQ6S0GFCn4qeY
KvnUp312StayLQ+fzCkJj4yZvbbDXYdu5yF3BRkEE0LGCX7jSQwmsSZSf516El0TY0DZDwgzXqep
MHLf1Sixg8pd3PP9u37sf2Eno2Pzz8uE9V9dclYJTtwcY4Rrsvb9VlNZssidinMH76+0eO7NEBRw
NBzmEZ7UVjBhj3iAdSVWTvf/id6Cz3ByvrlWu0dKln/TgBzfW3Edg+i9VcA5x1y6u7ekIjH/oQLQ
3xXW1O3rmnVEzZr+5X7vRq+mCaOkHYV5khlgitzGDzeAOt+XZJT4blhgFZNjeaaAkZsC0xgydxr+
fqoWxlPTIdEaUml+LgU6QlI4X+ig1nsnlM+cxJwt4hD1W+mSnGrN+luEJUNgkzyBZSa7qdeUN0Of
3R2idh99qX7OhxZzIZKhf3mL/6vYum8pDPUMYWgWtbb+14W4N7j7SN52d7aYkiBzyEbo0+SHsahv
96mJSvD3NBrtTc9L/VLZxRc3TPMaswkWjJaXtFHeYluh7er2/6YhMdft9bf9jqvig7dsfonfp44C
uq8Sjxb73To4jEhT7qtUnGqk3iva87Fr2u4WT6Y/xwhYnFXFvN4jhQnlxy2IIhq6geiq+MWRQwIS
aKYPQqbW7s8IAtl4CB9isjps8yzjKUgW0uNH7Dw+q6V96R3rNAJP3TZrG6fTBozcEfHTLVk7IVW3
T4D0ziwa8dxZbBhzT3LnwPm2QaXzOIlQCaIoNi+dORGdgfl1NmVy+ucnRNCn+Jv3SKdoY55EqU9l
+tcPsFrpwK26dnhmAtdEiJZhmObk0OCCjHfdwHKvNEV1bogF+fNLWQlM4pXDylQ6x6xPj2zxVnD/
XbT+6P7dFKWfBkzO45I111RO4/OodvXJxEIP2pFog7R7TER1NSe4P9Yw9A9DV7/bfTLDQedH9xam
Morvo6EMOzr5KudrOUK3tLWHcR1OxWYuA3PGqLXBPAlGKyMjG0TTupCgpL5/uK1iofMy5za4/xbn
cojHNRRBr3KWj4T6xJ4GpQtry6nP6EakAB6TzgBiCqmOmwoBxRyrqAVx+JiukV4TN2lANdK+hAyX
4oo0JGrz7+wcwADSbLg6ZYRbtyKYa8VS/HmaM1obi9cIB1IhMvjkdAw+/7xQJ3ROkVl8V1yzCyZJ
XCwhc+D1E0sHFGsHukZq15+fxaRXqODjmbwqk25/OxqXMFWtY5NpRM/CtkSADsQCXjBMfuzWVqEY
D6Ose8/U7P7FqBbfzfPsZVGjeY+pLXlllZn2xFL0TzEKD+7s+nGJcF+ANP6I6Me+9OR3+lMea/uJ
BECY64RCqZb9FZvG/H2E9fD/Li0zNWzYCseDGJj2ITMZkpg2g2g1aoIu09QnRqyfiKqwTKNgdtXi
pc84W3TM13aaBShwMwLTs6z+uVEQpaIEfyOHzTNZvd908ix26Gah4MJH3AEVVl5HiOEYg54wc2kX
BKbqkyTzZ1dj7vDs6fnOG1eWRT4V9s42+9MI4uh4x9k2WB/P4dzavtKbxrvNXKcQ3ZO9kE9oZEAv
oiROfdeNaD41ZJKvqP3QAZmZFgW+DmLFdwWwZ4S+sE+xSKg7VI4xYYbwT4mMmenGlg4NUFaBFiu4
L2XmovEX47Odq7tWaAUy5qi8gZPe5fnkJlu7M+mJJeV7jy9gTGD66lN360WOsX5dchyOaJ7JW0zs
Dl+aSQnuD8dAAHOgkREC70kGULmKS2y/9r2pnm1SKPw21jNqUgICkPg+WnDrViNb6EUNZZU0BHE4
IPFtY3pzyvrb5Ob4tOb+MS/RDa/PFyhWqBpqf9QbrQWfD6JFY/KtYI14pTSWW/JTtHM3sHibeOc2
pjbJs8rEmfXYSzHivsEriaDgAKq7twDvfytRVrQ3IpSjXm+MySHTdSpxQVCDbVLYjbiTg7QnkEbT
OIsrcltJUARIKrQ946Zoa9vAMA252A8xKJ2dgRoRmVZlsl/bdJ9JDybSpUi/KOn3Qi4fo0pUhKt5
jtVVKPoqsZ8xkXGkMTMfpiEmCS2RJyRKNhmHXeyb5HEAZFA8CBQLIZixDqcd7k6yfjcJ+KGTDWcW
Pjw6KbOyQUIMdTCuD3y8ZnZEHcWRkylnQKF0y1fvFGPvPwADSaBXoGlXsZiCBWVc81BqJtt/1roq
mBWDLDKPSKRfBUyh3QCtgpRslYIlKsvlWnCfXysSC48FYjw8g7HjqXh2SyKHXLdO9qZox0Ocgj+8
LwdUGB+ChZfCvpCeIkrr6IYRfk+7G19yLMObemFSMie3pSWjxJiN7/bU1cduYa0ujXqrJhh8IyzN
3+bpMuPpu8ZUFpdmPOsZ+DkyXRlCOFcyPnfVGvQiJ9Ju7kXevfwuU2f0yBVuQfHRNAZKGR27wgof
pWqpfLYl24sEp9P0k0UiU1C74/IVOmB8ZCLNJyVOYTHWiYdUnxyHqDZPpckYE61qs4dX6vgiHokj
bBjsLeHp/iVfnRxmn7WB6STop2uUn0VfoCNw5yKAUs2eyqiIyXgs5EulE2nHfAFCZvY9h97/E6vz
T7gGhOy67sh5xeFg1ZPlauBOua8ecnW6ZTO5FH+WhSrLXbAMwWQsxgOyoRqiE89fbQMdcGokk3/O
LBf2+1OzBsXTO3ueCJmD5Zns74tLVwhjY9vM4lrRMO2UJRyaXEv3lUMQBLC5aF/qDA+XKlD55U/J
Eh+YqUXSxuRe5vlBGkX3PmQH4pA2KXSyTwe//q5FvseEPHywDEbJauQi8tbJn8HGM4JoU+xjMxFE
C1pArOdBxR1xlC2RgFoTbaRWhT8VwEfrObhK1NGXTYJQ597EH80yaOMxurQ9Xq9ZDsTI2qk3QJvx
SMyEGbRKB+8Hg4WAhP2SEBQvqgwXSc8wcn1bwlHz7+1wDaWcryvGy/0tyg3zV5a02jYikuyCTcif
DaGc7vdPIsLxALK9vdVC9xJ8awttCFE2T0Y0W889+UE1NJ/1OTMmIpcN/OOHegZXTTTfeWpIt7z/
PZ0T+okB9aQiCm3oaMvrOeZbBsQd4ShHal0Utqgi96YL0wjVPHdoEpk4mECbz+FyznM0xQgSjm2U
HOFHMrkQ3B8CI5o510e9R5wZRrgB29xfafsupUmfNxsa8UwhjqU4TEaED+5AX7lvLjXey8HZ1pTr
FrqhWtyw33tN/LWMQBBHSJp/xJ+r/oi/kYcB2G6z29GXZsC1HnY3hvNTPBrlN9YopmUbh94ENiE6
3FKlPmj1XaJCaDbl99EpTNB20ZcJBBDEmYLAIRcvQh8rxlMJoAhdO0c56HQqeCKwrOiTEJpvmbP8
yFoqgBK7SuOQ+kqpEekz/R7E0uEO00S66BopdsQdEgeyPMyyu7ZSnbwRKl9AUbw64MP6QFS7HZB9
Eu2EXaYIfFUAGKgcBvu6yJPNPn+QPW2c0k0/zC6H3B1mQTvjmApHgtS6iFkCCeAb6czxxRwpo9uM
juiIzT7okMDl1nKjpn4g0xhsVTS/wx40AglMXwlz5pXUB8ilCXh8gyFwtgDzuDVdC64nFWUwFeV5
Zs6U1Soqv8zAC6ICpO5lqr5JvXhVOu2N9BvfNolNgG5Q1oCSdVcJrGQmqyVmG+RTB4jBBnWVdVL5
+SJOKTqTOYkfqM+6DdNSf6FFLjFLg/LutxgZ/JYeb1yoqGxHbR18X5zO/gWv/Dyp9YGf/VIbRg9t
sdVW3IXePqKXfC06whLnBJKxJR9dfW6wIMo3rYZBWrnzF7F07E7uNPp6q29IN2iO+B+uhiv5hOaz
gX0gGRv1JeuNYosarCbVsy9uBprmTZS7zo7wKGK96JdTjvowJyF32aZP7+E5rcKXKrVf7zcKIkda
ZF3KvKKHxcL6hWFfELBXxyG8oCbfxxEjw5SoBdLFy8pvq/C0WL9ca3pxpf3YRp/WEJ5yrfHZS2+Q
EW560+9omniQtmoHnHU4YUgzdTBZdJYZlDIxLdLNoneS8LDATMnCJbbZ3k56hDW65G0x9C/XBU7H
EqXtitb9zJLlk97YpZqHpwm1s62TJOS2HKk10oWBGNHT0S5Tguy+kzOgCvCtneGZ8BBt+8PqXcBb
1Rx5VuOIR6UflKDRknQ7phqmchTKwaiTn7Rt2+RdyVRPWHBIBsI4U9XA+HpzBSFgv0rsSU75KTLr
mAB/6OL4u2xyzhg6eHJd7uyh9qgc94k+7s3m5wz2R50fTaRAinlu3RmrNN4z/VdPc8dFz5WTiFme
FngHQP2zJ2Gw0Tv9FMjOROTDljcMgBMI/dkUem0frETdLktzId4MfpbuvOctqQgtUqPYzedDbvVo
BNeTVA6uLcd1MSzVl9s1OwAH9KffoldSN4R7jdSDUtDGp18YAm7pc0C7I7JevE1hygJBXc7jCdbh
o88K9y3SZt9VCvla9KlyihpXowlfTN/0kMYt7iWVkmLtWY39gxF3L2md9d+y0V6glDA5BP9dkMvJ
/ICR4pm5UbYbGqs91ss8+BxmH2WHrqtw+71e2G8WOdAFFKaiNgOAa6fQCrcjnocsgkDJNK/9aNRy
Z3EgN5TVGtYDKBHe5LJCjrucIDJ47c8kbLLyEQGn7ab0XQgIC1qPcY65dOqn0UQeaXHuHDYmPS5f
KDz7Q4jRmeR0OCSy2cYTbyI7BBGpiXLAZ28ewg4nGrgDUpE656hC3dqGnQmILIJ5A228XR77tmeD
mWkTKrx5pYD1E1ZXN3YMbGz51zxZN0RQqFSYwCH2BM2/D6tkF83lnmaGD2ByYzYrTMNBGkdB1H/R
lfctPKLTUBIjM6HphCFud1h1XqDnqFC34/SViWT+lDRMRob2jDM85sR7I4voaxRMK5ph/5mShmUl
5Y8w7P0ILmBQQD9/TLQ56HKhvroqPnCpCU9zf2QFGlMgA2URbddGGgdRgBRgQq1obo8jHi3FiJaA
JOSfzcCRe9nXlfVSEhR1GWKY+GTHYmDQx008Yixun7lhBPi+aAPCQZmFLxFBH8q+GrmPSUmKHIKh
zaQ85wKBRKqb7WMfLnt1WLjZADiRYEzOV++8kmaMWYblpiIlmtTKTKfv24+Jc7Yq7g6LmpZ2P8ZO
dzCmQLTt1s4LeDKzntFvLh5zvIl9nenAYIDm5EalPBpVe27UKj4NUBqxBMEvg1O3meIL84WndIRy
LMuXdBCbFHOY7i+kMMJgxkEdMzKFiZ/Bhunw3XIPKqxxdUQfdVkzPQn4DF0Cuo4OwlvQOrvSzf0U
zxM19GRvGg3wR1SxaM/O0nqVMaS0mKGuJTC7i4VtvVBU3yIO2E8xeo7ctZ57a1JCBuKlexqr5BVI
7CPKRbrPtAT9XDO6vaubGvpaPTshat12TCm+a8xWSZ5hcRlCR9+sP4eHgnQtji4wsrYZZxvoUPNb
Kcf2oITRz05ghlfJ+dtFPYSaaVgukcVyzQb01IJnULJ39dc4/dKcx4S1PZKfuJ62Kpz1AU6rNVGj
w3QgEnjTXVRm8i9zxuoaO7Ax34rhj0rpwDty9ITbGpM2Bo/G6Brmkhk1IH3W0gb2aSVA611cWN3Y
+JmhVvhh4VHbYZvShB08evnZm13h04roj4Sg6kkDz0eGMhKfGEkXPwg7Q3NCTyBtkDy2Oyg0C+xk
V5yMwSUjpLuBf7xTsOD75OcyNR4tGcO3qyN/ZBilKcF6WY403uOZtte7UU/ISxqgVgmttUdKgaCk
AXqCW4I2MDUYgxtA8nDyv5Sw+LajlF+izT5VZ+Rg0cu91CkhnQ6qP74uHdO7xYkHr16KBpTpGqbd
bU2T3Y2sDWdY6lWIRu6hgGQ6j6A5WfbG1x6RevqWll9p8WHEpk1FoJMQKaeBMLCY/IIeei3GgONS
T+M7ITmXsi6DoQ9xDOEJf85qhBI882pP9cWeT6yuo1+cVAwcN4F2dY6qvzcxQCrl3On5qYQPIJzo
e9vR1+zd+DWxNxHHe3zGoOqrpDgJAgL2cWlCc7EBGcTLsu86NohV0qAmxWHOd3rR2z4w+s0073Kk
JNHO6CHiz3hkjxkVSuFNwAD5KIluJXWMph50F7YhrgORNSmcBHhuo8cVtatR3MfgnXZqrPl4rOB8
Zu4RI7/v6rDuDEdtX0WSgjWqB/tLEX+Qy6r/cirjhVMhJ2P9faxNrM/Qjjh0gr71JlRN8xHJU5Ui
ZyroXXAF40+bMIXCC0vGukdpPIiC5N+DrT33BhwJ7VnNf0UKpT96DkoXuhHrtPJUYpju/QnI3lQH
mrym7ccUPowGbRV2Ln3ZRzrMZELJ/Xl4NaoX8OlJ80Z0Va5gmifnd2cDm2HfiNR9HgP24wRWjsY2
6v4wRuwHYL/C9qct0ECx82i32fmYaSqW1g99jUPwpRU4mWf0h8k+DdFHdFronzJNQsohArbB7g28
OQhgnkC7facxYTpEyZ/qCn3T88SSC/+Ct9vVlNtC7Lat4h10WfxVAywjLj9bG/wBauULOCmAWeyQ
HrE+6DBK56O25KVMCDnQ7EJ4VR51Xg76fCiCzCaDhCd4JmaBpQbyJw3jtNW0YCZwc8zAglRpob+Z
/fJF7h6nZwvx5BIV9Sbr4E4o1c+8X9+/HJCqwWCyj6EDUeugnZtNssA4qQTgzV1iC9G+zRso6Vts
9A8drSghznBnNgTrlsq2oDu56J+MyEikqXv0s63pk5KTYDs0jCO+SiswZGzeFtlhXYEBQcDRcxua
qA1Jx7q4qNSCUeESYhacLZ7N6ik0cWeYZkL2QO2ccE81W2WuL8agQfagTM6jk2AC2Zc9qvvQmwfm
sXCkSB5id/qQAlQvCm1iTikzNQLdl8TatdDtw3rmrPBSQ3gN83fUexuu2KMvDCl6tyJwbUA24yWE
VqTMhENVg6eDtOePb3i295lZ79cU7ibOTxQreFTbLn1ETA9Wp2nVfZ/GBaPDh0ruc6zpriS1+dA8
qUylF9aEDqgtHBP6B+nK0Qsbzt5LoPO89BZ6SPOVdd1JET2iLNdSjtlaA9yBHh/GEg9uELDlIefA
XnN8l7mjHdHypNi0B04DpS8aaxumDbGOLANLdmmBx8OUONkATTJSMQzpeI1RVjQJ2L+i/aCPvoEj
w4irXQ1tYBqtSwLTZtKfqzAM4sEM5lDZZesxNo13A7v2+j4zfMBbTYDXyP1He4q59HlYP5MV7bdw
61ODpUV0It3Xs7GcEJZBPxCcPNzMV2gqlv6kgZdC3036Su6NhuaVLPN9WHDgLwO9nXahwSlBYswC
kK7D1SlBHs8p6cEgTCMywiqOkkCGCNLcdEjYZflIz9bTk/osN4Rocgrsd3MLTJRkMXYqL5rSbY/a
ES8o/yUFiUjPAA/Ikxm2GmkGE97+MHou0OgVHWXlyQUphOEfJBYAazvyMtsk1QNSk4GYbBiYUmhI
owtfj5MzRQPNw3pXA6Ez9mH3XaTs0RyOQF3wlHYBcfE7ayLoN2MnAoWVZudiuEnYgccsKdvHYv3S
lfZ7H56wvOh+xgA8bmnUDuXQsJ9An3MiuqQ/aHW4wFe6PFGYeU57OBXLRSEUkVPavGUOm20nAhvV
ld9BYj2EPtjMCCTswiN3mKa7us3R1OaYeUVb0+MGw1uSqMQMy+2mfTnC0rQIT1pUr3C/ujW7TAQL
DJcypoU7uVuHY520sc9SiMUhwVeEDA7cI3H0zUheMsSSbWxu0e4CtF02FtnqFUc4k+2tBy+p4p3K
ZtVz4bo2oekNMIDib135ZLkJVF0wKbbcFeJlVU2mIKtZrLe1DnQVIjE0cBalRDxwH9gHEZmxPxE0
ZSWKs1MV61waLcTIeAGnVrSXmIu8rFt9QfnsD5r+hzLxE4UHZ2tI2NV9yrLW2DBEZlH016Ya0GnX
OWsnv8uHRWPKMDrdtbImK2jopJEC15j8c7AOhXAZCxBSN37LDIanqVaXu84a9EPUEuWcN+2lyGDN
TAtpvSo9q0DaxkXMUfST6dTDbIN70iC2hOEAQrWRBaI10sb2c8lnO4z2c1JlV576oG4CI8GZAGQo
dMrraBCcRNCMQ+9s6MgLpUUpsbcw8aHjPGYvYcthpiIPeFc0Oicpuwe4wVT81jXdq5iYwuiQsWRj
ztdhHj4Q82ovo/uCtRNElPrcvltDeVOy/tQu5tUmZyVUvmCj+YZRkD6hBUxzT8oAyzv+w0g47cWl
t1SOZ2S1V6oQWFHel5OGuFlcEUSd6faz3jy3qfBIZt+11GX0qJjg3ObmCzY8YucnJUIRU1LZT49o
jyndWVJleOQU40nugHB8pBfD2eBQKB4o3oibmV54tRl+qFnAmZVydITxN8hgIPdkM0R79B3JrQvD
t2aAQ2FwmPFc2bmbBj8tjpP82Jj1h2OTTG6OpGLbBQJ+vSPEiQrhMRmqT9CTKhKzqLqJUStvBUSD
W2oWkeeYZNLdf1ZXpsSpS6qVJcsDUljz2IV9cq2ZkUWMT0+SaAeVkq57AKlfU9yb7UNXMZ1tEQaz
teXvONcjHEdu/dQ1w7DHEEop8OU0jnMI8ZN7bsyfU7pO7Ju0/R4zMLiNDBfe9Oohl7Z45R8tTl2d
P1QOT5sYu+RGjBkQZuKcGwBHF+5hJHTLtXSWGkBYVT4MFUaAfAYLZer5qzO7lELZa0Sr4bQMJXjC
SYK/hIrgd7o9QI3WfAsAxYesnFdyPZJYrGDAbyMt+0todhVtHaxT4ZTD/9VPjhW3YNFJSM0LKHta
lNOddZ3+GLvogBjjilPp5L8mJ5tPtW7L0/07HBNaMKggfR+0hKCQlr2fgPB8AxkBfpkQHJAyhLO2
l1uZRefUMmlf3gY1rS8m7e+a0d6ptOuFtwBAcHex6JY1AdIrFVpOu22y6keZlpTgicVBb/2CvI1g
J+I7zNSgViMj5RyrQ3mmBcuBXBj+XE3AVnot3hMvnm2jvusfVajDvZFr7+hxh8Og7GvmZk+D0iq7
MBOJZy4LzJS4AGE8uMltkumPGPMHg83RCAThwWjYI5W2UNuR5XmOa+zcSu/qwBhIkRMyA3jnDlCf
OwovcNwO4cPEBKGu6kCgT/1elfUD8R70VOMVM9Toy4c9XHOl5xW3LxPn1IvMrIMRDcuNGO3qvBCn
ygMuL8iihu2UvNda8QgpGSFM7Az7zuA42jikQpudKqAkQmmbhwreBui7cRCI1AEJmUlKryo1siNb
TYVPioGQmTjZ+5I3DyOgnfHb1Pc/Y7JfrnEaubumjuZLPsQqMQDE3Thra0cK802wHYNYsS6RZp/E
NP9IaA9RNVa9j+0uOwq9+WqqIjxGSg5giTDPnT2TsNWnfjuQErUpSbA5oofAihv7QAPJDejnX1Ma
CrLa8lOlCIfqlGCpatLoEiVhQRAz3/3vFyOxW5YOiGiCSiYJ7eZGK3G02h1NFR/+bXlFuZsYxxJR
3iPPAZwj8Lq7wZafsMyQwGVm4ZvEd/OkDhwfgCMRq94q75HOyV3p91brLnunZWBEh+4Wa5x7Os1h
RUY7mBoUVrEi3nJnzwGxe9FC9Y1eke61oyQLI3S16zjoAQjx2FtCM32wF72/1jbv/5rdM7efUeyw
8A1rCu8cPlV5Vga25TBQydX6eP9OaKkN9M8NN3fBSAMuZVdAdtwp5pRvSxwh+WS4+27WnNdJld32
gHnTR8kRWBZm0uhi1mjTdQEG2YTl+r3KD1OKHfqtVsgEaECX5B5qpl1Hy0iw2ZORBvC28ReeDL/L
0+GxkgR78HjHB7bG6KNmFmA6kriHtZlCHmo0Hew8hvjd14929sEAY2uEBnj+0vWNthEXepPk9DgI
IvX+LMY1REyIyhtNl3QcFcxUlhvNGZVRtKk7d0FN79QBNJcTUhTAq47x055g97C94JBuFFYT3k+n
UlwG9ACsnSx709rOPM2lfbXrpHgsEI3ymjlcC4bw73SQMYTVby4thVPGfoP2Eow7yKT6qcjd4qVo
BxItLNMNcjhVG60Tn2bqME8iPZ7I2eWQAAkcreQkC8fwMW9WXrTccGyuLb5XMC/fo72mJzbNVHVb
NHyktB/FYZzr5a2pIn8qCCJItMdCjYcrXBD9MlXM2eLSbd9AbD3h63rUTZnvZN8t+3wifrQxkOHI
mkNI3k30vRPR0Jix52d30vTrWncmUXHkM3xIwyT/xtIaDOFIF3KNtourmFPFTGB3D6w7H7cNvTg1
r69VY1fXnK6HN7oqOFgatDQC1x/yr1sEGxi3vrP2dZv/MY/xNWfYp7fEBd7/8P0L9Lh525UjpZCJ
bKQ/g9lsi7ey56GlO7RtQk+Low+z6r7XtgJPPX0pWPpDAi/MAWmBZ1JojTauvP9h6zyWG2fCJftE
iEDBY0vvSVG+NwipWw1vC0ABePo54D83+sbEbBgtyrREwlTll3ly8rJ1Zxbuuuq0YEFcCrNDX7+P
FH4NFJLvbEUzMHdxWgLgCa8MbE1LnPaZQRNIFDG4WyNQ6ot40poV2RyIyzVo4yz8oURuJUPu41Xw
PBPlSiPbNl0dbnvnqpiq8a1s61sjOgxJ+EN/IiBp2j8yNIMwKWmE5XyD5kbvC5B06sFsAe1VQ/xz
ikCg2E0NnidTML1EvIuEHmCdANFqVT4Yww75yHYZ8fnnqpvURvqVh7/yN66wa94I/dVkwVFJ0gVB
2TzFrMcbG7NAo28rDUaEU0X9ggISAo3Db8uZ91M6KnRNkYOXYTKqHLKRoFHLQluz76feYm4TAjDb
Nphc2YaXaflkxgUMctZKcLH5hX3cCJWbnAa6/XC3bshxB5X2ppeSCVcOzdcMynyZ+gzirQqRJGn9
eCUsFI4yF29mMlfoTNFhNF0arRkZZfkl991bVcTGC7cchrJdwFQybk6OjbmlT0ouNrL4YE4mmI0z
7sPdtYE0BmeSnAyvM3RQqgSvVd99DuzCzcz8mxe59eTr03roTahnA0lmd12PubZptNB6a2rqvBum
Jhpv48TsnS1OSVG44C0IxUcw6tySflvMBxzzA47/DuflWpoWlSzVyrFuLnX17GWj7KxjxUXcCEFq
uAzCE0mpK50T8MI2eISpfGR40QTxDz0JOAgy7S02nPzY6nMP5VNQIz9STYsTof3V5d/xMBFR4vyk
WeqYXOk2TBgeBc6NC8GV3oTsNSz6Q6KoATAKCtxSJj8HK3HLrV9rp3HynU1sWROKI/hLJQ12EV0g
9jkhx0VT1eF7rls+l6rJ3tcNm+fSxo/VVFWxV1qiQd5Jb0jWbv9TyOkTiQfyvMU30q/HeNNC1Ak8
tl0m54V+y+t74WDcrb5H/NnQ5zZhwntv8AnIXf2bQ9GSHv92eTGilGZi/T7a/kq6j53gVFhYLn7J
EBGf+pFFIDQ0SYfYTvfUM5hKscHZ3AUWhoXf7x4B/141GgvjiqZIxo1cqSDfFPS41dq+tOXagAIa
2quO47CjTgkNweVEcrL3R2eBs66biy9MNlFf0jN3vecsi4n0Ig6dzNqbc71WDPn91iSDf863rsVN
x4/C9KvhmPLC4R4PUX7G9IUBpPQBhTpm9EW36753PP/VyYxuP6WCZVBL8+DcISi8btFa+CUiO91V
cAbiyKKpEA01KBfgqKh0sdd0mzr2LUjfva3q71q99cJD4NurwuZAd65MDvrxrcncFysJzFWTt5Tk
2PrflOtrYmZ0XagVzM1PDH77OvxbYH1rvG5ZJwjG4psDVhv/TEyqS/pZcyZ0aL19XKx1bpp5Qytg
ALbU8AexZHTW7rEF4E4MW3fb5gN8TaeWdy14yQpZPBmIvmf6LJmqJskmPoKyGDmhAvJT+nOrx6+9
WWRIZERH+qmX39ZkrbRmLpMaFnF1C3EhUGXuJSDWBKExuEVIRvHw2Y/eT4T5+Fa1dXA1UkZYj+fj
CJe8Yna9qbNnTdXnfh6EwgKAJqSrTxrfnG1SU+z5+JCT/4BrtHsRvWOeGpMmzMfz1LS5i05ywReV
fxrTcLzlAWV+gcdIAqouFtHUpHtzeDLgyfWxr44EOtMnWxEj6bSk/8WIg6JcuhHJuV8aSvHCoWKk
/8Y+edFwf0Oat/CLtkxeysHkxkJUx8k2qShWuH0cCQUsWibEVvXEWEztCOH/ZXRYoYUf/vjmja9u
EiwnCpWoU1k0gl0ghw9IhpDTzMFHYVn6irdkWegn2z0LBsVVXyyFYkaTvGM+WOoe9Ue+Yq3P5qBS
a7tkZVhiKMSe5Z+aGbXKuFiwBelbpAlyIIWC/+FD2xvoJca+R6U5Gpz9Z6awWB1zsxalEWp5WCHA
MCQD9LjU6LccYViFf00Ten36a1bgO0+tAW0CpKH5BZceQhJGp6WroA3+jM64FFBay1mW6RhOUDZW
x/pqsq9RES7ribNDAz9OesX9xqi1qscQinS/cvmiY8MSo4m5p35wlUzEhdn+QmpvNrqXx3JLktoJ
eUEbpg1d80x2ht88WMgWviD1e5wlSf3Rll+drzGkapewEoRM8GF6C+lcMShtRoumdu4yc+eMwdih
MjHGGt4idv67BeauT2eJv5BBtRgg2Q3t1mTfjtuVI45GKC7y87yR28TKZjDHjnQlTeLV6gUHS8H8
Pp0rhToM6eJJowK2bT9RdhlZ04xW7TkRlimJRHOgwBoh1qrj1WDfrQFgtfVuO6SA95rLcZrmu7n2
JgyfXeclBF+qdBSR+plXEiRyuRAVZURdtZxIJoUeRz1XTT0gSW39wm/OW9iRLINfOK1LmosYnI7p
oefYFt1BlOZyhj4rChdc/W6ZmwBoXc8fmSY+k1G5LFnKOenfoKUHWVMLxVGGQXvl+n8i/nQN+nc2
n08M6tSXY/0yw98ZvQQxQP/XrmXMql28bG/i8JSPZcJfl701P0c6oGBMLKnNDcf8wqH+ujjYXrYR
OI5YjNIQSZkgC+rG+050YK1Ey9PqT0NRE5aMRYn9QBM/lZngmfFWQ/Taa3B5AQeScyMTRc8eVh/W
HgtIZQsZgXtn2l3434Hz4Xk0CPO/WI1JBmg9mRJWPkc87FfN+mnE33RghGHTrJuVrMQBEaP7sMjZ
JoEFyxQXRrfoKfebTG3p8j/wS8Y9qnPDwMzm4DELFhrRyvfuo6NQMxnglTh0aURDhGegQheQu0mL
JNoVHtlTu/Avhd7KV0PgJ+mInmzcOPA+g+qNKS09uNXdDnKc2XXPZsj4MSZ/PzF2eSFloF4mGkaH
Wu3xwQ+vxmSY6xyVYSuA1rwHg/gVcBje4s5qXjzTXnd28g09JLxpddAfmoHhYud058aydv2UaHsu
xpc28tO7nqYW41p51Gtq65I61598f4Wpud62DqAwJv0YNyP2ZugFrrulTSq5YyaM7xgW98YMZWZ3
Xq9ra4ru1WToF02PtgKm1/3x0LMCc1pmGGEq9bMj4+poODSW6mLwX0RD85nipvzDApg1phN8Z4pw
G+ceq1B96HYC4WdHz5N3izyD9qS4Vd8y5Ct6h5SX2jVlKQ52Yf6dWiB4btfEDMts0gLKqs66mBCu
mZ00hLxe63ggkzYGf2ACX1XHgcqUPtuGSnfO/x4qPcBmHG1AANb/Pf145t8XWDNCpyzKYfnvE9zb
cbsgjKMIm9ZZzQ8THPJQVdPh8VQCyJgjZ/7EUMToukb68fiyjmAomv7vQDUlg8xQP5uurUauRHTE
j3Wxi5UxnR+fqKdaP5dx8V1HQb1shMqxvhHMwsn7Qf+PvnUst9kIO9I+qi5+kZX5Ox7C9ChstC7f
CxCdhMLa1DjJp+Yoe1W6qbu0md/MBVjV57RIck4zQ4+5aLdyhkf3f/kVPunKct+Laz/80Ov7E/ZR
RQ9XbO2yqzZO000U8q/lyvaz7actZgfqbgsj/jS4+6umuVud9V1SMUaHiaqBn2q8vCM6u1E/5WZw
VxbWWvQ0eUg0RArihtU1dZA9HU1sCwf5Mg2E9SUdeXAdoS36CMV5Svxyp8Nz2mIJVB+GT8NFUR5k
ibsi6aHxVpW84ip3t7U2McfBYaL7af2V0HEVweRetIM0zymFL0cjFdCNQfWTJ7SRUttdVMqfQXZ0
1moIFzLCMEQt4EQpHA9RiKK+kAP9UiTLDHWnDw/Z38MHUMBkDWuH3tmUshe8tHF16EmLbAEf7oRm
LpuuSpkP19usaNhf8ZXJ5K6J8ES7gXL1xQxTO0y2Zl4cd93k/bdurTLbPFtdr+1EFVCRV0nv/Hgg
MoWiYdRyqbDsPuSgx4MWxKgz3nRCKyVKFdiSa26T2rughc5lzLIRma7Woy+hAAOd6Tb+f5Slxzfb
GSoI1MDT5Gdcqx8/K8v4j3pXVAx++LoymrB9Fgkg1IJedUy+7gZrmMdVIx62KaLxKj27tcxvuIo5
2MqOioBUO1qUWD65gn65nO2t21JARk5iJXMqeZjtlCutwrMgvD9Dw2tn9IFYWlGyH9v+b+EwGG9a
l9hx/JQmbgY1Hk82pVr5i0eX50lMxd9w/ujxVNje/Zaqr8y8G4T/X5yk+ikZJZ+konZO5fWwIxgT
r8iOFbssjsyXhhr7rd8mJFfmD50Uj23jMuJ9fBhzXF5pQJ7Z9gSHKqAgEYrqs9dsormIWKrmrS1I
cBo24r8XT/nnKEAE26UfHSDqH20pm2sCWG2pV+qiFbgUR/abrZvjPIxd3Cyj+x7mk0YwZZH1iNdj
J/GZgZfFn6mxX9Xh6PZGy2jRym8OZPD1aCjrHgmav1rM26+dX2KW8FT/IRMLYajrpi+nxGRcFIob
UviTePQgBSOCU5mZZ9cits1SijRU47T93uuNi5w/enyWSB7GiL7jyPNVgc8ZHtHqf33f45+Pb+bA
vlm1mot/+Kn/Hh4/S3NN7YCRefP//dZe+Pk6lEDt//3Hjy9sjPFahfQTlm1In5f1q0xx5hKvjlwK
dSTKDMMoSGqQTXnxGNyr+jpbvK5Ud0FLjnmL5o9Kt5v9LYa2YwYhjoldPYWR79ys4hS7k/1UBiLb
2RWyAOlt8+50EC78mu6TrrXvBTytX70PWKTmSrZooEuvpnLKn3qh5gj2z5T5PuRvv8XGxenfayxY
kkEeKLygW3CiOaKuUnNT+b+kpY2Hrjs7QxQtptB0GOnj0OBCjwe3zn43Fot6Wze2rjFduhmeI1qE
t0pIbeOnXUPuBdXCMKyVmEUNRE4FhtTC+AQXWvSpuTT14LeTpLMroK1Pso7p/Zyqft0Q1Tt0GuqL
PdZUZCP1bLwOjgt9GR94KbVNFLnwoMPfVWoHWyIiHum59tUIQByASgqXPitD+kpXmLCMvSfa9hhH
TbUzmvocpE1zjadQXvWJTp6yoetgbJD4h8G+DqC/z6XR7AJsYduwwhUWhxKzuoFrp4JOzyV64/rV
KXer7cTk9NMz8TGaVFrsE86oqulPJA2skyVpWsdWhavEAjE/xvISNrnPWiK5JSVnc9djz69KapKA
4Dcsduz8HEC+LUv651NjdiSoNllFkj4X18Xbyg1Mw/pDux2C+9KN4ZQzRmPx23i/zQF/iO0gfjPW
PmCk8jPGHUK6eOBj/5hNmEYLukujuvweHa1GlNTUOlCy3NHkuO97NhlFVmNKDZ9rnBEL7lKUyJsv
GH2LTTGwnscmtijIf0R51e/dydwmxJR3tV2Lg2z4gUbQn6JOzy42qYS65c0iac7y2KRrXcCXlrHO
MLkVq86EHF4SI+E2o48nWXBnTLQgWD0+dICBnx7/at2WBf+/j4nq6iv1TBHOtIr0yV7rVv+qfOxI
rLTkRk54dbQ++apbY6LSoYfaD7RplRgA9HOsgkNWaedqJC7ZKAqtjM5a+y6tWhQ5XgcqFp4GttgX
IRkcVU+9Hw1XE3kKOVQ76gBDFizajJ4IOao71/mXAtQQtiCiVkmUqrNIp++h1ftt2TMuHJyGZCCL
aPrn0ONTOWwyzU5vutZ8VQzz9xTyYYmuT2nlt2ew9WxRQa/XAc3POcLFHmcaUdnixbBsXpiBkZfM
iB2oLmVTW3bXyTe3lsz1U6L0j3q+X7pmdAH3QZ998yuYe9MHDd+B6q3yWLAnhmOMQhFfMyt61ns/
A8YeMpstkt3g0L4O+O3aQ95y+XsaBgP8umysLZvMiqOerXBtOGF5rwIDCkBHdA2X4i4L6vTaDIzg
6Lwl86cHt9CisCnSJFtmj9BLLeWEhdsdT4nDHX/BSGQX91K7+FNMMaCJ2Tho32JWo4vRx3XgcItb
hOymMyZf3Amaozewh2gye0cxD4qSqvM19mWN7apqG3n8rIFPLGuN8zipinSdBnDRGoE46wyEngbi
KA0quktTuRPk+hl7fMn0XaTdDzP0nEnRFMbauqDlATWIyvgqsv7kKqHyG89ulEJSpgH9WHYYubxM
xOAlZbwywpI+PnZDXtCRggsADGG1wkSClhp3p2J07kENXD5lgTjvU0s8ZdHS7snlDAVEhqElNj/h
PO5qYWyHHmI9Tit/XQj6fvjrtRBxRhc0RPv5yKtY2+ybp3hDZgPWbxHuMficMxdKZ5Z3CR7lFCCt
bJdc1bv3Xqm1qLmKR+5zDl5uCLisk3zct19DP9ItMpp3VrzFe4aHZlHmsr48PizEh1t6/QxGEmyd
zHVWynM++O1TFI/2OXUwaU3mS18q+001DspLXGpbvzAOTNlQ40hmrmJgXwZJyaX0w08MRGSrvfHD
THy0VyHcldHzjuuR2hjuK00C9iJqsnPtdZzQBo1sWkM/4pyKbTHJVYqDWU98WrEm/ZSHgOlag5OT
GS4SfSwpyYhS7iN5fsvtUi79wXsrFBtsBq10/CEV5FFEa+IczuBIt9kLrox2QEYECEKgh+Rl5Lyk
oUt/+EThQFi82l0FRqj46pOGcTri7AIPIZ3TDa03lo8knoYcO1Hwx8yhxFjzNDrznmOIISt32nc2
7dERtm787wGKSskeubgMsdcdh95/Cv25nOeL6nRxKiqbZm9IzIsCKO9IpQFB2OHqSNO5Faa79hIC
VomFCtIrhJehpSaTC8Mg6JFq9YsghVSilrpwUZem5++J7l8VraFb1UTPwpm+Y/qWCd16zQrfUpIY
447zedfGctjjY7uL5g+Y2AzEIDIFTC+yzxZ7dDUj/4bIgOFD/rGsxUKOnQf2jdHFyDGExjeItUSx
uIrGeyck7x24o1ApqE2vmh9iwyV03BGpn2y/J8s6XkSdk8HUC7zTDVhvNaV7Q/tl5aO56tA69PLT
KXz3CCn0xWgQDUYLvSiuQXyWVffXMorpZoJRzQBgipQusDRvq43VMCOosIXs+i5lYeFOnDu+eTbG
2H3SEi6oGs0PeT1zegL3lia1d6vq4S9dZME+nj96PD8RBs6xSzR9fXL9JMOazYU5axEj2+T/PlTz
vxzSbTTEBSjFSUn/Fkkt7EDzQ0IV6H8Pj+ceHzpwDfeGyBhED/lBJrq7HJUYl7kvX7RYdOvByGi0
oonKZHsCSSW7thqOClOOe9Am3crrKxqChAdrBQJNzzfvYPJg9nSgiXBmU6FzSSM9Oxo55lEGK/wz
D8Cz2Qw/scrPqZAYsASokJ7cKlJEpJjo2lGdn8vOIgNl8CIXXH4PThjeiwESR9535bFxUcqkSgZW
HZo8l62Q58e/vHq+t7Ycip7ZfhA8SN657u8AYZG1TtBzsA2UK1XbyZvgrLE4n0yGvz85vz+LgOCb
6hG/HY6T547HPMmm4wh7hkLIw5D1Ervt/DyB4+m/r9B91Rx0qq4fdxhc9unVERSaYcRCkc2u/54u
/fpGKaw8/D/PGxIxt9YgXDy+exwoMdSYuVhpZ7xbs2kzad5JPc5jTtSxx9MOgeVtAEl1kwXCWQqt
jdbs+PTD48HXIlIaga6jwPKeIhQ8Hh9Pp7IgElCnaIpTEF3+PeRTmqDdcU/Kfb+g9w0WiL7AuJTu
m0k9P74wsHPeOlmAW2/EaeoarrrzC+9lHRylmt6d+anHQ2LX5hY6OhmckmGX59BcU3GjpYjZTwYc
wAOYokqrtmUBJdDGCoLz1HrNk0o7dQ734wJS7Yej0mA5mlN4HNGpPtpvUrpkaH2GleH4EgSafGP1
KTdCC76NtFdHjDDlsgjF+O5Z7sAYyHe21fzh5DAuIBnrXgKAI2+KuNBYjNiQlXkePQyp/30VYTm8
Vcx4qu7mGXQqBFTNYqYH+ikqglimGkkB1WDSO4M890CDcq85jJbGINsmUyheSaCyMGdRbbFDCFlX
XdOE9Z2Pp/tT4iNZDk5O3qh37VdKfDaP5yd0nq3vQ99MyY99irJdpwxsXtzyXSdtdfLi5n8/tC2k
hDiy8XMkAC4fnxWj/j9fUpak3nPTYBjPZomtMt/8+DFNWVytlohDizuyay0XySP1bmZgE8mmEmaV
zkXheTFsSSRjFQ+KaDu6+fik5ocA/Q8nfbrpHXvCxd7aT74iN+I68ol+3p9RF/5e6cXd9+Z00dRT
OdwO5TqrfbRy5LaVnY6Sd9Pqf4fyPa674CvJh2uvsmsH0PBp0gJskpkM1vm7dOj9G8tAB0dFV2Pn
6dUTQgh6sY1jIxkIGoBpdS+PBzYxzdbTSCx53cgbPD/8+2yJq5muUEWM/H++4b9/dVG/igIuYv8+
AbOzv/jZygWceucyEN2nNrvbmqtO3fwRakdzazOJbM9Hj69KdO7aLbYoJJf+3UqxLWV992wHQ4li
Q7jCEdBb/c5PSSlU6SohwbjCmVjvI7/bPAxEjwekL0kudBiWWuXqe+baS+VuQPO3V9O2X726TM52
zOrJTfoOhwWMhMm3T/zV+XoQRrulpXpFncNs80eF0Pq+WEe9ke0cCwt33QD2T/AOKR2Qfu8y+Zl8
+mRhUtgM1Qu1Uc2UL2h9LLZZnMzFf/3bpBuzhxEgLu2NKm1PRsapi5nUPffJbdB+2FjqW1wa2dKn
BylrzV8NesNGo2eAMgYDCp9fOEdKjx074RhoR/aj9JH4ReodlCQKWWNe8oaWQDB0hHMIhzMLM+9g
pZxllV48gYYFv5awYGegesC7/tRqICVKZ+AMaYZ5GEYfGoU/GCOMOjw2ekoirOVwyBVqhsf+eQFZ
ID6Q6v00I7AtbOi3XsbirQ/QVav2hyl/urPia5r2xDbYoq9rzy1XEW8uNWSSPhBEuVPov4fK0XcR
6wln3pKgn3zpc9PlaFCLCTTO4KCx14YZiHsfMa7o6vRPLMP+xWNklDhRQ5ifwJw+tsbJIht2LIhE
GRFVm+X4XbvJPtD95pD0z7VplkfHIALWCpflc0aNeCI3np5jlpLetpeyol/XQ1rzE/0gkvzZZU+8
5g1XO/ZvStg0xwGzYQqWq6VXln+HSDLKnwRDlLp919nqxp4/O7F1upz7AeB4Bag5MQvrUM6OZ+Ly
RwjQiBsF2Ag1WNlRhDgMOnC23IDm6QMmloPLfV8N9cGVtrcdO66aoYrabdGgkvX5nYtDvQ1L7u6a
6OzX0pL7Lqy/gdCUi6yCyxWw+mWepLFYM9LfrelMbOyJwTsKY1uaPKcw1A6GinGAcYXEWEcIbRxJ
NMgp3AQJFwqgZLS+0UkOcYKvGjCj5lzQS2YTW2WpdVJmTA29eDdm2LBaMziOjtPvqJJpWEYNH3g3
Umbhpr6phCJ/mI47dK9qAUcSY3Q9liuWg+y9VwM+KJfKc0gl51K3AFcQAUlQNEb8jht7RHUKdOle
C349bIuCKmBBM6fLAm6JP8i+yIh8TAclZ01yrrlZpoNplTj7xgaMRUqWX5Oki3UZFdMovHmLFsTz
huLrw8TKXB+CGnI+d7TERY0rCpol2q5b40isl/wu9c5U2YktXkYxI/XL1Idthhiql2RtgkqUmjCx
Iskdic7OAl9q8ARl2AbZUL9O3UiSypgsXlYcs2OL9Omec6fQb3JMv5tMlctO4g8psKtyrm3TIYvW
WUbmjJ3QLqIw4uw4TrhGHLNXiBzGxU3Zm9kuow2NNJpW2TQSpb7aFh3rGhP/oJbADUHIwj/YZt5S
a9rxIpmIJ+6kcUEAYcj2azepAKNsJHE7ooLfAMUXy8agkrmLPPbvo3iuHCbLbC8C5MdkhkNjwk8B
wA+WCRZI1862kw4nv2crECvSxzgvbxqIfRy+Il90gisPVh/YQUyc8W48DaX8bdX+Z0lr37p6zQXm
eJsECF3S1d7yX6KK9F+a+t45Kdp3CuvspRvF+Tl0wy8VGx+WTMutQXDiPHFxFeyR7q6as0oSx1rR
FGzyssw/opbk+0TPTrUtwXzpIc2iBIxZA39SXPGLtNErW9j4bM0PJWttSLbeUthoaaYB0mVCtGiq
0SYURaAJXs7GyKN2H/WkTez0ABuGwX4REs9Q/ET4lzuQl5BD9TC/WpAH9JY+KT90L2GqzJU1un/s
Wv9JEj9kthcvbT991+y6vHkKtkcUDWAX3wcPx1FrwEFCwb/74Y4IZnVgJcnO3qvqhYv5eidrZDBJ
KTLu1unGNPa3gBGEKKSf4hHcw6iTPamm8BaNlHR0juQ37yR6RCC1fZR/D+6pjUR9CR2aiaFRXnz1
2Ysaiymw0RBYud8UybYkAWE3ZUL84d01xhZbdTg7yjBTlaEk6Rhgl/VNYxNNuaBr0PtlT6NzqMZd
IcqB3eI8zkfStWwowclMEirrF9rVscnjCJXYwpR+nHpMM93sLwHYvKzhuPB+klXQNTQHyfGqw5TZ
6Wm5qh1mfiFzr0VjSTqvVHWm7IU2cqM1l61PLLiIGkVkGel5Zl7EGUv2oGFQSW3TgUS/f6hMFsK6
th0QUy8Bw2+LM/5SkaESxYn6XWM/2hhCijBKVpqyjKPT/45yszrXOv2yWE/TlcXNbEV8yVh4kXuO
4Moe2iAydoYGq6WgFo++Kmvl6cV74DRYn8fxs1MSRSYi99oD4iEhVeHbB/PmdilOhCz+g5+p31gs
vblBpBWT+DFf6+xOEamSYcYTRAt7bLeVdGh78qK/rWG0+H+bksQJqeBIg6eXenIRj/HfPEy8TRUO
v9gZyP2seSsx16g4HeOpTHsqiUZtu5bEU9/7/TIE6rSSIn5qbf2XRcAP81j1QjljdlKq2OJT+R3r
wxe8jK1WYvQFk2isGvLsOKz32eiqbdT3FZtu1AqaO+BrlHuZoYkK3OfrIhL2Vk40dWp0zS+nAl9f
NfA3+XhWGTtqX5oWmTstduz3SnefKzshy1JqgDN60e4t3Zm2/TzbbnE2bfLQC67CdIk3S6Cy7SjG
nWynN1osbgJrcB9a7XpQKdf5tp0ZlLScQGBdo0Az7kfUXbVVYWz6ZBVH1XogwPRUt/LZUUrtd+yw
ATao9MXPBKgwl/ebO8IWaFS6xtqg6/3vOsP+H6Jis3l6WfYytI5uJmH2iTXcO/dia94fL5+sRdUC
U6xrpS1T3XujZZMWnUoDmounWSGy3PuCSqgy+kxH1V8G0tDIc9OSVIk4srrzNvjRVg4MY0Se5kUn
DARbZSS1ON5EnjQbV+Vkt4lJesO7XySUjKaC8RPoEJfxz6Ixpi8VhuMikO9Tgi3OSVMoFyWvW2//
GkkobWTiN0tLGWT96dXdCkURctTdJ8Z0DNicjhL6eSCrTDpW/fpvQshoIZzqpyq5DOgt9uLmyzSZ
nGN3n5syvR5Zj8MwsdqTViZU0jsVJrk4cvdms5HCpCTIiS5MF7+xJE7rlpUgLebRKUi8vTGAtm1y
jyiXxkLw8WCFbnbzQ/2nMihmaBoE26p6K7XhB9aGtrTKZNh40tgaUPK5fqCId4aGq7SMd4HNZdnM
Y4YZSU+cwX6LleSPYQGGu7jcTOFP7LTdeTA1FqE6v6Gd8p5iad1meHWNvNeOGRMVqEdreGRcvLM/
lgq2ZSVYRkXFl9UbX6xC4nVCQJ3RWKGOfclspos/bTX114YdBjzwcGNpljz6XXwCsy4wx7Gi6kO1
07LyosYh2qSN3b8gcTIpDseNa4/BuoCI8aZnNr5j2f01ki5d5da5aOr+rGm47dkv0GKjkemb4jOh
dYrNK+aZZeuBZI/slchyDzeK/Tvh9oA+BsOHFnTXrJF9xODsJqOCRpMUMMTafeiDYsQKOq70kIYc
rcb+ScNttCkaXpGQLTkp21UgCfH4tbg3fmSsGcjvVB0GsKVhLpiJdg5cbu9A0JhjzfVs8befi4mB
PItE10YABqpJTEqyTeASv3C9+pl7ARxFClsYmJfPIrC8BfXfAaoic31O+ZK9FB5VtqI6E1UPyFwB
1kaWgrCnDASzw37HhpHhQY4ea3DdaRwWtVKNxlJ3/PfK6NtNqU0ZhC9zH3UEKzD+gCaPvoOYenWn
rd2VrynCau3Y3pXh0+449ls/hwuPM7U71z6FryHQMLdome/PD4w1fzlGZm9VwpE60ye4fOvPaYk1
PJq4WKVg4krNq/lKybVWNimpA/T9dMiNZWPD3iPsQW52xv9RAeZvK7fytrZJVq9z79Rc6s8PMNp/
5OnUZnJrhcUmYh21dZTAfzeieltR+seBGL11fbUvQya+2exqLpUlDtT43MfMHFcPzKJB+8Cqr5W5
sXCVp6az7EEOgxp14nNeEP0ZewE5Aqd356tk5SSDdnUz7pCPUuyw/j2ATH4OKSwgrQO8DrgiXCaT
tTuxAYq0c9NZxbrvPYUZQkg/8yIF+9xt62LrM5S8GvSnZH20tWbevFMwpBnsKL82GTBXoCNX7mAU
Acsiuple9wta3xWkuX1Q7M1n09mDcOm2erkyCa9cnaD8aRu/5+Yrn+swKzgXpHx+fJUdTcMGfxHN
b4R+G19jO5mmIOiHinWXllwf2LfR0y4PSqFjGgfBPALbptacHy/6g8HtGxIDH5yui1+XGoQlyHdF
hFg9d1l4HeUafgzHJaiCJ66xillPuC4yEweTqx2bNI0hFzDwqStmuk5VX1oZOmfE5xlIT5Js7kp7
QL2RapaWBiOitoNyWRtVvQSthvukwxA+r0Ad0qk2fx0d7f+HsTNbjhvJtuyvlOVzo67DMbfdrIeY
5wjOol5gkkhhnmd8fS+A1V2S8pqyK61ookiRMQDufs7Ze22N8niC1JeEFnVVoR+VPLh6nTEeKirP
Jo+xPmlheKZazfYuVolQb0KVjBArXhe9InZdbhFhp7p4TYLKOMZsaCdNN056qTCOIgFgkQXus5rl
42lErbQlYPalDOvhEBgm7b9IJ3Yqr/sPRmXnBM4WeyGdOHbd0/wn18f9UZp5ctfX5CVLq33k2+eL
yCW6B9ccp7j5Q8NCkWbhooBSRBqIfR+lxBs5dB8WY0sxm08AeCjYFVNJK1+5JMM2tUKWNWeWOxWz
EYMaUzxgBsFupvok/iUUnwmd+ONYqwdLoDodcZ3ux9IB+oRtymY1xbJzXziaeNbHYd/jiqwn7Gag
8NA8JgQDVoTFnNADqXDYiBoVSCLRPdcIdxFg+wPE34nkr4QNRMdoAmxZg7rpdaz1heMlGFnZVYI+
ia6eQErthd8+eJ5S+2DSz2D6IHJUpLBDvRdoiFThYCPR9XDlebbC9s6x226DVxzZV0VTkK0RTH+e
Puub0EMQzWx3CAcAo8gZ5wjnarAfHbjTl4pzIi5O45hjHmLInK+ahlYJ5tieAnFA/aRg7tATKDGC
kKUbKv4VVwLyjUSx6aXyzw0tDL7mAcFsubFRXZQyiRJaH++4H/gOhZC9LgX7hBNG6cXLXfG192KW
EIR6y7HzwUnozvf/5C8qREIFg8qENK4QeRYqvMfB99rNSKwXHZksWQFSs3c2ZpFnTjy0SXvSWRZp
rqXoW8Nhq4h0JNq6e2wqcRiilMetodzsO+FtQma3Z4qBcheIYl9XDQEMnfsOSm3pkuE9En7t+h60
9y6yz4iohrUUPedg4p3uPsJK2preq00S/PxBkMm9SIhnWPQObKNYBBfOrByuB++enQR6qztqbJhO
vP94/IoXPwv9vmA0wtkSgZZDgKoB/3Xl15hk0QjwLlbETCZ+GO96AieI0VFv6K3jDWyFcp12A8tI
qaCoK+udmY7uXQesKcGDbIyO+oV1g6HAqA3b0Tbem1pTnmjqAwGaXi+ozDFNY65hKR+cILPuInJX
/NjbS2IwFpjJCuTd+NkdX19rQYzQiJn9hbn+bdrB97UHGqt20DIoEvO5qxgcX/P3wtFxl3MZ3+aX
28raajff7niFGTpOrRyDnTxnPrR2JWNnpBEW/f4ELx3q0dy2n0bnwR0af6V2dkXaKVAkLUR1uKDj
BYi+Uqztx97mImDJlriyb1TX/g4F74hDVbfWUSr1TWTgpMkZbFFbm8VO4cs7ZMeAS2BZLZscVXM0
Glsnxhe5UJXwDcszUTgO7QhK8RE5LUxMeglNNW4TVMWPCZDj/RzADiIXXJcQqxZzE5r85CYmLu0c
1TjvAIrseOHnRRoblnbo7HxDCpq8kCdmHJ0SH1tvSWNJmCNBX4W708paWSlB1a5GbNFXp1Lf+e3Q
VnkdBE0egAtu75mrccjUR8AOdJNLrb2LsuzgdeoLId7dndIgCsnU7kvf+f4hobNQWy8fkGR9OluN
Qeqcu5oYJQy5Dh5g5AmSzs4GuLF1K2tE7KGSoKkkHv7kmAqRWhjiO1Pfscl8jRBXv4wDfWysG0Se
IKQCwzqt3qVEwFnUyVPGpKSeQPgjblZG6hydcT8TyqgZGSe5IshOUTgO32xFWTSDDJEnf/XAoF3T
Bo1f03vWya161NXNxAlzq1NkmUzLNQ9FJjwoOLfQrtA4Fja/KHySGbwQ/tkgNgHukV3mM2wmtWel
NVV/N6+d+IKYMoQhaEFNwcgzMo4FuHBLpy1ZBmG9SgNjPadB9wFAKD81Nh/XmmxwXSe6/tmcyMx5
o0G7SWp8KDUz0NEYMIgpTrfrU/m5CbpwDfMCvG3SHPDUccjwcHKJUdMPvob+Ix80/HgKnaUwCN54
obUXoauUZ2R5qhB1cno+e0UazU6IFDN9pIO1JzLGx5yYSlfepamHZ0CW2V27SwVpIApjiTUpcSgN
Gn2hjTU9Bs1IMSIKZee2VMpZpyBtmXbpnPQKGHrcF70u2lWngQex2nKJiKG/mHZxrNpt3Mv6SsZB
uCyCwAZdzUkpwS8zv1rzUkhDlLA7XYYrZ1oZXDXBgmAazSHqJ9JxmKzziUtBX6VF3zrKb54GrLVb
zexi3nauOun4qHl7/1LbEvJYi392ftkiXGVrS9sRVJJfbUH13XjaOg0rdWfNK1VJJEzBxHpTSLw5
9sSUbXMLDrLhkR9gOztRpiMH9K9DTbIhsUiv829VpeFsdTWmCT9lSyH6bc6ykOvY5a7NVbXcE/5D
EMpgf/Nq/VFr7ObebLkNAtdnxovYmdN4X13xpk7QjPIi22Ev89Tc6r0RfR0qRI5BGuFP7XJ17TVx
fhtSBEeBaIxL07qvCkzNrz1cYrQMotuqXAyLruyTDcB74DLTzdNTMmEMwEsaFt7Sz7r4PsqncCdU
WqlRlXdVywRQTcx7Wx2Aak6dYcLjV7mdeqcGfe8FGvlXRTjNPgdQRpObTMImh2xCTiCxzWN/ikic
pYPG0Vtr2bQ7DosraU3WHN/ub/NLw4gSBdbonctpEk8MZbMjkS86ehFHodDTlV0iwww7Awcuh1Lg
qBjZ2S+gp/ZVdU3BXwMB48ES7DTZGs6YGVYNXMelEWrFPlFBnpYhHPt4yi0ccffiu4CWGRPvuogS
FC46+dJ7T0LKaNMYd+y03Beq9QVQpPVQGywKMvWneSUIdrNSWVigxRyKzDcxSBQ6KrzcYZwNu3dw
Uh3ICtIxohFMzrrmuLDtIjjVCW49qSbPxlD1X+YVgOFVfuxx/K6bgjtj0PN2JVoE0LVk+a/C3l7F
GHHw+JnxJU/8liM1a1fclcjHNW08AFJiTZYo9kh46Vu0FSYiBQzqMe7jNE1OQR2MMDYGlKxed8sn
E1+KO22l2jk/wlGgNnUFMbERfiQ/K/tz+L1mMTWjV6scmosTpNYyjYxkB24fgzTb6sLBOnyvG8XZ
QRBAMKN60dF/LVN8PRseorqjb70Yim7tW5S18yte+nqGtR/v+5wAhRbD3Iyp4FQ6duaZ3iaGPYHm
0KY/s87LMt9n5fBG18ZbZmpbbsf+DTowWsaWtAEDxE9pK87atdBdMZ0vMEqlWPm9it3CJfcGdeen
uuzEtu+DFk8nueQCRhdCAy6o7n4kfvZeYDrbZK3sbx+vVtr2PqJW7gitaLDKAAlAKNTqXAcR4Fgy
pmtktOqO1n/PmQDaSa6nOxgK3jGydY5CU0yyYKFdVRzd1/N+jH+KH4KzUuwa5KzcetSWBrLs+osv
aNL603FcGDUm10pBOJqbWCz7ZtEPXJp1bDwEhYHuajB47Co66mnNA/hdiktQu+25LNCUO7AA5kiC
Uae0Hom/2rlARRZgfpi8UCzoMrvSIXNWpYOpVOE71pra+eClJ0qXcE9ebvnXrO52eq3cgXkNmX61
8EkCxC+4hmirArjNlUR/IEW8xXRUEozjJ81yLjhbP7zaflOdvKpApocgaz8XqVmlIV71goduuM7X
emrj2u26HO5P2F/pklrHuUQFSo0UzCREvkicK3eauqJJXJJgAZi/sxQ2xMkpNqcaMQ3V10qNOcHB
S3PNOn9V99ajxm10r7eBccYMcF8Ktdm3mnqiV5svGwR3hxECHPpFpTo2hvdceOk6NwYs3mmjn2xp
vGZWzxUxHaE0YuMwZqtHaA3lsSIpvsJx5ul0I0GMUPkIH95p2x/Syr4R5x6RDjaIJXY+3q1WOYFe
DM6w/WgkIP5HL2dgdpF4SINS1S+I4VtUopGyJ7xFHxrj5MdFsfroEDAEs8CgXcJafQ6GBChiG1eX
lPnuuXSnOOdXLsaMLc1Rrv6oY6bQxmfZol1HwQFi12wQmxVejY305pUY9m1cCV4sV60NYwGFl3vs
UKiiJo+ndzZUKJZ5xuQ63Oqss9fYZnSEWN16ANthlLFyi6XO22KbzjLojeplXtrHun7uiRccw0i9
9gj9lomKqzQfs31tGNp93sCZMl2OPSMtnIPwlG92Jl7GQPhfDZuRb9oA6kFd84g2oKiR35iwsK+i
KJ4orPqTnrTF1iXcAaofbaIhBOKiirbby0pfDBUu7CGB2PlxwFWy4FXhHn1JC3tcBFFlnumBgg4d
8tdCxN1lLBtCJSsf+bz2ZLWA/ush8W8YFa21jOmNNaPl3Ypjcpq3j86GlPOx+Efm6G61aTRn11V8
nv9UNbhMWxyZO9dv9ZtSZi+NkMGnCg2p1XfXSEe+6eBcLDOA+Txohd9rr4asN+j8wa/vqPY3fMfG
4MA4aW2DI/7CHb2hbNfA2Tn2vuIfqX4IeEDl0qr7fiyDe2qB8JmsaicsxLOVmLsA7Jtmm/W4kHRX
PZKglkOk9qfOGJA39F6Pfq1+rGwVUktXPGBIYY6A1xSahdc904LB4lx2+9AFODNfJ9LDxl73K7OI
UsIUYkDgrasvosj7NpdSelB+DdLX+TehXVIfUp0lsWse/HCUDktcH57RWW9pLqkr0pGZGCgMHFIP
Mtic1E7brD/PDQQmu0A4uNgWCfmBJyICvxcqozhP1uFlCPK57KHwsFUIfFYP65H176FFurSOI6Xd
qP3Y3n8szD5pthrO4vniUuCTxij2uwIHP/pezdurNacHRE3JI9ZpnQPuVBQNziiXHEm8c9o8MVtb
eJ1LbRurn/0a9LnR52/mdBtGiJi2JBNo7LQkXMPAWPR56Z44YQHhatmy/WLfG7jyksJ4iT1XeR5s
DhY+7ybag8i5WhxF4cdJ79sYPktieN7GmiVE1FF6bw8RZSkZibt5cRSd7b4QpPdsZn18lxM9fAdw
7K7KuupTWDBmxwLmbVSsFp8Cu0dIpogAnFRH3YiIbNrD0SWfQ0BYw1ygTR8yACcDmo39XAYKSX5R
nGrdWfEHUE5O8WzjBZm3mTGEd63rTakQcE0MwUfch60LAhNzWC9uvXbiAP3YEGcbo2IoRAG5nkMv
4ro0DllfPUhv9j8IFY8Xhrs2L47/+ZAnJBYIBl1HlKBXVCmSPoUfnUguU7eRmbI4DwBngYiubJfB
5bwxloMiL5zGy11CgPoyYZb3TnwXwLKhBDdekQDn+bATbcbqJ5HpAYNlv9yGDm8ZPpjuIMVUX1Wo
ajMnYKJPj4vySc+W1hiiiqAzbR1hgzlbra4PrR8okCjJeEs5Q6xHkTK2yjEnBCKPtqlODyLLOPy7
U1s17IyM9lRzi21TbluHn2aioltIM69vtLeyqygbHl7vBZ/TETKZ0qJDpMnMeqPV92FZnstuHK/A
ugHzxvjGA1RSB6aZ+iP7jrtyNCTHjWPQV+HIMJc+5ljvvCn70RRDtTOhmdAQwSqSeWa/qzosH3nc
1sdmtP3VZOfEVNtDnk7JS0AX97UkXHzZmrRJudaipyY+OHN8EVZOoD2hBUUo1zHbQJ71WmXc51mX
f+zwSooUtjYrnKJSfZ8vpsqEABe23H+GaMu7tA2/xZSoK40mHAuC9hK5PlwjXlp21lWoCf/TAGzK
14ZPrGc73yjDpRcJ40HzxscYDMGB9l35gIbUPcwXX2KCtSry+DmShoSujlZPVRxjW4bIrFAKEw36
ZkbxDiYEhsb+PLUKPyYSeGbhPGaev69KXV25LSfhIBrrixZWd7aWRXvVay32eNs76zb4G0C3jgE2
rSV+cWlisgC8oVWLJKySs+4i6YF8cw66zNvPb0OpIPg2evXEBI25tK1xOiBXGrRCtQxU3d2KLnGX
c0RbHnBAo4XwCB/K2uKA8JdmbeD2onK0dEvsBL4Q36+T+2pkThVk4s4zU/NNmOWl0UCl1DTgVpw7
l1Rq8sYx1NpnGYfckDrX6yPlMWdIv0h7xBWwU89Rbt8KraXFGNACm3upMA799KZXvb8e0vYNiNWE
0ayJYfJxRCGj6pBbE82WxO1dl1G1A/+LkJkJ+eTGbrjhSZJGMv0MWyw7zV1Xbqs9UYO8RQldZCTw
I7gNCnMRKHR2ncY7zfXcR2eh+JyR6HZf6mQFTTZ2JZHHuemqcQCemp9WZ0xen/Q7jc0GFbrmnIeO
/ID5IptPRfPqqOgkS3cS7db8d5FV0HGJzbuxsF76qZOvx16xtyPskiCANxQDzwyjbV5EzbrQhgOP
UUIJnz+VgU30TCLExER8jeARvjQUpbgphwPSvSMG3PRmEh1zU9ns59832iB5g1AvVm4qupspjABp
EoEGgM1psjWk8JjhENwHaX4zpY+pMHF4t6pJlSuqlTCDeu0NbbZFfdEtCI34hFQeN9PAPj/f0UZh
nAuN7DBlvKhqY765bnKH+bph06cJnJvH3Gq1l2xM77EAw7rtrJYZCTiwMKrRsYdpsTeG8GtUZ8le
hSdzqV00Tuwee3ynoG0F3Q/iBVeeUX8XdOTubdyGiyrSVBJq6ETNb+H8u4yWyAKX6uLkW6I9zX/S
TVx1Hx1PEz03dpnqSlwv+ixJ+7dI1UfYKu4542jHusTIYf4OAwleFMPNsD0q/4D8N0RXOEWDeiQu
Fj060PLg4nHjbkkAQDE1LWhmHH0Z0WHNcVIj8QtFFZHdh0T4k4Vuacr0oIaUabWbH3LCAGjXmQeh
B+Pm4/b0Jg5+CX81T9poOS/vKJrykzZ4xTF2p340Ekz9FGTvpeXbrwIP8SZHKC+JlAEtFG26UIaH
NukfSHV/1jlSzmVMGg/jpVVQlpcbrymoQUWvnfw2Gylj+HMimZdGLzFY5jOioK+dhub045iSO+Ss
SifobqngfjHr9FMkkbKbAXWjEsImnI+vmHodjgRWu6njB00hnKKYMF7zHZdSDuOLp00/lHctA4Hj
oA/fAkzbN2xM1i2Jx2Bf6Src46j/kov4DGqFuYJKnAaXqkqHkw8GTvJL1vTUvc5CtqZ8Gm1x+9jt
dVueNFgyLcXupUr18s7kSllKmyiNuWmux2jHOzbKILGPDYccOjewPYjRNq+/j/K0p+z4H8NOhYTj
oApNNWzDcuQc9PntC/ePV/35h/q/koyYh2TU/LVhI3b06KislRb8lSkApWVZ+45KbzFYSkR1i3KT
dvTCgutujRTvqk24gSWITULtCt3TfpEDYwyzlx8jQ0z4GeJfRX2skviTHOJkg4+RN09FK82DYvCg
4Bb8KALwPwXLebaSjDg4Ul3baqplLbQu07cuNvBbf5jPzzAj90hXY/qi9Lp6i2yOpHU5jzbojbT3
uGqnANWGdb+HyxxNDl1ExToCOapLZpz4hTq33tKGXTg60dJz6yjOKcbCirAE1aju6qmeG3WN0x4v
xlEdwy29oWgzr5Wtp9DwQreApU//rrTl0QkXmTSNTxoA9gUpx9sYawJXfcy5bYy2ccfolFH0oqMH
d7RMlHtoUbmS52GxntG205Uq+LuMXfuXdxYMEXkKKlNK3dEMXf4S267g23br0ueyH5xhKYqO5GCI
GJSPCrq0hiZzrxmP2OaKA8z16BowZ/AASyqPRQ1Yxx3yz2C2Pg9VQ+au7p3RFtt/8xi1KUr516tP
mrZQsZcxGha/xMgWhWg8/Ljkprb4AjXaaKSxU/INNN36CN+Z0SnZiaRyeAE19AteOssNVqi762tW
YjiCFJ9taceszZbirZZJ9VTi8Air/jMukHzhyKJfxrYt7zJ6/DIHzizwqi9FSfqFR1H0HbxuLB1Y
l2p+LBvj8+/vL+3XoNzp/jKEanKTqVi2NMEr8MP9Rd5LMwoPD9DHekgvuF6p8OJuErgFivhQbw2k
A+gfOqds13GYFyuMgCD+aiIQYgxCig3nuaf+tPLBWs2NAU2DaYcHhJ5eqD3MffuxJkSMdCZtFYmY
vLBpUGsH8s5IUAj6bfLowEG/zgOrKFLGncFxdYs4oMe0q7BBJ/Xj75+5+pf31tR0m9msaiL1NmAP
/fzMjWFgEiKIovpQlnRNcEmTHFKVIqkFgmylGlLbQ8IiAtlK74VA3WSZ4d3vH4b8Hx8GL79hmNyw
mvnLwygaOhH2iA8IXEzEy/0sjF7n8BmHD0r/4JdY0Kn1VSRbcLZCBADrPq0AamcUFaLRDqqDXzxw
SA9D7uhglOZ1bokPfVQzqpbE7L6BLPq7DGo5BWD/dGMwwRH8j1VXIkZSp4zyHy6bHvxBGEQhQ80S
mT9Yf7KtdD1foeECP5DAUW9Jwl2oIUHtlaoQiDUqn1TaemeQEO8EmRFqGkbWyVcQNkuDWroyWetq
EwiWYykcXXzvEHTeDoTY8PL7l3x+Z3968FzzluU4ljb939TMnx88JhccoWYYcsSwYEK6nDeD0EHU
U5EMBhrzBtBZ0jtxm7WAK+xkdzQhrylOK/ae6qSFhGWNAnHXrHviSnUO7H/90qPXs0gEKRVJ7aw5
j6Aw6BRCizSUbCopC6tBgh5zp+ZmhQnNTuRDbddfh8ZSdrZC/yHycUND344yZnaGLpKNyWANAZhJ
PIJLFybEh7gzp3UmlnmNnJmwTAW82u9fIfmXXZeJARuj6Zg6b7BjTxftD29vmoRZEZTCWOFQ0/a2
1SEcgofAX34CTJot2swF+lap9cqeaqzMQoArHAvtwUxWJU3NJrcvQNstGzI/uTKXHMuNkwE/UsEH
jjjK2VTpcOcjs1z+zYP/y5KmCQ3RjGratoYIUfyysSBVMhJttAEKBCk2+STS1gJDA+MBFeSsTRJ6
/Ty3yRG92xub8yQJgHTIp/N17J+7uLt2nVXBP0jHjd71wHWlSPZmTnM0VNbN9JJw28qlB/c78dP3
eZD++yeh/vUdUKfzzvQGWIbAa/jzOwD1J7YCJZo0fUgKB+dbUlOsWDDflkEDgsODIkqKFRs663v6
EIbUalg3jrZiXuZH+PvHo//l8dCQZZdG1cmETpPzMvbDFeFU2VANLkJD2WsWRMcMghOd3ZMXNPeD
NuwiNH2reQqQIoZe4ceTZwcvV1dG4EPrc46Cck+GorVEJ2Ht2G2VLYOPmGRAI3xERfnmCddjuqPQ
TYPdfuhq31rA7ba3lWEGD42wtp4BxZFZhbYKS4susKIjH1FIzSSfrFhTFL6mg/aG3oJylliNcoJm
gYvzB30nswIEkPm90DFPWt3f3S/Tu/HTimISNq8j59DZQSkZfrlfPM5TQ9OToiwFUyNTJtnFD/ov
MrKbHbKUdVLkL3NNogBFWBh2qLBwoieIjbh+SCwBFKAayEGcmpJx7H/OQu9sWwz15pn0q5fUw4kX
q15luoOcO3I/S7XI74Wnb37/Ps9r38/PhAVRdXQUHxZ4p1/PA0OWpQ39KHbFoHG2c98G15XHwh6r
J26th9Tuluhw+8eqtlmnXCQkCLguaNsX897vmvGDmzriVLbCB8wLH4AdWD62XbK2WVw/WcI7CN9s
ETEazWluatmhHV58tfQuuk4EakVeXOQ7mzlL2q+wKruOREpEpsuR+AbSuVDfqWrsrn//5K3/YS9m
X6O5IzVVp+vyy8qRximj0Mr495GA0Xa7VnHT+2Qx91CmcZZz/PT8TeY7GSMXBuqeBiilVD2xFUb+
RCXc1AtgFQCopk4Ig0d7g5kL5bsqkMFgjFgbqvvqS7Sg2RC2J7tQSGmcS1EDH1coovHzJkqmqFcE
KWwUcpeo/cPcrNURbmFvb6GCcrmtum54hSJ8zNwpPyQbsn2a56/hpFJVQ9S6wHvDzUQVv+CRuM4T
9YyddVHG7ieiSdFz5wTXu4KgMqLfyxXDGrHCAq9fxNB/TVr9KiZlm1sDct4MftEdbT2y6TEhIumd
IliaVGQnmdb2s59jhlK1kwHx7jB6JZpv3R5XXgknVXbt4fdvkzYdiX6+RiWlg2Vz/DAsjuXTBvDD
WjQkhBkRbCZX5MEw5LeZ1uLGK05z/0dU2FAqS+D8qpvsZiSLkClq3pJhHmXYOlmmsq4nkMFVokNW
qYfcTY2jEhYaa4kG3M3sMAGS/xTwdnjIxXHo1QeZY5Oc1/nRiihBC0GMUss5rO9qdes71o1YGADP
sL7WumXd//4Zz8epH5/xVCsBX5I2tyXnLeOX4xZ8c1MbBq9cy85b2R5EtdTHNz8Fec8iLkQaFmbV
N70kpjMxsUdobUaum2CSDEDiUOnGK71GEtS0WlmD6nz+mwf4azEnTMnpVVc5VTnz7vvzW1K3LoWE
StFpshYvtfhTWulcMIhvwNQa3af7wfZtom9N7S6JXLmiQECJFtIVRhVERHySAJy0I/USuJV9yAHj
XOxQP/3+Uc6L148vo+DIb2k0EaQ5nV/V6VT7w4WD9Wr0GmIyVrpafK/6Qjswl4tByjNmaFTz1IWT
fl9Bj6l1RksKUlCs0al+SorkwTRc/cJb86QKXRwDdOh0JmicmcQd9WH0rIzEAiGqV4/Qz2lUkCtm
KK0g84fxFoU7fUUlPAWunu3nbdIIpXH8/fObS+Yfnx+lKpWc6kjU3g5hBtMm/sPzK1NVgx2DVRsi
IgAN28O1lXIq/ygDynbYFXl40ElQ2DI/OlVhcdFpOj8lOX/TlDy0LPXuSBfvrkapYm3z89OE5olp
kW8drex3inaHnzR/Rbim0p7w2Mdyke3jWJxUP1S3ZV5YezjC8m8Odfq09P741IQpTFWjiyR11Nqq
Pl2APzy1QMgYZUdDQ6coJDcv86mYgZRZDhGclw7WpEJSC6NZDSAsxI35Qyf0L/OikA/ZsC+ncHeQ
vuky1yOdpgFyQw5ZDnN9AK1uGx3HQZX7Iu6XWq/q1y4aiZSfSkKPIdEKsCycLh0HdWuX8GR0nJSp
qZQ7P6yOUYjTUanc7YQyoMTN5ALQFRltFUEQ9NLnTrjuiHNqpco5QKVpdjzUMRtIZI7bR8p952YT
G4/zLQj+Zl+TUxH/44tHi0USberoqkHvTrN+ue7T3pJETvrOim/D5xEXk/M1nZzebbIAwSovSCbv
cwAYe/p+5KgZ2r52IpSXbAA1CJqEeISyWZnJdBxzIvAcXhAgDFB3kOk4/DHynS/l//rW/2/vHS51
PHhZWv3rv/n8W5bD4yUT45dP/3UOvhEznX2v/3v6Z//v237+R//avmeXL8l79dtvegQtmSW/fstP
P5bf/u9Ht/pSf/npk3VaE0tz17yXw/171cT1/BB4HtN3/v9+8R/v8095HPL3P//4ljUM+flpXpCl
f/z7S/u3P/+YD9b/9ePP//cXp+f45x8P3fvb+1//wfuXqubf6v/kJOUIOjnUCyZWmD/+0b1PX1HV
f7JfqroQtqZxIdjcPSn9J//PP0znn6zd7KBV1kyfG8Y/Nc75qm3xY3DhW8Yf//fR/PSu/edd/Efa
JDegtjUNWSjzv1x6qsVSbnEktqf/VO2XJckZoyIapKUsDdfJMXXHW0aW7qWdNObC96tjmXpvLGl0
yfoBA7dSjGciS8ZNi+xzUQk6147oQBg5mXUFJ6Qykw2Sp5hGwwIHW/nFjsqt0B8bcmIe5g+agfa2
RPW3D8sweBiUqDohW3r9z3cQVo2zkuPmocuR8KWyPSG7lSfLskk+cfX8MzQxjNsyvx/6CXauu+sx
iQRk0BGrRcwEJTfeozgqXt1I6rvSzQl+Qor/qlrJc6kO7h3zpRQ7iFPgAuPvbddKEUCayASV6qCF
gCjkfRLE8SVF73/RciZVrdrS1e4l8VC9SbqvhSdTtsd4+hDpvbLTrGYTRHV7BADA+CYgq7RNH/Wo
sDddL3OgtkF8pcHkMClJvC+O0q6hQylvdj++MVAonwwnzzcoe4OjGYr0otY0MAX0t9dIenDBTRcm
XPNC8m/37AWFto5Gq9vVPQL/2JC33Eo/NRj+DzDCGNbQFPWdvriAUbzmwbBOdC977y3tc8OeX9Na
2AXTWA+OCZZiu7g1EFkXbUWswzCYybvhPBq6wbJNFOSOFCDs6UCmJhLpfVXr4pTpVncU/UtrHmvR
Jl9cxLBrG5j13jFT7an1c56Em3xh4hZAIXtIoRwdW1+Q9gw0++PD/Hem42MWxFp4yVPtPpywGq1W
ho/s1PzmeFxLMw6ek47IvtlGNhvKLAXbjIdp+aH1YwJiGq9+67XH2mCEAg/yrevxDzuG/dz0gh4Y
6cAX16n8gxFMe2BYNHeEZJG+4xD0jVhUrlH0YE4eiNlt++5QOKPx0lvJstLc4WvkhGxJcZPcMdyk
/TPa5s5RyaINsv4YNYqySQ3QgJNg+nGU1nOIsBO7e4tTVUnMu4HozkPfKLhcmR1tKrrRK0LLuZwj
Q+XAAbd79OsLc+9032dTD6Rvg8tg4Z7K4EfdaxniaHPMYFWYBYzK2DP0TWPhEavi5mHaWOD60emu
+xb7W84Ivnrv9NA/plrlH/Ppg2LGGHrnz+l+8cf565FUETA53fffn3L0X5cUmo4GUk668aahWZzn
fj4K+H0IZSU22I5KbLrjWytV96VvTcgtGkOQJAuVF6OukX6zI559YNovTYjip/CfY/9JUYfhiI6f
3pRoc8JDIjo5Rk3qm0sBAYGiaQp5mf9EgpK8aBluCGSC3FWeYu+yvMoXcUYAFBF87tnP6/rFY1Sr
WPlzxEp7dTXtsxik+Uxh6DuedkZ6f0Xcwuok41e/r76OCQSL3LQIYfXq+inCUXpuiu3fvErTq/Dj
nk+6Lpu9oZnG1AaDAPXzq6T2RaabcKjWNVy6U0PY7c3pY7CNhX2Gz9H4fvotyQH09VKrod7fVKbn
oGdYRr3YY7pMvqCBSF61M7kdY1uc7BBe3qC2KOVhAV5b+kF7hfs1ncTafgXZCbUIMAVPUXde7ei7
IA/cJWEL3YonrHSdtsdIl291k4SFARFuGNYBUw6Y9dowYtvmi8+kPPtRSOPRSzAA+UX78PvXZb46
fnpdOCCblmaZBp1Bi777z69LVUV9q6sMn0VpIuoKKBR9NS1P6EK1c106xaoE9rTRfFBv4CqtvdER
mRqHtvHsWTl0VKUfNoE5DeBs191nPrmjZIBE3s7IURhEwcHAAfEkyzK+A6u9d7GdL+mAuRdDgtDs
zbR66PRJukQe04KEpZ64oFQ5gD8bV4yanb85Oc877M9P2ECbqatT+46n/OvJuffg60cc3lcluUUL
AlnkEz31Fmigz5SzZDE1HTiPhQZecQW+GgZNvOKLQfV/CDuvJceZJF0+EcygxS21LMWSfQNrUQ2t
RSbw9McT/OfMzq7Z7g2NVS2LBBOZEV+4b33iRz0lKYKJFgRrz8Yd47UlSXrIspljodMt8GeZ46A4
zzBkNj1lbt7BAC5sSx+2JqD37uDMPYS6LbhP/xFARK56VwwHMqH2cS56efUTqW3+97fZ/B+LhMum
Q134juME1Mf/W18rJVTM4B3TvQ4AhE3q5NbFs/JhN/kpJBsaikcR1W8JVcsfnSeP2cisV2NY+iHI
ECfAsmLozuw5Zvf9pRvT/tIm8GOgYfD18pCQ5TiI0vU/msD4pshovCRJZ540G8sW+PLs/3gfl//x
f76Pns3OzuZw55n/cydVtr6UkGq5ZSc5e4E+eGDCxDzC6PH2ExWtTTjElHLAIAGwLKYD8LzHcQTb
rtK+/36oR/8HsAftjMQOrbENdcXhDOx3TIoQomMIKKWiyjo1vjCpsKHgED21s4FuPmBMP+7sCWJi
Ml8dNgGtNxMbnIcXO55musoz/1BYlntaOZ+ZkcScdmjMBuXpflkQLLcgk+Cwd1P/B20eDKNJT2qD
yTEyGeGVObGRjKdRHksCte9dHnCiLkdKU41xnRLc5L4Yum0mG+2DFs511qzuD1mNDyOUh//rAvqf
J07Y5RRzLc+gTWSoPfN/PXHCqsw9YB+MdWpEy6ocQI5OtQdG7SjGdZf44qgjmXhJpH9uVCaHnqh2
bAozIw5oBa8D0z7bvsqrfWb2+YU5NWtYS6mTDiiGj2keOTKrUDzzMfaxn+n+JLYe33zNfLUd8Vb7
Gc7NRMHNZevcBLU6u4WUBPT8yQti9C+tKw5GkkUaRcHklBloley2ng6m+kwHmUmgrDYYrWLihN2u
dG6c0MWxI+qHVHKll6bpMjFK/E5mcbIluNhCUgF8mLrBMaH9cNSDLmFsi82bSAey2Xl/ztQoQik6
ue2qP+ncZQAXbPPka6lFADb/jdUTXaVK1BoOY5S+NR6Y4NTWrlEF0C15GOc5eOQibmucP+XwozLC
fEOa0lgTBPqlOUVwa0TQqHgLpS6IC+NKp/sMmsr3V0Vuf1qE8Zoktd4wzpuM+LOF13RE4l3izrt+
JjIO/CzDFMOrAMoQjhjkwS2DAuG6DuxmbdWy/Yuj9xbD6hlXSzkjccJ4n7bO25B6/VEE0n5gxf/T
9bF2tLW2oAM+7go3/sTyGzKoiKtSi0sO+H3BX1GX+YiffGwvsNB2fnHrhrr+MO2gejAj5l6GYZwe
9amArk158SsLfZR+koUzrRyAYbHo9pZN5ivqa/fJM7eun/HBWwZGhiDoTnk2P+cDc8DVSFV1SoL2
pXLrz0r6xY90JjgY1WPHOItrv7a1ODfq+6Xr1duRZNaOUcZw2MfM8pNfNTzG2qfh5FuiJjETAZ7R
nZYBs4h2kvDl9Am2Rrq1WJN2Gij3oBzLANRZCE8S1NAPRcMIwD8fZ0MBn+ruHDah/mNOPAakGdN5
Ab+o93QQAM7OH04cPxs5/7Zbu3lIITbZpGVN4iwVEAuytLLbncjGJ7MZ7bd5jOdVy5zVawIOB5Hk
vHMyqz4mgR89NIGTb0yCzj/ZG64CAr3EkYfkhINv3M+Zgnere9vypTk/hREMcUNdBAiM//kNQ2kN
j44+vc6ep+E2yAEQqU8u/Lljy1HAn6byh027icW/oMA92nxkCS3gFEWVcSJ2c0vbrDm6pjXuuVk8
+g6pSWF7jPZ4UZJ/5nZegaK30sfeBl6ciXALiYBlS+/6Xcf9dbK9jATf5K1EhcmlFJm9b2ipXA3O
Gu1QM/FilWV3CiazeEo0E+jGMnck9fR35fbRVZut6OpStzrSH/MOy0eNEe8G4GBjohpkBZFxfU9N
qpLrMibHwGDwOBuiXbesmLsKCTadpImwH5VWiVVyaL+1CRv9SiJ1YqULH7gvhw/LsyHxqw25RZpb
rXH831dZx3D+e22KNi0tl8B0XMM0PDqM/7nMDmFP95t0y9pbXu04c62LKVr6yQ0LQwMM9DWfGYby
GAIZ3+a2mcif6so3xiIWSjzKfLY/dYb3IGlnfwOLYDfUTHMex+sS4Kzz+hYxMg+6RPTET9RdauFq
9HpgnRGWLfC8Zf7IcAg71iG7TzWKbtD9YtjDPk1sdQ6EymFh9hpnf7t8a2lRJrsIzX3vtP3jLDA8
qf9K1gAiwkW+nqXv3fIGro8YMwdYe4BwV7L+hrT8dmY5up+zyEltk7OJk/EJU8Uf0Hz2ZXKy+sXs
tR9k8XYS9vUDCRSO+WGaQqMZssvI8UxjeoAYYWS9mRzfNo1B3JXa9zZqxfSJIgA5EfRa0CO8TiEk
k1Lw+101u4BW4CJl1OyY7uqPuLvyw30dZDrA57KDv4aQC5LCNDfc+YJgS/mvf6EC7u442KYbcHCY
4IrkJfPBrid+QUgiHxBjjgP2agKzIeNcq3IGIzd2+Z+Je9X1vkx6DKSgdUFXqbpczkhkJcBkuZ0R
s+/0tqm21TDGz9GImrAwcGZ31ShXFWPTj7QrPcomjE5EsniE1/rb8qL6gyqbxtizT8kaM+HR96vn
hsjQYbkdp0X5kU0ADETNe5iycG/G3mTs3bLdQ+m27dH1pnUa6MmhMe30Nvnyd8yJ84kpzT9WY/hM
5GLgg8FH240Ba2tzv4qMyPpcPmeMZBHg6pwHJr5uUyiR8KjLZkFx9NA8V/cfu8xYJnVTTA64lOwj
NvvmsATWos7Ak5ZWugFiKKPSo26bkuQBq7EfbI1+5B9u2+kHdhf7WAKl5Beq6T4RUUMIeExdENql
YTyU5cixDIxrSs7YU6z8+GcFE9tZ2SlRtSkRySHjL1e7gHaO5kPSgrtZRswc1fFrG0yHclnHprph
esJkQ6E+KMsDVlxvd//VqhnpM6Yu9B+2Jrt0gg4amvQ7y2SID5E+fmipLyGiEGwlRYIdYgQLltLl
PZCT7bdsM9kQkmPfm9n0aEwkpyOzj79ckFrMDxW/C3aAdE0vS4Hw/mBOxXrAeD0kg1qXrIbRRga3
TVOJWep5TY/Z/hs51kOfclNDwbWyvDYjN1ftPWzrpPLA7KuLWLLlvTDc7lRM5KI9eokdCP2owXB7
MqsU9zEkk87rnzo4m2vH/taNvvzZNH+62XOvtUEcN+p/5YC4f0QwRHZh0edbTzZlzDa57UiLmsk6
dUn8WrFQsL2EEVGG95bpmKAChcWYF5e/iBiTojoCZBCqVzjZ15r39cEPAZtWfceFwizpOgQS+OUH
LUHM+2svKH6ZDp+3tsCRkXXMWJXwowDclu9BKkYyc2Du1FhP4SHf1qzhWDGsG9Rs7AOj9ZCYgpvR
CsbSZdN7h0ad6topeUun9s9YJJwOoSwEmzpPXUB2gwq3MAoqcA1vA2ltPE1aL2zL5HbqYHCVPoYv
pzG17VIJzUfvGbrcy1CMBLKr6X1UsSgnSX5p2vCb25nCV2Tb2PXFLwjDLaGh7lers8rU5Q9ZdOYx
g1C10uOEqJXjaMei7234h4bPC2B3mslzUU/PlUEMcar7Z8O366/7R8xJu+nJUbucMs9/lo2S23af
y71jBqt3aDvSWfdbiVDKAS+K0hX/IRi0+nBb1tEi45xRYBfZCUSzy1JpKIyxlEeZhv5zl3BuZMjU
emiYx2DL3LlEVBieJBN9X0AH3YsAxZkxenn02y2sO10mzdfkxFet1vQbMpPkkNb2azqiTWZFs98J
jrBT9/Z5zQq+8E+G8ZVW/k/Eit6fSeorG03zrmBQ7dxFoF0HLpnHzmrEi+U7T55dBZ9BxSBJzKFw
34Su/zlF5tUVKbknRPZ15SdHSzbejrRR8zhWFv8L7hph5OjQazzKY8HcPdKkKNj+2umr9Eg9l0lu
whfF3KsxrlyOTFJRuh7p51fraHbbryAg1ZEFk7vLQmvbku3dJ7SH2Z317Lmbka7uTMGzbR1wSNwX
evMbHkj0hF0Pj7L8DSxcMLtrM8cQu+k6Z7lYx7Xmrd2hdF/uL6fwsmTXS1O8FH39aNjzK5uuWyfL
+oOKfonNmuOIR6zwOhgDO6u+0LD1zmxCq8KqjnUHjhltMFWJ337e9YSwTYsLOp8PJUDayOdu2dqj
9gP2uetH5jN7djZfXuq+hzMzLsHUUqyPkteAceHet93VGE21tc7aBFSoDRw9gWm0kWTMYKi4xTuK
NTiZjv4lYYrjdhhdgmZG9LQcVayIGmA1fDrU4eNN0s0dhCUUb0taww7C4BCl/Xfbej86g2SFL9Pk
KaJDt/33M1E6LhVa75utv7yadmTsGC0ez3Gc/BVNXL5qLh9PIlIr3U61V7O3hqsRa6zy6iIx/T7Z
ZNbonkwjMT6zNy/qnBtYBdSzot5GTheeyjyhSMXQ4Mob4+bsDABx7lUh0hFkOWGoP8ZWpbbJnb9G
TI+3kfWtVJry39z5/bMRFe660DnelCCB1ssesvr/G0k4j4wmxsz23++G0XvFzIBkL1zhOPlYns3z
AEi0chZ2JfSKGbeDlTFXL/l37nc0tWg2NfCX5zrXrKNojJmr0i6D3ZRiu5HM4cEwiNs334n/UPAe
KGGyUtSh99z3aU1ch2TnthYQeWyn2zJKNoIAYvyiY8BkjbmYmb6ZD29aNA05XMHUafJu0cx41VWY
O+6D4DCpE6Ieat++rfWHHnUdwbDp0ybS5TTuR6VmaMPYzU96MjGG52jrITE2dE/9c4wqm8D1/NDH
TnfT+aBqc7updeeSEw+GM5z6TJyrhyp5BqbonAn+GsiGY2t7X+26EmVc3AQEzdSYQzbVUAMlgzyZ
iovywxSeBodt0AmhDZl7KkLtpaA0C8qZakZSB8PPKorWos/Cl2IyxKptFPDbTLR3Py2h5oUMNLup
ke3bjM0exknvYWwysZE0ckmkYYw03BCS5baD/vRGEwEKZgMoGGsJ22Gf6Tg0xa+91keHeix+hQQ7
1g0dg5NgSusTYIvZpQZudL7dt3Z7ZroEF5Ljlu84IZfTUKZlnGNdZyfxoT/PDPzeo1GjqZdqCnM6
9Pb45ZNAvvYU86DAehzlcg4q3Cm8Q+3QoG8LWztlY/YIqbqCfjjL4yimsxyi6ro81P4D3BfIpqJn
zhGqSeRALIXiB1LTweCkzlIeWKgH19bOvMoAwKIB/5gHQIiqdn1sgyTb3Od6JicijFBP00PquL9a
KfgfWv70UNECepj1jioEBbMr6bqZuBeYyXEYgVpO0+9Z2BSfESeTredYfN/1FR5wYFfg3eyFUA9O
wA6Zs2xTh5fWEChK/TcGFBH4KrhmU78JLuM3v6zzF0ZFjxDedm2bRdCQo+45ZJjfxq3ekCfdL6Q1
DtrRGWdlyw+i2TR54oapM1UArjNjeAlzt3yF5l57g/Fqd57xKpL6Se+1k1+12lMCFWbHRsU825rL
1FtEqj/yW3HgYJZciC4jpGsd75EhVwBIxIYeNOBV666JqTjBL3EVqsK+Tq19Z375rvPWE7Y4L3dA
WwZwYqLqlNQ1abrSn/R92xLCA3KVXGvX+FwKYlHNf9xRP1Ul48cowSVlCSxp9+ITU77oT/hL7gUp
Jpxtj0R91qmzReCC8hKKSa2wMG7caLvlSBJ3h8GvL5NJg1oH+X8DOUamR87iqAX9fBN9zrZ4Rq0W
h3yZV6HFhEPPGD+1gHKHnuEQaRfX/Ypq3IBCze+n7OzUYA1P8+WpdBkeF3HBkL8rjxoQv48kzstj
DE1RyoZBGPU2w9KsoIG1W4PBHVXBoaVd57HGTFcB8ofWf7yOHaZu1aw/GJba+9l7XnEM4+IoKjXG
5mW+rT4MbJvawSnhxqbRCbsZ7Kew4ySgQjxjZ7+7Tj+ma6t3PoQh9XMgAGULKwPfV3kM5XBCySoG
gAyt6Q5AaEY1S7oHAh+8+JWv4pBZBYsEIG8hC4Q6bT69xDP9nZkr9MDsiHzRPRk9Z6TpJKcXZAs1
uBAb1n/WxM1D1SlVZsD4fe9ZwHKFlfwZ4pZIjmDgJi6HS9Ng1Gya8YcfZPm5T3KWSEXYYIO07hjF
3dxfhzrn70Z7cCxLtkMuk9kflQzf9E7gfxLBTdcsDBpZv2kSEA25mnuSHoqHRkXNeif7tmngP903
AZbiZ6G3vwad+xPy8/TDrGhqMxSAuN22M2JGg38L9JpZ4NL46sMi2A4ZQHtukXDIisK6AiTDl+1w
wSLH5HwVa7+iICb1r9Wv1LeLcxjJxzu8DLkZ8BvD5c2EfDetKUff2GjWmwTswKs7Uj5vAp0drQBa
5PuodqiEpS82oUDYN03Dr/JlQyANxmZLvFpnD+BgRmLhZ7iCOPv06UmWxna2qtOcQMLvEARs7Gg0
t0S93V3PlsazhP13gkvG36jjnbFgJcYFe6uQcgyTqdsaY+HGn0PxYFFegXM0gPvjbrMZJmxjJLC2
xXIIXX6L+jLLe3sFiDLcLrwR18/Ds8UO9RhH5bHvNMxZXhghD9Gqnz4Lot/PP7WJQSDd/BlR4fPr
HHG6esYmvXwndpkdi0mZhjwoonIA6WjK1L4unlPYRMbeKFGXKy6jgw/zvDwbpiDfRrMOPlAwLrm8
wH2uhbsUw+7WWRC0KqwcqofK8w9hgrQnaOITIuYcIIlAI+3YaI4J8S6FdXBDxWGhMzmlTu/MNKp/
DhSlLWkZeivZZtP1juQwPLKNlpVsx86kVjNxkYGPZJDI6J902lNPEsjc2pTwKuyUydc6HCSgpbl6
KbruTYKk+lo2L9Psyc8GJ1/iWPF7RpX3UnRTBehB1z45g21dt9lADQ5XWem3h7LM2VaHZXKZTTVy
Q+KeSeg2vnqkwO4PGe6xMK+ixyQbf2ipE35zy4XMFs5P985ACLBgDUZ8K6D4/pZ5DuDet9p3GkO0
EiH5wo0AnF1Ec3WmwsUltDw1BefsQ2pNxsqKw/SX5/WHgc1mxOo2MlyTZRtAQ/lZdumwK+epP9Sz
C7tx6RtGUZTtI/lc+VNNtQtwnknJiS3dcypwfulOwHRQEwf+2qOCdw7Uw3TfBoLQNz2AszAw8ifT
TPMzxH3MuukA8oc3jqxElp7CzmEkQS0fTrunKp1tsXnRv11SKtE7gHtYXk/DTEbW7+ZrjHboSRfx
n/uRJDKs92C5WvyCHZkJd9UV1Od7SE/NKDihmNwgKsN490ox75aVwzN/BlWkfbrZXB6Wb2dhi4U8
HEW4syYnOFtUWxOZDt+2gRbD8MRXLly4MeA/jnYuPbyPINO40z1Y9mCfO/jqQEaT+VhEBsQMkTQv
OUCilaM30R9De0l8MucASf5LAUfGvs4MggFXX3jeNZmZhonJVqHm4Utjqi4pebVV4GjUC8c8niG1
T92G/Aaayrw9g2lbLZgUsFS3e1VRzFSncbTlh6pxmE4kdT5xwUhBLRtMIKwCUpI7j0LttTVWntqo
0iNNNxlegHWiNq9+5BGWM+YN+CFdee4IhE0RhNihv9FzH9aGF1c0dChdL42jYkyz9b2LZsVwON28
0a5F5oCmUUmsDkbJuuWwK7rnqB3jre9E4/1Zn/ngLWndXYrswL7ffivywnrxk3hvylK+922pMybv
/pYhQA9qgMZhaVwuDy6qJNpXkHy0BGJtaVZYZlQl1WrK8WI5xmdgTtpLtM31triOJofLiXTSR100
b6l6W1Pej0RgKlvuuXVvABxXd82pudR9m93c0f9iB8UWVbbDS6x4DrUJssWu/uOZlD5xOOyOYadb
V0MvoxlcHcixkVdp+Z4WnBKpDpXlIJ4smVLgRAFMwjJ/NMcHrfWH58HS4D0sxXBn8iAMc/OD7bVi
FgHyWxmW3RYBQr6ZrbA+eBFap+XwQXoTm6Om//aAga6pMBavTTkAJm6FiSsl9Xa2N2hb0rv9sY3o
abVqaLzQXYioSxvLF9rOmQp7bbFZOzaR3bF5LrVnEdkTTHK33lsYW55prKfXe3WmNrMLhLlya7C1
3iwMjeVB96AZkP5j59qq2l4AnEG1fexCPLixET5ib+reUiZLMzR2j0ttR301QVe83C9d376hjiCy
G1NriGuIsPwzy2IuJUde2j/Py7c85mROTpYNysRORSC3Xxj8zU9ef00Lh/EiSZiDlZ0ki5zC5Fg4
KHQda9/LOH5aSq1ZEDIFYWfBLgoD5xZMNCdIZZ4TO6wemjb8Vydt2XvgtGmpJ2DHMzvAhxZz9bvI
4kCZdSd2vO63nb3KjnEYImh0nnILFQ1epv3SuSD8DwFCImNm+uTb0KLxwXWFhp4Bfmw9RsZXVVdf
gBqtMxWXzy4qw0sZDC4mjaD92dvGZcxK+QYBtTnmtJN3leKYYJWbEwh8TR5kH2z6NqaZFeumSPWD
V9S5vg8DuWtBBy2FWj2Lq+sckhLjPLkdmYU4+i5UmhDcysUpOnd3f/2TDjvA7FM7XvkwLP65e95X
xDLQGOLH5MSImZ5dot6Xa86elFbUW+DFdrklgthtmln38Ulpl/vNKtVsLlx4vVyS/mPhat0Nclu7
5zNfHMaQogJciZTxWSe+VAlQohDcyLvDWOXBGYx4axZWdjNmnwNQEjzkERV+HyFyMcj+pdJHttOk
39qtVTnKyVeFzwsMxJXRz6SXCnjPekCZOn6koLNyNQLkU5lvImouo6NRfU3Zhk+mLR9DbQKRqnoX
HYhE5sTm2xw5tBaXLt/90jf9qTwsFy479xzQen8qbaZ0dLbZzwUktZ2jopJYIo70P6dPqJ2kBn3M
sbHkzkoSrcbD0iVHam/MKimoh2Yn/a6sBvSQFdPUWuo6l7kAyuEg3ExVUsMJjfHoJRPKDh8Ajav1
bLG1SaIkAsBsTP235sCj0SSwWZvhr5jqm0s7X5AfpR/KwFsBFwlKWNXsl7AZuPtvPaq9Yzu0EB5b
RcxUWJ2R2vDF0YF51QE3SZacL7qokNnc3kR496+EQCHbXVn7DDTXmCmEyRpWckm2BnNImeYDlzbb
nT0XF620o2/1RHa98RFF1S3s8grHOA8eYz/3Z/LLaE7I6ZITkfPuefKzl9jFXY4breO6qCAwuiBW
i9Z1QISOh+XqK5r0m8koqKzqWgyget7PyLT/5c7ULIPN/Wm59OOwEpyFhHGkmgbSrWMkyxNteA7H
+jdhr0+H0CjuSXELCXLQvK7o+pXalkjA5f6mowEz78GJ0EKKp0VYzknk9HggpYeHHonX8j4NYzLs
KEaEm6w0wis6qHT/72d22lGizCwipvX7cnpfHpKC0BIN98fCAIac+ahi4g5SBulB8CKCTyaUlzfA
yC7KxdZ+Sef+Lwql+RUdNcO6HjvlHv3VsqYFPWwfZN/2kGgncOH1Rw5IlGKS8ahp9hWUgLvGnzsX
6AD8D6em5QJYITpqgm/dWw5gId6Sokv2kWugvW/196qEPLQUXKbcTJH82oeSKix1xLTjcKpCFvNY
sAIa+q5qzOkHi5nXuvFXxGAWU5T239T0B256CJa8wm9vEOZ3lcoljvSe16aBptKttJMglXtKraKx
NsY0FvuIuAiFXci1zHZZuzQUoDOMjnhKQycSS3YLXKjvrt7UeewchuIUo187D2gNNu1g7pfdyZJo
iTOYOjg4sm2gCBBGmOjMvD67FbkweLvuuuo8Zie14eCrixLxYYX7dLZhAgvA+4h0T25G5roTYXSr
x+bNUZ9A6tvNYyUh2enB1p0ncQ1VMKAwOgANEPtWKUL6w+S01V6y4DEYCFqv1ox22zDHuOJbxtmR
GWXFJui+gxJ7VIduhdrYKF/ACJi7kBjLOUkjzoNLsaAS/XeVmPk5kgnoVfVsZtSUZ31ykLH1aRdx
RlcvwSk/gdOu8o62bWgcI6G3mxSCy6lvxSUqyIX01dgUO/BGETGzr2qyv/uRzwZzauSFaalq/mkE
2vdPp/NeFusEJZ+wkJe5QTUl08Z6zk02twH2RHNPMpOe5ghh/RwWiNcyPfIAf4GDtQMfBYffpPtA
4gEqjLS9Elvu92Jwvuu5b69dU6FYbiD+7pczVc4o1urO80FCtvZEae2XBi51JkV0JR7BUA6xJDWq
YM+1ttPEBMxwcD6XkueQc1uzXWTSasew1KIBZkzIMXSarCJ4wHXKLnWJvSwVhd4t2k3DoX/twOjd
+SE97SD1m+NkyPxBA8oLZDubPkc5geiiRbaKBv/cAjR6YPBytyz/RuyEp4gm6mrp41Tij/CH4tVQ
TR2+CCDyvJqqC8MXNs35g8AGg7mDKqBkmdhVM9kQLoFTKehSLDcZYc3yvHxZlxSDhxGY3nLSzfix
9RRTiHD++H0Iu1lWF8cvqnMDpXgW/fw2z0x9JnLO1/lkRV+mZRIcspiT4vZpwYaGtON1GqDamd1o
n0PUW4aw9IZC5P1j3YzM+9l6UodrmvPoX8ZqCzyLSiitle50D4Us+6O8nT/T8O8i1MAWk720sy2P
DFzirB5qOINJj8cprLVrX0BujSM8SVGQvTmCS8pj3HebxnD59DFyDpiHu5X0LOsJz7r9ZLcCmDBq
k8si4PMU5XN5pivo5/1Z0OqbOI/HXdZFkkZOvPHtVP85DEon5Elv2zlRvrezdtykFJPXI5WhwjOi
Eyob40Igf1t6U3O6nx8VztQjqcS7KOsv4eLkM0PbgjSfRtu+paq1RG+qsb6KBmREqkV/YwSj35V8
LtpJEr2DjKIxr3YjxiF3mSSlgiTnfo0Q9lj7zdwyBuilj0u11HQQnlaq/NZ48hQTCFhFtjX9KDt5
CN14+MjxsyCADA9xkk0nowHJEwiAmFmas0G3zFs1PEKwTS/LpeHo5d9/9umjHz9TDP/FwbnmGE97
cGXp7TPz/taeP7fNirl47srZvi0wF3Whgkmy6NLRUs6sd+zHzJVYwCLDWrr4tZrigirRWE22lr7I
gb2fQbJnu3zJAGm+Ygaqhe06DZupDIejbUu5z4x6oD+E74JGd0fFY/YZ3abtE5yXw6bbN2wp87J8
cepYyY1K98RGRF5LjQPbkE1UPDW33mhD8ILfOz0nmdY/JfRWCb+W6MBSjLH3L6laEy5O3wYnoZHR
t2+5qYn1wk6TyaQBUOeKEuraivGFbMIa893UU21i1JB0l2M5JLTksTYncdKK7Ir0iduRB/RIVFw2
wvM/iZOz1Snl9JQkA9MHEzNOC4euRAu715iC+leZm3d6ucOxOy7WOmet7UQfZ5Uh5tn2YTufHRhV
24iXbFVoNf1NRq5wz/QVi46CIMYYPSof02ilNyhj4rH5EQkB+mkCr7Q8W753/1XBPrOq7W6TDmb4
PPS0D6LMMI5+kmjPndOEzy5WJJluMQk2sho+hDPQ563S6qEcJkp9c2M80qSLdkgW4JB1uLlcT6u/
7h1c1A2rXt2Li7oEos2HaqNFg/YsTWu96HAT2mGvKLAuU/jPpiA3/wwO0mVrycqING1XhFPcB8fp
b7E+Na8s3sMqX8byZ69gpJXxqENmY5Rleb9Xe1s4FuR0GZPhzcR53Brz2XDTv5lMnhI5BI+EE8pT
N3Imi4ogNlZu4tfXKLst+wa3M6ftXK188K/73KEdXdrkFLUcMq+Bojgg/bOtSOG82gns1gifxVY5
WIEjs6mZtNEjt00RpBG/gAPJDdQF1igUX7VyfTXK+mWg/+qVB6xTRrDE5A21SZXqyhZmtiNJEPxh
PUkQ2smS/grZFuUYy936uaZ1tdGUf4yE/6R8ZCwz9LNRlNnKVZYlWMvIB98CCBwrsqbR2sXvsLLw
/TLOM69C5T0j6f4rZra7R4imLWY0Ir1XOL+qpB9uNfRpHRaWbYhQTVNmNX6eWJnWqsW5VmNfAwVA
fVoZ2YhYwDEPsLTJpD86dVPSDq4p8WBy8y0ouUG/qruABn+nbG+G89tU/rcRPxO+mHBtKjdcoCxx
s/LF8XtqFUyP8B7tKuWUK+2rleKYy8AhG8o6x8nXefeVic5ESRcrN12uriSpfHURJxdYq4JEfQJR
H6cdMPiLo2G5Mwiv72jVUwSex0d3SL64Z25a5caz4qbntZ+SrUicn/5c/7RjClGRB9QEtR4azoeZ
yb6tJDTJwnVmXnOVKRufrbx8re4dJ2XqS8FvXvXou0O2FCuXH9JbrH7lB2fcYucVldgODRm4AaA5
QWzqIAmZeRLmjGSY0DKDWu4Km7Shbenf1ty+j8BRmZN2T9Ixv+kyFU9U/53N8qD1tI8siZfQnBEF
SytG+JA9Ilidt2E0/6JfmDz4k/PYTrtu5OA2F+O88cwCasAwXihKi9Nga2weI/yIthVj9Wx/Gr18
aJRBEZPB9xhS+2GU6q8oPYs9wCjW0qaSx0y03AKEepGzvc2mgBOzwNPYK2Pj7LAeJEgcJbIkT1kd
deV31LoPqXyPBGp+Wi03lUgPDoQasdR2VbPptI8BAv9YoiyM7ZqjoKE/gVueDroFcpm/4XVyiV1i
WovrEFUy8+pniZt0UmbKnBrqQx1/CeWslMpeCWp5w1SER0cOs2WO4rJVrsumB3AcFLPNgdj/ExW4
qfABkyfBkKlcmbsMbWbMuCZkvWBjINQMxC4EabDF27UPPKploXJv4gwDcIaN8+hRUj+SHr0RYPCe
U05ieOqGmlF06ZDRZL2q8W0ow6dyfVZIP/mz+o5CWb81EYI2iEH7fn7nCpkOCeGmtYn1YIWxN3wc
lFFUDLhFHWUZzUZMLmGFeZQ72rBtdO8WcfDnjJxYjHVqP0PqqCzUuEsxU3WbtkApSQjCWrU9fr7a
g83XATNdCdOsjkK5UMXAGDxu1EJZUksYTMcOb6rypwLzqrZjmMFz0H9SCPwt7GpPjTGnbti+RjpN
XNkwGWdkz0L2KdreWKzNRo821QzWGGPeCzRtnDZZa21qDcy8g+u1QvpqohTcNW3+txBat+oFmMUC
3oUoRMW9xuvXfB7+GknEDc8b9lKZZf2en8lQtlkaEQUCSgy0jnLRelSf+cgnf3zlqc0dz9iAQtml
EbrBeEYhYY5jSuOCrZsmzW0XNR/6gPsW9MvWUjbcQXlxkwhD7v+j68yWGwW2bftFRCQ9vAr1nWW5
9wthV7noIembr78Dap9bO07EeSEk1FiWgMxca84x3dC+wFEkRMWgq2hy9qwrwe8dZbqE+vkrGMja
pTXOv2qqqkeQn3bQchA6xpHqhw9KYkRXVBHYVgJkhAhrkx52zIn1VeZ8X5gU1oyqXWVz9m8R0sto
XfKAO4Q9izB2E/byUhukBofk3KyqOUlYRTWgztnCdSHI+6rAWmDWRc02xztZBS6fmA+sBORXJzjy
dN26Ef+WttbJ0J4ZC/w1biqYN3PCsYyEN9GrYvTcq52NcMj3P9WmJdODFKBtpyG76I32hxRzzts5
RdmZ85Tj8S2N23gjCVqmnh3jsMu3DhHM/ZzF7PcfBc11Si/Dug1Jax7tc5R9iznDmaSkjMRdcp2J
KBFeSdQznSJjE5HMsaoK7TzwSfkjxS/oaDenRoDRlLiXQIlFe5k0JTOccti2c7a0H+xboqbbOXMa
s3yIyeK9aKvhWhvxbrLV4pbK/E0h7g08RvjSxPpPUfq/A5Yz68Fxrk7pukfOpHUhq+yhCIW9Kke3
AdI2fEDmcsCccFkGFe6CbdwgUAOBSJQ2yVCgp+d0bQEcwpjztnHMJvjlSECU9Xgw51Rue8nnjuqX
icDuZk7uTimFtkR5V2Yt7vARz+jEskM7530XJKh45pwBDoMDqnhNLvisp1lCCMyazPAh0t5DQsSd
kDRxBifTS/LmLZ2TxqM5cxyntU0EuSURYOaq6B/LFzlnlJul+zESWp4TXq4RZQKN1/S4ZIAIzdAU
BMS0bQaqPnFfIpKpKxV/sd2fG8u9pCrxKaR78WXVRC+pxEYEyPX36qRxHrEo6eaU9XrOWweYzFBe
kcFeUXLa6MyJAUsHB6dP/T34UWXbYJULQLNc7TnPnUKh3AWEpp0Mwt6LOfU9SN1+Bz2OMEeFTPgG
JePRISFj8egmc3K8bZEhH81p8tgp95iEMtJuSZpXjF0xJ893cwY9YJTCa4ilz+d8epug+qm54RfS
d8OcYC+4oq6bqnwp5nR7l5h7SyPvPqojRKl2iLE684uLOKRtWh6rBtdKJ5St67eUwvr0bOlOue/s
DuNSy0qEGZ6X2BGHjWFzKaL1M48IV6XPj8ydsSJEiDmtwDnoY4veLDUTWIlCbCupMVhh8Gd6N1S3
DlDJBqMHDmWrMEHiMFNXVQcMr63GJFODJVFEbT9YlA9BdETkvzRIqfwJl77QbqAgmAw5LOKbjb9W
89TYqCUY84zBCzVnD7nRTsY9nfKXKtXFFoxfvM37Dp9/Clw+mrp9q/unKQ2yY6LsukjYyapHfRaY
w7jLe/2iDxLq92ATbmS7W1Wf69Xk2W6aKdhOfDwUnQRA6BMAaF9xiDANWlw/+t3um3JbUOdftTqT
WlNLfrmGMnnKmBiEQSCExrUMZzAov1lwHAKtNV/CwrGJWzXLXZ/di4pwzbBHRzLh3kFXbjo79DNH
R4WNR5eZxo0mrp0JE9asVGVt9F1KSiOmedo63SazGufEtMVL9NyA8ejXXssEbN1SvPFix+WLYoaJ
qu1Np8dC8tJQYzCr/tgs9Xyiz614k/aq+Zph78gRPnXgobQ4Q10bi6OUTrRmsUQFt4abI7LU6+J6
S7AE7RnMaQdboyuq68UplE8Kq9ljZccHOSIbd8Z9Edgrk4OQNLZGO8N+TbfkTFcrt8zWf/EFZfK7
D4cQaZWv3p1ZnY0maT1pRGSqEI6YG45fdufC1qNoFvYWgandm1PW8iyS3FxDM43IE7RxKlFSIEmj
M9Zm9MAAnuyDsvnp/fQB7RHodXjcRjgVG9/sPxrNio6uj2SG3naAY16rdvVMiGX5GpwUo888LWtz
7FKslIk6JDhNmTEXWkUBzx2OVawwW1LTfSnyR1bv2POJvDrSz9pbdZpc3IErT1eyZBpqgMp54vBb
hg9wY+XWNmMOVQvhSw7/PNRGjg7Ygvgnsi2t7c9waL7beXzLbUlCofLTx7c6KqFPpDGW5T6BU+jb
LHQRN2Dp7/PxVabEBaNnJA++0zjDp5aJm8wpLiLH8qraGlaDyFgcY77ZVFV4sDk8V1GnpfuAn3wj
E8ciTYe1hJ3iyVM1MniUBouoa55JcotI+uvwTEaQpAnejS+Gab6AZG8eqOa3BUHMpS0OdUgucM3A
hwSkksdlo+rNdppkeUiI1aOFhGrJb1mq2SqyG0PRXfDoQ7HNuvaJ7ErO6qx7o9mTer7G+OmYjjxG
iuScWm7qqZDHeL5k/bu73MpQ2KWr5eZ/3S+Wvay85cbx+5+/dylvJMcmcsQzRXblOUH4WSYMGuF8
D1TwO+difF0ei1OWNwoBHEenlMFL0lIssOrA3S2PSg412sDdsCHQubunfomcSmu3Vk1rTZZQy4aG
0HPolvUUFNu26cZ17IRXFanLpVGJctGT6eAUSXOcsCtGpnPN9WcMAuJtCGsCF4vCeG0t5pVB/Wzh
h7wWKsLlLsxKz4yaRwMT76WLbZTfOBzCaMalZDRMRAf8o3AK85hlLI5JbeydKjo4VNg3fjbFa7Qw
eKMorr5X1gm1erbV86HfmU5jcZaqKYNH8eCSPX2LUxHs1TD8lG3zq0rri2nHCCIi2c4ijVdC4pgC
OqK9QxFZmygn6rItga3n1wlk5uOyaUehPaT+DxKdkWCznsqdCcG3E3mMboTUY5bnQ3SkDHGd6cHX
XsY+bQqzY50YuWLVuMqbpljfrn8LjEB7oW+mPlNWUazitQ1GVpyx6J7yibwmq4VGKcNixxJYPPrh
mBzxDYSrXAxwWiicHqZcIvztaRsZQxbvc43y9YQ4mdMyu741UuuPMlOuITUWEnIC40JaGmhXA04p
KM/ZsZRryF7Hy0gV4qDqxFWubABfl+WB2m/FSe9ntgZP+7exo0G7LE9TBvpdqC/71bLv31OWW8s+
v8NrlY6tuvn36PKAGBUDOgGij4Y65/F/vcFyV61UrteGuvv7dvMH+6+XNpmhb4YUVfm/1/778Mu+
XNHx8KhTtV3eganTsNfG8rENSPRYVU5gHUMZcTMwpHVc7sMGINdiuenr7CR0mWIGudJ/n748cXlg
EBGxE40be/SuC3LziJrsKmo5to/kXWDaoDnh/FGTPjstUks8ECGlNuj0Az5F182eoG5XfD5rzeXG
OQttrsFKsysvf29mhqEh1UxIW3CbMt3FyrjpzP7TZ1pH4/R/Np3s80vWu/7eNOqL007kdrt27qmh
HBEFlIAJh8Y00AMWE9hd03QOgEGfiqpVr1pzlDnCehRk5fcoawTTSBgYPkCxmO2PdNT0WsTVr1SP
zLUfFfFjBYMf2UddPvSapW/F0KmXJIQ8VrV5fDa7JDmUhS2OvWMhpddaeUiayD0FCNz2BjZWso90
Z9v2seHllA4OzVyZlA2XwAHppzsXK61c1XHPtR4A3uw4VsqfJnO6h2reTF2Hq6tgWb7ss2buDcC2
/oEGd7wykuKNK3u1DpEEcEqx8VltXpe74aDcwVGq65gSPGlTY30djLy+Gv//Vh/+6ps+PxgUfru0
DK9RWqdUc2oRXq2qfU9TZgChjk0dbRxEn77Y4ff2n+cSWKxRzxkwUSsysLfhHPgDDgHyZDhe00ki
7JEq1q4BG1Lt+E9RUhxZE7gUedmYLotuQnt6clz+Z19dG3/6sNOOsda4KGTiT8fI8lPpPihm4t4T
s3fvSigPwrT9TYTNDt9FNCI5ZzMpNk0LFDc7q6iY+WWwTbJBLR6WTTm368zWoLzbPEWY5j+Al8ae
GaDvUpoye2b+e1z2o22ettT+xl3mpM2HMaUbSyT+SxpBfsJsSAzNiE12LNxfig0uwqRM3sXZtoib
bTtCAuMM3gU20rkS0Mouw5kSOij2IrfOV87o+i+JRu4dlrlgBdceS5xvZ1vFT2ilymdpF8G5tw3p
mdTwVN2Nnxx09FMoJLEPTBbTvnM3oW/LVW6QP7dNLa3BM6wYcgWo7yPFtLIdfaU5LRslp4HLyvgF
UFnq2fFUPGah3uytvtUJ92qsm4im0iOgxExKlv9jHvxq9HCvIBJ/b6sx3ypId45gnZ3HqALjCdcr
+GWjRB5o6r6i+Ql2g6WEhxBkxhPiuvDvezjZ9CLiKH0ZqPbTC+mTfdnZ2nNjy/flj+iu81sYpXOK
Q6C8UW9PJ1k7oMmXm4muhYRNZ4dUEnJV25nuqVGkbgET5o+1khaPUd1kK6ciPdJIJyj4Zn0vCXq8
q77YCryQD8suSoXyJNr+93KPCOiJvklHMrU1Usijs320qCk+J1g/N2pspxiKp47xOyUX2UwJeGk7
MsV02/yU2gc4hQjlUm4+kBl4J/xcffKr4Yvkd6pdSWDeLFdXzl0A5V5ERvGVte01GFjMVwLAJ9Zh
FKdaLqgOqsmX22crq0yzD4mjf+76kzsDL5HwnWE11fEHnbwOckCFOJRwlrtWW+U+YZG8j5Sm2Feq
zVwRlgWxRGb0q6jhf47273ZMlDONUXgTioAcrpr7yCR1y7TbJ5b1mOlZ8m3LzrlTkimfIgipx8IB
Nr/claVWPgFL3kLvYb6f6tcsSf0nw/ctIr8Q+VC7J3vcF6yEB6Zqlqp+G5NZehVSqH3sjF+0TvWr
Yuq/G3wna0UKEDB8tddKTrTXGgwe8O9f5l9Zb4kXSezyvR2632kUUJUMuhcsMbSRM7M/pHiLxqLC
XYCI8QYThJQplz7m1D315VTcynl9MsRqvCLtprgt++yiKG6hVbyUnIFEYPrFbdllZXaw52dnmJ+f
8e8FAxAd4pBInpzfY9mPFp8DGrqm1zZ0x1bLIwHpLnZFi2V5PU1Si4ldl2y6phfHZSMyUxzHefPv
7nJLIopkLv9/PexKH3OhBmVufivAgzx5eZvlFcvOZWNk9tfUNfkJet5FpFF4jsCp+PwEQ7zuYp9w
+apWyXxk447kYtfM0leWlSj1xirJCGjS26TStqU+ZRwDMYwwVxl4c2RqjzanWK8N+kMIWWtVJL76
UVWW7ZlC0Tg9g9wzktjZjmAVvUCx2hfdLZmkDU3qlWZps8jN0JgFmkiONPjnhnN6WTZDoP7n1nJX
rYfuBDeHYngdndDN/2dTdfwsq+X+kFrhyZZqeUAR+tkUcT6HFxXPmY5NnIbxcoegFfYYuDHaCF53
/14O07Cf6kK/48PSH3y7QqzgaPdl47QVXwCz481kuXhubWMkxJxrb+P3qKWdurrZ+phe0hGH81jI
5muSKca0oH1pS6U8DA2JDGLer8LRqvOvZAKVVSHVPiR9a7zYBazmfnJfYxJ3LTejOVMl4sEPgBzb
OK42LPa1t6AezxRCrF9uwp92Ml0Bq6PbOwFpao9Rw727BoL15SnzG7VR775DFidJnos0zU8qwWPS
VRcFCM/sm6jfxzS/MhsJfuxgfFCqPnoPbMRCoanHl8gCp2QLUl46Hd5V5ehvy1NJENw3vRt8ujSe
1+iChisMZu3I8DFuySTVWOs0DutT5gF54yNZ4GTdZA7mHkIJSRos7PJmIa+6DYDcTgV1k9GlbIet
lwcyjXJEgwRiecby3KAlubeU9jEwPssk1M+4760LgtwKx9p8E7yN3IwDLSBqB1BaXHAXuS68KECa
XYD+a6k7sTMsrC5fLzf5/ptzt1tum3il1rmTKB6F0LXF+mgdj111rd30d8Ui8zuklcJiXvttZvLg
QEPBw4NDXxK5iYMvB48hqK/n/Vcb1lO46jrcw52VvnZNdqLWqGDByP+zmea7yz6WbbtepaQTxDHa
paC1//t5f1+mmS8BTqx9P2Zwm+loem3SBUhzGkS5yyawouDM5Ts4T+S+7AvdpLtAq69IpvdgiuLd
0OjRmZBjtIXLA33vqGsj6xQMbjwvN+VLzpV+h1+HYlZlQRocKnu85rjux8ApuPj7MtzJTaF1+oNl
v/Rcy28J6Sc30v+UW1YOu9hUhsu//VkxMzD4kubAoF01xkfcGPWjJsLs0XlCo0L+hClomWmVfplK
9I+6Xajf6GpYkFTNJ3B0+utObx4RXpWPTg/0cHmGnUrOs8h5yUaSU+NwuOXjknRTmC+dpSKSrpvv
uFNQWfRFfwvCQp+povZcGSSPBMgdPWeNhM8IgRe1BtXZCZ3Ey5xUkD154Rj3kGq+MkLRMcrU2QxV
tmsXV/mjUWGbLRVr68pIfcYtkW39MhSbYvYSDoZMjgq/LJY1HtUjXKNa/cna/ilvZPGed6O561ME
h+h18nfca7i9Qre9NlalPaiy1VZFOUSPIeuYLSU9ugdS9LAxONxYfjOnrpNq29Aa3LE0Cekwqu16
QHv61KLxIZJ6qF4zC3ERBkSTRWczwrc2r7qWK3+cxqS7HZe/gzCTK1E29TmpHET0RZRsyNzobzaT
lC1rHBTCSqZQEM6aSzQYDHcKDSs61CDkTcZOjrxj4mDTqPndrlNUJJQ3nOZZGTqKm4CJvsJpvEQh
wZ4rtOHIfaIAIGL13Mto+khZd+G8pFQSiqrGogG6J5bk1hLYdfL9tp+li+JTS9RLXXfqs9pHFt8p
bbNlfxsPJ4yPudf4goDXKd05taXfIGI0z8gDHeJn0vworL55tifyUPF2NBuDlQNFwm5YM1C5G4WJ
8q7tjOnNoWK3guPYzfTCFOiap5A6+KbV0iTkr6tRMPjTDhdJu8vJ5CQHzf7EajxRTRX1zdXoNKYl
EAFVT5RLnVFPQdHj5SIuvoUiT1nvT69J1xg7sqSZuRpZ+8r84bw8YYhR2LQImx/IqosuNLZCPp7I
vxMaW2jksjOFzp6B0662ZCQ3h5TE7T26A2Y/WvvhFxSrVaD/J5t/QQ+mxyZTx8cktq1rKdz1v124
fzgOrOJhecKyPw7M/oiIhnUhr1k2dg3y3EEx4zUD/ZqQnxWZlZIQXctL+zENH9t5A3vDfMjVz397
4sIKHnPhr22kNtdlv2VH4anWsnidRnq7DSbZvakoWomys7ozAvTurarn6lBjPNOItm9pzSky725w
YR90p5Lr5UWxm/XIAmR+WF5E0/Q1a6f61leWfNFrYxVZhbNGgzPiPCiwWA7zagVQDL5Q3Te8IJZY
IeZVDXLFH9NmMlphZN0yrA6fY3srB8v8QnbPIZxQrsU4M94zM/iz7O9Dk3DmSYSPEZkV5xKZ07qe
X1BWiocaWn/H+hXt/Fit9orbla8cREfTqcwvxbbw1dW6fkxCJjUsBc0XEEkZTqwouDSha7x0LsQj
rSvKiwnA+oXKwh+1ytS/D8puhmoWm2rEGGe3hral6R7tmvkuOq5nS43qC9O6CHauCSDNDYeNW5Oa
W0A/sUSLf3zcA/l1MWJXn70N7UuqDcLWImThrqa/Uhgfs//cjrPNAGUnzOLvrNc/w6KlxUWQ20rD
QjpfdteNOn4bflOvKn0SsNhInjCFjg64vkzEA52o+AYszk5E2uUH7CTU9CrEWoSteq3RXMa60fYa
/TCwqsa0FriIfY7R/WSb3aHrqO4bpYuJSjkN5hQel3udXgbkGcX92ke/fg1IeLwKBgJPd8d4MxPU
jt2UO/cZw6PNuc1a1K5TQ1W8TqrgZbL8g5GW9TSacsjFzzIPXU7NuDg72fCejSAXJQr9xjfoKCXD
E5zajd2O30yFTW2kw6T5V2yfEIh9YjhSvd+4pg4ZR8m2ZlF+OlYMwJtijxcphAVxiXxTk+AxCJV4
S+J0hiMzNz9Nq8M8gmlMdfz8mCfZsbMCa21rsfICueIU9an2pbVYYq3e0A+mH1wAMac0g7K7HaFL
rI1wp6dRTiK29mznwx1iowfo/sWKh4uhZCdkB+dorIn8Vrw09b8nS/zB1YmPX0wnfxLfGDMudp3I
i4v8K7X46h2VMO65m20i5DlVmoDNEhUHRcCiGX1j37cSaR5JwptM8JM3BXItJybxqO2pTPDvgt/I
9mVBm7OPaS0RC2OvasKGPXSY6xHxKXZSP/UKBQVloVyBiLibEXcHjb8cckMWrBtWCFWbIAupsX1r
7gg1Axutl8FcdkzfWQmFUgzoSWftKG5IWEFC7ZuZIOwhfScqvCZIQiYG64DUb6RSx4J4OSyBFu1X
Wa3azFyHahF5ddvEngNmYJ2M/U/l9uOFxfKvzIcz1JjdroejIxn+vCg0xCYy++cY2uBLMsXP+d2n
D3D0FYYMWwBfGJoiR4/idDvKe2908bRLYFM0iPlnYBGCfR8YKCqName6HgOMN3asg0RL9OcCzSPZ
QTjB/HAyV5ojaPPpU3woQXCswq+2sPyjOjLp0QTQarP81eetsgr0qPeKMUfdkr00hBWjeOOsaDR7
Q5LFdbRyiYZSI/C3688smhxPFCEZ0cRzuikwCuqnQBnuYa4jogoIQ8CoDiukn4qj1sd33cV5IPzx
MORBs5YBfSSwXGvGmrYL6ScIcRZh351RvMLIQPyHGuZIAOuzoxFyZobatKMA/pTkRIsFesuINYOm
bdf6w2QrJzmi+8nmfxml+loPEwDblRcOtAqt0H2vy/iPYSp7EcavuE4T5pt02mSkbOl2WsjuSmeT
pk+26tNGE/mzI8pwH5bYzjQj3UhboreQ2dYp4ze9TL6p6yA17mLKY5skCoDOe6xWf8HAPtXIwIij
1jaGGEJCh/pz16/TEdioDu4Wd0yO0RJkAQmDr4x1zaq2rdxTlP4gpH+AobwKIYU3TfQjph7FSNe/
iH5SVlQZxw1oVrF1ba06dv5wylj9e1Nie/Sco60ja9/Lk+ZK52Y9KOGTq5Lu2ZU6sWEBXeZGfDCw
cwXTbuPYO1C+kGNIC6VgJmk1xm1AvLh/NSibG0SmFtoR/QI+B1/g7BPrJjK+G5YqXpo1LxFBq8FA
UKzvpOTWUWTjQn+aWknUbwDfXBuDX0oiH+d/ckyjL8u/ALtkFTSSjtGTIxZp+b5ox09VM8YdPsSz
bGPJRTtOMA7mGAQ1wKmGGRE+qxDumaF2q1ZTb1Hmj1D+1TkxG+RKeL5icYDHvr8KW65WR+H0b6Rt
/fbbiTmthL2MJc/q3T+OKvxVoULNADPergjTKdc2R3cyqV9cWFECakZ4UIIh33WletLStFqnDcyB
CIP/xTauvZmNq71e8DnG0H1uiAyyMISjPcyfmmtqABIs6LJrDpno87FQ6hSDEgsqXMc1mEXfPF04
AILa66htMUhtUphbQZ19OTZi4qEhqrjMU2wjYfYlEVA9R3pzNR3tzS/Gx9qWlylt6QGVSrgacpuv
GG0pin5OKiPZS7Wg/d+Fr0bPlYXafrxSIvtuifL3oLjnPhQIoNI3i/irrqnJnCpxdKClDn28CTIn
pAcPP2ZgfyX1Dx2oIMBB4GHZWCODMBC66FbnTaX1o0xl6CkR7SOcwl7S+6eySYc1hrMPBZGE1iSH
MBlBbrVnCxv00PFWsnfWGFcOFA3P6ZQ9TLSLG/q7RtPeRqqCHigXj+rKOrKScCUDBRMbTNAQ43Ya
nAe7uITJ8GgZTXfnnCMwwhVgwrPfkC7jHQdQgLrEy6LxKUaogbiWlGqls9gVkrNmWPrRniau2/Be
S8UftlMO501G6bYugbCqQAlq18eyWAsUbNVvVBjUQ110l2Mtd1HfXvvMfLVb1tkogjlJ4azrs+yh
8b+Ybp8ca4cYkh/mDkHLC4k697VJhVWB63fooCyj92wjorXbZvS0PH5uWwO5UcFaxVDK716r8Z1a
4XNYdSc/hv7iJodBsNwCthMkt3JuC8n+x86US6WUX+p0D0rjwcQIYUb9Pou0nWIGt6r6mrT6AnLs
x5TZg+jCrxQVb9q54bZOgB4HP4jgXdwaJee34b8qlMgQMx/4aD3S3gqybnGqVK69wCGCHdJ8ElvF
CEBH0ZEj1yNrbX4HNCIdRpdRCW2gdyg53AChs+4TXDvp6NfTvooIo/X5+lS0v5WLBMkccoziVDoi
MUy4ZdrNVJFRFbRCW9WMgqsK25YQcoWn/wdsBWgWS4xzyLQBqgCgrlJ9dAlTe1eRf6SRru1uGjwS
tCvPFbuiLBFeUFfayIwKCDW1A3jWtWROtq9tukkpV3nDUb7rqUPN5ubnhOxzQHLuKo27dU4t+ATx
jYl8l42eAWnpwRJ5tXYJR3rzjew1rKv6T9KXpFYU7edfY2lrj4Sa7kI8xak3DpXv8RPu+S6ULZ8t
O0wOYhslg2qmzw4yI8vk2sLii+OVZWYHzShwHPpHs1sl71mURwaKNIXsypdgvpVrijguXpZM0T8j
VdtZlqH/mfJmT2giWRl1sgrrgmaj8NHXjgqBa4P10WvohajAjvya6Y82+5b0EitnTt4h6wfnO4/0
Cp4fJXOHdoSp9JdRauJQ13ArtCS/LZs+6DxNvf8HISHN9qGx/PEox0lZV4Nd71UUK6+BA7AJfvJX
0XUQKV/cOkjX4Wja38OfOIizX77i0kYGy/cpDf99VB1iJnULK9lM0+qC7P7X/KlFJEdkCVxpYr0L
/it4aYub4K99GHZDfnaV/DWe+vEzNs3LX4Bv1Y0V+Xh5tzMGisWGNQ0X8JLFtq4KsqQpKNwUUMGX
bGZ9ZmLYoHAZ3x2u0asURwIYUsLJ1jmIv51VEeQ21FSPVbW1fkuDRZ7bvTqlzWQGJNS/TdU9Tjro
GCu1i1NuwY3rxo+QbtPc28dIJwfBTzkmPX2tEa+pg5RTUfJTq2j0DhcahGzA+oyUrBvf3EZtPX7k
TD6dVJ2+ggZ4a0dnci3bKXhsaGNjommVC6C3L3dezA6x1N+wPTF4ACjDFho9ZLJKziyktG0t3V+L
sdbIfg94F5Wa9R7g0fFMS9h6HtrJ4hIOkb/oa/MZQVK9Jc/TZFREWB/bRCQ6M7Lc1FBemSJbEw8W
QUVimnvTTZA0wMXrLfM6uDp1YV+qZngm6id7qczpvQ/y8TaUEy6Ruj1E+li/4oSAkulQmO2j6Sj8
Sp50sydlDM9KE1hALWcIQirci5lTG2gc8KtNSucDVdqhjfN7wj9zXp5UoSdd4YsiaBDmjJE52lGK
bitsea1mmhDTCYEw3qp34xgjQeU4LU3bvtVhLB5bA0i11+nIDkkg0N+GEh1RZ7h0IwANTChjtgP0
h72okhG3CJ5BvagYugWCPUD2n3WOsfevbQ700MrpQtw88+foosHcUXaAqtdX/QVs8WstCgKOzbp6
DB2M1wtn1u+1Tyy27U11ZXU1gYmvrAsoTnEGv0n3KW75syarzGg07nCaTQwMlfCIrA+/p1rd2TQ2
Tf++cMXqMNKfMPYxmefEp7BEJ4B6HCF16yDuIhy/fEIWMzkXlXA+9P4UE/Wdio9sFMr0OxD3MTZe
87bpv2nnvyqd8Y43r7qDW7A8qAUp7VYDPmieyAHSkSP2TSn7R43yVVx37SYpMqRWyzGQBAbySgXJ
TZ4OzYNP839xTbr+T67L9Pmvn7L7oX6BDoC1ezlj99uSq1uQh4e0sZRLYM3qxKx1ILdKTxVOfF82
tIHDQ6vaPylMeNEr/dNYWxpgZSKac5hD1wLJHLOT5tiNtvyYQtdCa5mWGFEVoKuL8TZLXOViBOYX
Yjl/BTREXVvNH60YHSQUpkREIZJN2ytnu7TNc2v7Oe6orORX2ffEBDz//SKCPjNWYFjNpyxlNkHP
M9opGSGMDb7RhY+OEv9jSWQ3iB3Z/IVnVcir4RVmNEdGG+Bi3POdYkMNjhKeEY2N8WlSaY7qrI5P
sQPfw+70N3ILsn0zuRvRDyNAHcgXfknrQ7O+MuIyV0IHJ1VWE+W2YoIg2sFS82P5ODZk2ytG+55b
1nBHDhGumLqMrzp5JLWc4ZxWPm4xFGTPQIL0I9a9K/Qp53mQUQ+B10kOFiqojR8FpGxLAe9opmIs
5NuuwBLTtrBcmwhTT2t1yj4cC/X8d3QYMST6RW4QyKg3m7IZ4G3XVDdXtpYbZ7HcHCzygVlAEwQz
n6w+4nuz+lQJat1pru3lwRDs86CNT4qyB/Di3iQxGB5em2ybp7/IO3NYZMbWsAtajoEJSCacaOtL
1q3vuWalXWsHvU4PcXNT9r31qrTmvSNhT4YcYS1JdHeHyyZu2avbubO5Dh3A8lVCzmvx3jMECzVK
aRIX1VM/S9scdOZKaDjHljzT/cis1GsxmV/LklwkY4bTB1mW3PHYxihSYViOaWKs+ceFZ5dZeGmm
yNprag5pq58kEFXSacnzbLaZvhc4kQqvc8ZkU8DU/WvadeCB6UMZPir1aIGJcCi5k+ysFhnkCAHR
kXIYvTS4Zpow7PdJRblXh9899UjPcTosVul4oKkevHZiQPKdenLylTeQawZuVEzWVJWgxkJheZYq
k8Ew61BYhwmDPsNLQOEFFrBBfX05+S16X7vZv39FXYHE/x0nxUvsqDsHPubRHKxhK+lr7AEZ0sEf
2/YZ7qK6UeJYkvE1g+FjH7w0iYZkFqgFx0Ua1WSo6MWmDQb83U6diZXim6+d9v+YO6/mqpVua/8i
vaUcbpekFbycsY3xjQobUGjlLP3687S8qz4w+4Xv3J0bqtgBZIXunnOO8Qw2E+gP2AG2TZaAzQfj
5PIeHTei9//7BZyNdVAz++uWVVwaBhG1JUBb8AHQOsnVKXZ/JunbvwXeWA6xWLbKucRTVc3+kGvE
1uaBr2nmoCvheezIIqmPyHBQ88fDQsynqzytaBKKOTdZOfXyoMnPs3a6Zq+gpy1aOn1ZZ98tbdH6
89hYgLgw7lUV1VRcr/NLJjA3zJ2qk5fk6hiMeXOiCc4YbxhJC2bVHijI+4MVcbdQnSyXptPTp+qw
iBvyaLcm8z+/zayCpcDBW4PzhIbNlS5/EZrahMkgWFk1BRgaoJX7ymuaB/LR9fPMzBOWvb4+tE3E
hkVOxva7aBzVB6VwQl3kzZ0Hd+Fh7KqWhlirnUExqA/JEhlBsnK49WYUM9uuOmGcxAVsrFfbb7vP
uQnBdHsk/6RE/pKG+PbfMiwf/jV48pc4y8P/T4Dlf83C/D+YYWkTq/3fIyyD72XxtRU/h17K/+E9
wlLT/+OqmkrejuMQhWmTufOeYOn+R3V0si010yUqwnE1ciT/SbC0nP84Fiuvp/MB2KZp8a+66j3M
0vwPWkOdY4+6BWLa3v8mzNL9NRGIDDWX/AoiTwnr1uBJfIzXpXERmaY5q0Dm1uUCYNnTlOUGVZvF
yl6O2rFR1q9jiUIqirSLbELSBMirjGGHtITI9Tl9zF6tbjrc4P7CNJe55XAJF3GEnyXOAwoxKvpi
xSnA0CPldG3TAsUChsw9NqrlODQu/Y/mUI6viWcwwEQkP3r4MQjpKjBxfjbsEu7ckDU7ANwhnIz2
MC7pm1E+6aVvEwq811mtQt0jxGv0qrMo6Ex1nFUC06DnnY9rdCHwAfppyy5m6s4akCxH77ZhbqOV
7UmfHVj/hiRSRRyVaTN8H+A77WpZ02T9M4H37tlcYBga2qWWKdeeps/E9qzorNahD4nlfVuGcroV
623pPekifciNSD04lgEpMeW8tKyCUjSLvuvkxaWsUQH6vfZkzV0RsoNa9DEQ8VOrILfBsa3f/vQy
/vPN/pxYav6Wm2dCwafLorqe6riYqX/NI1G6dmmXlQP6ULvnuE052BX0+U3nECOX8V0ty677SrA3
2OcCQMzJFqTieTL/Ta17n2WqpyPfoAtvsnAabYICI9c4povxkpXRM/V6HBLFiNEgxzmObup+qNlz
Mre/09am2nkF1oleZJdU9T9cRqOAh5QXiqsKOr91a6+d7S92Z19xRMRT5sF+S/2qcq5TJ//s2Xn7
l9wx57eAFpVcYsIsTQyeBmoDmcb+U/JyjxoGWRjzMPCKGbkFOW5HBfRLPimvrov1XTHG77gFcG4n
nLaXRS38JYXbvUZu0Eju+CwsOMBoxXkrFZ05BiMTpuiHiThNe8Rn2WPsQ72x7LwSy29BtONAFx1Z
9cC+O1gEanl44syiCd2HScYpb7+YBUYc3Jd8IFhYMGl9XqfKC61piP0l1glIMRdwzfUcTPKbtNOl
xcXaqL65Oo0vgI4ELjNne8WqMq7dgbTmcMjI9XMSJ0xjRlgm3Rx9zae92ZiXlaeKQzcbUbBUzbdB
GO2npKWvMaWyV9HO4JV7bKkq1LFovutipz3FqHW/2GNLNEfT/i3hUWdd+yXhUePBaJ5t2OT5GuTc
fUh4xGvI9SU2gWSOWPeTkyph3zwk3bQe64Igxr7osIHhg5MhnSfUuH7m0H91rISJBIoMB2YFk9Fp
OFR5fDWpxkWjKdGtWc2CvjB2gmjl1TZik/MAYcJ/CaXWfl1NiRfm8nWdmALHdkybecmv75Vu1xHN
9bSBlMLT0WMdTjL2zGDmtLRjj+jCJlrb0/Yq2QoHOzhJWWV4xz6hA7NEkgpMQ6wbxWnJxKHPTNPv
GFSebHX8W0yR/Oh/zt7TVHnGgJKhOZbrMLH49Vqhag2zO4w1bu6Jr19FCDBg+zCqSt2pufM0WdqI
ibHLQ53mOcCso6MTDlw7862WVQ8RNM51VNe9lzK7EMTWBUrKSq3QgsI1WyCZB8sB+RyJtNXRuUtE
EqxaBn+fNCNO3kuTh/NK7HpUjwfazriCybupCrLJFaUaD65yUJeKl0BleZ7K0Re98A7j+NovxUvc
2PY+8ep7TS6kmlF+gmWxAsMb4tDIpyvVSvpLxXWebLtFnKWDqgRv/k2JkytEYwNFqiiDpu7+dmTV
ZILeh7tqOGiBdYNgalP7+Aa4q7UOcZT2dCS5sIgeiZ+tekgCkvBXe2gvSNSNEncHK4pQCQQIC5g4
Y33JKwLl5LW6Bh+pi5h59ZRQx9r2571A+5fHjjsSNhBLH1ZJeej4eelLTQh/5gLparu2JsIoM1m0
2yC9hYpGIhXupWCszXFP1eInyWDsLIjKWIXkVDgqsKi13oPjlt/zIv1S59Scf75C/eNuxYvJDeS1
NKhHiLP98BHZbopaaIOlopOo8xSIa+l2IW3zMOdd5kQyYfzvpl1lqKQWUcN7yDFDI8JFnitac6wp
D3boUK5V3FwUho4RdInt7e3sMU6GM4JGsdOt9enP1619rFbkdRu6jKbFUuPq5odqZZy6gaslXaC3
E7aLTvwgvTrxRcqMbrgT6J9Du6eDiFUXGf+Kt9qKKAxAQscHQ/keqckSggKTwTvLXyopjdPnx9fS
1cHweDb31aFe/fWp92CNu6hl3u/YxHclHRo309GvJs9rOIHltE1rfQzqiALL8IYfvmX03t+e67+8
ea7JG0demmvjw/9wf5p8reoRsrXvVQ+z5RFkMrBe1EjoIrxgOxsXbT9cK6PWwr83DrVr7Seu288A
iO50fR7xF9UgLfLkeWv2OA7qe/kyVl6hXTQOdBNzaDijngE/cd4w0JxRm/qJ+MtP4v1+Nzkuu8Rf
cCD1dNf4cJ4CqgAINOdJozU5JaUnCG7rvIM5ONfTgJe/LU52xD9oesA1ZgkXnmhMv7X0Ptz++SiY
8tEXu52G5LlHy+qXjHUO1WABoyTprJWnar2eGHdFnJwwE8AnqsEWmDIDoil0Xxs9WFnmQZnrt576
gYyhkilr5Ly1FVYMisWTlru0fxRctnYPJJER03ZAyePmzRzixF+rbO/Q68FvVRBu06wPxPrGd0kk
kyXxqwZtVX8fCIkB0NQBbocIgffgYVsC7IgmcjeJk+MmCKyXhusjSWaX5gYshllMSD/qdQ+39iny
3H2Lp5YZabzuF7mtkxqwXyPidEeluqsU6b6w+r2SQL9XFJ2cuch6KUeD8Fltjb6QEYTjvcmu4pRN
Prd4qlmEgnUYcE0r/dX2sFv4tLt6lZZiA1AXkmL+PkgTf/7EzX958DqfuaEbfOYUbB8WT259lukt
Mi9DWKOvFkp1CVbsrFBeXRbf4zG+b5zGvCYU5dWazAT3K7h3dB2zYYx7IJ19aFWsBiO2wVJdHwxB
GqQgsW3suW8pACpL854z+bIU9H32gp+AI9EELUv9po04cJmFXC1my85iiQxzydrtRpAMO8xGMOmn
aLfKLRPSDV1yiq7K00cS3Oi71gtRa3++G/9y2rGZhmk6K4vumIbz4W54fR9XXkXOEW17ZOCYbELL
aK6jlaBh+TPMUwJndIq/MpFnDmqAPbdnkETOUry6BeqUerae0UGOvi3Pb2nhHEgaRsaQOn/b9X7f
U2wWPfY7j3RsemXywf504B9E1S8NZmY/rkABFkiMIdLi0BWQGRRtOkSW7aLQrL7xwMBeWzzigQpG
xIXi//muWdbv66DNBqdRwTuWRj/gwzqYcy/NaBaDv/bMHeYOLdT2DnvuhLPYMpEmxnjRQE+AUjmT
/xZiTBx2Zb3ymWbDDUnmX98PFmbagZwsvnWI3+U5yDAGyoH1yh4F83XB/LNXKuQMzvI2S30VqCJM
DOoAAgp04Bg18KsEcIieN0VRbWZn8adtNVgLVN+TyrTCohqsPPg5GvjmtjRvEB7UR2FbDFPX0EZ+
yA/QBYo3f7Xdvmb6YyN8UpMLs1QOMbXLIctiUjeKZR/lCoEKAnuOj4moDGw8UnqXghKxlCSgg3yn
gvubaLrvNOKATqi7AMTKFwnmLtP8ZKFPKsxXZ6iHnaLrN8z7iNyp9kZMd9rJ00sKh/bAjDVUzfxE
d1y7tAuS0hY42rhVKTycoGnL10zPB1Tp0usOI6GykT1EJbNvk43ErwA+XeRd9UkwV4HHlU+HLtbB
uzNGE5zmyGqzA00Xr0nGaY1GMp9bjpoAQPBLUWYmCBr0OMrIbt8JzM4oElSmLT+0zpoDRjpLsBjd
PdwQTrZZ9lXJxZvOQVvFM3CgSbvsV4bumPIn8BZJ/5l64HESHcpNXaNfkbY4UybtcYRLwyC7zHem
Ww6BQSJBLPOuEmXaN6lmAkhr47PdL0QOROqDisUTty5K1ogVY1vCGW+Ph3I5tPEYXWyl7rwmjCNl
Qz/1AQPNT2kahzj/fD6SioMYEKGChV4ZyQjLK/N5bIEc6R5703ZwrQRA/h794DA7Bb1kcpmWhQ4I
R559O7MOCVzoYYzM2Btah+kse/S2yinwCne1V96uch9xIvOu6dk01o5EwyHRK3QlWbOHfXPWsI5O
DR4T+JtdMCo0Xzy5N+Lz6vlodViNrXnYFpNW73k6hCosArErKxiiwNcq4QoMecUUuWFvp9BxqPE1
Qf/LxR7ZyMvsTPtezVHCFHMTlrIcEW31OuQmYtiSuQGhoRt/2us4GpfWyI+PB4ehOY9NawdqJlXt
AtH2e/jzl96YqadmFNyDgbiN7VNyV+OR4yAKFHuqb+q5exts50WrIdSkBAecFtIAzYTPYGDhxARn
n5cSfcLWcNZn/TKrUlQABRed8jjvS1oENw1oymZyb4TNVB9RQXObzW/5gjNkSql/TRVBJOajMPOq
yV+slagLkgSW1Qj4wXOUceK5IG+MQUlzLUaISLPpdhxZUIpla3YYyiTeJ6mN4kQu6rOGjcPQLB8N
0XhWkgbw4YwfMqt5uxGHjQiCjOVm67E5cw42LEKuFsWTdhm1mAHdTntdUpoeCpp93EE1wjfI+Lvt
ueI1Sy6J3Kx5UXk6ToRGzMzQnOng83aK59p+AwHsqo+TB8bOyiGra+y21DDgNgA1px1/31LLg028
BMNMzIFBT4dWDqb37X0pEvmp1Cn6WzTUeWQpSJx52Kr1hkTBfP8ZhxqV4xp9TjvPDaEjX4lIvy11
S7v0Bizf0cDnb1WT7nOKvUPehHdSx50t/wOaYwrDpPu6ARMR4UtknUOVAIOLanAYMqmqHg6e2YOb
Q5XszPtOfoWTNvBWow7Ak/TNXEhZV9mAfWfsXjmP8mZW/JeQ9xwR7WutjS4Ut70YVrxRXt3QQJI9
h7GYQavqRFeg8Qgys4jvHPSxllKXVMeOskc2vrf6bmUKRqtJGVmhjTFUB2C1TecWx2HgsYwVmJOx
6i6XAWzM7KXewbEN1nu8lJfabHxC/MlkDk9t037amlCOvECFDbZlJIzH1WuvDZduKTmdQradClZB
RU01fF46dxvc9Voo7gE5I7+k0b03Q46xRufIXOaLmiQryOVZI6A9ngPiUSBGKt13t3Tu04nL0CaO
C246oA7utX00FJ9TO33pYAFty1nVuVemnvPzy90jXSE5E5G5mLYbbv2FbQl4b8KYN0C53XMPvh63
S6/72xddsg4oUzftu4TvuwQNtUvU4m1rSpXQ1gPYuPECEQc0s9RXKHquvXZthmZ4pY3Mdrktdtvi
WI/2g6jB/EwCN748KelSWpvnxnOelFfYGe+rwWVvEDwKqBg7EELXs0Uk09Yr2lYMk2WE1WdqT6nW
v1fgcYn+mzJ432kZ6JrKfcvkaRkJ/gOMQ6ijFEZqzwu3rSRNymqLWY+iuYA/ZjalsWuAVE0NjFmk
+Qc+9yEoWgUoEy93bvAz4ut7Itqrel9t3x+w/Fy3NXMEVa8SHwvzlhWyVzESq7O5lzTibTfYFufE
5l2PtfuIVDkf2zxjSGq5k7A5ARSHpGpHTF4ACLp5LQOCms7g0IB0quJlu8lbXaHKCmjOCPertPml
R/IvN46tOJqxanbqJA7FhLsjwUVCmagCNKPIVjNUikTA0Viu+aqymi1UIfBoV3escobrBGq8S7sM
NB2LM8JronucnMiZmSYNHqvdBtvPSbhechfNJMh31mbnVu+1ozEyTLDMYw6nOthuJc0egqQ6uHz2
5BwnHclzrKR7p+U8hpdkAEnYpe997rFvzL07lNXfjriyhP+188SxksaDZjHP0Rgp/XrExWjdO643
9r4S5fqDzJSj50dLmMcz2JgF4ibufGJ61TBmjkgyX/ZFyZLMTwmW3BHGN4VOrPytJ/J7o91m9GA7
nkZnRl7erxeVdAagHwBs/kgX2tdom8HEsxoG05PHpANsKpTWp8kVLSOnNMzYdPd/Pm//SzuJo7/u
6Zz7ac8a2wTsp6O/UceWlRUmQmXiiS7Qp2JeWX6YuXk3LUuIOpzsZTnG2dYD1gmMwONTX/OeriMj
bb1XfgzIoRjmn2JzeOo9Kk2iwN2LZikuWobF9846PP/5ov+ljYj6jya45tBDpBv2obTqFndakIGD
GR0Z1rOzqEfMn2B23VLd2YWF/qtWifJ0ySZXIvJAlKG9bFXSgIb0KnUGceWm4JkJ1PLjHDhEkY0u
DOv5/s/XuTWJP7x0rmlqOilV3FpH/1DLQNA30yFNZLDRnB7Wln2/rZrC7/LuvTDXo+7M0/mkEAbL
ag27dBqRGCpK1JH+WA/47GoFh5iqMYxg3ZwTmiTOzBFtaAxfRwZC5hTdARvl3LbUdE2xBMC77vuG
r9SszbcGfhY+010au324LXmNa/W7SUiqKX9QDafcwMAQEkxGL5iMNxMc0d6r+PYFIiGjdB/qQifE
a8SuQlzYcDBS64LIIAd8q7vGzyu4YVQWiUHap3E2qUugObHZemMBTVQJbdE+bdtpWoshSBJqfJdw
OqWN2dPL5DhaFjp0lq0a66ZWQ4iDjn8YZfmy/WPEOyW1/uHPD0f7lxXBtUwmzDQlLUAfsmH505uP
rTLFA8XD2WZ6VcFeuK2bxpRxaOVAuMbdzeSc5uK1t4azNrA2TBjeQiG6Fz1Lb/9yPfJl+PCysA5o
1Le6iUjmY+HLrK0QNHyZos2rFXjVrODfEqeV6oDsOjC/rV4yax5IV0tR6Fnt925pOec5Q5hUNCtN
UP5N4tZ/WTn/ZehEVxRIOcMQiwnpx+ZA49j4/4diYjzamaECHZbIFXNXDeq8p9NV+m1lBFsBqJo1
qaee+ApYC/tFlxeHKMaqQRbyY9W6vfwTxj0RIXKv84hMDaCn57vOE845Htcz4jnjb10Y9ffbSltV
ZWCmeSZdVVOOJH56zE2HPgxTC9DYLCJXsIYhL2toKRZqGpmGajxv7UkaDZk/GeZX9EH05PIMqaPE
1OJCOWll/zIZosfcVgZ1nS+EckzI+8Y0PuRGcUgtjg4oWqvPwqCm4y+AEwN8lqEtosXVXYMyW/aT
qOzPLbwjzBhtoMnTh5sVXbBa7Y+BHpn/3hCI2/siXyRT1cD5QJeThAebOyUh2OV6lBqeQkFfWgps
ch21ddHAtJcHxQbzcNU8VgjTAPFyMNgKBl0p04NpftYswmQZ7V5ugWamWiHod76vWmyEfTZhcG84
1VpKz2cgy3YzbUZ/KdZL18AVzgwBjYMg/kIDRVdBdSA0p2n9qVwf8+9boTpHmXIwNByyRnrbVJiy
THtyLx1nxnrfUvNzgGPKb+xjrf6S1t1+O8VoJoohq6doFjIdhLrmuV3EvdvNxY1LESJ5C18buu5w
LsW3BqTkoSE5phxXJGhi/oJ6vfxLDwqZ/+9NKMcwdNUwUZLotPDk2vHTS2Njb+GW6jCZKvUJMTn+
MRs035TbCPnd4ZLCkpQq12MI5/WvqdqJAIFsf/2kjhoZZemLGok0FKNFtEWMIl7Tspu+c4Lt+Gyo
Mpu+CDybCmNWe3DqdPozNXtRVxizROKdhsmmGdr0p1QwBtsUIrxvVl/DcpCbQdteaSvJN3ZFrCIN
Jjj/KQkZATl8lEzZsZZz1PfzuILW2KsZEMn2QTbQrKZrd0LI6R6mXlzgWMQ8CDF1RiF9mlrtRxU1
LvwVOGgkwH/faidjhLEAhQER5xjfljEdlO2cWU8DUrp4uh+9lXwydpPS1M+riwsxGeZLxtUUCrIS
THknAr2L73v9cRtbto56naZ1RveCK9puiwlkgDZEk13OujhN2TAhxuslCUrZAUm91tPqSGQf2dxm
sc967YtXwQxyJBLNiZt/dpCM+q9DJDwM3Y5NXQ1dpwRrQqMi2G7AdspZmSTPHHl3SPYYPCgahkWv
/Qzw9jil/ZWd9coevu6VQ5EDK2rn4VAC3I0LxtR2fU1pqa7Eo9ZFFGxNmdxGBrDKY7WR3HBM1i5J
SYRp2kR75gWdD6o4h4xP0TB56UW66peUTAWNfoWmGeiFGUNBYSzTUSWe/PN2naZVn2fSAYDArfVe
kUssORpJ6KUIKuN5SsOtpak3CtzwCTrD6kEMciyCwKy6f7EaIvQ0K5/BLc5NYM9EWsXtCkyZyHdU
Fs7LaNIlkak2ASyCkJzNZc9tJAwG0jOqbwEyKirPWAfZ+BGZ1N11eoesuj3NVfKoOgRd5XSAq2K8
iAUH2LZD/FCi7Y6NOb7TqfB8kpTVg75SsrkjLJlN5QJEhD7MYoSNhk+wZ2wP+ov4n0QDp6brJwDy
5acVRHptHPXJVO91I+4+TULsm56mzKrRUJUdFi3B37QbvBWilEGjNDWJdsKJgCendc+WuXiXsbce
Vz0j/IZoOTpgZKP00N8cFlwL6wOiSbiaciOyRhTZS5mUPsJi4uCZqGOyoQJUBlSOA05IiCD5biYI
8WS3nIfTlRnOrp2JNsKtgZ1FfpFDTzgCY508EOiISVMUO1exPi3qjp0N53rBB0kDAIVInZyK2up9
dQLatb0DWw0mR3WlBzqaw7XjwxFafa/DgrV1Y2Dc7QEZ12FaNAJLqaHRLM2zcLsZMZwlPxZsB+8i
HHdKfd73vE2/bK+n6pbPAvE5plM2PqezcACBYqFdQi4GDoPtZKmX7T4fyZwy9NsJz0PQ6+g+UyTe
wqhiLsoE+yV2YwETlelay1bKXKyXmjD68Eet9ZaD2XPlE5YtYAzTteMFVld3d2N1wW2DbBaDrk+h
QO3XLLqjT6UhgdIOaKFgPmjJ0VozLkrSJ7a2l24X0UUzln7SpJx5XbKINxtuplgeLXSPnkPWc0Ja
lRPt6f32owNfaXUiXWQdvgWvxxacdPhnHP9K33XS89asqWqXBKz2tVuc/tIqXWwqLF0Wab6+1zJS
pUFlAvE1LgysOCYphFsfe+uNZUXVYNrti+PKxJGMmDkYgcRvk2IaTMyy7Czfc+7GyEYA9lD8GGY8
oYOj0pYtCbLMmCqIZiJhgS6f36VJEW73Hzo90qZCfyCStbtU0noFqoSTLCrdz3YteBs7rSQTY4h2
HNRoL61xsG0e20KM+5yGObE1QVl2j5Ux6jRb0UiraSl2nazWIAZai1lexLPzkDXxm7XaLdR/2Z/V
+4r2yi4zGImxKRLtmXfoxxmm1vNM7eQ+CPze6FzoOHkcmebdlidVC/U1L3DUiS5xLtaBcjpCdR5s
xyZije9Fjulhon0dJFCMfatgDgtSQg74goWyg5wG+8LGXcWYxZVKMKH5en+jFRpQeaLcwjJpjxQj
7ckkh/1ThSjvvWLRdBvOY3RjyDOOiUA0tNPkOnLDVPA9C1f/0tHlft/xkrlJT560GWC9noVSsYun
7NbWyoQGglldQcTG5PmtT1ug8Ys93w5Odx9HEyxbzICFzngQ5xoeR9lqEXN0MRZafd3UX2JbHY/b
ezeSJ4Px9hs+E0zZwIDOttdhB5aFc81Krk+kA/ayWZaleAG5h9LJmV4Pep/SW5J6/e2k520CEm16
wi1VvXfDt6W7Z6zke6NJl5YyWw5HwP1OYa2K02jK7d/qNB6zInaNzhkwS9KvGFR5UjAEtsehKMTA
qYZB3qO4bZdnuE8eDzTG6WKvl0aGA7XuWQ+X8ts2h5+U5SFu6scM5EG47c5WkgH+sTFslQ1pHBZm
uqPtiEcbUT21AK50VRLcTDe5mkpYNOWoXkCIJurMy+sTnU4H4wbRWszuWR2X7uy1/3zocKd+LLbu
MvnicKcNnJmKBDWNHhkLyo+gngz6RTkK8MH7MZaYP8yYE8oye88kLFx3CysrFHNAIvqM9j3i7Nq6
edHuTDnvY5Z2Z+bes4iX9EKvHrchxraHbz9WTSSYj5ls2hHdBte/ohFbKJ0VZEoeB9sJapzn+lT2
VKGN3Sl7rUNYq/TxbYT84kCwp32MFumpHnM06GATFNZnTuaKwwxQz194xuN5dRDfk+3izuO0Tym9
obGAZiS92uawfT3m2mfFM6KLnJPiPuMEsdseW5JO+G1iGgaEz6SyXRhZBtxiLDoOtBcGgWh3BBwp
2b+cqoWoe/K8tvXE8Xhy22pH4eIEKX0ZnOncHk6B29FhKwW2NW3KrZTI1rjeZbZmH9rj9pV5Ny2S
wEOVCZAOWv7FcR5Bottv8zTv88Xz1xhIuk3ffOs0bOXzNsGoS3IZxolFs7WN3Rqr3y3dxu+I3A/h
JDD197HH8ro4OLP6ig7rYvIQ5taAOcbF7uCq9b6lUSMZRXTKSvah1YOsa9N63ya7as18BWR+zRTa
I4AXWjSHveghKdEWlvgXOHGMz+MAQtCB5uKTFFzdbD+0DVCZRAz7RHzvFwQ3SUgqFHWSnC9UOFMx
qiE3aJWnZHvxq/oIH+drwoclG8YusFSO59Uxd5nKb98hotOvVaK84SWsT11Br5lsKezURQoabkqO
wsAlEy39Xp9vGhvV+PadK2Aw9zSFi90s2vsGgOb7jLtaRBOuz6ZdvVZF4/lmyXKzLfCJ2d00KdD9
eNRUMPD6QX+KkQVcSvVPRmyon5BJR4VFoO0dg1Y4phUm4mrMb2kpzH5RIamRf9o2xkor79bQ4Rtu
X0PRKQfcXZq/pqYWxFH5vWdU0FcuodiMKzB72Q/TgnU+FxaFZPVgKxXJqjTCV+nmTWSHVBXOiayq
SxhJ8GaL9DjCidkNCPj226vhtdU3Jx2Twz9PkYGMOj1mKxQeIUc+yJlluVo/iOpHJ63MtRS+zNry
Y0gW/SQzAHgvpm+lhXfeY2c51MxEfRBin0A0XoMDZuFVXC5k5Yd0Y2YadqXuOwEdque9ksWPyIeb
uVzm4ywnSVsr7L2KcZRiZ03NddYkYSdPNJNmvVY9pkoNnZ8UKW4nJyElGnIlhQTf77f/31uHc+9i
ubGlhjt2xtfG1r5uZbfTIehxLHUHEABKBk5YFjhQZY2TFMdt7cmEBzWv+5LpKppyR2gBIJfv2ydp
KPWrYwPYr6WNsB1s0lnGjmaE2FHaxVdRMV/QlkG9wqpx6N0pBIW2L/q6+2x4nPCtQX9cOPlTr7lv
W08faSnASr3cmwyDFYtT2FZLbyuEMbiXDV28C9bkMVjgsGzXB04Q368yZkFZRRXaXDgk20Fj6QUy
dvh1iRM9bEfMVJ4dtsNozRj1jGoJFclLRq8FXNaxkseMLkV6XMfdBWZRDbN34xi7xV4+q3VV0WwQ
T9PguKexnb5tJaHt1DdRyinPgmx84SUkFoDoR8wQl4HFGCSinxRWqbfSA5ZaAl4ZVyreWkAueUFJ
k9l0GEB5nIaoec5U0DB6k3AKsWG12EzRN4EzMbl+jUMQEpQbbFOutA7zGdVmN9HiMLuEIMuBdxS5
97v4tpUdiHyV/tu+P8dg409TCV0hg53ROvoeell6cCOjDxLsqP6qtzUivoGESL27SfPqjRRoOqiA
JOc07U5DP4QwPwVQS80Amzd9cqK4o+xHzDLbV0uBEqRrRx6ZGn3StXo8za33mA60Yi2zxnO/Tueq
/KGY/A/KNB9shPdniAuZjl8BAymTFUAm5PIehgQdi6Wl1R5lIMo/vH/bH6wVVESY4ojNQRAaGCMS
tO0MACITHETL6bYb4kd3QbEXucO6LzMHOIwx0RAc1drPjOx5+0ZWAQwlUrTH7aBUK8NbmhnjyR2h
o9NoV3pZk5RZdmxE8em9UrG6lfK7v/Mm1pFIntqtpbgmjuRmGqgP9SRlH3C1exNqkb26X/MUgo8i
0zXjgwdbAHYlhy384cJXG8Us0E6C1wWy1B55uy+rGKW7QbLbjtAo50qt+cQgt0VtuPIKhZXBBqTR
SAJXPCvhuuZM/QaOD4tSU0i69V03Wi7CAMhrMyHFZ6vnQbfiIY1o63UNEj4lqfpdNDPc7+mL6qCB
LwhnHXzyG6FftuT5bestHF3lMrYI7hva+SRY/CrkrLfbbR71ntNsa78tlS3fMYasHcDfwOLHC1dj
fNjOjVVdfEIrETOM6ZD0RDgcx1Fc5JP5YAI2/Vy5Xh+AagubdRn3BC6MFwrUjR3oCWu/lS+1vvA4
WbaDVrgl1g6w4tTkGn8Rsg3sMcitmbUcRpCkJCcXJ3doEKNVM0N3F9Ca1WJnKlu2DOYQkxSXEOiV
EUaRENThltq59TIjHMyZFJFk9bDqu8aT1aYXuCmS+8xqL/NaHa7sxURhy8oEYqg5ZFXj3iyd9dUa
Mxm2qJjEJ/DvAV/dOqvWweFhNxUgSIhFoYJ0wcxX67euzw6lG5m+xRuxV0WjBby7egjM0T4nNdEj
6CTBTowXxKRcVnTUjv0C8qRy0u924wg/U+HYACVeDuSCXmYqdXl/WhazCXSbbqkimtvGIDFzcbT9
FOkwNl2AIaSxeWE8LjcuDvr9RPhKlYtX2LQKcOvePHkMUJdleRBag2MG/fVFMSMpnq4MrRV7eA7W
sYw8KoGC99nssCzHZTXdKN0YYhIiy7mdYBStHVZmfFtY4KzQWJX8TO4xJxMPK5StQrhcq09U/FMw
auxXWsJLrLh1RnnZ301mS7evbSeehgc6RpTDvkhttrxuOjmL1z7VbYqS1oYmE63u0aLuIrHN+szQ
qRCfc0/0z4SzgYXaxsiwvpsForVMWDN7kNdmNsyH3kAnpynMcmh5gtRrxN6py5fNZ4YsJBwANTIu
UcBvzbShTLwHGGOry75KngEDrneFbHy6RfvoaHdWbsahvk5IL6J+/aTqK/15cSk41l8lUQ/nq0Hd
5sB0zYl+PkI6NB/W8gxBmoK+bdNT3udY3+ceyDkJUL49Ol9npU/uRoJj98gpXBhjfXo7QXbtEMvn
6hofzYTFGC5f6mc0eZjJjdG59Iy3EsLfPh7L7DyqjNEAydDhnq9jb9DOwpFmE6bjGbE2iT0nB7dN
lIdcAyv6P+yd13IcSZql32Xuoy2EhzKb2YvUGprqJowEWKG1jqffzz1ru6pZvV0vMBekMYEkCSAz
wn9xznc8i/9+gQE9EwNF5lt5CYe22WdFAITLyod9xeR2NYU21x1REYeEzflqWIg98QjLRYPQocWL
nkuT9fQApz7pdYSxMoV6RNcFidvSo/iSG36y0R1UDNz1LzRSBQhv7WAWXUR4yKKvpNdkY+CQ3o0t
cb9QpacDpu78OKX5XrhjixVk1FloibXvIaRh0+FcKqsKSGg055cZ4zS+i95FdtcdmFa0u86ovJNd
dl/dNvNe89bV91VtzwcvN6M1HP/5PDjOJdMc62FmaPSwVMGlGyiXc6c3rrQlw6dxiC5hnHmPpJpB
CPMvc1X6IMcSbZ3j1WVJ62AWT6nj5JAcY0La7npgregpU/ekfnNAR5lNMhzgDLunWpgROCf2ovEE
4lrTl1SGLWUbfgYkV4Enpqoes71ZptxMSHjmHWQd1Iu1WF52yCR7Na3b/GhppJsVVfTcAifcjLwf
dkWZQXDLcItpkzsc8oVyM5zN5ehoSBRY18gDIBupXMynYBHBWb13BlF/a8wJcWFoG7um0z9an7Si
WEfMwE7a2RELbZDCZ483GVR4y/po2ChhkBP2w27iPQDQUnv0Wo2sFd1fbkkSYdIIgpc88fQvFTs+
P0UelACPuxGY9jjWTngc8Cuy75UiF770SEAp9vrOPnjx4si3xrGNk/aR4dFrN/OahGFiPlsjukPz
+4Kkg5xohDx9U8WHuqlG9GRu8Ilo2WZNrFWCJeSlFTqdyWiQoEec8sZcKJWKLM8v6Hajc0aHwpTO
WNe6Z76BkrS3YT0dwsGf0S43m6kMql0Z1tk6Raz6wNR5LR11J+bi2zGmKO/NYOfFoHfDTguuE/FI
nR9km8ZutMdBj3d91bwzI7ZwQBhrfXbjq1NqL1np/IySpLzOQ+E8sT9ihNhf3SFYrnkxwDisaqLu
eqQei8f1UAv97BYpGEKkFTvF7QmLYjW2AUGVbA8u6k9lQePZZBEIbkdKU5QqZSRrHtd7a1ztMjau
Zv7ao945J7aTX4bGQuxZTDwBgJGAiRcum242uHfTD1xoqXcoAli0O+RT+Ywwzlrd0AwgwzkMDbV4
gmU/zEbS9pjQdSI8zlUXbJ3l3WbbeusJoz4WoflW9o24GIg3iL0aV37Yf6/0JXnICHtA0Z4P68g2
3JvhgzwVTQ1prw/IY9FtqCWOO13YXY4eTA6sy88LwVKuttXBtL1MsOOftXA+ooBhuVijWm7L3L1i
34kkiiQ9iKoatyIey92ohVJ0N8Xbxg6GPQ1G+sC7GosMiO8xsItDzhz4hpAiuFkDUJ0oLacjqJ1N
B43k0Zg6YEalk56FxrZ9KO1xZ7kR+mT2pVUa/8htYHAjrgQ23D3dHVGOtnQ1jxOOUAhi/NwID5qw
hRXRlN6IIVsNKU1+A0NjjYKVzjBE86+qqTGswK/1Z3xCPi0BFOVuUxrMP3ODSWjsFJtsIuirn6mI
8XUhf2NlvGG1aheXQjoQnIFyWFWnakHLIvC1HhP7KubuBjBGMlNlSmyv/1CooxGfrwYsutbN5wjo
5bqIvX4LpQ8ncF9cSrufbn6dPrp0Mm1vJB+czMwktjrszW0tRapqYldV83fhDd4lq4kxV6OKnhv8
uvEfRKDj0C6YPEjBG1tQwNNBU30VohDnJI/Z0NGglnNwBFFbfGdNGQHpXjVt7p2wnRM/5yMeGSdp
tyV1YWiLA6GxR46Dmv6N6YHqbWddWl2YnWB1qr+wpsJLmOTHIUYrpy0odo3cLqG6H3rSmRQR5cjo
d6P0GYvmvLaT3Fb7entIq/mxxD2+LrxH6ynoDO2hN3/a3otVviWl18NQmiiqIArO0NJfBw+OwzAe
e9vKT1HGNo+mDj0BkHouJ+EhJATs1w7aZ3Sv9cYIQEaCXXxmoRI9EOJ6dwRWGt9bZpc+twnetjiA
DVqDzsBM2Oerzplw8HELPubpK/KTvYeB0yIr5Op605a+Y9qb+nidPBAZ1FpPtQ7crQEfuy0H0gT9
Mgwvmmi2+DwegIRWR6tNH+pmbve6PvwE0LhQYwisA+xh2PqRxqgTPYx8btXMEZD/iiAcRoRfci/t
djGcV4Tb8bQ34G6BlQE0L3+zNc5BY6JvGFLWbMgyd72G6LcxRH5LA6yyTaafQ8fSzzgDqUMr+ydr
re7UM37RGvymE46xrdshFw9a8EEEt36CqxU+mkWFjHfCLtBPfbzPi3nZxtpMeLU2ao8apXP2lpLJ
uTX9ujj8jarF+esqnducLrCXGP6/EZglJqM2sCj02XKiQ1ANTu283xYDAtTZ1o9BUN4anvUIoEcG
gFRAkYFJER/A4Hlxj2GQeCuRjWiJhgh9wzCglKPW5GwvXolsLFAoieaZmFFUaFlarFUfGTSD2C1T
9aLuJE6if8+84WsxcVrFQvcOhtEioI5qifoXEFWbWt94afZbExjsV0XfnQoDsuQQBswD03JYZwYS
sZhQ7iDr2wet/0K5gmBzocJzvHJh4mhp+7QsQCqQJdyE2kB+JlUauxZgKgxsq4bNVm4Y2VEN3ZQf
gSLeHBzzDTH40BrfDBGFAJrlDcjly5sK+7Fs7SPeBuwBbmU9fc2iK96S4FRZ3tmq7Iwbj2j3mYY9
mqHbp8jL2OFjbJmbRg5NI75b8ik3yLV66AzpyM09cpFlDSZDRINgnNgcvsI2RjTLdG3r4GfDjbyg
8g85/CVSzcnEg0vmNj+i7IQwOeEPzHoCqsCdVq27eSumyD8rVWvrmT/jbP6iHvjN8sUqxU81yC6S
4LWXpgypFURYiO5Gm4KNKkAC+Q0jhEZf1dyXLGHK6MXpBfhDORJwyq927T+mM2lfY6UdjMl94zw2
MOxUySq1ZhZMBFcDry/ODpP8ouoJTOZYzaVON06Lr7YxM7OX8wWP1/JEmvDGI1FvyyDwJZKDzJo4
ke2YR5+HxHgeZxPEcWC+hwl+KyWlGIhVYpmyY8xyUvc8TUPnGBYrCqTpltrF62h1960xWCnt4Ir2
w9Ym8TdXk/UXwajjWB5JHVL7qLvE2/6iS4mcLooI6ATY1ZwMK4ZjnAYOewB3WVUuVikvWT5bRlBQ
AocvpmtzmuJJZtQcHLJEb6AyiZ16eXjVtvnQfEQDHi4A7XAufET3engctZOBygwJBfN2JeanDmEG
SODoYAv+MbG8qnX2f75TWH8xoTksQS2P2bXvcLv4VdRZw+YB/hiO69gdrlUVkaYUTjGc+eQjMLX+
oFvf1MGo1htqLKSO6Zhx0RonxCWOSSj3FgfPhvFuoaBO3Oa3KQh+TK7r7StYoXhJH0yQVateDoCr
6ntWDKcSzhlzbtR/WUO90fhAyyrDrP5Gbmj+xRzJt2e5vHbojy3HUzq1P0mKShYwRtR2LNEAn6W1
U25MMmU26bQQuVoNAxdeOq07e68GS2qErDRcBJhz4wmb8AhYOjlAXH0RrLkw3+6V4ahz8UmgHF5n
S/T+n1+Sv0ok+ZqFi/ELmT7eZPcXiSRxFz5nGdK/SLMPabDALS1fMUsImQnRHEB4YZhg9ThbjE+1
uPe3o5jLc6b1nD4Rc4lB+1tbpdT2/otM0oFJAgRDQhnQc/8q5K7hLicNy6u1rsMe6/SbV7Ff9Izp
MQ5bf5sh6D80gYkNdl6qQ0Vi2jqyglctRPOXLM35b35E4BT+zRfkmCZMC8Pnvave1396YQ23a9uE
tYNUN5qYWjqboGCrO2mmc+LyCdnZdfEZ3Umxrm3DJEbQ1H8oAoaSbkVInnDwDj7kStQEIzhLvAzD
J/U2oM8meptNd+t+KY0CpA4OsY2NtALcTrRNiEvcGLWA0U2Xd2wm7SmVCi8r+BHqlL99XJ3TZmLi
BCx5i81Hf9Dr8gj47WfSENOgboncFoGtS8kfKPqKsUS7V4LIpIS6LCECc1c/VFYdPJAUtWotRJGF
Rp0eUM6ujAj64DzAT2b3BTQFu29bpt9TO9LPI2igVWoW2uvsu2+sa3BqLcFwqJOx/VwATy7zsTup
2XFv5vrWYO4JL4ZbT2JX+8R+Bi/Uv011+AG5smDGn5Rnh0OLdtc9qZ8dJv1i1Q9GxRq7Eqf2px9m
1tqyxuGL2befmGtyVmUvxJvBUIqcK+3WbxOFVSPc7lz6VkGJJZNf/LQ+N2xW88xaAMcPJLb6yxEf
mLZz5yRaD4sbPgo6prJGBFz2bJVkVQ3MY2UXk7UtmoYyoQzt/VwibqDSeRfte+P52bUJpRRMD5Oz
52NKt+0ODrGpoUnvBGN7nRnFaO7tWEJCHJ+eZEZkjZDzIW/QFBhDdGscSL4o2Fc8QJYTgqQnXMnf
1LUZn9RiC160trVBt9Xk4NwwRJudN9/3hoTE4Mjwjkhe11HT7yfT8/HWUx6bSTJupdSc2afCBJjM
Nkb2hCdo5KtcOvf4n+kvF5P1lh1fU6Q7KyWAnqQ3rU8GIOzyadgkjsi8OGty7XWw8q9RixxW7c6V
tHpssb+EBPqOnfhBCgGzKLYmE7Ux0yPtIsyB22DHbtA3L1a7HcjxY4csqPJYcBWswlaDuMsSpJxH
6Xp68NHrlEMbS6C1GUan/VxzYPSo+tY22bFn81Oa18Zd2kTUyO9WOtXqKK0sgyB/3xTalaD698bA
y+bwC7bpsmm70iA82HwalmjYVhoYZhcUzGoO0WWgHVm7WX1Th5C2+GJTxuOJ+9EuGSPz4pnDPvXt
YKeW4niM+W4sUjObZXkM9ZNv4oFiz/XVLh0HP2UPvd4DJzDo7/WIIzIzHzEYJTe7qh/DvtdPRoSP
Kdbsnc5iZ11rBgPZZbkuKVVfMTn2dm6s19os9ylj1EerKS9Nizqj6lJzh9dR7PqmPox2Pa0dnMNH
ep/D0MOyCUOrOAwBNk9UBEqQGZsiJh4JeWVmOrusF18TQQytjaphX2slWoi+/xRV9O2WCN5z69bX
M+kOAzBBFe1d+ZnGLInu323mYysHRSZeP9ZhGp3itLOT6JmgKqa7wbRnfxKfEy18k4yyRoxHUSJI
a8b+PYjz/NwvxVX08bEESnpMsiul/V7UYnrMU9Fv8yV8YYE5HuWrP7fi4li1dTRwQdj5Xk2DARR8
tpYoeijZNYSVbDSw57NMiZaX2qAOtnA3eW0hCKsU2BRdFLeeCD6T/ZTSnl6cBg5KXAYsKAOcLC56
iNUgc8DwxV7CujhnZhg+DZZVn3I8gwLMQh4ZOJGNebyURvRJX/BLGsGWUSgQrYqlviBU6Dz0P1Q9
pYxfgxSqWJinnynDmCpLe5q6eXfV+GPoLdpilqJ3dVdV/yQg/JuVF8aqL4rwmFTxRZVxdWC/61rr
IMK3vf2hWJAHMlP+rorUmqkRkyWbZDtRnkYcL3Hur4xyOc2GXt2Na0EsFRd5CvtcGhEnj2slNrxX
sHhMDSpWBKB59bzXsCTrzdbYEqk67XWok30/9EcRduD0UV2R5TqtnHrA3Tng4ZvY2Q/hW9/hV+mt
3sFaVcGeT5ZtWgEcVTrkf8pk1BHgje5TMrKFGgR7lZ6rwQf+ozqE38UFxqHRkJu18q7EEtgaoYs5
qMNUraSaqr5jM6EHbHg9H5V9gixXTUdUocjccL8gjSB8oOX1rH9K+vlhkBZLOMscOqYDhYw74LGw
ym9BrYO4dOpb7yfGiUZjY3tcWYljMhCR29a+mi5SIF0naXeoko++bjZBMEVrIwyv+ey1UGwTMMoF
HGmUCCPVEQmkBG22NaFeEukS+sh2YaetOr/ZJB0CTTXCUkLZOGL5Stg7e0xwasnQf1XCkdqfrw6e
m41yuIdT/5KalH9RSCvWSk+34hMkZpQ/DD51sQ6VlIgPOBpJDOBXlz8uNXfWEASjE2UY7y3Hu94S
BtOJxF/QnCbAv6yPHwwEToU0E0guI+esrCFAnt2N7mZHNUJjTd1afM0F8t9MQ4IK7I7NoSRdJaVY
xyVz5cWLP5aePPFuqRzASp44NEXyY9ZTfx2ZiKPiaXlOveSgcZVzywcuwubGZ98ydgTcm7l1xunt
7/VieNQ1Kz5nSeOzgUZbpg8QjILMWIOrWC3JFEA6IHlGKRFEFiCzF8mxG0n/qDpWNL0Y6oMUTFnY
ZBiX/yZVQ7gIll1P9FYlwmAz9j6LSoTZ6j1jzxUimSX82TkMw9zXNCiqPfOAjzwNe34YLCFqnB5I
U6KWqVP/Bp9CnwZ32y8REmrUHrLWITXOQUQ+1+fCem/qKX8UT/7LomvGpZZ+S9ZOr0YSgAuQdg91
cGZ1Suh7ohnnmaDCqtUb5BVE+Ep5X4lWeZN7+WerNnN8UtUp9x5s5o5X25seKErGk2EIE0qRk++N
uQl3hZmwMukQbqFZWxlVkp0q07gV+Ew2VdQeZMGxUSIo4lI+t5VRbCfkZohpukNdxP2qwgtS6lb9
pI/lu5YUR/lLjslomi0ywqz2R8qvWk+nRz0obhnHWrOEJlo37g14/79qQVXslEomYXwB++OQj3At
JqJopbF+mhEPJCy/Vk1QBCclNLAT/WEsvIUf5hbuO2rjbvpZVAS3SfpLR2AlsVwWrbook+MYJq/j
FPZHxHzgYCmlxgpc0iw++tww90wu8nVteHJwuEW8ON3mCgELMK2zY+rMcPDXHGFrkeyA2F7ZwJXl
BbGDwyTX3SlZTjtqJDYBWL+Fdnwa5uVV/b2ed94JpYt1BPR2jQMPEHgRHFRZGYU1kc0u2oQlY4ZL
7q4jR4sAmHQN70HONcWiPNo1FX5p18XpWYrkKfASKoe62QoIkbuENE3yqhxvH/ja93DOJNuGEIrB
zrxdaiec7i7qOlWMOejVGWYihSB55uBtjTgRj3m+HO6qdaV8VG20yGV8EsIMOwY1p2v2UzRH5c0K
620+zckOTzZneZlQlnXRXkl4JptBVM971iKHagkZw0sZQDghrwUWUGq/UyDTodoOk6Hdddh+BUR0
CWoS32bm8hznxtBHdz+pCYrsGzlSB3WWYVDY50aLmgdxBgi7YZUIJvIKpDF77FislpShFJtmfixr
CtWuDq2NPaA9Va9Ogbwujqb2ful2PXeRJImv6mrmlsbmrWShsXAMsbaTMp6ySTGPUG6OQD3INUDY
4LYO0RiJvRa2tlOOyiYqbBJHjJx0uG9YAsM1b95uj4HmendcdnQtS4VudCHKHNtEKW1f4R4td7EZ
Zq4d2HCnnrtZV9mEdTEaP8WieCKWu3hE1deR047Rn6Ce1Bbf2ojoJLy0VAL0gRmB9m5MualqKaQm
JBWsrHSIXhiPrTq+dAD14XbqWXcIMk6LVehO5noE2dOXHvyN1k1JhGVk7gjyT4wgL+kTyh0q5uhT
4jMIH0itL6Is2JP7dlXXlZo/DnqzoFXk7xSuCK8QDYm8lEW2LMvUcaEcEpClF9q29gDxT/JBGrQB
2jGbev+gB+bd1jPNmCWG3J8uLqEBdl2JmzOGyMRrNiC5qL8DqohPWsRGjH0gYY14c/qQ+2psfIgl
tx9NG7lM6bYEyuH8cGWMpyB9tktZWAfirE7/UIzzpujrZzLk+0uzaKzhpC5YXRI1x8XeKDmH3JJW
jZmg4/mPtXAvihVl5MSxCj+4DnX4rGRf3mx/bjJ7XkVSmYc6Dg4rqHOiCxWga2J0eYIh8jKijz/G
1XTTWOizmY++J8SbJvq8b9pJv6UuhkNJnVgKp1shF80Oic/6VZJS1UxKMDBp2/QWsRXltU5ewLhl
59SYdtgx87XTW08s8j63gRlRn6L9C0mG2wZGRosYF8/KNuJICwvpDLB7dJsWQebcWMsQbawUegl5
IygHq0LqvL36xESiAKlacCruBmxOu4ZpTWfW041N/evkxCSI2zT0UzkcDa3qd1pqT0eFSEhFAIMr
JWlPeokmYVT7oHNlQk/jI0kZ/TWb82oTjKW1Y/BMSEVjMwiRMhImGuVh8a2nxW5LmoFo5Cuws7VW
MWBug3nbWTNyiKR0QdLI3U8fL6uco0dUgA98UC53IXZkhggARwbqhYagAZfKjwEW5qEZ9P1AC3+p
aWFSZMOAH+AWW/CQDbdg4NJLJG80fAwhSAzJkVD3FT0U10IX5zDNNLpRLvBW9NaG2cB5JpbuBDXh
M+GQ3rqY56sCiqgas/DoumM7ls4QlmTu8phJOlIfswCD+/s6iyGj9g/Oiq6RNtgspvJTLYEk/dy/
xP0wbb2B6KJcqxjnxdYHLd9b3vAz6gxu5TaQ4M1oivRKf2dAUaifq6ClUR3N+23AmXwck5SeN0KM
JpjpHLOplzt7o+JCf5J13z4KTSLquqw89zGrAYeLmw0xt4EEYcTkjg8ZUsJ1qxsErmDRPThk0BOE
h0vBQC2zW+LHdOA8ilMadVPlweLuAL/MTqWdXslQtPYFfVDf281d0dz1VraL5FVOBsvaHk/q0lGz
9SKpUcHE72VA8ziXyRn3WHmjvfobZOu/GyBbcFYcNk2mDtTgFzImgWi9P3XECzhFS3ZlSlkSvRty
TUPsN/ru9SRZMurwV1g9Vnny4Ee/L6mtVux/leGsZQ5QuEg+aa6Gw4HzGK2VvgpAGJ2q1Pwa55yN
ejg42wg+KiP/jB5rScmJIhub8W3zmJFLehH63zqZFT7v18knSEVoRB6pc3jE/3X4L7rMMUbbJMnL
dL/gKsNskC1HffReE4OuDZipuTN0xrHeArvZ0tMFtZO4qvU3obHo/oP2pBVOw/ItFSfNo+5xGw2P
e0Kgl2h3E8K0pxaVLF5PELRNlO00VvGde3IGlHIkihznCM5hHYdHVUN4zvSUc0DJ/wN0Te5d9OYc
2yYKBGZEG9nshDQGZp0/M3s0jl1enDk0y21E9DKMjWyjsw3f9KmjAdd2bovoETzgK7flllkfcsq5
x8wNmDbMRJdomp6sEeutsrzt9/UgqKzCvj6nhXUAsITZo+TmXsLAgmo55GcgJZdiYnXOAI8zyOnT
p6nV1mXqrpRpcYApeKpb55VU2IOJnP7ghzVha+Rer1SP7iFmJH7ze+b33yzJNEwjfvyimQ1iytrg
MgEDjR/wiOb++DxijESU2GwqHwk5KcQXMxoJ0ZXVjkXZU5lmvprB0ayGBrEWW5oBOyZJJK03X6OR
eBs2XfYN9x86GTQ0h96zf+C5Rc0t69UsqXAhw3MykJ6sC7dLNrNB3gaxWpx6Ym9aVYmwrQh2AwjY
fcK90q0ISSB+PSAdPmBrkLXbcrTug8FY4iK7GQIDwSB1OX1BkpH+jZHa/DcrHRdzBzsPYfH28359
x+bchmLmpnfKDqPnnBHbEm0nrafQF0G0MxqCzSXeMJUg+kjKqdV3ayCIaeXotESbudLdFqpYb1yS
adhnBJTQWpGW2CX+R0arsIGQU2//82Df+iuwlirAAX0msfAoJpxfPOCc/wXdPsQyxTOL3N7ZBvNA
Te3PtxZzUNZ69UsuqG56jT6QA2Ra003vlhI1H1A03vu4Snijaeem6cJ1NoUfhHOD4LIxjXps2rCk
4TbLEGGBjycy2KyfgyRxD5F7VPsBrwXJ3XuxgxodrpMlphVbaS6l5RRX7PTrGAiZXmGkuuvQneyb
ttDd0j0gE3X0h05CuhBxybILj26WTJy12mGu4/IixDdTqx69MP9ijsTJmnX4lpjeN69FRqYAlX3H
nSCjGNrwXt+nlW+sqxZuHVks8W8OhSouMOMFM+RVAtVIHllHBS/Ukt/L8apwBNSf8DGkwsd1B0dI
zE7GiPxT6bC8nVuyjBvnJwtWJrjzd8yTBfMy4NTp56QeaXuOysSkhiIhQMgyRQMsp9C7rvIjxL5P
jk8Mi1zyEufGMK36nHElb+2GnOMyPJk+VZDE2TEtxScoIVFLgaMHyeK9RZjq9MSUD++MXL0lHUpg
konuBWVsIMZOmnw1kmWFL1DeYOUIkrC5iSZpXrc+t58iGZkdVEW1Wjrtwxot91xaBA+G0c8ydL8m
YXAcMvQeFIjTbaFtMDDB3ofrqZmwXEBLKezmc0T00VbV1baU+7g1o6qUiFYFlx3RXq5EFT+rDXpi
SsxHqa+N0XVXUAcQRozMZ1mB0poo3l/xxnAqPmWeh7wgjrdsLyJUHtZ87hYW2gyndlbkPPXg7w+q
gW2tnWkSknxvo6qg2KH8baJheiSmFlc6lYbO7kJapdI8QVmQyT2R+c1LRiJgnI7jtiSnWv7ntUt8
Y9YMr1F1Kjr+BRi7q7nTnaNfoPnBNUBCdrVnBcVgJQpywgwErUwcG/QHEP/t4QKxBZSjOx5RenLy
SkJC1WC9YX37ZLFUAR2SPYcL4y2VXgFgwFo7Vo49vcIn0V4MN/V3XEBXlViRMOuh/FhgaDYAN7jd
3wMAEvm+cQ20+PfLEGFC2KE8WyqP6gpNQJqgEdf7aVP7YEmU26vprAjCY/A1XNiqoyFFoaW7uJeC
BpdXY0S3eukJfPBfIT/8DrIPJAFt6mxtLUIMgqr6d0R0njmidloxoKplGIDM4t6oqjeBGnHqwNA2
VUbqrdp16Qy4SxFLsZ78BwOmNnZIsoGcmAk9gF0SdDci2XBpOEW3SjX/cQpjHPjuSGySRZjhgtJ1
KYI3PaQ1bDMsBC2xt2GHVohdDp7qgcjAsv2hTTMiOs/FRJbMDPQ9rMTrganQ4xIx77NqXXt1h/Yj
aqb03OILULWAr+OQ7KHR3KKw/Rr7c3yv2qvYOeqTYT4XdvEGYDMCVFT7G0fq9hoL96Td8e6NsgbZ
1sCsM9QxibXoxJbcKfdRUnbE4MI/zofuKmPZyqmxX8CY7KpEDh9Jbtx5bA//jhujEB//Wm35lm75
wrYtYRMG8Auba6nMESYv79cOMAbORca36SyMm6Hn9WbA7k9f4be7XG45qmT5FiHhf3UYtAFXG09j
TVMVxgyubE79EGvRqwEiU2shKi55btDfJMQWW+Ld1aYt/Xt5alHJcpUi+SzEAXIUvICU5sEXcbCx
MUpsvBFVuEaWxkFzetRohf2mad9UiBXDBBdYS5TsiA2f95UbomvObwMZDA+dSbmSLu6pK+la3Nkz
DnEK3ENOvNJICOgSbrOuwl5sE/JJ1WREfVJILWc4pM2p6vPncUSAGcn3vWW9VaOW3d1AOABPmcb0
syXqXUIks/2YlJ/FQpumZgRuji9Fy/hyLW1txM43BcJAVlBsAlLZWvuZbfOyVTqVKrODbYNx2S3D
ea/uJ6MEJ6ghfm+mayKvHlpa4XUSyzibiS1B6xL3R3lfw4LE2ECe6Uy0thqzjLMb0HhmmxwBV7DE
N9Nmlqnu71bR5mc78JeVWfZvflINJEe998ZbnXJ4xPZgwaohEA/gpBxjQ/CURZ2QilGlFSmhA1Ym
Y5eOSV3TLp+ncKjXRlNhfNHCHXkmqoBUQEMo6/15FtGTWj+qDapWDePW1NKjL/wfFb5DGd2OZDfT
2XQF2dWemer3bMvvApy5T9u12SqDaocGlP1kaGPMRpJTpHm/D0XDtSf1OmpEF454L71+PJrc6m+B
Uy2rMgqyfaOXuyWyH9n/MnqMGfwy2EdcEo8kikiHJAo4RrGWdal1a1y50k9K6vHH1MRoOULjbidc
zMlZWzLCjfRNvpiYcUSQ1h9UO2wiAoQ0o9WXAG52yzhZh8B0QxBFBaThykkvqkr738Ct17n6+T//
9V4WXVz8LLo/Z2cZzHy4Gf3/87a2fQN7/t/8lXviluP8gxYCOQ9dpA54UILL75Fbmin+AXmbMC5T
UA8L3UF8I3c70f/8l2v8QyahCN83uCWSk8SX8HvmliX+IZO4fI+/4JPsQBvwf/6bwLPwZ/l4v6O2
vzz+cxwTmV//KhmlwTUNYQiZPKTDJBT2r5V3GJRmSZgFR7BeHhIvoiPqlzo/L/rCdjhbsiPztY36
0P2z6hN/+mO0aO6mNSJB2nuDqnoOl4G9h/uQtYF+uD9Un8F6g1/EpeW++FPebPrcW9bqMzH5kxf1
iWmyJ+RZ8jleUXtHPP+HPtO6HRmUrIiNpH3S5W9VJAO8cQYd1EP1CfUxfIYRKy/RPAGOMTaRCBys
qyESmqAkzkv6fMoqnh6KPtuqR3k/dc/WAorDKqIYY7fnQN4ItJ0/Le5Tznm3rhrL3dtZj5Msy/Q3
oUD78rPYdN2nwqerH7xH9fzBiQh49suz+hQRCjwJHMwxCZFMqIcI9k/9NDSXNrCaa4glCqlURcMd
SbEJiRWoUuVjZ0L0SQbBxQVGw2kwwSxK3ZJc7KakRi3TxD8YNsIFIAZBd40bUH9EWpbHsfSCp8Yv
tKdJMMPVM/PGZpIPjb19wzmyU59Tz6qsoD6aLQEmf3ysGQdG9y0cgym5LHQFn7pYz/Y2mHOKWx7y
NaIs6Kr5oB7qqABXXT7+/uQ+nJ8zjCjkPPFcI/w+4eB4G8vOe3ZnRlryo1oms3pn+6sfX9oiTZhF
ag4p5hzEnNo+wa3y4R+/uYDnfdEm1z8+1AtrOhddc9Fx1D1klXBugfHKOT+8ACigwk1fHCypL2OU
JiSN4k3tg2J4SXADXpOWb2Lo/WrtWt43KxAsl+Vz86ns6brKZTvZ9cfsTA53VdFciqVpgVfzpz9+
c6K4vdQNFiD2BN3HKJ/syY/98pRAM7uzyzyYniZpSIsfYuMVCJLz0UTuuc1G5wslr73RmDRc+zzV
zniaIWLEA5EsibWfJJR3Nuzoeeb2zwVFmCkfYewS7vU8R8zzz48ZdvDSoEDAz8fTfNt0zks+fY8i
mNTtaDjDcxM2xi6Hje8dhd4/oDytDgaCLcAGHK5iTJZPAKqSd46sVdkWJdHGRDXc//THx/74k/xs
iKtk44QkJZfm6J/qKL/FJsznESQ+KWyLff8YmfDtgzNmFYhkWimIM+E1E354JWoj2aet8VsKFur+
oZ4w7pG2+P89/udTUMmwH7GcYV+6Bme2fEXrVCfefUFfMskXP04IkIsG90F9Ur0fOukrUyI59bDX
rOVA/GCzVk8pRXZehqVCr1/7D5MWIXb0sxq0v00mfe9+aA05aiOLhqd6JNSD4Lnvc0wvukoJAr2q
lQ1o5vA6GYW+5tXFBaU1J9PrCTYqfPtUzZXx0Fl9/qrzJljbFC8H9TCtSAQOHViEwMQbaojwN7YY
1q0ls9rLuxvOQyH3Gtb9t4XV+Yb3Gdpa+YnJQwaamE69Fun/pew8lhxHti37Lz2HGbQY9IRak0GG
zAksJbTW+Pq34MxbzIr7usp64uYqIpMMwMU5W+jKXhQjGa17TTS9yXyIa3W+fEx5zIvtXoNWWXSL
aGiey4lWZsFYP0+tosu1F62oU9Fqi9raDHnqENro0f/hK4cRIemwTMz4ZBvWRR87nPFIMl3xDlSX
2YiqT1Qb+7pPqrcMix9Y0qq+ZZX3TtzY+gO3j53cO3EGuBoUMl3hptRN/zbWhXayGEVyhlEX9/Q5
4v/IBYeoK9ddVhjHHDzAPmheNLWaGYDvh73DCVGZxBpFYSRgdKp2TNZkyep7X5gCzzeG4ILTRASi
zN5w9KvOJY9rNz2jokWkejBwd0hOXEgcArF5snNbYOvTA00s4D5fjIn5XW1VcIZ+/x7R/+j6q18r
91GNvqr4fGFdFNsyI5aodDEfULaHG1IX8dHUGp+r1lBsg7rA1LgsilOQgy/k6jBk64ZMxLJjxfxS
4J15NhQMxYNJNseIcRB59Ikah/x1OXDLf/THGDostRrFU44dv3B1LVaCTSl4lQrpTASqJmbug2dp
4pxJfuyn3cR4sZP4PUsFxgud3Q/vctYbS9IsiB+Wtr7WagQZ3AoGRMsSDuaUBNeQmPk6c4k3GWPS
Prdm3B9UJ0N+ehrlrJ7fxvxZjGksPxeYpSe0x4f3yMjgRJRdt2+zunsPCMrRqyvBzwg/oPE1DzGn
Eq/doxCvoout8YEcyeOVLFVyMLPHNDNOYySO5F0ErXqBft/wzmGLGL4dKcdw8IYXC+Zl5mvDe1+G
IOVqvIeKqflpmjFN6+MrYmEnZQDPi57wpIaRXgspiL+EqncjxPvaRgWoH10Kr7WrFBewbzDxy+gq
ulqjhtyUq5DCpxliwIu8ejFgv4hC/H/6/n9/EUnX9NTk2lhg6Nsqzs5uB/la5Wg3dJGbb8Npd8j9
WINYgx4aIPJkTqhbJuA6xEsxeTq4XRGe2QRqbZ1wVpGXDZzC8JdboBKzNyPwN1VePWVQgbe+xT90
Nzoncfff7SwEeakS6fThx4BVVQrimOXoX/wKabGsCNyPZCj3TZW7P6Hp75yqTb7I6ajNC9nMLi73
LjIi8Qn9t2wuAegH7ZS6Z2cqplSwXaSvWpajasQhRN+VWC+l03lERzuMQuYsuEuHxN4MY4f2V6sG
81bdJLnDtmfHLeqZ+lgeRFvURBGy7qwi0gAcK8oKcI6EJHxKQGvrdzV8lrrad600QGuaqlARqr2o
KVPt0RR94meJzeLuga4iiAkdVHSaKXtPKeOfU4X4Z/zTk8d7ZerpOjn92umTWFkLIuYIY5kYWIiv
d6zZPFxTQj1I5Jeo71lExGhY1cN20DL/PkrY22j8U2opRocUiNYdRZEP5JMyJXl6dIlaB93zmCj9
DSAfMsxi8w4a9QAIKt6D6Wp9NK90QLU4iLjuxk0d+SAK+6+aaErDKJOYmmhjPENaAKjPVCGTTMyr
oo7KU5iZX4yxVtEjAqLt2lEzE5RmX/PfB3QlTq3eqi9Tq04HTq7QwG6y3+Ol2zvyk+zLRnvFOOKs
enp9UDPXIDDpDF8iL37vTeRLOBHXh9YL2QEmf3k/QWXJSQNI+CVulrDzsjXic9/lIEEFwZS29ye3
iUbO4jQ71ymfzDHpFpVPsuOxx5OYIPPtp1/EcvLof6w2ou/v0yai5VJ8xgrNo3UT9tGymnba0NGK
dVmW0bLx7a/4iBcEh1FGIjCkvWWtEa5r6B+r2i20N0RVZU60MWAeJ9YJfmxTr6hmagnTAmXHDwfd
05ud5fp26HTwZ05Yf3FhnQey/w3sr4q9gKXvO4c0UFPZpXnSzSCZSWnubdoKlovhj91zJTVf6q5I
vmvN+OGSXXr+NAEWz5fY182zXzuw9nJ5EeLvR7y0QKs3SrAxzyqMzkVtpM8Xo9O8DPWhb9MjocGQ
PJT+Sjwj96fFRl7m0TQit91WA3KeSSFf7FxJDkBuqierVMqnNlcvjlkmh7zJUmhywcU3I5TKphCl
KFque4EeSRfRqjUVQUc4QJg7aOi0qXmO7fJY7x8/Jc4w0yXR8uFmip+KAIUsoAprmFmpVnsdR1Q8
AaO+VCgRYMbQVSeIL8NJQJ9xDi6XSWF5INDHdH3fnurEdA+dr9lIR0bBXilT7aXK4DM6EzNFvAcY
z9mzwlCDvXgReiN/dgP0wyIJEEiJ5bsW59XZz934O2fodmUOTrZodQdVVUw5LoEapRfk6+NzIT2L
htTo2cIvWxhCuRfNC3bXnXjMpAqvTwgV/U68Y2JUmnSYVH0Md+RCfbgJUB0WkgSjvvO8iBj21MbC
F/VdRFBnURT3l7Iri61OTJStXg5ugQ0iKs808wfh+ShXMe0JrGRnwf/Z9TZkVzQz+LY4uQZNalx1
3CBvUefU83ozOb0etD40DzY9OLMG8UcaR2DMjPKHXNc/k8zXn+sy99ZgtsmB12Vz4U8MoBANjh/+
ypLy8kdouVADxgGgf18r28yQwnWG0vPz4Ju/dN8MN9qAIMar0vvZnhjnpOdWYPdVOfWmGxARXSIf
87vteuQ0a/lYdCYOfuS+z2SYEePJFf8beI1TNqjmS2oCvBrLIl7Luu+/B7BZ4twn/mjnE9W+Nm6+
eUp0xWDbpCET+5yjk6iiBkXTUTp/ft87U2L7z8ou6Gzra4qswdIZ4Cp4Vd1e+yBHk1Wr/G9eNcUU
9TC+upmB8qARBFu4XgS4dZzFG6/PTkVtpydr0jMUNUkGt1lKKLjem5Fd7A2TWO3K8aJDgbxzYFXO
K/GBepuZnQwooHdXqeL7q67l9FWDo7LBxN06pTdu0FJ/yZ0V8zeiy3AN8n3u0jNRoUk7I8qwSQN+
UVfmBbEFB40M7w1JtTMJY/OHEiqXll3njSczW5rgvg+V2uhgAyTQ4BMWLQOqzRZ5SDPTuInvR7ba
t7Er0qP48pLKSAjqGjiYyO7W7VN/hscryGpVe6u0iFW/hHNvBpH+Ntp4AhVVrayHMNfe7Fz+NSCE
ueVV6GetjfZFqfBmhWUQy2tOoGhhKCj1lZbpceqLG5R1FZlQNlpuHBvt+KwXg7SXykZaqFlrfcGN
fsaTlHz/NKPRMniwudHtsRTxOJWExF7wZLn6OA6s0esi4IOW+qVrGrRMR6P5rnZPnFGW0LGRSvOR
ejlhf1VfQFguVK23j6LVeXJ98ZNKntJgwTLArpcgV+gGRz9q1jFYyGIJJiubTbDnDQ9OfckMz9o1
zWhuJMcyqWXLGobM0QDH1iOkSFUUVSZnxzwEbCE7ectxjqboQ7hKhrRnh9uqGj5q1edelZK0NZTQ
3pZyrFwQ3Q/mPiD/H310aEPf+05CQZ3jshGc8cuL9imKM0uvK8M59l8D3FAJ1SAWE0hUK2hZbBJR
nJ100olfApu7TR3U4bMeBMUyGovyZBSGsZFQuN26elVgiuy5y3HoEV+3SlKMcXYUhZ232THg86Io
UeO2TWCHIPqjE+/m7FgWCgYdJhLr3mxA/OI99ZNub0O4mw9xN7GlGVKhle/DJuCUP1P6snuXk/b3
JNHr6T1SUvI8rVBAu599QI4j+lr4/94W18TGHp+Mxq7P/Wi/FlLonE3fll5dXk/gT6+qMsqXSM6u
pdFIr/gzBfukGiDjT5MUHWU7w0vyFSZZ1cHvSTDqgW6tBhvntPu1OCIDBch6vIhboxi1fGw07lfq
aVQh2AYFISuir2nXw4P1hr0htch2pUAYxjYf9qJPFMU0+mhqyJMWsz/aFio9UjP3OCBdZZjPCwRe
vVtHbOpeE32PUVGrVA3BebP9Wmz0SRJUBIBEZAicCuvxvVd0NDWSrZ2MTrMJq+dSGMj6R+iH11OQ
bVkNqDmmZd9sJRcg8kzTa3eWBDpPfEYMAm6sv4oaFQfNaZuRvXo8qXp+MsQWpBndi+cpLZImHBMe
c8WPyrYvi7l+klXLwIwbKN0kp9ypkFyp2We91S6S2rBmmE85+Ux0iuHHRHBCJL2TlgsIzHb4I1Zt
HQc1tI5sUNIGfuRNtB79qqT9noFVWDBDprZb184bepRAe9nYvExC7tq1660VtelVtc30asNB1AJg
nXLCYwPSdddOZg5t3khs+DZggLDxytXjB1hzT14+ILsx/Y66GMJTV/g79Km9RScjI9bI+FgAFs7e
vMyvd5jm0rRL6PgedgJwpjER8GX1pUmmr1onW/xoitEoABuDjzIAKTPvj71j4xWL9csCOHd3FEWl
j/AtBTWiNAAMI+uvIq3/okytODKX8t9a2vTvibEihZI1jWWo0KEAO57YdthHU2IaU0wHdlt3bAKH
aOB/oj4tFoKo6hXhcgT7D/07nzue6+wzhVBDFlTPjeuQBW4IGum5lg0rFbrDHn4UyQ+cSdsM8JcE
C2QLQMs/G6N3uEe1DLd7NxvWYHFcdGx3nBt4ObiR3a2NLi8+2iLmoJ50L2oz5Adz8nggYF18eDXb
FLiO/lgMpn1LwKs02WThUrf1erTAZSpT0aquecSDK5gYAThKZqcUWVuFWH7EecR8h1Kcv/Et20dV
wbsgIlP/JkFy3fQF2v3YlWRvZeI581iDoipGB7u/lVoYbv04SQ+yWeR7ZCDxaAD48hw0SXczdbSG
wZjzQ0grOJFeHCZUzLOpIHd5bDiYpLsMdbBDJ++TcDBzVu/C3dstLE+ran9UknSslMC45iES8Hbp
4Yg4/e1sAO/7e9OotRdDA+Ugmsr0t3yMIu7zZ1OMiskGD8VMNGUbrUg1k7x5Byqy/Ja6k58db8FY
m/oGh2G5eZEtb/gS5wr2c20bHGDwRjebfpRV/+zP5DC6TfOxrRq+qBBL5oWKBYGnxTaA7cx4bSz5
0Mhj94T2d/I65IRBFOMVK+T2krfR1ZxaNtesvYfsGao9/Agbmb72rIozzjQaKq62IJUUrtQmVV7S
Qh2+lJ3eHYtQRzA5trGaHREvnbkh2thc8+QruWL9FFTaBgcI5Sq60FwLlxpZn6UvfqLDJhZ8mXLq
rWcBzSSPwGutVsQLbUy4p+CwKBKVqBVcY9i0cWLx/xfQ/6kQw6UJbnT6ic/9MFiXbh0O4IRrdGs6
T0GeY+L7inbmxAq6UiX7h9KabKhVwurs3MQXMEhNw3Nl+8gA8gVEKQQ2HTG7pRgNMVZa6B4uH2IU
SV4iP5VhHMRomWR7KUrNC5k5//5fJHS96MlxI3dGdPvxyRrM15epVufzx4ChIqmGDbCy6CNcIMXk
e181ze6jo1du7ZDDUxvayUUUQ4S3ANztHbpa0zHmP/38QL5WEGC7z20CGGNi1HS8vY5E3cHTwx4x
BlTy1Na29gG35Dk0HAuChhWBeje7jV7l1ht2Uc/o2HhPnl11N6kqNpbZLI0YQwdTS/egJJw1Ok57
U2/SvT4VovYoxLRci/8cEH2PKWL0U59oDpqKaTpvn3GPI8vdOpJI5YLfJDpp6/ZkYD+cH6O97tlz
iMj22ba9wjzJrbaVp2OBKCRl+F0TTa5jw170aY6/M0q12tz7I8i3MwM4NzQzwkdheYTpVR6rIqs4
gKvN2rLGaif6xOijEH2pyeFT7cZh8Wng0ZRCbHfbMHwGUI00fcbOsUSUZ+wb5TzFei7FYHCONqER
OU0arrKpKQZyN+/2ShRe3HT6obQOv2h+ke0MEoltzgG+I8uBHqBlv8O8Xoh4SQUxE7GSxDh4SHme
8VI1Zw3Xr29tbj9NqVYvANlouuBceGS4VHg6JleEmxKcfpAAmhX4LO7VOF5FTtFgWOW1qAlWgTXT
TdfYtyo0rzYHjpfHcbOuulL63Q70ioQ5Cr6GxGjkZ+aKLLOEKBKXvXoqRM2XvXRZeygFEnfICK1N
gvbTqKh1VUJARo7snTjfKLlOcnly8BGnH7vmNNBULUSL6dzkASrpqsEAnAI/Fsfv+OKrjnMZc3ST
Rzn/CFNU6JTEbLaiiQNgZ9jmOwZiLbo1A/KVkwZkwWdqyUBTtWJp5JTgRSu3q7wnaJzOpR5/Rzn+
aslTKHAIB+cie/49ICLGppaIlvw1U0RHumnmX7/l7z+XOCOPpaXizjCiMVP3+gHVbf0gGzZQb1EV
nWhG64eGN3XRtPhhPib2Vc5E0X5MNLX8NSBfuv7jd7mm8nRPkCauvTbzYTjVmj2cEFyE1tDKxr1P
DOjTKN9ze7T1d9GDJ1uhzkQVjiUa1STCZtWyOSSFurIDz/yBP813KbeqlwK53lUyQLhrPR8FS4kn
q4k9mziMiSlz59jp1vZ9El/Qw/w5TINowwIdzTLyOnBTKURNFL7UOjvAX1p6Hxbt3vAnc+7/ZeTx
K3pTQezj0RY1r7H2hhNpG5jf8kGgSCXdgnQnqr3eyIcys99STR/WYgpKi2yrfxVihpgr+qa5btP/
nmsG7Ygs1TQ5c/0IWtm2QEj8UHv5BfGA8gkV4PJJdIFZv4iW6P9rFnIJ5s7NEAOLOOCBB7CmHJkd
R9x2C/jIImUmEmJiwMmsV9+qk93omDKvZ+cZy3sEr0BmZDuKCDj66u46aQzQk1MQSbgUTs5v+KbI
MvqOWb8QA6iDkeweRsAbxtQp5ojZ7pTbbz38VZrOB0IoZfUzdoMkM2c5tL2VrHakHF2HCE+BxU4A
gB39UkL2QVb2R5a7/igjU4ICt4nIdT8AHhedREX6o+EUryj45ADJJOVNnnIP6lSkntWDw51yFtaU
nxCFGBFzgKySuRBVKVhaXSPtDEmz17bh/QLJFn6HUIZV9ffcQqtxMIzhqBcE4HTb/WUjiXXEuohL
dghqTho17yj6RK3v83RDMCcmctMRrZ4OeW1eX3Lo0up0IHSnVkpLjMHMuI8l6tigTa7LECgCZK+T
KH5O1aZYs2Yae1Gg8oBNJ6APh8seghyG3JZP1YBaR5d1qKKKQ4tUApLwoLKnbcI5LFNenNz42gm0
hVqvvcaPvqgmtl16FpMequ14puUKajlGeMXRLbri5Z6vDBDG8EroEwXELzinOGluH309hy1NCrKL
zRbroA/nuyFqprpOSEEriY/q+lMpK+6FhO57hYX0YbAzZGNsF/awBPsv0uUnSfZP4ryuEsXfAV4C
Jzid9UnGojUCYhrJoCp7q2XyJKHfzRU0bfWNhFrdUoSfUbupDo4O+GSK2YkuAAsbW0oI0sOrWSuy
y8ZeyBMqfbomwfJ/82zkD+9Z8gB9zyocduJCJboQZ2wXZRCkZ7VHHNcL2+y7VbyKuJ6J/CKLTiNd
69STFpY4NDi8bzstUPibaQHHZs1PWHenPxpKuea+rCNQuxJX8XlPtIp7qodMk5abO1ETxUBYN0WZ
hZFH8WlOqbbSqvH8i9Z32e/Jn6b8r7/rMcc0UIF18T8CPkF+0FjUfdTivosiglWg6D2r1LrdC/sY
MaKMWrlxXB3LtJ57v+gTox0nzplJ7HopXJmtCJUQXlx7SVQtO1pTIQbuo1Oz78t0V7nm+o9+w82g
dTbtrEjt7mi0cjjMUlmbt9bQ74004co4DYiCdDAvff6f0RRpCYSx0ktlFGC6BlUlXdCHa6RnyRxA
UntNQKsR3oLfK6bAXRAjKsafqqm9ihEpM67yoOrnMUD3Y7ouuezeADdgrCidLr+pzv+jPzUJjYft
B4YI4r/XeqW8RcPh8Md/VlTFxxCjKaP3zygPoT4LylIhZezpvrJQe4X/A6pyawJs5CJEU0jHTTXd
6nnsTSdYjX/1iSlFj263V5T7R79T2PIi8UZ9PraIveg9lgjToaRWJvMt9NTcvWiLmigMuGP7ItkG
QASPnhQf8Xqvd35YDyeugcNJ1IjXN7s8dw7RWLGHiz5ROKgSLeSUGOTQacMJDve/qZ2pf1dfg36h
GOgh2IasmqZqGc4nRhd0F7cLyaPNbVWN98gk+zBqu/wtarEdkH1PASONHUEwdC5gcd8/dK5iPA0u
5tKrUTU+gmz8xjfl/swgdAyu6nwPeklhKxuSWwAklKVyeAaxQZwJN4VzqaPEKpKmmSuPxGzt4mwO
WCQAOy/uSbvIcVAx0jsscTWd/TouCej3uQH4IY/WltbpvyJJ2vAEll9DoyKLMrrDNYprZeXUlrIx
ehg04Lr6ezI6BjvNg4/I/p4g+MKfdrt7NhqBCbe2SWgZtqytOt14zrtM3fWxlFxUAM4XkzTVphrS
r+OkJ+QYxtUviuJAWAhXPC/j8l00bzxpxVPfn/84XOSJp68iz/Nn4jhS9eZuaJNfXQb5fVCbiiw3
tVSWK0S9qXVT373m6JumVH6ag2tAOnJRNSsRvYPtpZ9sG4O9Rsc2LylNzsmTd4I6Zf6gJP/ZjB3s
Lx+jueH+bnK9VuElM3kEHD73JpsfSBvfOtNuvqZ69Y0IUvO1o0dUpp5UJlgetn5O3s78EStyePD8
pr15epVsvBG3jxAIcT4f+oOT9wOrv8/g1P8H3vk3pvhPDPGEh84zYLtZuv3xf//P/THVUZs1NPDN
umF+Ei7M0jxyE+Sy5vcnr8gnn8xUvqJ/VJ3HEdPpwuzaXZdVQCkdhcAbztpPSaKp6L7b/nuuyN8I
FDY/u6KZZYP9TcPlXomK7ITgU3oStbCMFs5kIBgSt2mCyFlYzYjsvsi5o36jchTJ63WhjHvsUZuf
StuehqhW34kKdosU1OspNexx5xkIbvlmq90w10MnoIianxPHNfWif3l9telj/+1r4auwFHR4uUMr
pqJ9AlanCKby4dHAjRTsXnIEtDpURewZmk7pRVPSN1VBkc8rh7OMFi2M4s5H9M9CEYDl8WvuJOT8
pj5R+JMYWAqVfuHkPtYQfw30PpzfqtXZFRpJzXbOaPQXRcnk86Dx3PeQRbgGErrQbX0+SCyPUmhi
+zJpIIqahJ3ivZbiIb3652dD6Ih++hJs3QLEbskGmEphLv+HXmMb+K5raBDoOq1zOZr0yZY3EMtN
tyUKbOfJ1tBymglUnJj/2OdRT4osxDbtFyBiLkIdbGpdgVsNrhf+QjRFAXsVRVhZGdZgVtC1mIok
866Ys7cH2NDFvFMlCZ2dcE3mIHgfe0NfETAPthaOmM+R2nwQ9G2/uVGSzKo0Tq9N5xQ7v8LusHXs
7Ezs79nUoFm5ZWZuxFlWhMRFUxxmH6MiuPlo8l8I/oV9ryp/N9rmnTN4VEBhaKbpgJi2PhltcxlE
fdjNKpxwh7kTRuoZXrl6RqdaOWPkgXqE4lTrx0Cd+DKQD8dekgY7RYFU3UTBXQMeyQBKDEB+ffMj
EEbApizw4AV+Q0avr6D0uWe04Nq9HuvfyL/VZ5s1tlWlk+q1BjlGy9lYaW+cWzmFZutMKGSKrK5f
mrqTj0RF3Rt2Os2ybPxgZXalc/Q665ea1PZcctPwCaV5rBmjYNgPsQx+CkmdNWEC6wLdGR6TmvRv
na3/GCTJhQOk4cLbVuM2QZ+/hrt/robQgHlFzSQTOuMoqWBwgHaVXsP3irqy/VAVePDhmHwnfIPH
TVjOPKmxT71f5+d44vJoteV+8SMEwmBDS9gu28Wx9UOgqdNAqgdvrW/FNxP3wj3vOyg9r3a/gK9A
ZipNgOf0H3WRyvuWKMvGUrPq0Mu2u846Mzr6Slyt8xz+X6e35ipNcdpuNM0/yI1frLkR68s+dbzJ
+deZF33kbEWzcnw+n1qe22lQUoDE6uFrWnX2ZSbVzllgScwQrVATYQHRIqczHHwZKMbgTRkdQn9D
5nSYGDfSuiQzHNYXvqP6UkuaAgcWXjtEZ4U0ReTj46zFnM4y6YkDfHYThd1yeApwd9s5dpzfLAfj
shTc+MzX6oxDRBltUwswkswWvbOLYtUlSpetJ7+hycGom1sRwSW7coMfCi+7W8v2O0px2MDgPVEh
VXpDfeEWhXp0Tm6pMkonOfZfq2l14GgjncI2fM2DkFbq3scSTf8oeKsNcYlF7qfd4j+KpcB0pzVG
/BSWSqe8dI7nv8MNgMnnJvl58mXfmp09bjKCQ2cJ+WkcejVQVHqGTIpIuICVrpF/NxP0hdYNl9Am
OdU22iBlCF/ErIrhAkfeT8A7x0pgXQaONJdxbG+Q12fk5dyDCG2lXvgjdKJ06zndXmT+Hvk+w4qT
eWO5+kJTEmnv+sg6qrmE+zDQ+K3D1fColIO3ykI7vSYt6yainfpbWKOaY/a6/2Pw9CUU/vH7P6/T
MJE+71YGhyRr0g2wZaJ8xqcFZQzMqOnkoZxnbRDOPUWDNen3uTyr0MQ7iUIuK32nS5qQyTuxjPt7
Iin+1s0dNFfQo0nLtL7l2SC9AGSBMwynZRx0dqzxKeTa8m6HQ7nRsEBb3psmq4fhTJHTfDHEvbWR
atBvVhM823IiXQAVOzd5kFeWH0e3wfGPmAp5uw4hCKyJWvMUmFgrxUmnPIeuOwPRD9MfdbQPIPY/
almOv3uKvSc4mnozlAHBGnoaMZT8wzQavJ6lQt16UCjwzg5zHKNG6YPd1wVP03pruwb5QdjQPbUD
p3siz1UjI58QTyFuNM4wxPCBKNw76ybYBxi6bIjE9tUMszwLC6nWWUZV6Z8fRZ87Z8JVFW9QH+P+
Ea3LHFS8FLjqoUYebuUMTfI0aihVc2J1iAZYw0L3i+T4KBxnTI4ApxCrK9JG/TYEJUgjS9IXjWlE
q1gzPH81RHj1iAKhM4BopcSFN5fNQzQUvwvRNODezO4o0yCBm1prfJUaKjy263Wbzi6U5zx2nZUq
GThdNeRsXEu/kMbLNx2q5QtMlRb//CBisfr5QTRlTUEBgqOkpiqO+uk02baO0ZkhIkrvcT/4xzHv
2jc4lDN0/ZqXCk/hC8Kzb6I7SVxriRf2pQ86D4Vvzttpy2YkmrZasJ1EGHjqnnVIst79WbvRtlbi
8UuIehjEg2q44CfWbEbQi1gf9PpZNfABwVnaXKZj7iwiTHKVFfmRfAt3bqN4+ofUarK59oN0OAj8
jYDs4A2GFcJgO+hoAuphOSExYCje0ovWoCJxXMmqMFMgTXBTg/enrdJc8vZqoXp7N838/dhrKMT5
Xs1fUCIDEWrRB4rPw3devkPodvKvGi0VAooOD/AtaiuA+LUez7PQm/S0wumRmlYHXXnNILYdclaR
mTM42hW+0zKsHOt8b3mSvIlkN5gjN6pfEZcrV4qUfQ1iwzxodfu76MvI2MaYlyA9VS3lttkIQS0k
cbSlhUnQunRRfoIEwyYU+FjuyKEyE02lH5cmnijPsZ8ixNJaL2nl+QczlIY5DOH8A445iURFMY8y
h29YGtPJFdl1ovKECi8Z1J/Z0Bjyx+D7rAwdToByothwfWJ1gaYlwgJS8EML8ZHoe1gmRlh1m3Yj
kAOsNXiwxS/aFGo06wXC5vELy0m8ti2VGyh48p3mWegqWKP31VCfFVdvvsVFdXR89ZgRgYIJMr5p
lVKtbJaZrVYm+lOOCwYc6SG6Yj5ysdwSb8KpEDVReHkC9dnAaAbzjT2gPIXzvn5NUAaeyHrWk4WO
+KcIBG9/O5eshnttjVTlVHQ1ytiiKWqOZ30piqh8M7yNJkvezxBauUrMxxly+SxJAO7KTEWjtnfZ
tK1iV03yPKPDLymcPM9ngxOgvhb30qwZjBRJhmys5knn0WnBgZhkvou4U9Zuz+dZAqeG4Z/JKUqH
Xbi24paj1L1s1ajZ2qV5jmTV25qqGpx96Nw7zoQ9Xhne8BYk/LmBWmWbvB77t2bofhi5X54N289f
M0DlQdvuTegjeztDNBzD3+oEkFs9RAqg4X8xbhDaTH+7dBCwNzQMG7iVWpC6P928cL5VPD8EC2l7
0k9f4m/bwTU49kkzLLIQSTvR53cKmflhGkH6AiTVcIKH5R9yJPHXtlw+6X2mdSulRgbOG/FqLUO0
yB2UaMBAIMr4zwsf68V/LXyKjOQaZhOYTlj/tQPDcU2Ie8M2VSt1hAHbXnNrHHbiDG+7jXpOCr89
t99FBxnqaq945SV3RvvWj5cO/3fi1TQCNpE5zjrJ1gQWcosrfPtsMkpzMdqyoV6d7o3EBpu9PanG
c2sjKqur3nmEjHbI/f5kQVc4JHUg4f/jSj4qsR+tPQYbrOXb59Sv3TWZPlKgmuRf+6jg56OwQ/fV
al5jqUOGv5/JlV95kOzNFzCb1ntjmSy5ajA8aVLmrLoabXfPJrH5Ijn6135iu2CGLD0F2yCQw6sG
aXZidDUc5rDUAtP5bSiAKZidulQqIk8EqQdSapEqn6omBwLpQu5VS/kkukSh5ulO8qpy4xYNNi0d
f/V9kw7YLgFJbPGXIR9oVP23dNR1To5QEpKO78qTG5yNpnhM248BTlccyu9HbZmQfEMaRpflbjuA
gYFW2XQvY9e82VVtfpdD6TZCRXvVfFwj9FxpdlxlSJTWHqL42Oz5uJFhiYX3JOYATY6laI4W5j8/
SNrfdaC4GpqOQu4G0wv+ZrL5+WoYIPEih6gezb3CVtdFUgZnUTj40Z4ddOXIXLvBwhg8mlPfAPsM
j7xJEhZoNKYDOBTfqy7P3Qam75PoK6XIPiSuAq7IAUq7ZQtvb7XWhEgWScahQ2L5LMNqnSlotH5R
klMo4QRn67W6G30l0+airZLm2f3zR1b+O8wwBVoUXFpRGzdl53MICsZYh/YZmhhc2IuVXcodCsXA
alEly34XeWl5ZOIMrCZ5uJdaVFkbz2qD96jF+hdJMITeQ0JF5Hcn0DvZAFdLm7lOUAqpiQ4XOI/c
kBQaIRrxLCwIqdXlLhjUc43gfhGw3BbZ11zukekNHXvrtHZ5iyRYP7CH/4ew81puHNmy6BchAt68
0ntKlCvpBVGmC94kPPD1s5CqblbX3JkbHYFgGoClJglknrPP2tMONJVG3a9mb2poz2vfmaxNiuca
woc6f1BGiGTCxgTLH/XsAcII8f2pSy82gD9bKz9KG+XuZBnVrW6VacX/oV+v+ly0+zGxfvT8UM9C
YB4kxnJ49QAIHaJZ6s8Wcni1yhFL2S6Izp+FjqQt4B46/arR4D+O3ETJtQ0F28FV9ZPtqrrQdExt
LL1WbsBnP3JL5CddN5Wb7gzVgYU6WyfZnA9F1T9rwV6pApRCQph7uWXjoYOVRT4cUJbZIFLQ6i6m
QjlINq1atvXCzvtsJ7OxYJ6VMx51q6ETybp0nG6n2VilKl3zqtoYYAzCwVLrn1zyH6llfYgQRNbt
Woy99xVxxwPwuORnoTj4h8/60TA8mFApAU7xWYSUQCwwNTKOvWMYDzAyrTX6xnSVa+rIKg+0q9RU
9FGmg+kPg7VUV/yhuJCjvbXAh5nCbgsVlKMcHKeEWpzkNWrZzk1WbZzWZyXs6rN8JQ+uQylqNTTH
e3+dEQGk6tha6clAYXadtddwoI5NzQHNUfNmWain3P/C3fH+163CMQG6wl3jPuHZljuP/xado7TD
NccJI9eqiDWoikX8l4Q7DBL9MEMgJPZBNsuRrclsHW3YBfjYsJyug5+OLMAEGrnB+YKpHevfEka/
bDqGfu10CrK0xOuuSZykC6A04SUyrJ+s4PVrpFJXh4Gau3XUybQXjp+xq/fdtWL0wVsDCWhliyl+
JBEKQqwSw4aq3Rw8DqFdPE67i25Uj46VGXvZkv2IcMmEZQaZ6Vk37k3IxuKq8ld3GfldS67hILZt
VIIZPi7dt36K9HMLScE0CszG9M7aRs0MV1X9wNpapfYlVMl2a9RontPK/07JS08wlZ91WLjfU4wa
z+NYaM+UXbiwKY1uJwenDmiS2sCMVY6Rl7uHIVCcAxU0fb6QbeJu6UY4ORgnRqkbL1aWbfCzn7U9
gRQV2W1fbUa9VlFdUdgWT/34gaf0l1ZV/9s6RC6Ofl88USPHTdTEowEaH9+OPxZPhExGP5vBzVaM
NsjXMn8JNsXfEBYrbuAF81sX4TLhVwkESbp6zcuOCmZ4/YiWYhbZFZNKmLtoMYCv9BCbCIuNczPV
+qHBQnBiAfgI9KN6qimQWaPOjUB80jTwzDp5WXXDBaKO9OoMTRLU1OgY4UWdDzXWgODcemyz3Ylg
bm7COQOV8jA2xZcsbZ2DbKlI5B/q0SxxU1HjrVnzOHc67h73khmK7j1Y6+qrLKWJcO0F6IO0rxU9
bMex7z5ltcK2gJ1R4/opq53c4tGl+vjRduyHYAKw/FlHEtj6sPcjtz9Fpho+pX3xgWa//GxpboPc
ExLVQg4S+LD2OEDZe0MM+6r3smd5SNmw5wiORPBWa2m48XHoPBRiFBR52yP1GWwW5rgAARAIyFYO
VkonOz1gonHWyxCjjlbcYHise1nSOnLz+C/rCnuOAP35xbCNeXmq2f8hQhSQmWnZZiAa89Ln1ire
BQ4MsGFw6DNYui3rQutgyVPFEJjTX64Wfytyr3ytWpiwLIVMitFb+zhYRbjpGhG+EOo99Ya3nzSt
fCsqz142VaI9KrVSb9LQtZkf27AUypsfNNqrW2vr0o6LJ3bOznMNZVhzFPV18KvoBJbJeXA7J7h4
I5oKWROr9CyD8zFXd/1cE+tkEVZEuvYzpQp1QeW98jrhaIyXDvbhfaMprxR9nCcdu2Ggmf0R4Fl4
I1KNu0WqTV8zlceV0icvVl9UL0P5V0E07QsgBII0U/Ok8cdjV6H522oOVt6b8kEom23V+luqQENg
Qv/ghv5D+s358ybumC4fh2bxqHKRd/35g43AvamO4kEWweqRmtzphxLk5YtLMvbqB8pFlHbxwkIu
vYUIc2QLdw6cbKBYz0PePLsgZDVyI3oikbILrOpS+F2zCaxR+XxV4E+4y6Jq37vJeOwHo0D2GbXj
MTX7aVGz8aX0oD+2KuoSuXpRUFk8OFpSb3UNoVDq96uSZTY59PJbV2Tjchx57uQ5xBVUWM75Xh3h
uIlzILq0vVdNYGHTbdnpJ0vFwuzAcdG2R6bWvrV2tiqsrjzWfp9uPnerno6eRLemBH8nDDao1nTO
WHk4ZzMlWS8amPfRtIopsXyenN57RrvJTT3ErS5PvOemK6kPmNkVhfXx/39Sf+ZswEC58E11k/8c
439FtiyHOKfbJHzBPAXbrs9SsDw08uTrZ2H4//92uuXpf/xm0X4RROM361m25Rnan1Hdou80LRrK
n+aYWhewtERHlO+tP0ZLtVX7B9Ww4oOP1HdDrUX66jrjs5xBMPeFLEjw2mMVCSIL3WGpDGcsw8az
fGVk8MPVLufZkLfmvrM9ChnDbPposWMak6x5vfejNBj/U3/thObGJ2W9IcaI6x2xrb07Jdoz6/Zu
40+zAQ73zGdLMaeDCYMNwTdNg83PNcv14wAs4GilSO4yb1QO9ihYebFyROE9H2rNHHbCBLs+t7C5
D46DbmLWeJ8iR+TJvw3Lzv80x5RvECCTDvUK/W3hVJTbddGlICm+0iAhv5Vm/yYFF0BDlnUz+d/I
/3iLBl+Z2xSVxbbyeJhAzAGLiSBlFTnNpqbO80T2PLyGAbKwRe+EPgjNfoB4RfQ4ng8+a9drHeTq
xgcpuJB9n7Nze8pPYxJsZN99srwgkrJj1KXB8XOuvF5nsDRNvAb+4HzlIsvI+VDj320hEPJh1w5t
+X4eq54iz+uX0AZWXKbxdMmR3V8qRCfLrLSo7MqmlymJ3CddKcpDlwf4+jh5/7XtITzpwcdAoHxT
G6y4KcntXpHt7Y0wqM6h4aOac2vi54FV4iJvjVcMJMSyGOvhe9J885TQ/joQFFsVU5adgTn1Z8MS
LIw0s/gW+wi/vf670IeW9FxIbVmljkTgp2pNtLUhcYLSMMD//X4QyRRdVG9173H/mdDUZGFMli4L
OQrsefjtzDHuBdz2WCXy+a+BWG15B6KPgT7jr/+5nJyWRhMm6PDX/+iXzciIy3UFSWMpm/Jf0mQA
zl1k3/s4iXCD0FT1aOtB/WKY1MaFivmuOVO7IfehbH2h1++2uwzSXZQN3fe476ZlZFpYk7u2fxyq
Nl6nThF9YMqzkjN0BYtoxwU8mDzjayVewtx1tkrtRrvcqPxnY6xfbZbi37ARhNAy1fGT2WBemIyO
tXF9tXjzUkzVvRaAYgKNwPUbfLhJHV5LpcXCK+7e1LAsNpD0ywOPX/chGjV7ERdK973DGsEl7PDO
bgrQeVd5JHhN95L0WKvKGXG9i4U7fQvblOJ7yv/Oqu6GZ6PsupUpfO2rY/yFrr7/Lr8kDYrw60h+
el5L9OshHuN3UbgbOQNTlwmIgpgeoVZZ60DHiUxpirMZJb8ODTmbbT+03+79NcuRgRrLv6e05vgu
nM7dqq7x+6n3pm3V6c4R1wxixbIplAjTKvIU+CxeWQqPjyVb7Wc719ay27c974i5J5Uyute9GVUb
bRKQoVs5Smi3hVKuD+fPUf3VHdPkNffJ56tG+1VOoujR2CnsQFeymSLhX7aQ8w+WkYOkDfVxnfol
DgRmFJaLMnIxBp3b94MeE8eili/HMfufiUmA9Eq2S5cPkMf0v85JtQafZXNCD5eYF2WAtFlUrJfM
keLCRrS2s3rFWcq46HOHnMSGqVvHHe4YTlCDYJ+LbpMA7yIejdVOltcKRd+bBiUIlu/EV40SI/QX
6hc7cMBclF7wUutgd/okma5tUBvbWdp2zECZHbnPiK2HBPTBsTpq0b3WfAmo9Vi0mZp8a4k2lR6h
aArdTlnXVRcNgNNSmWoHIonunJoCQwj8DZNgGSTj7Av/T+d9kj53QglN9lmcnWQ/Gsli14N0Hx7J
+z55k2/3q2rKzAOuSchbk+Hc2u1wjqfpZwzi/UAQqlsXo9EfshYhlN4QCQ1aJ0SzFWFQmbC0zIyI
Z5ZpQtxxTMpLWM4GvvohYiBZlbObYtxoJiqGngnDi5M/9hm2KZ77HIm+faD86aCmkI9lF2421CJM
z9o8nWfvqQvRBHzO7lA6TFPoHWXTV2LkFE3c7+RchUz+Js1ifiPzqZ5DNp9a0AnLF97JIg9yqtog
Xsi3GifK/ann3clBef7kbgnZZJ//ikEXF1zgx883dlMCy74ojbXO2vw4mQ2B6eIU2iPxpLmRNDaE
2dQu97Kp54q/a8ycW+082k9jd+uj71FE4aTsqUpIe6aLsUcw9+GU1m/dIoFr6xjK2dPL775IYFJR
3npKJ/ASVp+gR2466qvb+lXUuviLBPoWBYTxkRBBXLJFm7h9xeoenuS0HXt7uIX8zBYtePwfdgdX
gHPYoVA4iULmCd9OhFLj1Bz6nJ8EydlypTH67hcFpS9nxTaMY2JaFAH5SkJZDuLfyzcvzvJLNlnF
RXbKg2wS0mq8+hQl1Zb84sUlL/YT+jr6BeKDC7gYCBRNuL5a0J2GqrO+Bb4RLChqnr4MSRYujdwx
nrFywqG27/PHpndQyVrJ1anC4GZW8ULoVvaFByq1ZvgALDuR518Sh2gt9cziUEV19oUoyio1y/SF
Uibr0psx2ur5LAzCsk2UiXYrz6KE8Y1ImUVQzXD45mYnOStCv7qzrSImWMJJWC9gkNCkCryHpHvz
879PVryjxS93KWeZBcC5sRu1/eelidcEg4CNp/BzV1zzp+wO7ErfCHzoNj1B511di3bls6mFYOVl
D2OQVmc369TlUJTNVyceL2MRJS892pu9b7NDaA27/gpcI6oi86M3826DrsgmfVGK167ALnE+r23Z
UPdKh4dRzP9BEB8zN6quvwrSogscO8yHkrJukqksV+QVO88+xj03nb5NUpIqGpyKok8IkHgKtTcT
/DPhGTsNBsVzr4DfTyrdWOlROjz7rRWfFAsXEDlaFH1/A++6IB8Qt0s/S/GM6YxL0EJoNuJrWLBr
7lVYmiU5Aqxiq/oVuwn2Dhn56zEZX/JySv8adbEOK/7KBc4+qUX0wkhiAwfO1r/5lP7mVXSLDdtH
sx/WG2sytM+xdO5D571sPeSCcvpQQIrXKD9byhNaa9RXCQSFZTLwf8Nsh+Bd4ev2+ereFzp/98nR
cop/nydH87nvj3nyen9c5T/N69lMHS2gHMtiENGWzNlsZqCR+tTQpi0sPBcOhRqeE7+Fd5BwD7jK
4aLaGOSiL/ce+apMyqeqrcKDbDXyGnUo0CkLrMw+20EepNceTvMa2Z1G4QLvJqfLgVA46Dz69Ifs
+nxbEtEp+6IKk1ze//d/StBtgobfC9/3X/8wOUWtuZ1rRRbv5IDsk+/jAdtbxVqN9ED+QZ9/yz9/
+f0ymLMA19TMfqv3zms/6d23FqgD0TXPfmzTUT1MQTquayM1PjTzh5xQoVpY6V3tnrjPJFedfOMy
tPLuW1kMO8cb1LfahirqhY21m+ChPs+XVgPb50ae6QfPC9yb+SjDWPIQGBjSjXjjrIkNRk+Fojo3
+3M8mANh93E5XZ5vXeXcP86XTXm+9wQYENWaYRKDvV/717lynrzAH9f+9d7drGzgySp2ARTtRwvB
0jGpm1fZcnvLelSzPN+FAx6Vss8DvfroB1W9booxWMumPJhxiJ81KKJtavKTWmLc+NXFAvCoanm0
ESizVmUX6Gd5GDW8xfTBsxayqVe+MRdsqL+GE60wF+ipg82AySg4KlLeFFuIte1V1leXAHOdk94c
0ItooiqP/BKbR2qvsGKZB6rGfEewbj2xy34rR+1ku6F3wXx11bPo+GyVleFemrb2Lpnlkr3MgT3K
afJgzifERTQeKl2hDJzW5zXmE3yv+yDEBJ12eCVGxbMndiJudwJjV1bEayPqvZ9Jku8Su9H/qm3n
qHlx/6PO6gf4j+K7UU4vYhDpt8wav0Y8Yr+2JsSeGG3/uxX5mIENpH/B+g8INgr7rcJYbOGXpfVa
gZRZplWzjECkIinlgQnjREwn4jj9S4SB8IJvs3Z0Fad/CabRXxBvtQ5yVGhDtRwm098rVjG8qJZh
sRX0kr0c5SlbIjsr650crfPWWiFT1LZdmWKr3c7B4Kkt4NGXqX22NVEv61pL1urcjDwHfBnCe/Oc
fE6Qsz5PSE2l3qc4jmhQL4AafuSpC762651tPlT+lxTXdqMJvA+jcf014AoUzV6svkYgPPm4vI+w
aNCuIyc+TG1cP1tZ/lDlnveRDPi/YCxfnvyyKW5jQBXePN+EvoPvRBTx58Xj0rRjf0aDTJt6SNMr
cJv0Kl+JyVQQQWox/jz/GmA7aW2Dygfo8u8BY0jFsdZ1nLtajcjcPCoPOfa7NUUNoZY4e8riqHvG
KMSa/SPR0cX9CZ5ruBlq3Kx/65ST5HBv5wskmAM3ZW6HeUqOryxZ9/5xr8P+vVoQ1CsvntEkW9wR
3F2kFtOT4eZ/lexKv6mGgghM4VnqGuWuzF1tG8IpezE072abrvcNdTB2PNB0buh7yV+5Xr+327hE
B8yBRRDsrLoNdlOrDcG6nkBB6ayU1zC9tVtb2eT+VKD5sKmfefK5z16/Uyo7fk4QiG0Kx/vR4ndy
koeh/xv/TMmXtTLYpyzlgFLMK1NJfb5PvJ8XuWqxHspBX8gr3AfuTdfO7P1nBLDP9cdABNnSAgb3
kuKAunQz13rBpq5ElJerL9xuq2Wo5+1LYPQN+e6wfGkNjJNcq4tf0qAclu7kE9WMGlSlRfSuUz26
6rCdxH9s8kGPK80EdR0R8sGJ1fHXyz/bKmuJTTBEhHeWsRbgvwd5OZgoQiumuGTRSPMOaL43qWGu
VobRRMsJn4pDC9XtYKvi16swH7t0Mcwj92H5SvY1Ihh3ZXdwmsnieW8Fa7YuwyXvGizf5EuvmX13
o+qgBrh0DYSW2M7lxqkEOqxD7AsXlv09aFlK13HzaEQ+P7hw/snXjvqiGFR+VmbpPzS5NW7UznJO
Zl51+9jt+VF7iXJSva7fwJ6KHo22zldDUFov7HdQs5hu9FUJjQeE5+UaFgR47sIsbl6AmoYY5Env
6wKC2zhdelXhoUxLHrCNg50+p9I6HGLSJeJb8u2+Vu7lsLyI4EGNj+2j7MkqMC4o2PlxzW8g+/yu
K1ZmxL8tIaX6SMFwYNraxYldD2kdvhUZjHdnPqQ2AWEcUvM57+mtCtvOV4obuyr20TlY2MHLLorw
0D+w7166omPPbWM88zkypgj83CpOlnL2byfqRttvTIO9zX22vJic6OQw2318FhGj8Qb3txrmNx2A
oO3swPyuJmpwFjj36o7wtyVrmJTaBWtJINK/Nopd3IDa18e6jb+rRlbedHloNZ+w3aiv5Qw5AJz1
Ceen4SS7QEHA3A7hwmEtfr4fBsf7yXeBOtjM6s51kwXjwsqaX1OwNW54wKndpgxB4zptZhPy9/UH
6A+ID5XxkAbCeKDK0HiwRD9XeyOYk005AIX9wVWmJx44+vSKP8xzHAkfehmgPWx+J8ojCbWuEowc
juwyobGGWVMtSZyDs03TR39y7achbHE1CgU5cLdwngJb6AfqrvqFHJUHrK4Cj+LdXz0USisi0gGY
M98uhYWtDPJIt2vqamkDlUu0J3mtbsqxqCJEt5dnQgv1dkVNLPPzTKBGJP+qLcZXzgFA6q+8tExO
y0MijC5f3Nu/zVHSvyjric7UT7K+pbx115bl8K6L7VC24qOJqMSqMyPfRoMrPuAghFGRv4OswwHe
AVIFz1t8qBSYenbWvAE7bPcJiTduk5yND+kuTFX1BQtv6rWEZVBgSH/oIHrsEuUpw23v6JZVuEpn
3s+oosob2oTCJqUNWTw7RYttb0QtWc9C+GQUA8b0PRwPoGbWmmpSe1urevQlCwXFFKH3gN9t+OT1
aMjm7tqxin2Ha8dKNknPYC6Xei65LUabnOiycF7xCNLPSSlg0c3dLFisNU9gCudJDB6t3vCvpZmX
+yGqflJxrVxlV9oM9dZsWsosOyW+TDyuPw+wRpK9kbhP936lBSuBv03jn0bj231qZcCcvjdNH9tx
TA6O9zM/ByOj2ZvY1TRFga9dRXKTzYD2NhQbW6j+a1TBSatdvHBdS6hvMVVKW1PY7lo2BYLdheoQ
sZkKU31zddRkfP1f3NoNHkbhvY+Gk14n1RSrihXnY1HW/dFw/S+dH7qU5TfuY5magtR/NCxlnxmM
K28oSMLkDrddBCMnatSNdVxQXS+bcsBWo20Q4r1nkYLTKWlTtIttqNytWTEumlbol7CMTUaou7s4
KECIKLl7OU+OJoA7SCuCIss9J1/z2RbnEUvvY9u4+iYMRfXk8D+AHEqa/Kin782MnU4z47uh6eUr
5qLNgkqiq9db3Yc2fZHsl6JnT+3gT3j0yyp67JyBB/5M182a/ANClfpkpaBKKa9Q1k2H09hUqu0W
/t/WBnH9w8j8j84s7JfST6gzUKL8iFNnetEgma4oiULNHscLq3cj9IxKxdfKs1C6hz8VhNDnOBP2
S1uJb83Q5Rc51rOg1vtI/2xB2HxRzZGN53ye1YFANpXxs1WbzUUnTuYbS7MavQ05aHZIYVKjDlYi
gD+Bajwqo2I8Vo3A8augxgI6TbQ0LXA/6CjSPN8KC1pTb2JejRlLSaAfqJOfONYqwD/irfA6QSQW
ELgcFXw5UspMro7ta68J5qTzOVByrEuQ4sMbih8Ce+NnvRCIFkq7gcxXlgejqPCNjwz3AaKCvlTt
sXjvwuTRnkuKW7SJrT5kP6ICTP3o5IjWy8jae2257FvfftfqukA8gd2ubKrqtGwLK3rzQlUcopZP
L9Bs591xhjfE5OmtS0LI2GKgGHOonfcsT3xkj657xsFQ3HoxvRpzP0w3C0eWOj+ERpW/ZUQnfUif
W8IR7kZx0umq27G+0I2m2lqG2ti4t/V0ZvVtmMJg4YGgG2ZIJ7yk9hCE9RfZSghSkhR0uge9AaEl
+6JEaR4GX6CNcHp7mcxN2WeWWUOB2y0YTQvZQu6dha0m264w3X2pk7XGT5O/lq3UN8qU+K1l9o/C
BfgS+oRJ5dxeD7x9bc/f6nmuM9XEyuvwt7ljnnvcV5VvDhqkYzjr+omCayg5Z3V/BUBxkThg8hZq
0oJUqVhOmFWhbn/vdMtVbLJdFeUADZFf58vY8h1xgRle4kBVd1aDvbWqG9bZCnpqAcesfB6hfqER
jqNvopp2rdlXwQLm/CqktPFhUryfQ0XVVdDV3t7Xmh86qgyCenW0dvvIPYfKzINEf26xFEdE1WYK
1sJDDnwpKv2lOSPqI3IA5JFbdxVYFEsvjV771e5m0nfRj9XjWENMKzDEWTVzn0BWz37d941wEdZd
jsV8NLx0qZMsI2eoD2HeDS/ICAiNpZm2l6OVM3hEHkx/J0cjs6tYd4XlTo4qwDBWoRhg0M6X8qiO
W7uBGXw2Z8ehtV8k7UaOhplew3GO3PXnuX2ubEJ1qNZ2P/aA6bAA5wvuH5I+VQ7ylTyUo+sfqvmA
Bx07sHv7Pse3g3GNFTbGc/NEOVDhtqwKpfnqmwAQ3bJXn4PUMGAUWTUytSy9KoZwl0ncll+ralyN
iqptMytyN11X4+FEQOyol3Vy69Pop8GH+tVUYNU3ntFdI09PQJx4+VKPzOJrmjp8KRT1KSSsd1Dr
MlwXeaJeqwpgQ6dY0dEIil8HYYt632E7GbALOXaVwCsA7dOvUflKjoxNxw1fnqykSVks5FCOhR8v
taHfRHzlANslIUZzUIkr025XXjI2e9lEmv4AAaF7LLXcXCHIJE86ZBbrnkTsbaOxb1FljxS7ZQfZ
kgdviMqVk2vWJqRg6JYKs7xN1uo+QSOUvMky2/jss6zQvpHK25hAThF31sRmYvfUxsTIyJ+8pm44
ngPT5CEwadmrXSBsmEygRHLUzIwRU77WWsrRRMvdrVUV3iobBPsS9QlghX5I50M2lb8Osu/elK/+
zz6XXelOJXqnJfxOR01kpwlr+x2LWPPkp81MNI7EuXVtsR1Lz8Xrk1QIUc/uMs0G0kMANJtvCr87
lplX0ibWWg396mGghnJNRjbArmuIKbvRtMeSUNZqStD5wc+GvA18cuPaUJJ0E3jSpPg4zjPXrlXl
+zSO5DGcOHgjKxWuhprKXM3UMKGkmP8Ircw+9MBctmPgaFecz9FgRU774if4FyVYzH4D/7OHuES9
Vc9HNuZ8lGnrX/qsd5+UznWf7Fx/oAy/vPAEc5+CLCLgBbN6Iwe9yNZP1H1+k/PlIVXTbdk5xYNs
VS13h6ZE3NyYDhgWqO2RN9XXYD4k0HsWlClaWzlAbBKh3DzlPnDvkwOl8P8+Y9IObtQE8Deb4WbU
sBQLODkbZSpyCkRanAzYkV5BuI23MGv1vUZ6dCEnD9CEL5R/XdkgmeHasfwfIvOU3YDfyLUdDJVl
lJp9lJ7T7jPPTC7qiIsm1nhsK412AR3M2aleHD/KPpO90XIqtWEjm3KgFU69Tm1PBX/CafIwZGO3
HTMjIfb4d19hJDxVhxuGVtTHGpNJShQokCQDdUXMduufpmU7JCZhBS51ldLwdZgXxoEHhpMtBpvi
Pyuo85NNueyySfjESKZUu2Ko430OVwZnnipYaQ2Vn0HWnkG68VkIL1vrnkJhikCnvpQvqRBskFSH
9rPH2vokSz40Vf2SOi582bkApI+Mz5Ys+HCz8bMVFgU7t2KCV0Nh5MKxG+NoaG7+0qiAwwmfG3tr
bprk/VeiU7ytHBVwB9e5ropNMFbqWhlsjN2jrF9QhzxdImv0boHlXAfXTN9bJBibwp1w/Jqb+iQ2
TtwJiksS7eTHhMQT8szgB0zl1HMvVKsAcms3mashFD025xq/OcVAIatiXdejt/npdGJX6TjVKJXm
7iA1xiz1jHc4ivahwaaZ7WGhshKG47njBhE/yimseCH/mDM5vi73VmH8CDBFvblk80n97QxT927y
4LRg5BEQgCT/p09jn+ba06M8xbA7Y6PoOP/2qmbkyySIN1T26dfeEt4tcxyfzGczLOXkQfTagQ0B
zoEtVe4kVvUlIDh9P83Ngoz2Ik2s/ChH25oaDTEpLhX0SCWaqfkIutS4mG0VIziNL02daA/w80ne
JYiRoHAs1KJTTg4FSBTyZxjuuuYLDgHW1baTr7LbHMS4i3UXttU8i2JIAxlO/N43Zo1YJXkhuK+9
Q5ZP12GbDIjegCEq1Q62YL52wUDuA2zMd2E4uGuzb7X3vprOdmDYTwJWz7lTMWqRl7CCxFpMjpJe
Mp5Dt//r0iLZRYayLdQ+WE5h1a4pjtashVKVzZUdNEDzJgWnHKvNVfbJQ2lGFQ/bLEFUV1nhWkfn
ADQz6DelIYxwDWiK0mU9cDcoUfle6pinYbqxM9Mm+/mvF4lV5z+bsd1VivvHUDP3VAxhqnZxMa/a
N/9w5uWreqbLy1f9EgJm9vn63nuf1GmUImV4Pqx8VBEDJQh/n3m/ZLW6X0Ny6++nf06ar1HM17CK
jArHUsUNOlUMfixW82qOOmlz3Xb+QqpVDr39s2tUnidd+AX793iVt3nwkJZOvovKTt9bihpdQkAJ
a6M8tEBiDgZ1TQtVH30UEU174Vn1ElaK/5y7qnorM4wQosx/lhMUXbBIKdWb7Eo8bihq21zk9Ioi
HUy4R+tQOeRY2rQj4aFmL/mIIVg5xGTo56beYlHCT5rA5tz0ndo6+5I/SiuMvOqhdYajHGtHI3tq
TSpvm8nG6jsCJFOmz9TbcmOKnG1EOeOjnGl3PvmUaOJen2cog1WxiIMkPcnBlNLkZWXFwQrFJ4qd
GF0utr72BoF5/GBBB34AxZdefOIostXx6HAXGaq9VUvQdCU7M0oSAHVRQNTozjkrazyLxsA926MT
w2nyvsp+ax68z5CvwB+8m6YidrLllxGbpozC0kpJ0dsLjZhpoQBIn5uyzxC1ibnxNG2orUP5MA+w
Km1WAMlx5lbM6MADoWevqeHqgAHOqZwPTi94vkVtqR0p1cEvuXdW0N2Mk96FzdlREZsNRWV/BADS
KYoJf4gUJ0kFdMXNI1EGvAYshGor8bMHqhTYI1PaoD9Mjtt+wdCtIRMfWEdn3nNjW6csO9J7CxOX
4d042M4eY9VZ/tYmH5WrEDuL02eoC/4x7BDmxZqbfPRG/JcJPvdRs7LyQjkRPonzfM8mfdB5+MCn
IYXS6UjkL++VJ5b4yhMlBHurre1rPrdSCBOruGHXJme4XO2gmYTPZXMMJ/NJvMnXtlsEzw6ENWKN
uXaQfYmCXtu02molLyawiryOWXBUQ9evltgxPLI5Ly7yfUVk+CuyCNNGntp1u0GfSAWOLs4sLDjg
jvrNK5VWpBFbO7x4w8CPMauPOKp2j7KlFg9NYgsC8/CS27RBlK3+D2Pntdy4sqzpJ0IEvLml96K8
WjcItYP3Hk8/XxX7NNdZe8/E3DBQBiRFAaiszN8QI2j7VAuT94rvBaZeia8hz+Kta+MN5qqRcVLh
CWwSJ/bxehrjZZcWw2ekRRcIfuCsFOUX2/72l6HGv+PEmo7jEFsrKy6zaxD76bVUlO2M2gHpJ90k
AdBPyTbgj0TtkNGhTw+WOpHbAuXo+ErzxrbRuOpF8JC5gCRTq+nPZgeyTQ6WTrNKa6whsg4mbG3O
mL5TL4bBzu+eiD45UEQPXRLGj7Ix1EKer0C1XUyXXSjt9pvcSrNVj3YZjj0UVFAr7DB8/fse4PO2
1QzdFVOQgd/a7be9CsWPRe4aNNGAk7lY8jLtgf3x8BomyYeDVwb/LK1/nYskQGpDac+eqK26LqrN
bUvKXJ7JPlqHg+83R3mq73EbRSSfDvLcwumnZd/5GEubDgChOGxOZV8vyEIHx3gyUOx2wpoMPDWx
RRkG1gZuryBW+/abYJsvc1gGL1FcV5RkM/fRzc0WR95KfbD0Tt8YCqlJzR2SXV2inwOdUN93hu7s
JySyj9pkwX+r1BpWFtI58Ey6B4+d9NrNKu0RZFiLK0EfvgB+6JYki+a3etZUyrYuUgPU+7htYv8K
GbIXTvGPmlplv+wg3vrkFPB3D7+hiYSWgj88ooSkYTRTNBsN7vgvN22uQzh1382+/UXpUd/UeJ0s
s9BRrnHTB+i5tsoqr7PgUfahjqFuYXkFy3tfhzME1Nfmo9XTAB17rbAvejre3uTW5wb60lYptpZ/
38lNzQ+SvM5Bvq98IVgPoXQjb+X7qsamGVy1C4d/TRBXIoXNrdB47s9WCFVHOhR+bYqNx9AaYGZl
TrDuxQDVddK35ZdiVirQorE8xHPtPXmq8lOOyxPnvycSG743XfMdS9DwKWrd4Mn2s58DiQkgFQjq
L0Gj9WlhPcqxKax6LmoswowayynFz+qNr9Yl9rRibhYGiFrPcOLkbPmegRruIs+rL7P4BL+0+0te
zHDu+KhK3BpW641ocKouxEHxpuQ7qtXMTmlzayeVidYxTj2dWx/lGcRK7qO9v3/GrNTpMbCzH/e/
AsZUAjYo7Ff3vlIludZEobmT30WeP4/aZrJULKzEF+qRqLqo0MHvJxEalzsX9C6klMg/uGn76/bd
IVSijJKSevj7p7h995F5mX6UXZDohkcQorIh31Cz+X/j1vAblzfiSD2ulkaJhpRpocDrdzPgk6zb
E9Y1b0MaWrsGFSgskmbts4w2DcKwe5Sy6n2lKuBdUbl5QGrGO3F7ZCxlYINq4zfANu1zSI1pDbtw
Phi96jxKyJCEAAmoT2M2w0uRptau5LraWoExv9cBCQHxDrFrpSS4dNJBpmMLk+/i9tal/xW4jgVD
ORjXJH0ACgkAUeOOPyYkc/aUmwfEKtv5Q8XWoBQqa4aJ5Sv0u+aiD8N0njXAH66e6MtoQvBmhNOC
/QlY3TNMg5jtth4vTNEcEbI7+1pDeQB2E0RPy2NvWw7HGQ/iaiEP5YtVTwPKnn9HnL9tp0mnJTGw
trzPsRRrWGQk7tfU1THidVC+Qt3jf15ysUu9N6dKnw+uEd+mDWIfa0Tc5n1VHTQjw5DWic+2bfWX
Nk+G2wsLZrvX/PDl3iWPIkEhGGz9e2mjUeSFRB6yP49L8qLysKyUn4nbVrtb3/2Nb8NyTqEH02aw
EHv3leEVGkf5bRwUAlOnMeBmoyeF3Fd6jpF82VNU03aVZY2XImuzdZON9QssFnNhlDhOZgBne1bV
J3SqDMRO56cyIV8O/cqHzIsmpaT2kvUmf5vZ+o5MqPOh+S42QPn0OgZadIaOhRCE6J9yipsuel5H
xVC7j1q9dVfYDR5yg8W9KxXnwxpqSC+uop6nurFfyBttZH/pwXzWIwjYYD4204wNnN2q9WqqBu9V
Y4FdOKGVfq963D0VB8SRq+yGFIwe6aPoqajq+rOhGEWcZ1Yv/GPC9Zzn8YPXmMHOdNt5EeFJvooa
10YuBf3cCnnM2yfYne6+Tj5FHvkJSNQcUvkJvrKbcys62WmprFJ1MLZ1PkKwnz1IseJF7xHByNNg
3KnOiOmO6CMbCxjK7K6yy4m69Fi5xk85X04gcx2sQ6QZ19xwmPmYSfHmBf1r0Kjz1jB8jYJEjxWb
6n1UXo4Odz4B7Ri5Wm6jMLbNxyYFDTCYOLl6zTM5uWmRlaG9zaMgfy+Tol0omKic3abN3wO14fms
GS+d002PXVFcZPfQtv6hKfx2aRh2/j7kWSDkLZKtHJ1Ky1hUcFxOclSds01hetPzNNsqMkLdvpts
DyN7nkQBCuiHvjIKIEV1+yRfjBp5UN9Hg1s28Zdpn1ygnIMD/DQVrRLxjD3kpIZKfEG50VDY0lgA
HBa+1WlIFwbta+Ub6YY8bbDxRNMChrnNhjxZ30bjqNiR2EHxLWjZo1lNu9dR4VwC525eW2glh8rI
FeQBGYX1GZwAnfPDiLeqkbxZELnHW8+mYCvPpwIgMNz4YDKhrdLpik7xUbas3KEOHBa3DxYeOi+O
+61Wyxn0DYYKpEdf5JsE/D/7DPcZeRo2n9hoa83jgMtlAxGqhE+11pVofIINCYVHnYb3XuFxNxD2
/gjrcE+8T1RC+o9ASxEyZtkZ1Lv7VQNUXvR1o1+dOX/AVkhZ1g3iKnmv5Ju201GGrc14nxlEUyEL
BY6UPskYMzKuENjRLB5BEBlVpy5GT1gppk0NGWsaLp18SSLtXKYP3KTD5d4tmwFZkG1uEAHLZt66
w0UeyRfbckb2Zh526uKN0HHgQSYPfR0lqyEdh1XlqOm+prC3FbHfoU5s9TTNTrpxQ50cNNuVJRqI
zadawa9yC2L6pv0e2eb4C9vJX4M75fA+i2xl2flvVjEdp8Mw8TemqjZPQaC8BYPnf4OTPa9IZs6H
NB2bt45qo2layjctDsaNkdjIIaq18i21tlkzpN/8FfxiC927un7r86zZtmnfrGUz7uECmFVbbGUz
rwN/qZEz28umUyj6wkSY8ng7N8m+gqhyF3PSHbBjTM96jdabPGID/V66ZriTXa3fWNTHM3y3ST++
lM53mb2CE9A/1d24ka2phe1BseVBtpLKHy8wVb9kSzcr6xQNsYBkk/YqLC05xjrIVpkiCyNj3sep
YJGIBFpQmdnOnDAtkJP9rPO5Gix1LUeTGK6UapTW7VNLpAZXKIGGAOeE4mRdo9Bah91enkuhATCi
iWSoTL7V4dAuSjh0JznqutMPkrLVRX6LVumuuYGjTlUb5mmgsrBI3XI7owHzu4H5QFb+dqCJHkAK
m2IXVBUmAnbLNYFjSlhp1lEfqExTQOOwbVkbb4eyHYxWvoM7d8Q0Fvznqph6/yDxaIU//wdGTQ6M
erYCEYiDYKxscfceKDs4wzfTLanlUa+nbPgB3D97IzPkr5saA8F89B0yeNBNMmg9Nf4BVvOgmn20
MaHxPgSh+hSrsXkCn9o8FUHVnue+uXRq2j7JrqmF7FgWaGzKJqtGdORRe3AHNzhbyUyOVB56rXJM
eY7sZSuICmKuSQQbsqIwKUmqPeZ4dR8CFxGlXO/yi6KEf44gff05kqMRqfLL/3ve4A8bpYgjktT/
+U6BOP9f7/nf5v2r7/bZNuttn3QY9bFfXBi6O4Bk8/AaEPJrtQu9s3pzcEf/3ipNzjbGcQ+YSqL7
1GDT6jowolL0/he16p5ya9SfJwMla2NuCtBhZflulJDBiiJ7AiDsPVteu5bdjQl6OCga3HtjF+eE
JIUykPbxZorj+prN6ZUA1ttaQxcs4TJgygo0gmqaaKPZJ8rDYty5t90cfnJh4Kw8YPChjhHSJ63Z
7XrpiD3jaQpdKEB/zk+5IFTf2aiALld1zXZ0RvL1GMdl9OFZy0jYTebdmBynMaPpedOHjkXQbVYo
Zil/Zg2d/WfWKNhz8r18ReFeELNw+JIng2xLjlZR/zkps0CGqfrc7DD/GDaV9eohX3mqufIslHFe
B0cfT8ngVNaBsazBd1Bti2oXCn9lW/orF9FzXw7OUbYwcGKdQgKo5U7Z4sSCRULUaEfNtvKTAex0
Y9dp8uIp1bCwwMT/hPu1YAPa/B5q9zXQKuU9GnCk7HI3f8jSIt5XHkRgtPS8h8Ik0BW32oceE4Go
U/O7jR3MqLrkxyQYWP6soZ3Ev2UjP5MUh7ZsW8VfK6S2F5UwzcRO1tuNLj7dsgnXOgFEmaE1Lkaz
qSUC0nvrJJv4Tu9SM7eeLDI/QGPJFIc4bUaT5Z8LFQyx0zc/bTug6AEquAHzTxxiCyMt+RI5+o/Q
ct1jbUThc2lP5YbnQ7VUST0KVxZS/mRDnHk7645HQtkdvuVhse2VLP6pGpgRtlndPZO1UrYAv6ed
BerwSTNCuIhiij+hLUeJ4pNEYL9S2oFsZNyop1gju6Xm9uM885vj45s8ti6ga3xF5y/Fw/NHH9nm
+21hHnuEE1c1uihfWjesTGcoP9za6bZqk4JMB474TjZtIydUWYEHhnjLFNah4g/JixbrnBObT1LJ
WrQKwFn3lhzTQ1V/FWO9bxhPEJ+zoxPrKRI+uAO4QFEAjNXFJRQ2hvJoku6Gf0flQCn8De9TrAxy
cM6mX1ha83xwNgg5ZcjGUJsFCEJnV8a7WFXNUyJaLBMmxUHEJOt6KACPet2DTyx7bJEyXWO023/W
fbYE5pj9mMJvEMhgbIhlhFR4stBqBLbiTKy5iVXjWSJXEPlyX2syOdJHW90c9eWEt8l66kEWrlv0
Z3A1t/9XOyvLbz5uZ+j1oTUBFhTRRKk4oUaKccBYYnvXn8DHk22HbOvo4i4cFWOL2jDmtZNlSgvx
WyXOgfYRQQn7pXWtgJ8U2atXc7epeDsc47GOzoTS6RpNseg9M7s3w5vbX4nIWrH5+qoGXVuabJav
k22me8X2wp2RmfpjlQD48bs4/jJNZ9GYD1abhpQCE20fcFGtkskIviEpQ/5/JulrKW5NTJo9yf4h
0ZFRSOZ5S4TLrxrqu75Su5cG1c2zUeDYKKchl+Yv8btMjrYROe9lfHXEh8TnrlPNy4QvVzHW1rP0
IsMe671GmffmyzqOfrbx+ylby8HSKNqt7QKGMoQLiCq8Pwy71NFu5qLPwkZJ1sNAcknxtHh9a4NV
+GgJcvfyFFersBVBYvmSjriN8ya2weaj8kMN4RhMu5Q16af86kJV9uPrzft0hCi8yqwYKV1pjeoJ
KbY/M1Kh0nY7JcwhYRclusZiXA7EsVJsQDpNyz/T5UxfSKC4f6fLvvuAYI3M8e09Za/8+Psb377D
n/fz+9lx2QbwBeWM+3vJI3cNcIU8eYUZTY+3+j4Cv7nPiyJCZgVJKjdiLwOg6ypb8gVlpbo2qhfZ
wJX5pU/9+nKbPenlUu97NA7FyW3qR9zfprGWTV9FrXn20CtLS9RXklk33rGeTlcjPkh72XTRikN6
pHuquGCfBElJdidW6+z/dRJlbNTO49J4/7+cNGekgr1kIDU+QyBn3+OvoXnWizIzvavhYwfue026
kg/FPPI3cTvW74j0KNsU5vTW8dXxo6rZHomHo+9inqA4JlWBIPAfG0LrRSsGRkNDEh44p5UlNT4B
0FwWmWMG5xgI3FkeNV6jr8JOaO4P+nByzYeyTNLPKOoe506YXN9e0Yx/lAMqvMRlFff9c6yb87qP
dfuctmG+bzNcEEyW6bMckFPkZKNSiqewcx8B3uITOGvzM36P1bYLch1xPT+8UpsaSOu0w/cIoSJD
z5yfvp3gpVOAILP5T/id/5A2Y/LCDVoeMTdoV9LdB4Nwll0veQla70//mA/OzuOOYueIQ+I/HoZW
2LOlm/3t/al4e2rK9u0B6VdY1obqQB1BKEC5U9efiiTbDAT/4freJGc6kARq2o1qOO0Sa/XqdayM
P0eyL2zoI2HQLi2UF9AT9dct2m4oiJXTp5ansIrxNb2oocMlzhW1CIWizL8G1EbFg6pmwS2zYT1k
ukd6KZo+CZwPXYPiRQdl8CD7UbWk3x4Qq+rqW3+l+6Rg5h8gGEGNox+7kK4j0n8EO2DnJAYyUIJR
ExuHwXe15uCRHT/AqyEbPU8bCyfUxdhV/fOQw0edBuutIMdTLrOo+4yjGgew0u+eI1j0W8VF7Oo2
KtREdXwFdHKszxE0r5UyayBpyBPtTdDuCxyrxuuoeuu8sK1nU2mt56mB3W1WrnmUTZA/+Xa2ymbV
G6H1TMIuX9hza+9dleCUfQzM6yTloVY71SatxvBZb8tkPyuVf5NqgvpZrHK3bdYZPDwyZgNql3n/
FoonZGho5B6tNNpwUY/10fON8RHnBcQo8KzZIOHwrCdUf8o8Md91/asXIs9+Y9o7B1T3Wja90n6L
+s55zPE+eYjwtVnI/l6HDKHMqXHoVdRPtLDsdnZmmfvUzH7IB9v9EVsmlPEzu6rRZ+Vr2X1knwpL
P1ZpGy8BSE2nPhMhnfpdBs0z9jwHB0+rlQy8nTyIltEGQ/f0eVAnUteVmzznKP2tBnE0iT45qgzt
n6P/n3kYKDzqE0yhsmq9b5oFGixKsh8VPDhK6qr7kLZRc2yJlRDDXo9KOaFM1RqvcRC6R5yYp4WM
uG7NkZjVQiZxquf4zVdTaxVrFL5I5frIyJAfRCnXeQta86UoDPtnkNvHLs6HrUeEvkIMRIVmOZL+
QdIgO4GcaxEg5AilF3iQ4kghC7DCjO6CFFX9GiGrJJ8Nk6p5q7JruwMBCP3acJBGybJfRZvjYJU5
gakZ457CnxkKb0CdZ6U3muMLJtfhrstx+fHman75O6H2ks8iSqf/NqENfnVxP1/k9Ys7YrLKMS7b
yut3Mv3y2HZdsbhf8aiSrEy/wMGhZS+smtAxiOD6nymbtn2iWqyNSUtSjaLebxk1ti3CVTo0smaT
ECMuFRs/p1gdbYgLLTLiVIQy4iUci1L/oe6s6gh7Col5frPQ1uy1/F2MqVupul+jfQPMOPWTJ4nS
ky/9ADwHx0rYngLSpxvU92Pdqr7PFV6PQgFcZc/0hWmjt+Raix+qCeEIxY6MTdOULKqhFS5ktkHA
ss3UfjGpHb6kLkG90LGXra5NF+r/apVKOm9i1cw3bCnR4s/fkyhLLyJlQHmN578XgszUi7jbIEDE
olqO4yLv+vYs11hOgq6BY2L6ohUK7iTCzKWp6ub2EntTBZo9U7ZGqP/ps8SRHOigQ6+aXgV1pgm/
wTr0zuhVP42ihdG69ezZ+nX25+wiu/wQZnidttZameJ8iV6yvlaiGIfYSRvgH4g2HB//KJXRTekd
Kw/lS24r73XqVbuqxoNmZM1cJNKl477JuI/IncZ9QB5hmASgxc0fqfOzBCPhYSxrPB7X9VCTLCyC
dIe4kbnTh6x6tFIzWHIJ5T9jUkji7iobB0+psrCvkR9765B09FulRNB4Z6VDuasrdnGGmj+59vrJ
DYdyW+h1dZgGL75MlAxW9qy275XhvkWt6f/SHLYs5eR8lydl4/hpjLWylmmDQB+aBwQfw1NSBOg6
0pJdclD2z6TiBpmBkKOYDIQn0SdnlGSP4Kf3+VqGKfcXlaCfJbz7UYd9cIthHK0yTrjmUrkovfFD
88qDlrjzs9lFxQOItBQL8Xr6sFVbXRtN3a8xctHRiUJL9f7iCldDogD7NOJD8XdMdt+bvpgV9oWz
VFIiRjlQeHFL/O7nK/53C8vKvU8r9ICRZKi2NFgrPuQzpvSBXprfE39auAiz4IyFfZMGZDLEkAPJ
8r99SWeoi86GqVW0qDIjYWe8uqY5HeIRYrl0BPBF81+j9ybB1D8n38+tcmftoT5wlp4G8oV995D7
6sO9p65Ma2uaPNI1wYq4D/Q5bHqC+27bmaHzABAIL4OXARzcIiGxfmxFs1aMftMkSEGruRa8oBrs
nvM4emlQCX+RXWTJdxpQjOttvjdRTIN5spWDpj5Ze1dYRcsTLKc2nhCElWP3j6PyA3kuzMbHtG0X
NXB9hC/N3xkKtoGnZZ8jCUrwcqhutlTItgUKDwCBkOpsqGLyv8/il8lDUIuQJv2hE2GA1Ol3nWVW
aGP0xlmjRDcIykQpaBSyCzDDv7tcurq/s/ok+UFd1zrNAM2eKgSUg8rIXiw9zl9YGz9y+B9n2YWW
mbUqa6zL5aCGARFwb8B4VBrsp1wlh5SOycpHcuW9yXXqiWZn7Wu+2Ls7uScwbOWT2pB51HLrKLt5
W2TLxUlWFV6RCsIFSJudo2SBABf7QpLHOpiCN4LQ5iZpQPfJbJgCAPkx901gLU5l7mRyTA7IPsOY
zJ0XI4Dd5KhATfEMnGzGg0vk/JKqg35kDeNeNiFqQSuG3ugP+Or+a5oWQpGR06h5r6oUvncOBgIc
G8LzDrSfxoHr3qa2s4iJGn+0MH5GrfB/9ROqQBOgKU+F6aKGYPSBHQ+HyXIWQGZMlkFU+C94cC0S
6KYRBabmP45GrhFFSYNnntfNIgSEdpWLaYou+CI2x2Qvm3KArbWyd9Pwq4QlevXqGEHtLraQQCac
W7I/c7fG3KpLGW+alRc+uxr+b6EfPsiuxDmnwElazSbpqpc21pCgvxftgI6dM3xXXRKt+dyHz0CC
gz2IoWSrkmkn3aFcy0KrVklfUTYmArlYbW5eEAR21tpIrNti2XTrizFRpIitKZC+3eIk50Gfj5ap
jRevg1zZSakRbydyMl5lE7vE/rb+3kflAlxGC4vboV7YMlNjZHyfqKt+6TmKPktw6cVKM5wJ0gwV
T2QLmidPGTfz6IDJFC2V4vpxgthWBjYuqzaePfK3vL+A+lmbOuy/++9ecz1v5l+KIeRDQr1w95FA
W6lD27cLWw28VU8AtGBNahdjktZPA6DAZVHnyk7m6v7RFDGnbGogV9E4UIIdYtoEpX2vnSY71U4d
5aRt25qfsiX701nHaEEeZhTDh1mZjo7wf/YVtDhavSjXbl6HZzs32S3LEZQs/DVV7HLBLQG/T5SZ
ZDzjj363jmOoG+wa9FdzLNbBoDlflfvoA+X6VQdTsgA57bxGwPjYiBDVxKWv7ccU6ZEenZ8rPCjy
tsQxH4kfvE1N6VxItY6rPPhNJQtnp78HivKba16PuJr/DCngbdobVRebwvo4Glxpc0g6HQXalkeI
aewlkTdril2rd8ZzRWx3dQLrU3Z3ydBu+9pPNo2g+yZZWi/GzCguAl/9ZkQtQM1keC/rvDgYClxw
x3NIeoCJ9TFFXGVd5ByS1jFfAs07KWL/mfemxq6h/tMv5v+rfzIIODPbrL43fsn/LMRXD4CaY7NC
FlWTLHqW9ZMRj0hI54O2boOQapVQlCahPh9xqqMCL5oTee4dTk9h3a4MO+qWmdwE9q1gSA/FQTYr
K0afSlG+eq0CqO7DYF2YuZIfwOqjnlzbkRyVcwM3wgAVVMHmH8FG35mrSTWr5b1P5k7g1MBLG6b1
6ArR94TIWNwR8k7hWUoo5oCru90lYqA1WkrxOD0cZJ9mqPrmdtflXWHg4a3B5KrRY8sbmwhPHEWi
D9g1Bs7IYS4CO3aXmR7WX37cr4Kuc34qWO7hsDlSZ410c0NOCQ+DKMrIiUC9hbxsVN9verzKUMwk
C0n9Z7qxJN+p4gwjCgFkbzclJc4VhtD8QAY3s9H76hVCWfg8heyF5WhpYsZChnkXK5TAgP3lH26K
jrud2z/tynz0e697L5u6Xg/j1Jz0svdOABiRMVaVxWyBGG6Ae71rf4+KuX72KXY8joNhP5SudpX2
Rvhh2g/IDF9l2OOTVsAt2bimRVHuqkaHudEQefPYiHdWWQoeS3t0wx5v8rIdHuYuA/QY5h7Q0fTF
mpziwBKPtNbfWN6IP9mQ9E8JJAOie1BTwAbA+IoJsxZzJ1aOsa7yn0HrhOdAytT3eK1dpGy9of+s
0SBC0RIN+3s3di/FRYw5PVumlAc/EnzDpM7HWQO9pIRTiUAOHhIif98iJbHUEZRFaMcc9jnWJUsD
R/HviOGSjIe2bTndM0Q/OPtxNKxU9ONhVITevoRjuE3GDMSGc/JAdGzcqAy2coMUxSPEQLcpLoM2
x+9zv7bQtnx3KdqfCx3c6m0bJU5yQnK8dtcBVXOHmxe39LQ2/vpzZxUJ87nE9yss80Xsawn4U5Qj
cztQaxCngZFeKGHqrxy5iPeYs7fJjBTqnrgDrTlvjuGIaEkvszSuSoQY9uq8HwwFtw+DLSl6gyoP
hgwOUO5x9F+aPf5cGyPuvg1htNQmjTUQyWRC5ppi4O3arcr6UqoV0K4aHlEqcDvqRyd+wiCbfoIz
yd5YU8t1lkfZOc6d5KhQj994I8nLtIznBcAMAGBh/5KVXn0Kzbk+2UGoLHPH1peyeR8YqbgS5YuJ
WIoEwDREXW2Ixgn7FZHGrnIr3FK5g4guM0ziRbqgqGWx5zk0nECOwfCdmouMK5FtSBeUqs09gktd
uJTteSrMfcQDZKMnsw1Tt24LZRebVrtMbC8na9Lqj/ik/SJTlJ3ht/pLRPQUyBqtsqHK0FKA42kT
5/MKBQH9QbbwXzIOiT6TN1NDFvYMhdXF6GTvaYD9SqSoOukq0z/qSqgcXXR6x71st2bvAMOIKm9h
+fMre/Jp2Yx5+V6wQPO04saRzXAm32fgkHSJM7t4d3MytF795nh1cG19/132+rk/7TttAqTQ4Hmm
gcnfAcbYyP9Xn3XXOW71j9Ik5jBziJeFuDv0fAbRQhHq0RitCp3Zuv9q4JFH7orUb/ZDGXQoD4Mz
XptpsA9x1hprrx6ib3iBb+zEBDWSqOT1p6heez5WiE2OeYnIZekZ0Nu68HH/Qsji6Mbw3t8AkyEf
HJUvddEFF12sQXbUDivXZSOceWVObci19mUD7Fn6GwBVHZD2Bz8hBuUJeqKhG7sUdauVDQxtk+c9
waCJFc8/23J8JOEPlshEogAi2WR68xeCmY88cc0XyImQsQzsfVk06q/0WUv7mTIXaqBeRBpU69Ma
bZbx1l/P5AvtXjcuKsTQSxS7V88JfgPmcp/6zDKQDAbqoVId4FmXkXbPGv9UoCOwSRTVeixU01wi
1tO9Oyk37uS1/o8ZT84bBFEnHkehsP5FqfQTTob+gbd5vRxct3kogfTNqf3dKlNufbGokkhoF3ns
V7cVOG9cHEJs97t8OMgXe8aj2jWy+rYKyxniPbCTyFZqSfGzzWyirMD8HXv6wXBc57O38SKkdpA+
OYoNSbuxCjIsdX1KBW1ijMzx2W/BezqDlb8Xs7e20adzXrIKvHuBrlenB+shdWLMj5E/BGaeNid3
nCtKPcIdFC0vdYoPY5OoxjvPrnWqtzz+Yicjp+JbKPHCwbcHbbrqWlVdi9+yQ75ILr852Sp53D7a
zTXUftmnoP211cvqd0GdpEvD1WA4I+BzvEVD9vdrmbCfS/Eo6Y6NyN4KRwfdtfQnVGZvNrewa6p1
ivLEGiae8J1vFPiQ/BQx/JpPb0Cr1+Jn0nN+r8kdvo8Tv0FvJNOzl6fJxmFJPiGHXxxRDHE3LWI9
T9Y4RIu+Cp5AhzvmPnHRAVRLAIH+MPHQ8HGBV9ox2OCPDIKuAsSfOL5xocLNtkMzdR6n5HS48L9h
wNOfa9aTvd+grmZgbfs+KV64hu1R7SzR9EstWSRZU13kaJM9khlO3go/zq9ABt/Qvk/frasdcnfL
Opyah+Wltf0X6TIzIOHwMg63ITkOBf6KokzwECZY1AAwDpeBkYcHOZ0kg77G0j3ZyLn21HbcQuRZ
Qj3tjrdIyFFC4JXQFaRjVCzSUvKoCpTqbKCAf+8KxWAbadUZvrZdUuHnuXaRoSmkCbh9Sob3hYhF
YUhFezU3a+RZeBA4hj1cuZO3t7DWV9A0qW13C7UxXaTsY1eggMq1EvfNY9tX1nUetzJj3rjTvCdU
gDAs8+mZ8z9NgVJw+1i9jf5rsguUYD9kUXZQzND7Ig5wZ3CUmBnu2lSvECpPKZxC471YmNNtHNV8
0pWh2Y4qkupyJffs8k+zGkrjFW7x88SCd7GLFngCZD8Zj8WViYFXSRlNfB05Jlviu/6dic1Wdi2y
/FtRdDpWoSYtcVQgGn0NgujP0X004GddVFUQsbpeuw5BdFcD8M9u27pmnZrs7RxnAR4J1lOi9yOm
zr79k6mUzoWrI39kkXyUdZDBz/PR9LiDMQydDAo+s//CaMimMn6Y6tIq3PLn7MM5NvH1evdyEKda
5So42avKxhkT6wisJThajT5tGxcEQu9P7KysJnkzBHrId4r8xwBdrNE0USwF8NOrVffcaOZ1zMPx
HBX1eA7ESzdNCszl6lH2yxcMaRMwzJmCbesUrs3ZjYByU3SYzEg/3FHctdL0Vy9HfUPixO2MByiI
pex7y/Ox0Wpw4smwv+HEkz644cRV6EL4+c4lQBjx5jlKPH0YITk8A0+WL26ikPvxkmyXgVO49Wmt
oPzMHikWMU8xk+mKXGFyVcnNix5YUgE1zVEH01eA79cj6xUNNJFV9Z2T26kt9gxVtwFA4jwPgF7A
UVrmT4ta1sAW0VeD7QjCQagcK0elNclrjdkS1bfyFcCl8RB0xnfZXY1RsEvaYFjLZhHapENT55tl
uk8GgToctSj7aibCS+GBPsMOx0QqxusYMAzJPg/QfGOaZ7nj0gXousstY3fflCHIMpPFEBGTHPEk
Qa3rqpOa2eeZy7rCNMXUjrfDKcIeLgvyei07byNNqB//0fw/fJ3VkttYu4avSFViODVzM56oknQi
LTHT1e9Hy5l4JvXXPlFpgaHbtvTBC/IxepTCEIHxb5+6Mlp6wFvnL8DtcxcUAsZF7mrGqkgn8BWT
qS8dgVFanXVveZ05O4zcKkSWScpo4sw4GqP24KDNVnEoF1PZEEI7yaGia2S1hpPl23ScaFXyjtq6
mWF95YfeCnTbTKU71QQDLzmlirDvy48iNuotxi3mRm6jXXgoHLibqhtX58AqgiV5RH3o+ibEan7G
1yWJbx8tEN31zGgBdyRoKW1lrV4erhX+Yr7wNO3vhVvVP/M7sGdWHVHpnkMtbgziXBsl6Bd0Hbd6
mJRPkQWKBRfH7EtpkSkGKvNpq+Ewq420ZwcjBBQDYDB3IIvfB6HuKzQQd3Gl5luliUfyf91H/NFG
9kuxthZZ8lPludNDh6QEgbj6ZsckITXN/ZVJtKymZoFfff7iTx5aioqXQkmWp85Q2IjHaP7apCl4
/tdKrpjpWXF4u8x39Sy7KrfIsaiKfK3BHSXY++/D5DOYjnc2ekPdT4nz+0lvj/VFYuwGpXyRUx53
hrVKoLCdNJzBQeB82noPJawaqwNCBIRc/5m39KI6FEj0vOiJuO7PRKWsNNwjr/Pz/qzUKdDM8+r8
PHL/PJ/7Y7IuYDZtkfYQT7AUOj/rnto5D008HQtA+I3bZp7zvJw0xk+/ycUxUjvilRAyuhqf5YOK
om62FNIiNIfYP9C3W141QBvdFvfUFbNtVXvhytPbOaMLSFQ9EdyHWtevq6KnG2zkMPoU1V5J2EEW
2JvMRF8cVSh9Gde++jjkpfboDN1HO03iFCS69pj3ojtZonrFNkUFaOdn7rKw4mIr9/pnhHb6LYyn
8DACE7ykqkDCKcvjNwLvjwLfz18DkJnALZOvEJg48uWV/eRnRrnxPV8/xo5enzTCDnT2cv3ZDaNy
kdR9/jOrd27WJL8I2n5yI0hfJw0dBToJ/dl0I+2QkTZvR8+uHykhKsiGaP5daVKN7RBdhrBVUG8N
VPDE/ZDkOyObSTU0ee+70Jjup64ouOhyzWZwm+60rF7gkAxabV4guVXvPcDBwP9BotzmXFBql6o3
VnIqn7fJvbkyfHSwoQ9yXh5QIq6BH6ntda+cC3ShHLMqwnwFYz96QWCLXcPdDHYkXnD++B7g+/Ql
lORoE7e/B9mUrQOhZCdXH9QzliGI4OhhTzMmWzuFVnzVJFaLZgxMag46mD89etT9Ypmg6PcMOKZ+
Bl0DxfpDajh3UNMvwVhqYJ5JSIrJG8//mgtKq8LCcrLWcjIPoDhixnqs42Hca230BvwivjPwZ7mT
Z7bph5egey2Rtb9DpD6+k2eKqHy8c4v7CdmuH8akbwucXrCshATa1G72Kw2K10L41aunpHwpABPQ
6wqx9C2SXZzm0yluQ3w6/MB2DymodjnX2cOEMwc6dIiy7k1zsO+VwLMJB2gkQAvZ3abkme8DX6ia
7CJH4LrVHXaZaMtQsd0A39VRXDPTi23FPkgt0VV0OSHDykl3spA6xXNsWqeWww1OtbqT7jj5ytaV
blnNusZX9WLTTta+Vg5LtcyRUFSA0yDbED1g1m6c87h4dQIKoqgQfXPCwlnEwaDfZUEQnlUV0r/d
xso3igK0uu3oXU/TbKvXSbHrIoSeuiA5GZrt09Wa6k1tKYa5EAn2yl5fQXY0k7ss0nBJC6z41cQn
cU+ymt7pY9meswy1p7pBYTLrsIuIrRLNovlMHrwGTLKt8hv4a0EOsRm31yTq0VJuVjy1X/CG7U3y
5wlIBut1BifluuWvZylL11+VvofjY/wzB412dvAJPDddlY2wrdwfip3aWznniEE/2zktsYWZ4taR
li+BmLvMxFxQ7lCch0YcLfJtCG0qWniFtozDwP2lR8mRjpjzQ5u6N9UJlU/sKampIWD73k8zHd6g
aUbwesS6Egx4atdPreFOK6zA6oeoscf1SP561xmTtukSxzh7cIO2vSGiE5446d5FQRBiyISXWBvE
+wKa0T4PvIWTIJzlzQd59tcQz9/fC26qYH0oHG0z5Z35jBF6EbrDizwYR60RzfXcj++rSXTPcqEC
kDmipH52HFTKolJ1ivckRAOpiwZ/M5QtcOrGx64qMt16g//cUXejsaaV0cenYj6ohmvAeSt+yNGE
qv8Cui+4BYuH7TCD8I/kH8pRt2NKUF5uUjsatLXVu/6x8hBf4BLb7tFNHnVEVvF5t3AtLSdUgRxy
qLc+DT/R00RjMV2ZehP/ajTzF3Cb4RXp3l9p4vT7KXyhbjyebkGZjNFkuC7n2JBYgXesEYPIYUPb
9qKuapS6gt58yaY3borRG7LB+iUV0DNFX8RvLck0pAqtJaxjlTqiv+JuX+3kKpZ1JAyYPZzlaoQ9
HJHq+OyiovDoDepR62BopVCMq+adshRfJFN5u540zbtTUcXKIVGvPauchocsAtqUjv7ekfjsKw7b
7EtcmGbYuoRuB2jdU0rwopUZWNg49rl1QFcIZL2O5FdiRPW9DlpmBYTHRpWFa5mdueH3YsiOQU4u
vhizraFThyR5VnfU6shMI8SXAV26OUJZvbkI1dyOz42lbwGA1g8qQfmyn3Rr6wmUNahXk+NGGTVc
xbO2VzrKbSyX49AftgXYPtrNk/FIVbbDvlBz14jnOOsWz6PnahxGdGsGGp/zKvLg9r0eRyB6HPUp
bh+npBZ7yw/bIwZLYl/bZvP3mXFb7cXaEH15oADdbTwk6R46jPmWdtzhuOq23xw90X/2Q7oIxoak
TuDIWpSGDbVH+95qeuLuU8argLzv1At7oXR+8GH1jrKzuKWt5bDty19lX5X3VDObB3Tn3uW003vu
uiZK3A2h7p6mhqZiXaYtYZBKgVDLvbtumrw7eTao3WtNSfggp+ogt45unx7w13POejkoUORCcy2H
hmI4Z20+yLOgCnHNUsY1pqD/Q9T8NmdlmbJXnXgneWW3eXl2G5Zcutapef04jeB7RUXh/je3KPjO
V0/cX5lHrJWoa1Lwxo+0q3XjxTLAs2gIMh9lpeE2nPwuezbq58ZuMAui+cxlMUzcLc2lO+yquo1C
OG4fSMc5guZokNhKYqQS+mnXQF3bwtzunwYNm1sWoy94o9twNLuPGsbSCgjLdDLxHT6XU/KIyUW8
KFxd+fT19OCEfNsRjpr2di9La0nwzeRzFFmrvoPr8Lce1PutpkfVJ3Y78nF20bSbzOnUXafYzZsY
UkpyPE6NsH/Tq7o+mI6gImXEdLN4HeRbghUdk/I00mvAXVj/0oyfonMDqOzgNdzU05YkTt2ra/Oz
B8oH28uB+hBMWr4uR4t6wzzMQ6rujqYmBzmckMxf4OSanuXQsae7nKiaDhn15ozr+Eqhw7DJW9M5
1HGBoZPuxMzVAzo81WZQqJ2oev5VKSEKNX+2FiPSbXLriB3Pp8ZlG7VB8GJN9TX01VyOBD1txTgq
9Da2eMafs7rGsEbOydWOoOUt97jbD/OZ3BcUvv7gqc0efj6Yfi8bthZCVm86UpmLBhmou65W41e7
+Gno+ANd7yKhf3YF+kLSHMWGeX/KRfp+s1nBbRJghTb83lGgQHKq+P1ejVbk6u3x1T+rXYJGMA2g
dvuXzL/8qgs9C06j+S4Htx+E7WbTwsFxYiNbZrJbxi0qIEgKm22QqN9JgMAwLnW33CVjGp9QJotP
k7znyVN5iC2rXoz20K6DEnrvtbKgquW/6weykqBnnbNNivwbbcauOualrb0cr9Seqm+9XZLEu38R
RrnJoiNUA1BBYLxdBEk8vlMzj9ZZ31NwSqPiaLWZvfGjojsaVaICs0TCpQCHxoSc3TaeVj5kVg3m
KTIqSmsPtC6yS6GIjeebfBRhua4hleLeZKFY0emobKEL7YNm0WB4+2a/ieLG5abTKWO/cDOd2rFW
FPAPe67qiBAQ1qAKjOIwVEMVRMrSN9WLiKn24pXaPeUJdJ3KMjwC13+aq7pnjlscoAso4ZZwFm7M
zazA6XiXSLJMa35CqRkvUA0iBxqJP7PFVfWjnHuTVZAgyR4kh3GuwiWZ0Z/rsQz2gxo89H+mboty
rhhFsFdV8SD3y8Us1vTVFIKRKHPEwQGsbBrZRRuqQd1gepitAvTudxpdqEXu18pZHuoq0fd1ZeIz
/M+UPGtifN0SUyhn5EUPdOxLRAuZ6ihWFWVS3qNnQh26009Rq/sPrhDKbCue7XKzCpe1VfoPckHp
hm7lOtzs5VDUA96ApXvME/Ese716YDq7iDb2lcsiVKTYRtgiyxGv58XYG+MlRDr1MmpivDgNH1Uy
WDrRJgsJeCmUfc1x2RuttzWV5BOh7Ecx9OVZ/h7NIk73ZTl6fP6IWi7/rKodBI5uoNZbr/FmLiAQ
0EAoKLpja1Mmm8agGL6Qk/XgvSV8/gQU9D7kVwSFXeMxx7ok4BshvxalFmlL3R+iXUJ35akcu+yk
J+qPjEJj0ewsKh9vTe13h2pAU0OyZSHvjWujsrStHGJM0SzKIW0AkLvNc4bgfwp22AKOAceYzrg3
WMSPEyJHB1nHKqdg3IOxihE/wRJkBgq4sWU+UYLNF6jGFsfEdcsTBOqfWmIXWxeTglUuZmdMN4jv
aDNypWIUEjo8Fxmt8ry1L0rNyPaikXsC9u1yR2VP9kENBZSXKHtq3TC+FCTVT059wnUCvwV1yn4p
CiUX01PTZ0gCvtCmdR+iMHxtD3nTGTxq9Cg7R0D+lHUHqmN9tQoXPoU8Vzy6vQkSwcZNDeB9u2qJ
YLZ5X1vPbVln26HEjjyMLIwe2t46UEmdFVIY9jYU8K6B1zrvRTG6fjaTpahpiaGFSk12/osgsUU0
hTTlKP+iRp0bnh03MLnahgLgoBhfwf1FNa17g8Zb1t+j12Hc9zN8DxWB5Zja7YEaNliuoEiWoSe6
gz7DqW6rrT/ttDZJ/YXqPE/oj8vCohLS7VtUo2jP85z89P7XnFxIzSpdUFLrjxVSPyiuTnDXc6Vx
Nq1fvneFQfJByz1dV4Yan+QBdQSSFnmqOT7WHnW4AjKfgb59Tys32GCuYm/5dY7vZd6e/TpHrxh9
Gon+A9v3MbpRdLwKdJOEfIRZgpesRoVUy0I6vA0ZZgBTFjbUCey4eE8Cd1jT6FSP8ZT0F7rf2GjY
MSW3JAKSoZe0F1Vbe5BgsywIdz4BFuLAAAd97AElKTievOrcuKJeyKHV5t1O0St7ZczcYEC5fNq+
0e3IU4Nj5lvuSolM+N7wFQAxaI6bHiSwMYV/P2baeAU2IgiPViH04iv0EWX58NQUxmtsR4C8x7L7
Pk09H4+ieuW6yTTySYAr5UlfhGH6DGZSP3YIdT6ZTg2Mr9NnxyJA6wkWBhAZnefQBRYmmjq8KyaK
7Npcula4iawKo/cPZuqoCFrgfDkl2lGyGPR8VuoniznktiZoQWtHiIkTzf2p5tsNbrdOhnGJQ4S/
QfCRDvxtXPYBlDk9eS5pcQOcGb+byWxR3fbjU8jtc5N2Gv5IeZYfCZcIt9BQs+yF4YU+wveFtqmM
Jnu2cEc4pAZ9374M6fnhJP2oOPHCC6IQYWh1VyqBcwxtp9vEMHYfRSiwZwst41vRkonN2Smh6873
02FdpXm2Geb2bxaMoH1U/3qdVdNU37UNYpHyskuTc3rwQms5cMPw8+47TprtyoyM7hQiBofVux1Q
vGUB3TiEt8LorfXrYht2SbfriiF4geP1lIJz1oHHn0YcQh/itCOuHtpFRfvyQZ2nstCm9uM3C2Rk
J9Pi/dT+9VDoug96hSpphHGvnK/k1Hww09RZhumsjoYL+FHMhxvz4TY3VTZGgDaqPrKxnDf3lQfL
+Np6jkzHQMdnDvy5KL7BLoOCOaOzskjB4WgwVhK65Si6+dDOZSNidOQORptsYZbNB68e7WtNB7hb
hMBI3QZ6R1YG3OKAeMqDRHeGXlpsbWX6yjSK+PBLxGNpVMay1qmOSeisFWa/hxLqKVcVt0fxqg/T
XVPqGRjzud8YxIG+wWD+bsycc2Tofk6C3r9mHiqahdfly4w+y0Xp0WB3507d7ayvlaVI3X/mYt36
oXfE2ghG9t8QCnDQxe9paI5Fsxw9Pd1esSQe8gdYNnAlxNLAPtCLrDdA6FPxaaJmf82XnCDyVjVS
/dbZSU2abVMgDnEF4quvjrIBKtkl8uzaHrV99ZzjIkjT+wTmbIfU05Hmqf7TKazTMDTVh6GRSkSN
C95+IL5LEmBIyPI942xmb6uhHXYtkglPVpCg009B5vsQl659mMzxzsi8Y99GwZWaJwFSsQV1uXGw
X0jsRsrghWvufvVRHkB4+WuMSX8pERH9wirG+hjbPXYEbjgl4CWJ/uniK5tJR3Tfrjrt3GPVvg6D
0n5tsurTiTEOv16U9LL1Tg3aXZssTIuNPlt3hBpAPYTg+6M5D21XHGBiDY8KMmi5NYXHxkUX1Wky
/VAZUXdyqr6ALJ6rj45Dc9rPw/hzwLEbk1qKlbVOLjITjjIMc6xKG0/9COqHCPz3sJoXUWgQK9Ct
9aqVbTyzRQ1BsSCFF+rHMI8GKvSETJgACezqR9X61PJ+QpO+GXdlP4RvgD02Y5Vk36aZ8mu6ZXWs
pslFMKT4lPNhjbUZ5n3jpS0HvpK5Yy/kguCeRwh2mMqm+GrMFB0HHYvlaBVnZDYL1bW2U22Ir0Br
vhl8Ih9ZkIGtqrvkBQReAbx1KB86ZYg2EaKMaAIABqUV5RxoKg6de9cmyKGbonU+Wh8wEVCM8CRc
T322AhQD5vnUa7y1msbaTg43vQtxTR0ifRc7qrvG6XePw4f5YIKeWY1m2e6aVJ9B1f8MaxFBIfsz
HL2q2dGnB3Q+g/q5TqCycF/qs8hC1nv2qssdE0GzmUdHkg5yYUkJvthNyfju6GDlU81u1lfop0CU
KQ6UK8UrCEhPSkmjCGNcOAB4Z4j5T8OqCROuxY1qfI5Tb6DOGIgT8EfqzvTtFm4eVu/yLPPb32ew
Y6t3CC39Qp7JVSeOBOCDRRGp3qVJvPw1az79uREetal+ogdhUzoR4aWn04UVhV2/DFOF7hjQu2FQ
jDMo8dn3kGFsu5hsZQM0wBl6VwsouAFyiQe5qgfjo1pGzr18DgxBrw/KPcehhlCm6350AP/MN9vU
LXKkcBvzZJe++0y0uFNgA364+IZtzcT93Tb27WGPBFX3bPiWOMuHy3ZyPD88dfx+5VjAJCX5TtLw
cB4ydlpto3Y1/wRUvcfmrQ40YxcMdFlyIFx8A2Nn9feKZOiJtsfdUsNmLEoVYFtJMFMEDCzG3Yor
WwEObcHlBa+7hAt4lCSHLHKt1zHUgjM9vHYxuq31im+SvQPm1q3kMME9bN3bdrMVhMZ3jdM+JHRo
t3oCbYjWPfo5f499LmnXddLwAq/2YaArioZGb1okG2mvPQJRUB+bGRBeTFg+zyOrihugUdiuyKE8
JOmA/tsQ4BGToP7hdNZiRPrxbQijYNP3TbMN9Sk+gM6MlhOW2RtP0cq15CE2Xq9dYI5dv6TyNjhO
yosfEnvKb7FpcfWoSQp5R6p3LEfYA22q0TOIqtffDm44H6fBYD/IEMZTdBcsrqMtaJlEy3RQEEfB
yO56KzYEFpvc+hF/jLBKKUD7LuggoYY7K8bb81eHW3R5LkTckr+D2kOA8iOafG2tF7Gzk9v0aqGH
ub0PM9Nbyj+DbvYi5lLwIN9zUygm8DMv4vqW3mlRP+7UrhiP6HLwHZenf4/Jol41nDUsM/U3Tdna
zqqPffMA3Phojq15qVGATMzB2l/p/Rn+o0uY67T9peCWHk404S2XXlZsXmyf7I/oeVoGfRnxYyr5
fnaAv6/PbP5Z7qfUWptDaC4gx9VHeUBmoLmeyaHWOPVxmg+3oQrt/DgWSw/7r1OzEXrYnZT5XE7I
MyvJUni9WjheVxDgKhdivhXI5aCxWf7XKZ5Xz52XwpIz6xEwTefFR3kIwwh2hDwN+jQ5xmh7XVdu
c1w0aRDk3nc5ZaktotVzAgwt7a7PB+/Ow1fjDpHRcWvAVOF/gWbiGiMrSImhL7bEuUcjKpojVIEa
yLBSX8/+mpML6rxqefk6denfQtIMHkb7e6t3xp0cyEM8V5IRnkJpToQP1ynVbLGcU9FbHauIXCFz
AWUniBLcHqZVKv+f1CUlS8pq09kTMYQ7inDbu9bbWEcejmuJOGspn6VRmFO9kqdtn+1Vs7H2cjS0
FZFxrrZrei/UXDBqmmK9P7auYbVoobroIFDMWs1uCCsHy9uNRAvJg03YVZQO9V4u7QcM9XCsbHxz
QWpo3fPa6iEqHGfdpGm6inB6WNUBF7IhTeI9hP3Afp/imqQz79LgYs1FL6oD2QXD3mZLqkuDdx5i
4ppdADsp6qJsbHUbBQ5+On92yz3lvEe1KZ2T/WOBqa3pwCFk7EYX1xzo4P85k3NcDVdDKujuzfNd
hCjrSm/CLwN3oB11ftQTDWd8RGKpXg+oqJVlOT0pkT8+OQpwscgdC+CWDCc/Kve6igSPHNreMD4Z
aOFltJoe5KO02Z+mqJRsK3d4UBZPYaF/yMV0LM0TqoY7MZs1Olnz+6BXsXO4zdkxv7syJlaBUgVh
YOYKeDNrIBi8pyCylG3mjOXBF81R0WflVV8cbDzovrTQ+BG1noJJveJs3DJW9q0tsvto5OfYQt38
wV8qd6pjLZYIwtj3ca90kLP8YOtiMOHk42sbe4eqH8R3ahgl4NB4uGitqRBG68OyzSiygf9OVk7p
jZh9LqTL2O3QNWj+WJ1Om2y2H9M8P9hV8M4hdSKjUijgsSVxUE0j1CJtbodrwq41PR/t2Q+iap9k
Tb2EXkRnwU6oJaXui1xMkAF/brvrzmBeh8dwNyKIjd2Bt5EgVqNo00tA5jo0bfZqWnmy0Pu+/jIj
qq+WyXc9pHKmFFr7bSo8Yg6vMZ/CLP00ba89NCmq64uUWt1F8aN9lTjOoa8qFUAJTQ4qn2iyjy58
S+GkDxkU1MdBcfk/Z2Wx0svKf5QHTxMbG3HBOzkq1RrpqLJSl3IoH1Vb4Qk9geKSzM+RgI7aJY4d
zhkvYomwT9axG+47zbNOpuH19/p8sEvu5j5+AutoGvt7ueC1bXdMTPM6kvOdmw/3vIU7wj/jGKWU
rWoHA9mxV9CSmA+ouiL8Nh+GePJXgUnQKxfCOPAo1897OqNBxsObwj0owdc8t6J3v6alWoCWuPO6
qNz1wEP3lu3CnCtp+bZlADpl5O3PhWZZWc6zpDsD/p3r0LfZqbOcfdV6e4UvCswERydT03M80Ft7
AC8XKDnXeC/c1ZB2urSZXuooKJ7yFnjsPLLbyn9C+H0h11IRqc+tc5JLqgdGgeYlUkTTizxk8Ok9
O7kOpvghiMtkQYUu27RhbByQZAGBkLd0T93oHveH+sDnhiBMNfXqUp4mU17s65761uMsCjK4Wo96
eIp034y/HMcnPTKaXRFht5v1fjQueiU89FnFIdV6NAZEclEMNwd4jMz+GuRzdUgQoV94Ynw08YTY
+KVV39eeOIumyF/wWIecbbqCMN/NXoIRuyHRpf2mi3VWNU9shSnidTBvzpL0kHce7Uf9MS+IB4DL
ujOIlU5oUuZ3SqYpdxVE0Tu1KJVZmSBd0X0t1+M8vM7lFDo854cbvLfDUD9bEUUQ3HqGhVMqNExs
SHK0az01pxDk6N2xGeIOuTgb3SaZLjSO4q6rWZdAkgQlZxAVTRSIO1OBI1NZcJBmaYG/VAXknGVF
JyjBHXxrdggixZVj4l/KN39vO475aAOmftRrfx9MRfemOJ1yCMBPLOUwtZGLtNPG38phjYENobEx
XeSQb9f04GaA8TFTqkHJwuEM1PSXL5AqTFy1OvdRgoByWxir0enBKY1bRBCdn6Ve0vwfi+IV40V7
1Xp2fylgbu/JjLoN4KSHJArT9bV8j/DEfT9heCEbPIpAHd8jMNzLUj48V/zcOn5UrqdcQhpm/YvZ
RbDZtPBH6FjRQrpTDo7tLX2jB13ciuhFxPFeul+6CTwPFKfqnRyiKpnDgPlItczfFRq4f4TlxNlr
ubbTATipsFCeE/whTm4HYwirBeUjCUUEhmOc7jXEhe5CH36v0qGqa/Z4xYRBkSGG2jmPZSqejVlV
dyxSe2UCVDwIXzUvmZN+WbzxWUxu3F6DZJe61B7J/Iep1wSam3+WJXNiqmuVCk+BYhBR4V2A2N5a
eB1w71lY84aOvS3c5uQWuTBY6u9HSAGNvMt1sINos/XZhDBn67+RmzcH1XJ9UEdIVE5gkFbodKUH
uZqF9JK72H4yPRNeQpW9y+nK1b1tD9BiLYcKufeiyPrg3I2eexmwd20swn5+pF8l7wMftkl5RHUZ
0Q5RqzsbObxHYWGaKe+hkAIJ2Rxc5XSEQMNgDO96X3EPdYCBnt8O9WveXkTS3VUq5KI8DV8Q6Qpf
I3AvtFWN4DAS49xHvgG1at4h7E9nEPl3qh6oGdBmI6yfKCnEZbY2hlB8OHVMaZS7ODRAwHJ1nz01
vYDnLKBWO0Oec2GkECW3oAm6U/pg62lKBFzNd5GG1rQ7/CSqvVmhmgxYdHqw6MAs+77XvuOfunSF
AktdH7+1tVG9to1dQyDqiV86SAFFhHSUORr+c4rF5cKf9yKGniot5nBlWT/4o0+nBiepA+WruRlU
v0gtt9p2CBI0CCzDkMUXFx7s0m0p9gOGgMptkE62PRYcqhX2CEa7WbbIUAaikGhFj/IAez7UcPaQ
g0Chw+CK7ssG8Hhd//s58u+kfygRzYCdMAi1U6yVIMdT7McLZBVls9CNsmSRV3gnIzCtvdrN5coX
tcefvswOLAvNGpxEUICe9UhEjkqrbsERkEwUJVOi6zAlFl003KOiXwh4uVdZKAjXm8Shmyk3zyML
8eQNWrb1QScfgrxg001Pvcgxd66ili9jkUTLsjf6x0bFFATvk+FIX1icAIuiyum55mPp5Z2/ib8n
OLxc0mbwL/LMdT6qJrDPf003fFSLrCjaTZmg2T5NVbjV3JYeWxQ76TOIDAfwJm1Wt4dxVIQozVua
/ew1CVY5gMXlBdPwkFuqmtHEny+L7/RJ+W5afrHQNKTKPCXOLx2UzQsOLD3OQvdjZWOEXJYabtDc
GOBZVDi0GHm5bOdlj87GvVAL7eDb2accyUMICmWra9UqrKnE3g5OJ/YRGKD9bUqejZ71extWkWPD
yzBWgh8jpZtj3JhMXRfk7t8Tegs8qP26jm5PSGcz1zcmXu17K/1/Xun6CPlyaJTRcGm9t9uzyHeA
aIPl7pvQxUG81Ymk5reVi6jErnr+w+JsRH0BY992JQxwwLeHy7PI9hFHvP1t4IdwRU6xnscwyXHR
DfzPP0ebX6KaX+xff5Ipd5JvvHUBYbjeOvAL5bOPdvr7f3Z7hahK9lpAo6zW/R+pmlfnRPfLfx3k
nD8Y6ab0mh5c8j+rt82pqZZn8hr/JDCF/u9z/DXMIyC+QY4K1F8L8nnlXAMBdYMI3L9fK/rzqnIf
4F3vhCccWodID90eentzf71OoaFH4tRhROMrEsCwOZAJ5/nCH+zwOrYAwC4bOIrL256yr3/vlnNy
819zcuGvuf+17/pyt6eWL5cXxb9f7q/nKvOCdyif+/Y2/3qpvx5SeNOLo/nGsS0qbGqHH31i5c+Z
WefPgxl/akmfn4MqyJ9NBYkHxQ+DrVyMHRCVrV/NfV72wnSuHgTerkqthc2ytpOHKCYHlIs5Jlwr
uxvc60ORvvJ2Ex5MS7naZY6CXemwlyP58sDmDk4unLvrw8UMWo0QFZSLUYNwe+RZ9KvmV1byULtg
T38vR/KttqhBq3aRPcj9FN9BAA6Nc30Bp9bEllRbX8lVUQz1GRjSh3y4PEwkCjFSC4/XKY32mZkM
3kHub1rk1/DSAi89v3oBEuHkKXj69VkrmiV9echW1/+frSNj04SdIFxla0rmua7bgVLJPByLNjzC
Juuu/0AtM+zHQfzw3are65HZIKdhZXtb1BMosLF5QswMkxtdGb+KAFIxrN9valo4S9MexF2E5sHB
7xF+S2K1fwH99q0Eq/nljcmeikf10cNIXblxWc0IGtK5lku0SFz9Lccs3hLd9IWuzqMZKOFbjVTs
WisUA1RxZZ/1yWhXSaMHn5DCt3Kr1pk/iVe8Z1PHvhfgf3YoRn+8U6xIJS8b2u/GhAbM/KwuLSfS
m8h5VHtibuxYnB2tdkRT7dxbXN8jgh8zmSlpZsHrXnfvOzPM9w53erKY7CTQGsVCMvB2aQF10wXl
DNarG7clrFaARvwlqc2drhkVlepr473islIt+tTov6lJe99aw/DLRN4iRLAVwdeYZCea6l9qIB56
I6m/hZA6F2FTWK+a08Avcyz10UX4cN11k3fJKuQkkEfRjp6N3ZZGVXgXTkF1VhKv2QRu4dxPAivj
SKjWc9NQ3QI/nXxYwfg99R3lhz+a29ic6B1lS5WGPbVmC2kvVbV/hF39o4Nv9mGGyH9EJV2gaUDJ
u28t4x6lkm5TNIgZUChHBCf4P9KubDluHEh+ESN4A3zt+1Zbki2PXxj22MP7vvn1myjIjXbbEzsb
+8IgCoVCAYRaJFCVeeAm1iSe6pXwlgvAem9q7E8jRA/ozfii2SOsOnk1DTDZeyHw6wh/OcJx3SrC
geAhmuLss9PvJKgz8tyRYVWYKwf5L38BcBwPjGOTjnvJXSd9j5TN8tZJ6/G7TgbbR4ySaE6dhHPh
HYA2ln3G2yV1AvAeLjshV3gCbnjqpESKuBpJJUaiOhEjaQuA2Jp1wc+AoAOcGuFTi5FQJ+BNVJ0M
YiQmIidWpBX+ryMhX0z8HFAn+MLjZzWSRHSiTY8joU5YOL93okZCzwTx+leaB86GeAHCEXtfulX+
lItL1g0JkkBwPs1Bk/SksxgYZhXQifcIyHnzho7bC1KcYiRnVZW1Jj1lgIpOshns3ryQZoEcFsRh
jAi3HrrxyMgGqbW2+SPBQtzd6TWOg5OaLug3d4q9jhArhCyO+FGAV9KiDRCdTWCOIEYQQrqQHz6+
3XdlDgoWIZc+lzyYjuZkIQbsF90xd80LDqWV2EYqljSW4ZzX9LvuRJVyKsbMeMtLQ8SSwY7SxSci
iH+AVbslF6TvRYyNbD3m0VopUjswWTF8d4zd8qFCx5/5rsCO6uKhok88A8l93uVB3gEq+Iw9a/m4
7hytXXymz2V7JpnyNrLsq5t0oPMQA5CD8loHEM69g4DT2+xQP/gptBbusAdVhbmLAEu/nuc5/jxw
5LgwixsnQxRFGkH8ebId8+TELcBghBDJ6sl6dJiBHC4Uo6nHDkNTPlsF9ib0qH0G60byOeuybMeb
ZpCG8U8dDLFlW52DAKST6Jka1xqIrBDJki6p0cxce1XgtU/WThY7lFyPXnSrcK+IQniTDhSuiSyH
3JOmkVzdIXnW0ZA3btefjCmSfqJlf6wcG4yMwqGgETsd+EXb06DsiW9BW8NfZkuLroOZIyIKo/Gw
o7hFRly1oQlIOd76fITxXbQkGj/iZxzfIlDzucUPPa/AayOKJo66V6lfggVRFAF6tPYQaI5fUa8G
Izwok0heJ52zYd5kb6hY+YgkGeOiftKzwXztigobQvC0cePqgN/8CPwIsKYhrhaYizqy+kSRW/0S
8FAD6H8j8wLIEnxMC7ltdgigZVEOHno8tHHsv1XIsLi6EQjmA2TYkpaRVjYI14E2Rlpe0PdIqh+6
I9WmwGo2+xqfz34bXIDHguNbepgj8C/wJ2BKI75RAIsmd66138TAKLMP1HpOq3w/NED3paLnF9nS
wUHAibrCmALAybwloVGfAQxjSLeB1j+seWEBB1W4rXfGc2YH4we/6isQGFeICRGDE8s01rF3SHOg
linVIkHNjj63XWzJZUqWDN1BoD84PADmjEkFoNfFdKy7ZUpaqP/zMo0N0I/NxZ4a2w1gyWiZUn8T
8CMQbltmILyHc0CZOAx4TZTLVJvDN/kYb8uUesqRAbVo0hTLFCTrf1qmpFYwD88mApe7HDiWKcss
9gJkoOjaYZlSl1GMMxon6Cq5ktQyxY6GXKZydGKZtmKZkkdqmVJt13Vrb6yM1ziYga57W6YToJHw
aollSmqziy3FWSzT1uZymZJrVtdUB33oIoBXinXZRs7SArz3gWpzwIA8LFOyRsu0dli2JZd+XaZI
h5Or1/Bcew/UsFYuJUSC90vrtkyTNMEZiV990hL7fZlSnyB/BGj7bZmOlYBMwjIFGXMM1DrrQF2q
ZUoORSlOCxyQo5+o9pdlapk1MufEurR6sL32Zp/KH72+np/R9/jBiZlcpqQVZszcVRyx/OQPMETe
f02puKFlOtYl0FZbP9w2ZR68TH49rXFwCz4ihF0/06UotgkyOWTBwebMJvJ9hIcJfVKIrHwxcrf+
MJS99uzHIAkFSxT4W24mZhu4TOCTAfwHGtleVGxr5N/cadRDjqQFp3uiRvhvg9/DyZuXVKRWWp8c
G0RkXkiEd6gBkUARWLpvvWBRYlslM86kPyZdBnBOhO+QW1Itdz6mdumeqDQgHWI/a/20oCK1Suru
Wx+FgdTIELFzMHUk3qlewGyDM1TdzI7UYDaG9ghkpOBOZQDvKP645u5Azco6zk/VPHxR3WD3E2/e
RWvtyTkN263nUY9fVTe8dTWcpDbBnroZSgdhU80kR09qzErqpWFX9Y6K4PtyLpXn7VUvCNoEXN/U
m8j5xdPkJrJyAWW4IYskmiILUbJlGL8//pLpVyfVl2rKWJLOK2AiDxtqUCSx/iH2v6lOEKoVrfFj
58sl44Nq/rkFBK940mRGrSlWO9sBpxg71oNfuEd66DNdPDsJVlXc+JsMDMJShngJHHmHBoLIoYYs
SvvwH1pNuYCnq40nMtR0YMP9U6tG9KX6v/X1762mLkAEQPrYShN9kaGHvsiSawCf6T+26mwHG56x
F+1aS3evAJuqT2XET6YflRo+CZGy2MzZsuQ1njKVxKUDW8ACpDBgkhLFFiHZ15YNwdo2XL5SMhzu
FfukRZAdWSe92ZuDJ8ZAYXkzR3eA6z7jax1Z2Z2DrrNoLJaa2H2U5oR3ddnoGyydaUkyuljIEjs6
bvSsk8fURa69mr5lPVGBtOZQDxZAMnL3SoaN9xE57AgYaIQnpOfU2rgzwmJYkB55HSEE4lIg8Fs1
pQZGgKBbgMmc5Vz1Y+rhoApMpGSJlF13ijbzkGvSYZJZdmgfLKP5fDfFzi4Bds6VupP+uhF41K3x
IG2JwWsgzFp1Pt5BlKywa741usGVk0kVPLSyM3JRdlJNPBop79jaKSt+VsMIW2NatIAZ2akZ8LCH
uUauWQt8+Z+zkhumtjeb+YfqOebcf5q8E0noQupxMb7UbQwO6Nu6MGvklfc2DkCVzDZB4ZgOeONV
zjRd0Jw6zzwZVTuv+jHTVl4TfkNYa7Of4nR8oovF+/EJJ9eHaTT1IwNnfbROGd4g/TC7KI1J7xJg
JwDGq88QmKiL9n1XzMc89w+khpxwVJTTUO3baPz20IPVa9VWQ4TC4s6mMDKC1w1Qnpa9pIqMzPft
kK5yDUvkznQw45c0igfsyVBX0lCOzSnNGIzdnebYDU8InmYHclN63CMvDB9i5Vk2jjInfAqK9Z0p
kVx6apNgKw2LeaG7OMT59WzrH6VvJON+oW1N3QdyH83Y5PTpZtDdeknzSTpSMQ/0VeYa+ooqpC/x
LLDexzLbzJU7yF5Iu2nBAMPqDlSqtwdEd5HWfvTiMAZ5hZh+qdxzEAKx7nQniy3AvYBSUzUfu7DE
ZjSICYRFqYpQdfeA3IP3ItV0maPvBDeQNC4VbV8HpwNoH+TDIUUaB7f0eG2OWirNyllE5CBi5SND
l09Naaf4Cl6MAa/l1FIFPZosSL7x1qkF3ACGxbMYyb3sNdVKDbTEuCC52MsXqpx403vNgyz7tYL0
cHL8szGV68IN9y4yE6jtv5pSlpWeMv/okdJR7f5kenb7vw2t8NaPXinT/2rqsYnq6U9NlKz1TWD9
l+n3/+K0avZg/rExjU55/afBTjnWmxEl+/9iSukoU38yL2dB6Ty006eoX5bWPCBuFyvnT3pyJEFZ
l8tktPRl4NR4r5h1+0B3dMn96F4WI+wI3+pdkPK1qv9TQ5L5NizSnZaxr14Tg+OMLGi2HQDx47f7
oUPa0Lt9QI7hPnbjjK8f3CCTv7cmMeIAz9giLrayXlqUtu7vpd3f+iATdKGJuPfzvrXsqahWMyDX
dvfWf/dK2niYV1WkoakelQNqzEPAXQu5wT8nk3TwLQEhR0JgOx9+71XZeWineiYV1YtqQXcPzUhG
bf+Dw6QMQCnAFNrg+BDr6k/m5BCUZbq7E6oa1aeS0Z2qeBjXn/pT7kcI0N8CZwCJiL+s+f9X53KB
WMg1AnkGSzZFFC5B0QfietCwLJFFaCP6g/M9IJ+xSQxQypcSpz6LRGAKpNi2dR09kbqmlTtSFyld
v+kmgFPmQteZbUCP/KpbR5330vRAgSRYgxh2Sfc/+CDs4g35/+bDg13yN2rA1GtUM85yBSK7mIcH
H4wm9faTOQLqS+h2wt9ewDCIefhXH0oxtl91H+zS/P5HH7jb4qvSBBjZ/+4D4Jm9vX7zl8Z28/fB
hz/p3uYBjA36p0pD1BZwdBByhTyaFPsHRTZ4yEPR52VvJsAfzobmSjV+E1hHz+4uVFLyqraRGx8m
PYCN3PpKFaBgSHapFyIcWRhVLUaz2kzAxzwreWly5CNHCDSYo6EH4LXX88uEHQ+lQndh5SQ4uS3D
raqY88wGQF77Mb11Q5Vm6H5utbkGAM9P94sxq7c4cfaBd3uTCYdbML9nSY+Ympt8yE1jFVtzAPII
uE8VEcDJkcfBVhXNEHUIDB983JmmI10ivap33T1yA/9WXpLcK+IPHYimj3KU+sjmDQDnWzntSrmL
8FLojk9K4qV+vKpjpktvaJaB1G1hz54D5uznYKhBiHDORcUcAC/eKgDw5O+awcoW8uGSolOHRySQ
lCell0wjCP8azqVLVPFzbVCn1JDEan0oN2ujvFsfSk7roxbrQ8kKsT6aDiCbSkZ3yHr84/qoZ9au
lKu0RpCXIZsruReAWNI0B2y20VOqot4+hGb9kYwrPWO2Pnc6rw9KrtYHydRavq0PpfuwPqjCAjwo
rQ/5fElG66OP/Pf1QbKeR2zPXftv5Q3JszL9YOhxdVRLmdYIAJsBLn97mLIvpCaJNaLEARhkV0WA
N3xSoIrbGiGRkqs1omQ8AVEOrZEH5ds6UfKQWe/rRP4pzMDcu473f1eBXVsHPwA2AYL/gMlK17lk
0cl3WjteGTHiCpDTsy34CNngNeOGbkNMYryKuslbWmWA90AriU/hNFrxim6lagy8KjDm1U+jMCn7
kLfKHPXm5CCQGAEEB0SUqlmQCVIcmVWPG9nGcgZEzfUAxCDfpBLp31n2kQqyrkwgIQMCCUN6dJxa
9b7rHqYmQ4qP6u6uJ5qGpuhfWqd9Hzu5cDczd717heUtE4vNyIPFMKXfNGAxSlIkL+QoyPaEkOsd
aEvlxMhBKkU5uQxz4iPvAzlstzm465VMgvB1BFZfhQQTpSSbU2/ADHTWQ24ALo2e3eMAOjdmB7cU
4evieVKberT8Q+vHAPsokCNX+cEFDCrDqpmjYEVFqtAyK9KRqMo7BNJZ10KvY32hqv1YD0BjMIAx
OUU4hqolFd60DEk+ZriRNdKYU3XWxgMf4UKW76zNmnmq4ROZncMg0eWtVEm8t6DBxzfVZtQX+fjg
NynLDns2d/updu79ljU3n6UPahIMzI70+c4O3Sq/qXjvo/B7AEQKVYRenhvvUwiXrXHUd7OYX+ky
tUP81Hg31XcTd3P5zr70UbiM2AD7+DhtA1CeEU3Cw80fXbadql/cOUBKrCwt5fLjJFTwW7dKgDKI
xXHntwao9lU+5O9LRA6VXI6xOsgyXe7Wzp/cJm9mMdN/dNtAEjRQ+cDiQ5NwZ8zV8H/2NtNUq/qT
dz9dp9LdxJLrlVjdRQTSHB6BjrMejSsCWp/8qmk+IUBiQCKFnQJK1Gk+gbTVOgB5BTRIojYP/WLH
29ACdgiKUY5cN14PA3IwUEzCGmiwCXbXqJji5HfZFlN6lG2dAEG7cx5eqFgB6SPxeI5DVtFt+Y/m
5O4riPDSV7BbLqRUuNZbhXQtdvrh3PcslZXkmt+zd9cisHDduYaTonTTB9a9a4Djv3cNAWPvruH8
BMBcwjUa9G+uRTkD1I1wLTC1RV9o9Sekpe68CpgKRarZVyBA2FcEo/vIPGm8lePN9hV09JBxQLpq
XgrwSVEkvRD5y+DTklokIRtl0HzFk2oOJCJ1JA8OYJYugPImOpAy3w32YJRE9JCwSDLNrNunKPtH
GSNxB7gHv4wTADz99JElgBPwW+4BO/CnjzijqneIAUT48s1HE5Fzl8h2gMf60226K/LqKZgqIFze
HCry0FgGHaJllExPags4DcgUVk7q0aCfW/xTffAyYwLTiiO6Q3RFrmYIiFtmNg+3SsamNt62gFWT
LlEF3qadkztlByp52hBqGIO7iQH9cCYZ9QW4RW8B5Hhjqyai9aJxwzuk8JIeudl0yChtcdKiRPLO
xAFCFHYX5TnC9pBFrrnlTg26cjttjRj+ANHAP59W2+vZEWHIr2oepF/gEZyBn/ZEJboAtQRk0Jrr
78hLkhXV1K2TDghMsiieY2Fq7SFJ3C+qKRkHam1UF4VcESQpMhc780Nh7EmVvKJFmjXT+yKVstsi
1bscgDOebVRXnt4tY2r/6wIlJ8saKXXajAWq/ANef7BHrhIAOMQDpQsDMu0TB+ytElHPbPZeQxC4
HUkuRbcVqh6WWqFKplnl3Qq9m16kbakVKqdy5nhr+3WFFj03t8EU4bPy9rBohSbTdLeQyS+rHA9B
NCCw4zYgtUJlD6IimzOwQkchIMpvK3kqqrsVqrzPLOdulUrvE9NbFACClYue3BoKPuC1AUezaoJu
q1Q+LOkhVmja1e8rVIpAerWo9KjaqbkBlOv9CiV3kNqdHf2oe1XzQHIDQAAPK7QxkWM++xUgS28T
QSu0N533FUoVtxWq5oaM/1yhahryEjCxiGg29qRAFUUEJE6cDSDWQDwZtx/qRcrm6sQ6Y5EUBvsC
dhK+7oy02OM4Sf+kg58AIXz8C5L2w3U5uIK9G2BkfcnPpO+6fQH02dg+mqDHe+mq7o3ks1lNIkkx
PrexU39wTQyZKqzABGpYP0+XKh2B9pDMyOZjGfsyGh6IQX0nvvrYvrlkWhQvI+GS4U//sDawP/SO
jnSfHDBA1MArAHyOwMSXeQDObMA1fDAK/XAMwWCm5x+ZB5TOGFw4a5L7IKPKylaAkdfarkE4kRwa
0j8XU1FEfzUlqAQsgTSazb3+JXylbqIxYIAJACICN8F/WgBgityKZyDHgj1OhETVBs0U6WcRgGZo
ppC6675GgytnCix+oMlFRsoRMVCPM9W2ITB7xUyNtv4+U0jYeJ8pnE/ZgH4C1wo9i6R032eqxpnM
BWAg0ZJGqNvGPx3TrbuZIrmYqS6w2xfLmd9nilytsvjksvx9php7AjS8eBRssNeGpkVvwLF+nyka
soYVNYIP8W6mZs/TvwAjV6wRr87ZJpu7eGd1gf4ZUQ8L/BeYPhkNQguR+99d8e+5vdpNZO/HJPgx
AL8SUCi4kLwb5lMcGOFJyVvcrjlDCBJpUEWuiUP2Gew0VmN4SO1BeyPHXVt23Zb06DIjBpy6UT1I
wz+70Tw81UWEgPg1kJYRjUvlUpgv4gi52KKaGlvCPNjFuy1ZUOb7n6NQ3WrIiadRyPZkHiREON8W
jlL7uy4wHUrepI63AC8B8AZuurfJoh58gDTBp58jkL3q6Q+8zIBlvsyCpyoZtUsL5rgjDleAF5UH
CAIWMs9k2mWyNaQ38/K+wshc/ASCv2pNKnShFrx32h2CdIG/L9r6yaRZCyZuW3trZ+DNIzknuYkP
6oU2a+P2rs/Q91IAoGCLhjTJQboLi7xBNgOAucgr4TjdUb9lkz1zow8PSp8qnSQB0hU39RVVMAB2
7g3L+Jy7uX7lHaBnRpNlO4aXZiSL5EG0BeVgvkxFNen4gA+8dAZORnWO4PYApJt0Z/TB1xjkrwfS
In2gCzXreUR6k0PmEuA2HWOuXYrR6LHzIdrGVXJIXdc4yR6BzIZXGZb66/eyJfxzjRB4Wj89oO6y
ANAOQ4WobYhJMgSTQFOtzO0AzCt/gSwkzKMX+wvZ++yn8RNyJhdSm3Qy2/kna3sLBCoYDNnC1iWg
voc2WhfavtX84JQ0oHBH9C8438WFZCZiFIESIMrlPCH+uCgDLvinddB5/FTqkak8AIobP6XKEN1l
8Td8ImmHycDr7+pPGrID29MQbpQhQ/Ghf+WT7J7Ksk2O+Hxfm9u90pGOKMeoQ/wBsXXSu4A1oxFo
yNJdsRGoZQDWS9pFS9cGsFtg3clBYlN7ibZ2prw8mUghkBfr1yLVksxrkVKGSB6gM9yUfWDF37Wl
CtkLtTPYpnIj5/jeZYqYQ0Srie6lkgEeykUK8IO1dJD6kQp0K6Wxnxgb/Nb8kI1+Hwt50bY/2gx5
678M8q5HN0feMHezZP0np9Wo1XQgOjTZahr/63f3lTrXgLjYCgQUjk8szTfrqznle3C5A19ViOji
ew0Q1koLBNE3GQBM/KfCWs7IqMVbmJBH4q2xxHt6ghSap6xPpyfTTEFOpnknhIFOUhQ1ngky8QtI
Dcand7H25oTAe0MCgX5OwN1wprthSvVzhxhLRHsl+Cb4KVdqwMw3j3MyL0Ng/QDw6FcVf6hALFG2
f5OcrJlJM73rFU0BkM6Rj3fdkg6ZBzAWxycM0Ecs3mznKfAL8KMCjVDHH/SuBArei12YLhIsETc8
sfyFRH4lAs/nDIEVQoPNc3XogAe8oKK8pPwDQEBHIDGiVRKGyc6ONTghGtDF1uzViOzsK5UKLcnB
HhX4YA1Eg0JzkQzF7gz6jjmv6smcN1wozHFtP6UT28jWI2Iws6a8IDS5X7qjM34DXsnCbUwAlBtg
Bck0a3wxvaLeJnlq7HNrjq6kG2IfAlnmIJlkKU7c7OBrG4IuwS9XVo8tI9BAljjcc61qWTgj/kO3
dgHmRHA+LJqwBfcilTW7+BthVs4hsHl1Zvn8jQ1TsXQ9y/hmtg6yrMb8B1gSowXg58FGCAKHDeCj
8mPqGdbZYgG4ucq0/Yxsr0uJhNkfoe+ekMftfdZNR3zos1cwYo7LIBzGAxLosmwRzwDNW2ijf7u3
wPiCANN8PAykIfXu73+XkEG6UEMywQCuucq9FPFbgMs0hqn9S+85/jFMXnpIYzt5tkHfvTA1R/9W
ONlHvBR6r1FQV7u5G3E43JXVJ2AgXKyx8L46cecv09CYdi5zxo8TWGJWBS8CWQQah49wctZtczOb
Pg4C6Hm0Kn9TimLmMndd20izptoa/+Q2vp5qazJllQ0SAZIX2xCU834fH6KxARdzNzG8l7crKs21
3T9zvBtusmYusdxQ7NPORjQLENYdvZsOiQUGIXmrI/8a+GRCqpU47ZK3Jkn9xpoOVKUuJLurlrdU
j9i/zFxybTLBeu6ePDYnp8zOyglRh40NJLnEPtWta+yHgQ27vgHQfxZj9yxMEv9jhUj6RZlo0feI
A5miAKPLoq3NPfMq66s+BI7gx/Vf0iDS1zjyGs6AOXX2YIxodpozfNe1xv3Qx+k6AsHsx9pjYD4B
O+myTOrqrwJJNwCOLbxzk88t9vajC8mNzKhB+pSxrRk51V92pSOHYI4/AbkX7w5pYC5tIffmzFrw
WYsufZjzD7m/ztpy7ldFazTnTFzyENFvRj3uwzRosi1VYIdFW2gBtizmrm7OUiaUQXODL6jeLHyk
Tlj4isP/ffOQxaBVSM1+R4pSh26BVDKJrf4OhPZ1diSZ7AZx6qB97ApjQ0LyRHrmA9oAka8GcmNu
fWugQDw3ETa2QKcRyyaxbuq70M9eqG2QC8eoRZ9YuB0Rojab2omaSj9UT+aQAp7ZDX53WHTJEHG4
BF4u0GdEv7KxvBXVpZ7kQF3UkcYgilQR8WA3OKzeAu89ep650x79JvqKn8DomS56MASI23SnlZI5
pS8mJ6gAE4hWVBHguBjh3MGVRImev4Er7A2v6djjGBAlBHxy44KtBeMCziXdXLS2Hy3wxRbuvLA2
LlRNd7qRZUcgM+z9qTfMu3YN9leXpe1la6XMRFtqxoeDYwDyX0lIDHSecNMjcWU5Ns18iZaxa+nH
KQTrFt3FZfV+9ycZqKPPwTz72wddVQSN21whBApG/2QqnVt9YQKZayVVbp0PwgPqEhDehxC7iNtm
THsAf9B1CMBeliYAGJNlnxcM6KQ4hVralVcDztqCLimYdhUCZ+Nt7ILirC5NXb0XXR3/ajUbMFFU
SxVZ3eMoi8pWP+tHR3MAACdkXhIDE/S93osQeNY67y3vFYDxKVspm5rRlGBPo35FwyDt7rskRT9o
e/ygA8p9xHHrwq2t/LvGymWeFCAj8gCjC4zF6Gvm48+4rrLsZa6KaGMC6OKU5s10wL64gfU09dcw
1YKVGejOWz1oX+a2HP/JzJW0Y47DK3Mc/3OcZvoyy/z2gz5gv2Jo9erY+zY/el6ub7KBpQIXF/ho
ic7+Mov8Go5te5ldlq710NHWNQ97JB9OxR6g0/Ue6CP1uerscIOXgvLZsN1pidz4AFlV2nd7HKbv
uYmoaSI21REQPEyV9T1h4feiZslno2tHgYnWPE/CNn4UnQ3v81dHN5xrCDRIXSuvVNB54F6DePg7
yLE1QyK6TCwDlapTzGsla8XWedJ4E7Bw0YoqvEHzzro/rklkx1GDbPwdcsXL81z34RGp2NbGdcbq
RY8mIPQxoLnr0fdOcNADKvXvGb//n8oOkDWqTe+X1qb2vOrF6gBAZ8Tmr21G0aYWbTLwcJ5tfNMc
gUD+I+IGQLr3BeBaP3faaJ1i3eIAFNOiz2Hh5GsbSbq7MUyiz042X5lpsA/gOIqfi7l6okahpRmg
kdDiNRWNstMWY52DWEWYxDlN4AbGWztGybnkvrUgsd1Y/Xp0x2wntebyxcuG5xJsEr2Nj9ZT5CEb
PXYR5dM5QIbs8D6c5n0xXHNmpzvPLE+eyBQFg5F2yDouS47InCW5ppv8bBoBkOdF/jDJ6NLkIJm1
xL8ekWys5FbpPaVRMSIOsA6CdSkyYGeRCyvLzK6apWkzf01NfEohLnpQLgf497dSdvRpdleJV5Qr
LS+dTRcMOCUVntKFOh3ZFO654357kMcWKGHBiLQn+ZQ5cHwA6/Clxf/WpA4D2XfZJGs+pPrpYQTM
0V4rUNjvH+T4uO5B+OX2W6pAPM3KaEVegJgArQE4eRYP/XsPSR/Wa70LGf7kxDyYcV9towiZULJc
BA7eVDz7kyzOgDU/lR4SHih1m5ysQawWpld8NtbbGb+qh1Fc6I4uQJCwDpkIiv1X2YMKFUmZmqki
yR7M/0n2oKLMs97bFRUQLpVN5Znde8Z6BArSopgHE9kdzASDpusjtUoPNiQDDD8q9AzY0zO+HEgm
K5AZ8tQNoIxHS9KiO3eyvng+BwSekNMFb//OajC0cM3BGipl+Bvy9/0Q/yAN6pjuLHsD/JT4qjQR
0VAshriO9koVh63m2ul5thoB+ugvWMerY9MCzfvWKd15LVsiCKy9KP+aAbgPTopIloIB8G1ACndS
ggM0MfHWlHQerI3J6J7m2dr3c9i2SCC09j5z3ZPqP03cbtkPqbWRFsiYJ+jupT9W1bSXoOTLQtNq
nFvCs2BK66PUzib8PUVNZa7VuGmANFTpA00CJkP1SXdixibbxNTRuMMGXy7ApwehA42kK/Xm0Bn8
i+wXTwdo7eOTrKTnp/edsZPlKWYBIgwNfymNcS12jy0+4FWfNsDuAAjW41MwNOZPnnV2kjE6yhJe
SpxjVBnOsW6R/IJNmmSP7WSAcwq0cT1A1prdJyJSE8VJFF1RVLWq6CAX+tBkGV/oRbfTa1A8sQK8
u8FcHKuIF8dGXJyijgEiKG6nxInKRdZ6PwWkKst0SxcDO/Ebc2afqcSo+aM5KSWjVOW5ursAj0Sy
c1KEOhm69cJYqb3qwdfIrrtPNnfCD03QnTXdbz8hFEqcsQLBjSo5ot8OBcBcllSbMKyxvHQBZw9i
16Dmh9opsueEx8ETNso2SeSlzyQaPFD82YlZL5XMMP10mTVWvGtFK9LjOltpsdM+kdrIaxwIhfOr
NCusTaaJ/+umVa8iBxsMb7nPovUwBt9SvD2cS6cHyhJAceWFZFQEBMyShaF+VKIHta4ygiXoyer1
QwUVyTAoHa1tU7Ov/2rk177wmtbgPe9Xd1Q/ytkHe55d4Vzd9x77AWS/thqCLFyVgsbEtOt26SJx
cNsRr0ynAY2n7txsS9WJ6yUgQkjTbV6In/hfL0CGCXbYzH1WclIzcfDYLgD+ARwud3xvlnFEc1dl
qgHoBaaoglSoqFMTZYdngA3H91S1DvV83nFrCBZ2cNDLIP/ugkwJoJFxDPg2kHsXSG7Y43U0vwKG
ZgTZ+Wh9HWa84Wp2/iNqmr8ZAkU/elHH8Z4FhBK//OghSflcF3q0RuLy+Fb44UsS28UPNk/71ojc
v6ICqMqVpdn4p8urw2Bn2oabpvnC6qxZkOW6PLTBmElvYmTLb5IJQLzm5A8fWgDLbtoaJxHgq0yx
i10bLojnwKlF1XQBYY5Af4y7tZIhkRAYi53fb9pUB9MCYC+yZYbXsy3CM8cPpJjN7YhjIs3HiyJk
VBHhexx74DkiQlJxdjIGxguYVz0AjcAbuiTM2U9ONp6pgdGwBjlelb4MneDbZGf2q5t25nPZgPEo
c61XuqRuB9CJSrtSKch4gS/SRjtSEd8j5QrkDt6WighaLbaexe2VLqyB6SXBWXE4S3MB/tSRua0f
Z8tcZNg3eymR4PjUpelbpyfBm10k/cGO63mp1Zb2qbHAgzZ1yBGrgMC68FiL6K9Br0DwINCb7Xly
wVcY+iGIkH+WpZCU5p65UskQd21elBtrqN+kCaotI0sLT3QrpdQ8sIEJAUxb2NQ91xH/ztEToEQB
j1uPLj76vgD507iqSxGUyLVsENJ+k9cDuBYNUFqvppsMX/zd0YjYBzCfGdfaiY3riH35lecAmdBB
SvoGnOLNDkzk9luP3ZOs4sFXN+T5Gt+OObakWve1xr/onrfgkmT460UGfHlyLDt6zlLvO8mTCv9X
6jYbLprmIwI78vSFbJAgr9eKmX/FXkAOhvlC0NmjBx0ghBoz8W3vx83O88pPqdEOp0wHUVpfZXhc
g/M3ZyHPlkWo5Uvsh9c739FMgKYM01UHFEECjCSsUWy+ru1miNee4UDbrfUNaJrqJ1L2rCLfp9EI
omXSDrFJiQNJA9hbwhZeEWbAQvELlcDhZz2nvMpWUWQD8Jl6r9+6pBpAn4K6KR9jEBJOwUqjvhIn
BmhaVpzfmwMPN7QAKCT7SoNEwMRanvSbh7X9VKUiWhY906XM82rt4MN0LVsAdXc1VSVYPZByuM4n
bFbk2Cw5010muPX0ZAR2XROcHuSk0QNTe1ng1O+9qWiP+PyLidymLdNYc6CL7wxIFKPbbtbAQE+3
A+DZZX1et+93VEFFF0g3+rITOnHRoQ2p3zW/u5VVN3NUtHpgPzcVaxZ3ivKW6mendadjh88r0B1W
zYp6vuseqYY4fW0+RjoODUvNr41tDYzp1WDOfCnLbcDMJbZGgjVr/OpSRXp1MeoCuBS9YFNrwrna
SM0xaoEqZv4PY9e1JCmubb+ICEDY1/S+Kst099QL0RaPJEDCfP1dbGqamj5zTtwXBdpGkFlZILZZ
y/L27/O6fJJAljmSow4AbbOx7GAH9LHmjF5eiU5P06lXTouYHgUpPgxo6NoY0mjXJJsDIEtkhYSg
ply5WkfnxU1o1hxHL3EOynWajWMC3LYDrnVZm9WvDsDzNtBrvrOkAIS04TbPLfCBEBssu3NkJ3ix
rTNvGwHV/EWWwOkE8HjxM0GF2uRd5sb3Nh0a8H06nxMzCG5Bwp2LYQV4JFTgZfHR7rNBa3S2SiTL
D8MkHG17vHYtgNMnBxmAVRMMSCDMm6bkRkeC9eENVCWobTaBdPy3jpbgHtKsvga1+x8KA4ltbBqt
n8sSgLGQKIMW7Y73Pwog4/0qw/A5jXskoWtQIRXSah+jWsQHafUAER8jcAAPgGOuTU+/mhK4uF1t
Bj/C5MdotnI7OqW517r0dqkRVqjhaF2xrUtQgvho+TbqoArxDFfVVvgI2NpViTljFXtQCZiWG0ds
OWCOQMcwBNtZi/Rbdg3BDjNP0dTQbwvFStiUfGU7Q/m9NIydBlZ1jE+NZq7Oyn4a+fidJ238JQd2
1LoFK8EdCDjNzkwT+6IVS0+IQ6tDgzvfDdSRxbYtWvGSZQqNwly5b36UPsxLtp/M0Ef0wEnru9GG
/E0UKHpTY+09g7uh2SaqlDfRip+xg3hmDPz7tN8r17O2HsPfAVC94wB+pDDsN0Cpy8Dr1COpx0CF
VUzDrCnBhpA6NnD6LNO8li63rk7k2WuW5+ZBlPqQgLb6k2+BaY/HvruTruf/BfrWmkn9FcjlNe5b
tcTz0PKfZTm+ikmeAd5/XYHw9oatnn2rHQdFNdgsfsUj6bUBUPtz7mJjg9ekeuuNnVwPNkLHyDvW
JwP1nAUQoz4Mfdg7N6PnCgXzDt+jUxtkLU5bOTfsnD94kN3i69egG3Pt8ksTeWzHS9N8ArYusvWq
ML6bo7PtTBb9xUE6uAkihA4By6WuCK+qTT8K480AHTjy+MZ3lKXhSdYBUwaBNb3FDWxqh2TNviua
ASSR9Q9aEaUMF8dync8FSx388DJ+7lH6+5BOGPKZCMT30N+0tKCDZBzAvvVJGSDdGBM/f/ZZNQDF
rRw3KeAInklWBS/mAGRhkiD6wbZ9POKHPtk7Fh6SXrUeozTHPw1cUgvJKwUIPhDDYurbgNL0Gxt1
cLAgHyRiOLgZdLwnWWZYzgOPkQL6vYbhR+Oa+T5w1qc1wpo3Nxfsq4tFmcYTm0RlAAsU6xZhnF77
zEHCDfbk1Nq4qwQZbpOp08bn0jLiM2CJU473r3/OccOJz/000BGpOTDHsc+bhNJySm+9qGilClTW
ex0ibPPbr8pwH81xvzbszFp5Ih8PiTuRIuoYN36a20Gj3ucteFRA5eZBv9iDLwPwQNOwyGhKClDk
va9DbyU0LGvP5yK/Ap3RIAJFMWuu1QGQ8hFwwX3vYnSoNrObOPoU4QYGGOYBMa1pWjaFvelRunKg
aeAidxg1sr0yYB59UmO2c9y0RqskZ8+JSrfWJLZlza6JDpDznNZovDo4jCiD3tAJAe5abHnYRXta
A1hhIEBqg+5C09EMj1Xc8icAgKOIPbNX5KSayrw5vP3FpP8L79j+2eM1WAtU9wPQQerctkb/VNiN
DR66/jqMvijXI6A9NniMBFsWZJj3vbv1LfB0kHEZIQJSpaitm62BYm8AG79xDrSy4eXpvZ1oTwr0
mq0NB1SlOqrzjUVrgcnkc2Z3/OJb7HNoDNkxR6wTwWs04O7xM/4lnDaLUFxccGwBM+DOI2IZnZCt
2yNP554cbg1IrWcAKEQs8lri7r4Geke3x0/KeUGlT7P2WsCy0NRzu2A7ptrYNtO7h48q6KM7cIUI
G4yryhyupc3eaKZAtgNCWnulIpGgLx+MPDWo0e+klKFbgmFnAOHp5Il8Vr6J0ZB2oKmp3BA7hyzZ
0tTIY/Nkeba7mo1zu3wIg/7BLwy1aQPf2fWIZj/5oLDe+DnoZNPUzJ5I1oX1y5B7/EIivM6mj6iM
Qt+hrfN1osfsaIUJAAR/OyyL5AByzMFoo/5tgcXhvy7SsAg58KjrzraZAM3e4eU9Y210Fmos7o0X
FXfUUiFHkw5IN/2W1QUAFLnD5IFkNCDXMq7B6+PuxkCCMxUYHejDiXK1pWXIJkM5wybI7qKMzAca
8jJfo2XVuS6ioYv7C/bDeyC9WrMVKXldykNtodLrD8WYsAQ3/05sFkUw+cZVwFZuysV+WR2A8uhw
cocvSS/Hm3D/qs1IXQFxi1srBxbcTQKkcx+FrlilcdO7+0jkYFBBDqr3nkCR4D2aKTC+QFSOm7Wt
EGmsEeeuisJ7oqFD15RnRNFjWbnuk8r1uO95ytbgBIcHi5pHxwjbK2ldIA6dylaB/nZanfxrQ9QA
dIzrE5mYQymvtgvSmt9n8ArsQzqrtPdk4ZjMe2SNvypR83ko8RhdmXmI7KLsL5UIwlszbfBoKKYp
t/3HvKiK0x9yx7CTLcimwPw5mZEtmfQW3k1Yq3bLGotrW/Zvnh8lx8WelGGN4gowmCJp+c9rCLHB
uTrIj/oSDNqrZU3hl8UKr4nJYVmdfFEAae+iIPNm48UjmnasCpUy//yANEU0eFwVsUoB8/aP7wCN
NI9Bo2OU4fZgVYxluuLpAIb7oBstPOEtH+iXTmCdaU7DMiUfoM/gPifAGHeNvdA82Q7uyH4XIijp
5SspuPupcPvhWLYBYMamaaXARMkKZP58bbmflMVRDxVa6kRat9DfigHlk6REoRJIOPz2ReqqeO4Y
35GRGfvhFTh47yfIO/HxBECceD8BGdMJmqpVp8FOvU/TCdwGINEhc3+gEzhpV9Zg8kuAto0PQwgU
7U2ngQj+h+IP42WKipLmbPV4+GAhEudS18XGnEoD5xORSoKgYQXyjHL7x8rA1GlQA/T7YjxV9Ie0
Ct+vKopRJhXkT+PgpPe8diJw51nADwSl950GbXbhrqkcvaZpP9mpoubHNuNiZYZZNtsN+HrPaase
aaVEsWFfVMiUxg2iIEOhTipE+qiOkUJgLFY3kvsewrf91PUIo2iKl9ARDY4j0S4TuZ//kJO3GXNQ
N5lI2NOK5LAsixbHBKEP05jPTorA8kFFrhxkgbyUHUYR5Ps+deLPxlCfxZBa36Z/dcTIBwlMAmtE
zFjG2zTK2Ne+O5KBkGAejavcu8hwXDmJG23txLRfrTECCZYdgvvbbdmryt33KfFbIKHAAIVXoCxn
MiYtz8BA1oN4nkTYFSJcNfmTw//Dn5ZbVv833+VS/jg3TZt4WAM+WR7HQelT4Bf6REf9NF1kpGgE
+2hCsj/sFpN/W8o22CVyhvQIGo18WGEbEV95uU+stHZPzK+Ki0AnuPyWd7x4UA1oThpUtqyzJJI0
RUC9uaNAuL4H4B0kEc0SLwaxilFxBFcCI8X7l+Q3axqYB9SRrBuQJFB2125MP8WuPn/ONCgH6Zkt
Ud16duzgjbYHJBqj3N9myDJs5m1B6oNktcsN9zhvAezu3/xn27is/W3qdGwDTl++Kyf2dLmrgLYQ
TdR0NNhmUJ2SvN2yrO88xA+hAKHIOFEbFvxkF0BLpSlpmI/X291vDck85sD6gyMA5swTsp2g5cwP
HB/ukw1Yw5Nd5tW2KfTwFtoFSkDlv8rrSQ7U8T/tGaAsQV6WBFvhmGhwsOv6DdufuzUOPfLyzbpx
RZasfEegAM2TXwMfe/0REH0vqk599M1XDZJtPAReu3CAvpQEoJFg8T7pXPZYoqwDfaSZvTHaPN8g
u6ifrB7EBXgJtg40beLauzNnz7IcFX5gWnT3vSw0gMcQUJRq0E+mg9JrGxEg4M1BpkSgHhpQrZI7
WejQBS+MhYbieRWGSGmllQSBHBw6LxNXycwHALt/a0yUxDiiTvFaXeqXNEWHjGHg3gY4N/WCXKZ4
QrBijQoH/dLJcAKVyvHe6RtqJYpQ/fDyt84Myl+Bz96GzDY+pWXkotFGljc+NAk4yEBWr1B0ckcx
pgTwf1J+9dLkoBy07kShV++MtOk32KvLYzHa7LOd88fQL8175LLyWfMEGH2CfR4NPM2yIvDXZIWg
/UcnkclHT/rjHSV/7lP9PMRDsHJBhnYY5n+mXAUrgVaIg4d/72RNepr70z8WSj2a++KDl9jmToo/
ZFaYFXu7yvUv0uZOycGzzItBoXooHvofcV6ArF6iPtZ4Rqbqez9Y+QOCA+3VAJGqg1cXY0OyWLd7
w6+NM83ySOYPNIDwT0xtRvj5TLJF26IAxOAg3rAMewW2xBEsol14UW0eXRrPsPQKUI7hxZ2GGvXM
W3NANRzZAEkGHD+1NPAbwrajBMnOmashPQCECL8IiFC+aMmV6w+oHZvmdLQMi6wEgHgwuvk16TTI
9eLmsa4q44Y+A/OlTdps3fhlcASit/kCBmaExYwm3JK2cgLv6I2glCJXcImGN/SoPpKSREhaJE6d
vRh6WjrsPvmRTG6k8mwfLCJelR/J3M5zvctkioDWdBmWMYynwEIyi7QxmoAfRIWg53QZZIEynBXA
lePnJunVzXDwzpGiM6ccDP/QOGPyVCgjeeL4H8pFmT6QCDRG9jXpUaTp9niFqKzR3/dugBbIXFT5
mpUueL1MO94jPQR91+So08WOmJxBmSsfY8SfaOFZlJveUYRMfpAlqHbaMuzbtvOifTkWK2A+c5Cu
T4s6/NVCGf4jLcDGIbn0A3ulmZwuWxiDhWiimWxmfydGrMX0E35496/ZYdAtyMIma0O7YKuzuz3N
6MrwqNEH5oPeBaH0An8bFIVsGiPTu3mBmPufmzFzwT6HLwgcIeKKP/hFr9Kk7R4NJx8eo9HtHzXH
e9BYp8E+dEHvvUKgOtqnrgd2irRPmu3PmOxJl8f46sk20AK2Xd5skbF6IXrzsnT00TR9xEEjzV77
SL9P5VRwQNOQo5aXyM+XKfkmqFo6tjH7D1+OkMRDgRvzVgJl+dr3iC2v6LCy8I8zOHGzGzoOoVtN
GcdpAK03Mq8o2HOSoVtHApSca08+l3ZXP830flHQbpwcbFg05Y1yrryK7jQjij9jUL+cMo3OCIjo
Z4aapQMtRhZF6elnb3iiBcmcM/a+IOly6U5/PMlXg4sXjXAYHxq87OEdRQfZCX/GV0Q/+2w7xAbi
zYiqzzZkWCIC+eB0id50oQ/md3QTZVtVT+R0QdjuPyyGiuBH/OqAekqLed5dCdu8LavUbljjJqH2
s4EfGe5BAMJsNc/TpsQ/eNoP6/niEMQcH/TgWWtwezrbZR06ivoAgCRFbQKMaPooJMzt9pCrrLjQ
VZPItZiP1q/GXtd+WG8cHiH8okp9CaZBBAGoJaajf5MFY3sIda6Oiy1qQj96kT/JujgU+yZTf/1X
2xLtnWudG9nGwKvYNQksvM1lZrdPzJqNqDJi9rhKhprvwSaCdobJaEB51jVJJnMykui0M6yhPZMs
nV0mdYoqCewGsPhQ5tHs976i4CjbyeLN+3Syni9gOhpKNIQYIYt286noLLS4hwzp3vG9nzT7oKXD
XjQHjYr+E82Wc5Ix+vGxDQdL+ppONJ+YbARerC4TntUs+3Ad0wf1mBjRp2K1yOBMX4lA4yZ6AV3U
/MQy/+t9nclyOSFAYi88scFy+PtzLxcsAlZu46ABPystNS/b+KbE/9eBLt0XzbdYu3JfV1l3kUhO
oOHLdPVFTYNOR2ePX/vLOP3dDYk8G350kw2Zkw2pugzZ7BYg9LvFmbTLlOxI5uHJdnC1f579JR5s
YHhHgnG6pUje9df5aJqicwopOLCrbv9QzHcZf8SNcVZP1nS/WZzpHuT+02TRLgt+OMnvVcj3w0ki
lDNvPwiXdRoJVp84hfqP0ydDirApQkgbYGwr4Ff07Uk2gV2s6JCGovGQ0p2GRfbBkNQ0X2y6NEbT
2QejxXNZrQhYtYmtbvxwLlpC+dnRz4NhLcpGgkenDc5hlw/1fPhhLkoDTfWzzkFVMwM03JH0Uc6C
Mx0Nfg904Q/+i4ohSbhBipGvZ3WSN0ayWfRm+QOFGcMFL8z6EiLvYAHvEUjK4PlZddLF6BqqR3kB
8FJSv/Wvaoomz3oQu80+JCMtm7wXO/INFeri57Vmv3+ei1y8nKPQzHIqRJxj/mRap04beEWZJnYu
6lPVtiXCxJOua/hTEii9MUdVgczQqlBgDoUHxk9ZZdmVZsh5o7fQ6Y9kT6LMTo1dolX4fpJpIdus
h5VGPgCBcKxBA4u3Cb6G+exuNuSnOnTwzfw+e5w39SYc+gZhr7+vqG6ym5R5PZ+9ablxbQwQ9fR9
XKwNFM7too6D6fS3Awjk9ZQkGecz0+cYv+NdIJ6vwjKK6OhEU2hzulByBBNxtZEx63cC8U2nssSj
AgrerrcicFiWHohysh69TJXoLk1fic85YRRE7rPhVfJJJMmZxCm4kxEkQeqABab4TGsABd7Ykdb5
zzUCp1L4aVTlJ22vRF3L70Gq3HWcRuMNUP3heajGajtabf1Xkfs7qx7Y96oeFCpNPf6U1ybgmbG9
3Q+8RnF0270FXeJ8Z3n3VI59/cnoE3M32Do6ZkBmuA8F8KHIQhkoUnTz4A0pIRMtuX10GWTRXUEC
jxtkHp+iJCxWVRMKxL8s96VUqbHukUmeyEy9F9Wkw07pEKXUXHkv2FNER557GcJ1k3HrozUE6cX+
CYzbLaKPqX8ZBHrdggE8FV5oPNCRhRacDQMH6aYy46AE6IM4pch2XRYT0Go7x1g6X4HWHqFHclog
rC2OXfZ31xmGI1oTo+ey8l6tQo9fg4qjNn8c0gc7rtObUqJZk6IDdH6H6hegcz8g2TT1yOZoPMeO
OFiRMPMM9kBH0hR6zcs831VmaYNhKSkfLdaFp8WEoVX6pqcPSUuRG/oYhkNc4u737mbaemM1PJhP
ujg3hfMTVG7F0QjsX7zojXPitiCjUeKvyLBicMQK6x604TaYZiQC2ogZm9ULTQxHnJNa8UeaeSE4
Ocx4ihxN5qxFxhs7TPtoSBG/tgBK2lptkO4N1Ai8Jiha3oOzHBBNk9ZqpHsEhRuacyatGwgfreYJ
0OEnrSmRIPAqC2lzKDMW1C+G2gElKu3WeNnfKcMCO9B0UsBWvKG1IMCrK/x46Proc4MjKfsSjXmJ
FfZPCEQnlyQv9D3hkt3SwEBhiqvuNMhmtK66jlApBlE2WUVVb108nt/w7hEARSvrbJBSei9kQetE
sYey4tD+RvYkAhISXiuDrMCr798LKSB9HH3UCMwyUqQe3n3QBOGvyI1kqun0XiaJWPOa4YyWCZZR
dP4gYzKwdIeuUNzyxw5XFoXpztNO9eEDDNJXWyUlirGV8BFWdbEz9UoUMdAJ6AqxSZebsnaM7fyR
BCoy17JsrN18sS2qi1Jk/td2zNNzDxT9edAVcE9WNG+bX4WVGkATiAZvTSKgMEa7FMntlT1xDGtT
grQFrO0XNsVRNTriV1xG5jxVfvv3dIrBkjFp//A1p6U+GFNI9n/6Lsb/1VdMV7Wc6MN5f18kqBbk
Xhcs3jhu1gMmFkVZygoRpqsAf9uZIeiWQjzVV5brsmvcTghN0zRQPHvsIl+DMyJFP68O00cLWW4A
TkDR6h91Erk3mpA4Lct+l3VICpFsUdj+cCt7ps7LEgnSUUcGxMv5LIstWvjFKuNhf1gWqUcjvoBz
5EwiN1JNgFrFCjuaCreUxc7sev3A+z2Iw7JHHuX4DFyxdisLH11fqLGZZXQVQV3ukOTJr4t7A0Jg
oFCEqB6YFlgUsZW/BV5gHJdPH3G/PVW8+LSIyB7xrWAlnUHuSUGnCmPLvPqt3pDF4mA7eImtVILW
nOl885cuhy9DXEW3xd0vQ7VrHQQ/DbPm6xat3lvQiZtiY8ZWpFa6iJBTym0P+dFJKqTJLvNhGEWg
2FaoFjIlZL3v+bs4Bf+wzvo3hzcZEsHRipTkVU2udPSHDB3lzS4GkfVsrOKIofATa5LxfB00Xy6G
pmSozQSXSfMWXfHbss7KTdEW7nPQaWsT166366zefbaRPLxUmQAFous8k0VfxjuvjIOzJ3Rx80Zm
mqt6cIvboNU5Yb481UkBxaQdrNg2ce/Jf4DEHYAB5DENZEID4wJ1pVHOd1beWFhqcibDdhiidYIK
us1iPS84StRh+ShtXo/kM3uiYqLYF4jtzmuQE10FrdaAmwvNLt0zieYVp6umozEP+nOnhu1iv7hH
oUKxTJHcChbEz72hf4FrdDgPjCfPbsTsk4M32hVNadCwKO1xOCeISz4zJ9KoR0U9KbKYobPxUo2G
Ks4Q1kRPG7p2AZuzAYgAbplmj45p3rTpxqwCc1OUPdJgCvy3zMa7HU2D3m9vNOCn094qw9v3UcHP
pLTCQt3oqEdd5qVCnIRM54VJ0bR4fmPH/pXcSbusC8Zuvq39qF+7QWCDuTNlz7YW2CZ1QB0s0kys
I8Mrd9jhmagzd+P2IWk8VDP5CuxR05QMvQQQcK4G4Fpa196smF1cUH/6nVmdtGkgQGPVhbXLEate
IzeAOSgXq8eg83fhgKKo2UaakTnbZHYjdyX6V9foHYyvyEsmV18B7hhF7bmzzX3DXJFwQCFENx+S
pRZhdgmdN7zDvaH40z7Lvm6fGqAr3Hr0PFqIRD3RoETBdwGwHTaL7H85aQCvPBr8M6VgogZBj1jg
m2VTWgYxWPPi6CHgG1L3euD73tbvalT8D+dMJau2DPRDapTdg9viiWbZcX4gGQ31pO1a9aWtbBt9
sZh5Le6o5IDXkzP2uuqcWQWa+RP75AcpAgnI8AIECEfLQLIQ1ddbNSowyfyLnZzcpFc8K1PY+8WV
jmSKR3rUeGK9KBCytJp5KRJWTmYd86rdZSgOu9Rh5R78sLvRrCsM7zJMA03piGQ0DUb7e5kk1f7f
bLOQ+7NXAeAJx8xXUdwLMPggc+MmlX7IgTpNMxrspq4AKoEywDayuieSNYHxzBPsDWgWhbgMo2Cz
jkRagke3L1EzQE5DWJqoXs8SQH73CGGLIOZnPElxiA5glKL47EgyGjxsh4J1K30fMJEWdvl+5p/F
NJS9552TEmFH0dTJWhXtu0zbcYN39d82ZEhqBNmHZBNa+mcKcPgdKZa1Fo9FZsoRa5EhqX37CLDz
z0nSKISDEE6Zhykg82Eq0RTT4fHpTLFdbxoWJcnqvy1IOYuW1egIFo5u49Pi+eep/l6D5H+cqkEB
wabqE227n3OnPiaeo3BNiT6VbuQBu3ma53TYuYW/dm2gniVTL/ms+nA4O5AveX0YFvt5qVm1SD+4
fjjtvHaWAaEzCPGaNDU8YXthojV0OqTBbsSma3l9isWkKCfFfEjqzMjxSuGlR+2ihcWKg9W/283L
It1n7j27f6VllpPQ0WzStX2xsriFDKOMbri9HAwGQrYQZFM3EtHgpHG8ATxqvF1kdGSBOuUo4va5
cDOQuKOc4ZBObY00LF2ODMGxtVIoc11ki11qpycgx5iPQgOMp7PGGkglsfjs28BeqRBhDCJX3D0d
PJA4bqrh5BjoebAiZCvBhYW3DVUmDykItuyxC+40JL1ITywZUP/wW2aPebnrOoGIVRUEd/CEBPc2
a5t126hhjz3LkK3BrP5qGCI4N1WBaSX3nVPz2bY2WYhacfR/kSnjY3PIMvBjJkJh2ySLah2EAMLb
SGSUL4jZZocoZs808+3KuSRIZZansa7kOha9ubEMVGau8B/rXEhPlmUeeDuJsC5aG7r4Nv5zaJ1d
IAoNjOVAdnshRLUyKm3tfOtVMTdb4bW1uYxWAuJekClueGdGAGzi1ksrIoDuObiHxbllvdhFw85t
HwGRc9J2OsvvYznuKoPHL22wA9YBfHK+sZUR3smmQkXp+/qTC9eq2qDPF1XJZDutXwsg97QrIQtA
03v1VnUBsDWQj9ZXg6fWKYk6hGzwVFiBegKUfkOAFHqO/vlVRKNvD+klnIbYa9sz78D87IwtsEby
4udoYqtVFz8cbiDvnDnBHT2b2UFXOQAcS20+gvUelGgD0998cMCTj8p0usqc0XvhltHsXMOJz1nn
JzeNBi4UmGfxX4VVAoge6xdF/9iahvE58p1wk8URKtzGzD67LZrY7VK4ryBv+mZ7Y/HT64yNV4F3
w1FRiviXo8uHGq3Oh6hPUH7ZWs6TNw1V6/zyfIXAVocKVfQPjZdRhK80o8FqJwzRdkDDy2QBELXs
3gCRn7xpnQS/h61jIABIMjLzM77re9Y9VEX9jUnxl9OP/qMCq8KuLfHO7U3TWnAf3I6ldzKa9AvN
aPBLp3t0UKr/24jEZcGe01zW5w/OdaDQVZF4u8V2zMwr190liopy7ccScEDTziysfHRyhU7yX4Ry
6OodmmGwh5vM6YisSUEy7hZYQoIvt/PTZ97q8QwSyfJlZECdDVAKvWWhWb4gxpddGimyFWlJhoo3
4FqwZ5q0RVzjFyibM01d0Ljs+jbQs/vQ9OpkIVIrIsX2SDvWT0aPARHwleLAGSNRXeYKFYFINqGY
pH4i2SjwZl3qMdiRLHLy+ilFSyKzuvyBLLwm0EC27r/RjAY5PfXxJMxmpxg8tzdbyl2LMrEOFaaq
vDIAnVxtAItdPQD6n2Jgl5Hog8l8KMY220TFYKytyQWlJMVWyMFftyVSqJ1E+hHoGMM9tbLxnjJQ
EGaD1LtF5nd1vPZSlaBAA3Zt7gx3l+XVygo8RLMccUxQrni2a3QD88ZFkmpIgYA5DXQUVU59y2Ls
2PMROCb4rbco75/U+FaTVRa44b5rim3FB/9MxmnUNDc6cuLixFD2c6JZnDsdyBlbw0craPlmGAaK
wBvDRLO/tFcF2qF/NAhMx8bURQPM3CLs+2fHQETZ40l9AqicfUt9yTfCys3PfcDuHqoEdyB/QADb
MN3gItssvPBpoKPUBd6rYyGLNtuQkIZ5PiAFcebgWf/Tzw9HvaprFym4+AHJ/eSWW/VPWaKSn2bh
JKKjCJAfNy/u6w1HAeRm1lZGaa7Ipk3s6pC6xbeQZPgzV0DZ1eFwbeItiEdRKVFk/AkZnHzDhS8P
KA/PX4tW4y2kZgIfnGWvXsYRukhArkvavuiiYzvyak1a0ebDBWVrxYqm+aj0AwrjHmjWRwZ7Sjly
vLadrMGF1O0H0IGfzGlAYwI7yS4sDaR8cOiDdzy1UhNvDR3qq1JsEuI02w8NuwYA7T4vgxjN92k4
AKhhtWjoiNQa/W4nZb8tOhLzOP7b4c+5iYf01jP68crNUdzd+pvZWghfl1zc5SRJEWlExW45i0iO
AmcUPqO+E+iJ4k6iKsoPpU7tK81IPlR4IAFe6EIiWt1s/QdRt68I/3d7ZhQlvp7IfsFmdThHuS6S
tan4m91n4YnsydMP9a8BdYCnwQvgkAgAwZkhM4/IkWCet/jVNlrFuyFkbwjHIt5baMDYGQB5tpLC
39hA5UM6p3E2toeyFteU1gZQtvXTkOsBpVpm/6S0RhwcuDhPvbAblP3JCM1FAB0s67R4RmVYufFC
v35OO7Q0uIMcnkN0smxKoZOnEK9VKN7GTwy9fV9Cm8kp2leDISUJvwTF2i5j9cXvU+MkXdxRSJwl
4L0e81AAbNAsXo0q3gHPK/gyeE59YJ1gW1rMkfF3z2fjY2w49b1Nxs/vi4KUrTQA3EBWqWMf4r6X
L8JA3mm5FLsf5AY7reb3pQB7qf3i6Pr9Usi7ahkilj7aYVd+ge4doDYgfiw6bA7aAA8giZIwH/yy
jfghXOl/z3uZrl20qz9mAG09SRXVO2557BNaRu9F23jf67z6anR59CJ9jpy2DvLjUGXJ02ChC4gs
PAALZKgHf3NlGwIfJe4uMaqyrmZvFkhPRvE35vwgyxg7lHXiV2JtgFVuSqClzx5yK1uONkDUaCJC
QzLBV22PxzpJFgPS9VOkB8nVGL+a2aBNho8rSDSVtZHZG+U2B7/wGlV39YUG5IOAemCILc10UGi8
QwiUkJTeoPDWMB2SqlSJ3tv2Di1CQLcLu+wosjT5gpvNxVLV8ISu2e4OarItIJDrO7NzRKIcIEiW
ygf2ot3FzwjCJw942Ti4rQtk+opVzporUCGQ8di1wwNTX9McrcqAbJQ8uctp8I0gvkedubd8Z7j6
5vguQhn4T9MS5YkMSG4ys0RDBWJRJCP3wBbxlobZbloNmZR635riR42/BmjYojsgYqO7o1BpbwV9
fEAOPbqT4v8IO6/lyHEgXT8RI+jNbXmrklTyN4xWzwxB7+3T70eUptXTuyfODYJIgJQpFglk/qbo
/LuoMPyTDIHWwFXFfv0+J5gS6llan120yr8YQRjcBXBBrwEP0K2Y0mJlOXV99WcR0vAsh1gfNlcP
QTqSsVMJDpHpkQ14zYrsBzkoTyF7QiphGtQFj/ELOqHR1vO9Yc97Pnywggq7gArBxjH5QAKj+UzV
3F0aFIruNAB5x6lS1XUN2es1yIIzlCXlU/NqZGFzbT2TIE4eXsmnYIrDk8Wlh40Myj6US0ROo+YH
L4gcV6h5jmwSkq271CQHGqdqsNTHKv1JPn8VTuH07qQBbtG1nhwpqsR4wjFjTKfoDfLbcKmGyro2
NfANxaT8ZFqGBSESMF4+kc0KCsW8moGR3rPb2MpBeUI8zKocpDyX7ph2CyugyNWM6nvZwYAzErff
t5Db3jptK8MisUaod6xxrb7V3iObrY1Z2lfKswHqbVCG8y7Q3u0gRiAVMvVdjb/c43+v2npTv6cc
48xXnRk2G2SB3WWVQ+z2J9M/2m7iH2X3O0bdL4PMeJIRgX4l+qC/pt36qOPyaCiKcUd+bENqyb83
Z/wuC1JtYbSpfpBw3qxAKjSjyruWo7mKlNAIyW4hRytQSUCS/a3E+srQr6tJwK+8Gs7D2qHpkKou
cZwE6sIaltsvuFN1u3mF3WJXofFqgakHAeN0t25QcQ/4A2n1yumM1++ThtLsz3UNXHjtq+VrU1Em
Iz9pXTsLlFHo+Z/53JOh1ir2kyjUi+yVIrVX3/NzsJNHlSUdSJxhU02WcTczCe6CiMYZERkK0CST
cQNo0508ko0+FTZpZ86KsgJisDtq5tJFaHJnTUW+r7D1WkVtOL51UzMuDM3yzwnL2Oc0SFE49kZe
COJrGigd6rSt20VLBOftrau+2HqXHEFXx3Cjqq8GQnl8kjEknAf+kb+Gk/BVniBnDI5GlQw/gQP7
s05NmltjuuCljUyUPPyGrxi6qhisgwbfy9go9JI39m8nBQDNAawvi6CPT7JpFdQPgumoutGIWLyp
06LMyK8jh7NfE0W2Q+eOdH7hVEvTQoq99VXw1L7jaqupofYddGp876OEci+PePd3sRNdik75imSj
D/YJAvLyj6lj3W0Vj3ypjMsTjBI4XTglqLrOl82zaGA/1KtLpXfcs18N7hkI6gqOPsj0OaQUgCEX
cgAcjLGazILPT8kJVjmJdENcKNh7ZzR6uCWV20w5/fuKstv2PAoiirLgT//9Ud/zwOskxyLFzhwc
nul9dmanPzvqbKWk5T9L1dWfvX97sPXBJ0QwZbnvlHps3aU8HC0oqps/o8k8K/a8JZJOj4LSwEmg
m/4itOJxUuP43h2G5sX2zWWLqMR16PLouXef89rAl8qPKmDcPDPrGrJiaKAw4WoJhqJaAmsw1Rze
t7DLUTbsKAMOvaOjnyJWc6rm/hajwoGYom9TpiNpl60VNCCmiUe4vI6c2NduuMqzbq7R+J8hAJdN
Pt8espnk/SMPfXkTJaD4bkNeLn52LgpnMuQOrXesbbJfRbBXLCD2krdiV3W3yIIh2MuuHDC8HO3t
X7EgdHsApY1pfzSN84HptHKJ2n+KWQHKqov64d/IjUpt+Z1yEe0/koB9mzRHOEOysSOVgjGCxQt0
mIY3u0vWLeiPZxD1/ln4yIzLOOlob2UMWK8Uwhjfsi5e134eAdXBdiOegvoim8BqsUCcrY9+hZo5
d+CE5El/xWWomuMecbWDTexRaQWangcrFB70Y5NN+tHEH2LVTA4mEUqhH+u5wb4pqjZR4XRr0wbc
4gtkNkMAeXvkQz9lT0mC2TQWeZ6g5TeRMarZ1T1aHOrG94166c5n9W7Q7oEo4LJXmfayDbz+GIXh
+NILUpRDWL4jaBTvfD+LMLdXi3c8Z+6bJvEeh6Cr7jIPnpeMd7Fns4Sd+mOfdrfTQ8dxd7qvJGtn
mBC/qZzmPa3bDIz8WJ300q1O8kg2tynIIvHXVsVG6SBWV97k7Qr0VlDJaSGTZJ71U09zsoX69I5j
FF/KrspOeHHEd3kQC9SL6+bTaB7lTDUP02UPNulei/Awqn2Rbuo0iF7tPgf8z7UivfkJnnCET8BP
G/3K21XzTwMiRiV4Xnar/LTAiNV3G7eK9dj3T7Gf7aIqCq+qFr/YQYCGeWmIa5cV6h4PNWMhB2Ws
UFK4+bV1m9EPw9cMOfhrxvc1olLkq6SzX3WtUlYd6Y93rdL/Uu3SvFfSuL4fcoQ7ZJxcNwwaU3X3
QZ9E78WTjBqpOe2LclBWcRL/dnKiYvub2030kKfDHtsR++//HOR66cjI5NXqKk35R3mGnm5NA1KY
vInlfSqPRstLt1HIEuJ7QN7K8ozvARhM7wWI5gcTLW7bCvy/bbN770cHvQLBVrKqfJONbTcdht4T
20xln5iVqb0QPPF+2pxUDL3/t1E074adKy+gpHzuDE5y5pOm+SRfH43HyW/sRajm1c///ZPc+SfJ
k4zEc7cuIiQ4hwWWA1IqKI8um7mjPAq0Fj7Td18GG23wNkZXPP0R/+Nc2VXaojyKjuZ2qe9+wVKZ
DSole7cszDt7bhLHZylSJFsFHMfxjzh5BUquFUVdOe37hMZNYsQCs3yR64O28j2TJcW8rWqE5SAg
JHdScvvkRIa2wnT3azz2lHQfYJA1oGG8wrfX2UjYwmRFxSkBySBxDTLUK8GuDlUUY2fkwx/zxwki
WGTo4zpIeJzZVv2IZFPzaAN3XAvhZ2sZk03qjw+5KLyT7E2xyM/zSXK+DPGp3pm2d89eeeePoL4k
H7OgZ6hWuL6t/1qrstlBGnXxWqi4m5AaSneJSv5QyUbjngSUcV+m6H/jbgi+/jvmZmKbzEZ6MiYb
EfEWbYxhH6YGuW8Zmy+X993X5eK6rpapCglElqoVF6egG+GQooV3jMyzjPP2opqN9M8XbXFqy8dJ
KdW1p4C368qsuiTF2KzhA5ERo3C/gt3RPJcGAlx6HTtvo8UmQ9cxZRi7+K5VxfCPQ646L00dUrey
KwHeioUejdtRS7QP34HHxgv207XxzYPa94Gofr5OxjA/QrPAW8a0DdZpgfVpe95B5VkLTBVfsFJ3
lB3wRg2NP/OnnJB05mejz/BVjMd2UdM6+1l4Gi+xyIdNILytB9b6nCbZsKEu5FzC0SrXWl+IR39o
chgX6EQ4Vlktu6ZyXtTeHBctqb9ZnUDDneI6ICb1QAVlCdyiuiKLV121PGmWfRV3OxmbrKI8ZVX0
KXvyJNasH5OX9ycZGmq05EPP2zZRmO0DtWlXvl2Wr6hwTytkbpSd7I6V8lm5Y3Uh9S5em7/hk5av
IyXnzikGFI3659+gD+kMjZD9G1JCDYIdK90XGZKDMl7pNjgJeRgpwt1mnfcqe0acvBRxdskzFy22
JFEOZGN9ND/pfse+u3JUzlOd4WCnqdLswxgNAdWp8ju+eOmywZtwLbtYbOd3YhT5newaY4f/h6uf
AmCoziJJVHNd+LG9vPX57D0y9sZHE7fkvafJm7WiPdyKBnHOYNTJCd/xXmlmo+TCXoq9EiSapSyy
yvnHGFT1KHdeaY6ZuVk5Twnajff+iBzFvCHrqPftFNEUa7/0jFdzBjeHlvfbSXqm8+QOuvCoeQ7Z
o2L88IdkREzI6/e5n5sv/42Xltrv3TKyvuMtznBrTz6Xqe4FUKmorxhmVByoqjzKV4wMySO1rotD
709/xtH3R7nSGR4bXSso4yTu0dGN+DGYjGM8Y7j9QEuPhQG5VHbxCgw3nrAAx9p1/lomFpI1Raqe
qhnhXfQpxjy+j9oR16BMe7tGJ7QUJKgokCA1s1fLfZIbQGQ/pgOM2HAl932u4yTLLnNQSaNQOs9K
oJwtmk77qKeqeiqC7ocvtOQnftxvWi+sJ5VFzrbNp2Q3wW2kQFT/aMI4/f9PQMH+rRBpsINK6rEA
VUhgbIIOwDNmH/5rWlKoyhTrLzPs7r1G01/R8szWrVePJ2RrDLZXTDW03H9t+2Zv9gj8C+inqzCv
hnMwN0MmvpqvLmmJJOnrFfWDaFzIoJwtJ/YCmx15BSFZ7HIkb82/ysGM4HoPQahtS4owD1OH12CS
jqQBKzu1zrzBUcQ0ph/GQI2INb16GsxWPckjwGE8beUh97Q4JC7LuHmKDMnmj648V86FGrCRM74v
14Sh9tvVWzHsAt9+g9ReukcAtekPGJeXycmsqzYG5TXylnhQW1cZ8YWBuRtStXvZRWoDeCh09mXN
Av2Ks1B5DcIVqqUeWoKt3+zxBasWXdHld47VaEdjQhp+7smQr8RfR8i+aShLGSsT6aKL0Pua2qiy
UUc8rWRINqC5UDEkGY5QSNj449KYJUJ0oOfHzvgoSJMdZOc7rM5jMiYbFtdLe3T7x7BCg1oE+ccQ
4XEw+bq2c63Oe6utx9QZso9YGPk2Dv1ym89dTEX9ElPBXAmmXWar8WZSo+xDmJQsgIYtfbJES8fL
p8ccX/h9Fcb2QnZvjQUFSkmgtlrzlHRMm0sQRBs56GczhdGv1Mhaxqb9OeqRcy5rB5cYRRjLXNJm
ZPB22LTP/F8hFczzqA45Z3kEycE5z0ZDt9PkgNnaQLftHr+QiP+jdNMqJpujLDtETYqRJ7QOcO9z
aD76ntamedrcThMtKPlcGZrV98ReDkvzru9z5DClekQzAvNdxpE74RVil28g9IY1pY8EkyoKMYuC
bSMyIMtaydzLLcTGaFbUExGOt0VxL5CswmkJyyevr0w4VCF4dzKyeOYgEpWh6jcf3yJBo91NaWVx
W2gRkhnB5JTrHBrnUhaqVb0fgZPa3VfwVuyWde9Op2hQKLjaf9e15YC8hByQl7gVvG0tJn9Z9a/s
A6eV7ZModPK8fY2o08hsaKC5qFkb/bCR3SpudpNJZkKDj3vKB1W/ZUMTsyYD4VTZRVW67CGtgp9y
PppHX5cNXdKGJo6n1tj0L7DmFyM4lhMEpurEkqM6ZQg4L+YcG6TcfwfkqGxkTM77jqWKvx7rHuL8
oN61ujs9tR0vNEENYN+weXsajCxGTcLU1vNe7om0cnoI/cZfyFE1rpvL1Njn26nz+a75qGdqd5UR
wTptCPvuPNgi24hWwUfX7J7nNOtDa9TVvd85f9W16bw5VE7XKOW3u2muTjWTtWaLnj1roGHOtxrW
HK8ijTRA5rgH04qnN/VNDUb9wQ2R1NSi+kHr+R/aYxXvndJEraB3qaL82Y/rPt1Bgp2dC8NPDSnd
rim796hCR6mNvXQPtKR7UivrSbSO+FRZNC7UWs3vhabXJ1Ol1KUg8f45Gl9nIsVGGgCdqyqrTnHr
5bvB7b+OuvnIUro31e9g/swi2Szt011gtvdJ7TSUdwjJ5rub/RqQsYBrrFKQ88vvyb1rG5gEGiGO
vM1kL4oUqCO1Dty1nX586ofYv9jCO1jGhLyaBcrcozD7qNjG8OQp0EFcs0hPZRWPT6Omjyto7s0W
zWAE1bUU7tf8Qiri/i4Fy3G6/TNjZbjrPKc/gZPnfzuPjrAz1uxgm4XMFKOuh8YCGexsiQyZt/4j
fVy6TYr0Y4wsaGs5aFDiMoyQ9FHvwfMNxnht+rC4KK4SL6rCG94Uv9bWWGHmO9mdlJo/J5quyIO5
B5gl+6i3xRJZs/YzQaIaYWr/b9f3nhyRWa+epYLszKz6ThdBdAjA8G8zl9qgP2BB78MY+hwadOHN
qrwO4AwWmq9TcEWQelfPGUoe//HKmbsyYSlHx6HTdxU10+fvbmeK7gFXuGiRV+TlzPxRQrvzDLW+
so/jdYTrJ8/Kr0GJDEcjDw6s6cNBlwXDuemmvTHBv5NQ8P/X2d+XlmfLubdYtY+KF8j24i9r5Heh
+lw/1UXkbjLsDA7CMqqLMcXWckJk/ceg+Mgad/ZtLpD84hjx/yDBI66i6rdp0YLQnnvdkKqAbaHg
+ZrOg0EBn4bm+LCKR7dZOiB5e7IMMa0yGQFOwG2MQkFP1hO1nrOMyWZI9lUVaydV6Y1l7zfi04Gp
KEo+KN9JEIFzWVVnkSVeRqpkmeaKzyT0EI+ILBRwJ2U8//fMyEL400osDfJjsmghSb+lCAZshQe5
kIeS9XEy8JX5wH3P36iYXnFvCwpUbrGQ8VChig/aO9q7Weq9TGbMFzhZRSoucVqRN0+tsTQ8z0WL
O3af8nzaR9HU3wfl4D5paZwuEsUtT3Kw9CiC6K1r7WRXIZO+qXSXD9jQsisyfQs2C/5W5Q9eNb0h
XiZ1tDckYw0oeHQRMrXWSTNh5jN366FyV0MjnO1tcusKaFP6vtXjZOUBFzqLGisxhL/VYUGOhL4D
1E7Uot+gJmp0zDaH0+w4yNPX+aHVxwYzmI+6T4JNYmrYarOReHKT6CUzwXl62tk37fgusP5tPMwC
V0qB+pccEAkkpdyg9kI96+xEOBkB3of5pWvZSnblAK9nvL7m0Uxt1WXdJT+BHxoLo9HdB1uE3kM/
jMCIICuuR7QOouXUAxeKksjf3fp6UuG7pRpnOVtDmP++hHouLyAb14hPfoFIug11pPfaiw0a1t8i
QndfWnp+ABTh3knN5NuRVmCEN+UOaiMMoN437Su9u++o0pdwkOLxCByw+DpU295eOaqGfvU84vlG
pCzl4W2+2qNmFXb2YFugrp1sY4neWVYTAKAOX4InF9zUrrNL/MBmRFvbIRWZ6IiRd6EDPqer+NX1
8iIHS0//27Lm1JoLqMjQtOjiOFaH+w96obsSFgzFM4KoifcmO91OPZH6u03ECzhWVqnesPltUXMo
gvhiGJ23jrAFW6h6YbItcDqkT8vsMScjeSrnJqvyCLPX+dAc1afC08FwsAOOmsG+JK5XkCDAScTW
ffMoY7JxyVMfUxEe9MK1LxkM5jT03kr8tkGMpT9DfzZ5wPX83k+N8Gj65rDOh6B9/zWjwm1xkc0z
NIqpR64+zDXh32bIa6iVn91j1InWWZpjQ+1gvhXk40cZimPRtOkzALzh8B2PtPC3eNxqzgqztfHj
/4jD+D1pehVeoMfUx8SqcOJU8vgqmwkCjhFbuDDNIYcdGeR83NYcWGNXM7N1KBXqUbHfoDX7/zSK
ex80hvKh88ZcZJGjPkd9DLAg9b37MbTGTVWOGKYW7OeHKCvRX5rEOfXTdqPjUXYfG3MRHdNzrJKi
90kxe0AOrAENF++UOKe4jnbvu9r30y6vtWldI/wJW5KSWARpmooLjZvkE8LjAr9Cenw05hkRJXVc
IV2nr8QUGUto8QbYQ+S3p9HrF47Rld2iHnv71DcUz4E++rE+RdfOpVZkqioyZ3HUliv2MflBQ1v2
LBubh1Y9LwN4h1YPveYAl/vfoUhVtnKCnDrNZ7vMSrMOCLc8yVDc23Vua4qQb35dmtE6MKo457WR
iyOQlX/cMjR42ft+dS9UYp3qMQzANzhaUaNvLfYGIQjqi4Kf50argeSiu5dR+5yDiXCH7dBhfPVb
0LPzcWf5ivg9mIhA2w/2CBk95mzUPMuLNwn7gOjQ3e1kGUNWPDzVzrQN0y5HOXbSiotuifpc9xkq
kN+xhKq5O2x+C6mRGp/1AReFZptGoKXiuTHN4JMsUngG3lg+ubWtrWwESam1+is/0nPcfqoQB+Ea
YHAd3vPjvxoEzmDjAONayoGvuXF1sEw/Po0iLCFExQoS/d0zBigI5va1d+3nxnqIfEe/AgnxrrUd
OAB6MJqSQ6nSZruk9nkdzzNj6kAPDuapcq4MdaTwF0jbJ6fKiknfdPhlfmcMZAIhtmx+qxClg5A6
7NZp2lOZF+OhU+qraSsUDG0n/wET7BBG2YNM4ABQpvAPJ/UaF66yKywl3o5N7Fwn6y0bTIRih8zc
8NFYj+VYd48uFa6isR5lo5t+vUGefiSNH6VotnL3TRpfbjk/xMFsz72NvHHzFHUOuOyW+2slD1Ee
7FvgxUhbWABKlzIYAoezN3qEuZrsk9EjZT9CrjMTxBvLPjwaaRfkK9t2BgwPx6/GNMHp9I27v42O
5TRCWcyAZC2zvkVnA8GN0cUpTh4pfQ9/C3Aohfn5aB5VkKFAfGpq9GdUpPV724pPshckg36fduKE
UVu0VFPhrL1EZ93iNIiiZhqujGnW2jHbF6UoVzClIDTMeIlvqMR3Fx5WEa8oq+8qcy6yz/OUyqV8
5Wvx9JLBqz63KXyGmZZAJY9lB680ACG3FXpUUD0i2SXs3KEc2rxLuMvAfs9DzvcicS8meqdLKzXr
vRxM3MDcFCkmT3LUKiMTHTCk2eRoVU3lYzQqNxQNWBj/MIYeAkwsRim+tOZL6xZ3NQa8P+t0yBdG
UPWPzqjW0I0xvBXh3wFebGD/obfwYCvKO2tueP92a74H1VLG+kYp7sy6LLSF1sCpwrEzXeWzQYUc
GashWcEOcddjWTW8g5XiScc6bDPlSnQiz4VzRDomm1D1tb3Q2r/d1lIviH8+3D6uIta+e83cww7s
Qe9sPsr/9H6dl+Qq+68wCvayxjPpYbQ0h7TZya7WsUOLNZEu5E4Dv2mD7MqzRE3E3a1DrfLed/Fb
CYzOWoM2nhalQOXWylj3LbQsCRDDmQ8jcrcb258KdG9n7mPfBvukQ/bB7rX+JcFnJbVV7cOmdrFu
+Qv3XTx4z8lk7PI5njVCcPm0OjRxWD0b+J16gZdDzC6KNd6UPLSMyEwXNbi3bToW3bAtcrB13pDl
aMvO43YYwAro1JGaj14fh7kxKRsfZdcEubcaDPTrIJk8sybr8P/0qgck5KqHWg9eJg2uuTlDFX6F
WjvojuzC95NebDIgW4dbUxv/Hv03pvPVRxpjZtjNA2nbKod4bm7dZDz3WU86RjE1BGnmzVdQ6z+s
Eg6C7CWlkiK4yZNHbrB6bH+AogM6yMX4tzb4WCh0xWcR5YjdWEr6kLSi2JVpHuzj0kju1a7Rlhlk
6g+2p9vBtTFv11UABZMXfsbooR1kk/46qmrLPURp9TUgu2iL7C3KOOjbafWpnKqvJv91JGNqhSK7
zcOW1CS+bmAldECRbjLxHI4plTZF/lbhibGq06rYy66out1UjfYVUqp10dLp70D/9IRyh0hE/aq4
ibGrkZFBC5wuDMZ4VZOV38tuEoqn1rW1e2PMsmcBnleGRWCn56y3uf36sQaz1qfb0WaHJUdRxgIw
A3S3zXe+a1s/FI2Sn1PgdmpmbLyqyW9PCrqCRydW062dW8ohlP+wDoLB8OD1+aIsDLwIUmG8t3i4
FOH4EdYBMjK/h9mg/a/w1PMj/fFDdJb/22zCcjZMq98v8m/4e7biKZguuF786AXlZzkY3qPpdPZB
GRWKsZ07/ahGDIhcRX9vbc+AZo+Vhzaq2UtYagc5QdUSc8kONjtHTq9c3CrQFnJgoAZYKu3OyOvq
MHoYcqhzgz9ZmyxkkPVbdZBHudIoO+EESxENcEaT+k4bx2AXQqiqFrcYytU7Ug2vdVcMF6XhySbc
SXwUVcnzuQ/T8wB/nqK0+STjnedpK8D7/cEexvoFZcO1jJuDW2+cxEh2+JwUm1FtqzFAuc148gvz
J5L/rP9b0oEmWUA0xQCe92j/WFVWPKduk527JPUXMl5rvb9MQ1ccMQ8o31pnJc+uuAsPjkm9RLAv
e0POEjW4sAvvChh/m6mdzIUIQ3et2Ga01xWI4G1SrJLYdd7H0IgnRMXtTgXdTSVeNvalotx7jeaA
WlL1tkADcK/TdXEy3QcaXn3kfXs24mxEwFPnFB9S6xprfrq1OsPa+0nhXijpjkvTNPPPJLJZAFjj
Jcmdfg09KZrSn0HFCzsBsXmu7KQ6j02YrZrRTN6F3S071a9hkgjITgKYzA7bA/ZwSUHV7lcTBhPK
bl0RL9w6CDaxPVoU/314TROMNXmUzUfCAbYqj2SsAeJ9Mp0IrTuwKquhR2xziLPsfpob6JXWXQyv
UPbsZMzu28hFoWfM9m6BcUWihtYGk7b6Acfk+kHPMaf3G5xqoYhUD7IJx05fynmyKycXXqkvp9oi
9SyrtEMaOXee6hSPxbSTT0n5bEQjNl4DqSDXBeF+Y2Ql+oWyDKYWSOm3G2RfTMR01YfeNfx9panx
vh/VEhAY1i7yqJljU1eVRxMk+V6bj+S8WlW7HalqDCN6/REE+jHRB+M1RhP3EEVZyO1E13RzCOc4
GO1lt4kNwLR69Aj2EBvTCUB9kDx7aWg9jVZrPRVduq/zYLiXIcunOhDrpn2Ug30G1EjrDGUrR3Ot
CQC7gzqiknqtXfcd5Gx1kI2CBlWy+O77JV/ivIwJeiYPPF/kw4JEBsbGYCX3QjG38SCi5jEJhLog
A2Ets3rGx8236TALaKSKilqGqO5lCFpTtxJ84NsAw4Ornff+kar6q3CeM2/Us4Pc0DVVlewtzYbS
Mu/oHLei0NtrxUaOTvp4Xwbpp+/OsN3Iyo5yASO7SjzDJOY1ixUCL5KjWpUZz87cTefJclROVqE7
kHRK9+xU0ztmWYA/2f+37j5x2vRzCkpWWW3b4Rub/WNNVfQisn8kujkYKKxWqQonTMKZW0DhStwO
W9k1IGssDFcXlwFwxMxmaBaTZffnzm6HszxC7pLXrFvFa9kN7Hg4m/x2iArAXw9jMng6Rg4KKrVX
RFGTBdnJ6q/RsNfwJvKPtIv7lcg8HGhgF4iF7Q3j1TKS8SoCxH0VPU13shspEQq/gxJincIUOU+b
wtMUB87d7awy89elXeH52egKm/sk28R+utfJST3YjjWQpXBObKmQieqn8Tl0kgdjnKaLHLOV4qWL
C/tOjgW98mPQi/BOjulJL1DJqMqzHJwcjDTaisSFHI1zjBQ07F+OcrTsbHNhTF52lKOYm4RsAMrp
UOjp+Ny0Bq6pbjSDHvmNAGMj+ZpX1V6O8k2CSqSYWMPMo/jBV6vyqA6lunEsK36QTdLE3kqzSZ6p
+IHeYlOWlnBvNG8pp8gBC3TaVqiBt/iO5axo93ypooVZU/hdkq0gv+8Ot6vc5imzAkxorz3XAdeT
TtZCaVDDGDe6KI0fZGk0kOkIYA+JYV+zNHgtTBdcZo7Xr0h4yARIE0KdSPFvLC3hL71It3G/re2p
/aEGen8outei6N4N/ehmXfGO8+IjiRX1kY0NpIy8gqM5x/XYhAE/QpRAdDx+TUAD2o4HNUhk0Rao
ETjoXIF24Tr2a0zmd9NgL7IZqtZ+DW08ljK/gUiJbdSLmd/LsE2KD6tA9tmy2xo2mWGK5xu/TnAt
/NU4FLtv3abHldXsYmv1HftjXmoCBlbyDLciLpKPWJXUI8zhyAOml2EiRXpZNe+mnF1llrTjCrGN
7GwMenbO3NKJti+la6ZnSB0BG/OyhSs+gxoCi+feXS34DStA1bep8ixDra01HkD6QqnnK1uKd9Th
cOw9I1P6hTlPx+13M2UOgi+ROtze67aaMBg2uDY0IKmCFJ+T+QUf8/FvYRo1aK6yWqi18QkAlvPQ
OUlyz1b7H7kqMLS4W3dNq9/WFELTVrHG44islkveCiKYPNtUG2tZlqgKVkPsvo7BGbfB4KW2x5UG
OGtrxbW7M2ytfTQMlPvwjbZ+KhXwMx+Qbu6QuERl3TsatTrc5TnYXHDE0U8/JU/hmz+V0WmWXdF0
lyF1oiPmx3BAXC9888k33mbU5GaZ0V8HUgk7lXXEblKT4erWIub24SKAjY+Q5wWlScdcywv5wuwu
LKwx4JUzQAqKKvypWqmzHEalv/NdHu9umpFXdfryXY3FVs502gJXp6BsHxvhujvBu3Sri0h7Ahj9
Kf84gzUApWXnpQF9thEzT05vve6etCEScfOfX7KaDCLd/AHZD88OGADnps4R/QHCvCr6p96v21XS
I8BQtkr/Outss13r34c+SXfwS+ONlzr9uxun58iGHoQdfXF2dMhrMo7XGzS2zCRWZOYVmUemoUTU
oI3Nl5Yvcz0E/UehUiJF8velA5ay98Fnrpt87D5akVCL7f3nvvMSqnSgl2Uc1vXBouT8XCIkSN4d
U28ZL4vkrJrWuM2zgnx5OSuH3sRAhfJ34Ovm9vfYjH/II3Y0aatwK81io1OB/XpTq9OmbaMIPlEq
Tum8kMAgbsnGrH7OseG9tGX000oU49WucmWrAIhZO3N3MqMNy0EPEAu+AA8Km8RApNFfhVqZC1PV
h4cOiYZ90yb1dkrz9qmwg3/kDCX2DkhTNiyf1XqtQzI4FgiRwr2ewpWOTsEPD2eJySiOiekFZ9nE
YyZuR9+x3uL3BCz427To1wn/xzRLKx9u+8/wfzg7jyW5dSUNPxEj6M22vG9vNwy5Q+89n34+oHRV
mp4zs5gNAkiAbHWrigQyf0OJa+cEwBQWpRnbZyp22NGWFWLrodrMK+qz9rkRTTnoz0Fb2Tu5rmun
dl6Faqcvbb/gOx4B/SeTo55LW1mFlpsfSzGSoVujOBVmVaZ3XfrXVVgoYX8I1X4XGObb1wlUetSz
5frbuOSDlVZA1HI3O0bZnB3lEKinjcPdn7HsyTWJqlu/ZxIxLWeuzdyYnLpEHb1bYKQEgEg0g4cY
y/8YG54VwoFKFxUqR+hZzHuV/ePadPQgWEJK1TacnOcllGVFWfRRauzVMkbWZDPxKD5nZfIx2zOv
RkUvz4pPI+O3IcD7bqNmCic3scSec2+TxBaWmjbGbhbAoGUe+dld2VS86h3VQujJ6rPFX0GL+t8h
CGMkQ+bs7tbkDuApW3u8RUpxJ1RIwbrkrkAMDPNmdEb7yWn4UzRTXv2iBDaQ3/il+fxdjVrrngPN
KuDGWcMRSEBwHgq3XOfI4L4OxfDNSzr91+REy1pt/O9lagb4oZn+Q8KrcDsHgbFP1DxGcz3MVjNe
XB8lKGf5A3RnBvSpeh96FOBlRSYe+Zeq3JumGu0UVakfTHeCHDjDqC/QdKc6Gd21Gvz23PJLdFfi
cUHRa7x3hHS+7FF2yjTMFRUHnt8CLDUiY3xlt3Y6cw6N+9DYwYHD6k9chogXIuRsaddRMs7wsupq
6aZKfEEvAeFTS0fFVQtzuFtjlIo6YXJvi17uOAdqwMlJhmSjicJHCBh5cYvJ3lxNb1Y5ekK95Bl3
CWOT5wZ4btGoLnsBJ2E3OgwIgslYANhvnzd5uJCxALrFPWTK5pKgZ+HZik79TFxbuTwZ8yS7yJFc
q4kNVGdiGGDpdbpl4+kcAg6JS7A0wjAPc+smE5pCILhBSImx0trDPrJESakEbd1abtCgIUf6cBKN
7GHyF+wSEzhBYKXDBZci2IB6d05SbVk4wc8GouABknH4GNZuiNLGNy3UjHsZScM8O7kIyQRsKje6
ZnobmZeWmWdJ3hsxQtpY/pQsZGxMo12GQjgmZeSmKQQU00ZOXGfFYo2tCkwjQf8LhtY5hO0Yvg1o
3WYW8qolx/vjaITKUuWx/DEVbKXRUTDvLcfJ7sjmosXDo/cDAWJMVJAkPMd9UD4Zfv0g4yg4JOsp
LU3AOREkXR27XbF+bowW8gtvYnnfxNOXSFr7J9Rox13TerB82Ewt+QvA8hNDO7J61CfzbFrVVo5s
h7B1xGNT2Qc6N22Fr6NsgrklAZ56xs4USxyUUR5w5ftrRe4ND3Fk/LCbY0P652fIxhjSbak/ligB
bUel8vej4waou0VU6cHafph9fHTqqf9FIumido3+bmTlP34bfXbKmFz6seF5oSBGqZWh+WzEUbxI
odb/CvDC7XlYcobT+PvMEcwBHw9tr83THfB3h/Qbj/B0zqOfRozKAl5BrmkU7EaDo6Fnzs/IAw4D
hvu11W19zf6S02hRDWeEm/UVluvhh1gKD/6YKULr3bTDJxJI3tJPqY9ZRhc+wbfX7xS135SVFm27
1Df3YW9kW0znEeVPKvPdhIqFJW/4rVEsdV24lrbvsLB+idlsDcYcfOOBUq7IMJtHM6i1Rw7rnzIe
Wh1Jc/IwFOX0ta4OyoupWAfkAJtv8VgrSyUy59NU1NFDXavFglJj/c1Et4hPgWffOzw4T1Hf830R
E47hHGPdcleYKUbI3P3PXb1RhT9gJ0zb2+SXnX1XOdnO6PLXWxxic4jlGFWBkcfvqZU4XoHIhYvZ
csA6NmLQ/WnkArnUkTDg/yyz4ahQ/f+zLo/YRRlNhm63kT3GretfPEygozbOH2WIhI6GxGRG/cE1
nWQZwHhEYlGtd3I6gye7VQfsTZK6+gWAN9kXwiADmV48KELsRzAuQJFFxGRTWYINqmFAKUJtPTag
PBqwP1S+8dIIvukoWa5zpav2esCfIEnBTIg4OaYZywY/OwZq0T+1lfoi4+mIcVKZ5dXZaFL33mis
HEkVPgeA3tWFbsbznWJr/aVXUPQIyrx+GUxlWLrZkFDk1dm5+yMiq3nx6ZtIHvkeZmldoxWf/Q6t
2/hzgpG+a33UJRsR9RDfm+DAI35RVajj2dP6erGm7nwzmF9QCzAOUZGrK9yb80M7Vu2SL2f27P5D
nt9/kn270YuFw3kUo7A4f1aSBJBl2pIzFUON3/cU2qTs5LAudX9ZgGDkYGW2xyGOamBIyfwZ+/q9
SoL4ieRAd1Q8lwp9pU+fk2feh4GhPBkeZTWqSpjjCM/ODqnruw6xM9Py4rXaN+MhtQesZ0bVXkxJ
vuzr1vIc0LGJvfcV537M4+77bKs/NQjYH4o1QSSN+/Kt4nmw9KD2PBvo46z8btQeK2tWVinPtnul
MqONlVjTJTLmCgK8bpwMkoW71kmpQ7ckn6DvABr/06ToEf/r0Jr9t3aqg61c+2WZNBz4GuMJUi9G
2I1bzZ9fbpclY8NE4hQohSRGEi2rHluNuqt0QK3mLiqqkuOVaVIb91T9Ylt4uegd24JOUbRLK9eJ
CTnsZ/ujtTp/J6+Xk7IB7Tbu7Qpsj1h6vUhcbo4G5ZFJHabN4KvKA3anRbII3zkIdufZddprI4eQ
U3Y6GleHL/HbUA+iXUed7i1VEYBpXDjZBU41e3ji9Rbcif0IyFADN5HoPwdlXRgOBUqBfR88N8AI
18fXKGzsA3iB4MI+T13pvlu/c8zE6sxtfzldd1CRavrIonCZjZjzfPkZE1bQ//Iz+sD+/TOs0vj7
Z/hs2Fe1WjXyZxhx08mfgT6m8dGoDTxcgF3npEJLShBEE825VKXlnjtBEAVSD7OtD9OlHCplPPDR
UyKy/LUCL8PNHeg1eat9mnVztM3C/Cd0MXYtUuM7htjGosLM4wnrqWiTmDG+NnrB6bsxlY1vg/VM
SqAvV84BLnKLtBq6VdXpAEoFxDOI6r+HzaR1qxr56F0lIJ5yVg77Rv89/HKtNfSQg/X4W95gUmYY
mO7GA0I9SGllv8dXFzU5dhul2qW3+drsnwHUrxI9cI5JYcbX73da6E99knRPeVB9jcNaa5+Ailnr
cvZegK44ZB87fQsj0XiwfdRdMRxBQGfGPKAY/V9THD9xPk/fjTDtV8k86hcTzwNkktsAJ6KY0vd6
Qo9joWUVEC3R+EAM7ouwesP9pTmQwkJuF7s6E0nvZGGZZbLNyzBamYLCJpvUganQzY+zBrONTZa+
cs1xQl2OBRoSH8AEbIgh8KCWY8f/2OwEzl5p8dq21QaActqU6OUMLSrzjnrfjZ1zlte6s91u3Qr4
Y4hcB3prwKjw12qwPk7BT8x4bOQSZUTB4L+N5TwFa2UjKx5FHt6PielszXzU17UTKo8w0ysEikGc
GEbxmSR8hXrPX6RJUoQLTzi7RLXzg51dtDDRg3wzKzLe8NKMh6CHTaQFFQRO3zX2Vkm6KfYq/2zN
6PzU23FGck4S86XJJOImgMH/xOxaqx96fyrQHhmQEhFDuRggQrHr5TqswpZWPzR7K7IzABBT9sNg
+xLExfhqDp2/MdB837tqZjxOmfd1xSwIjnKFZ9j6Y59qZ1Ika9uGlCp1MRzE6Jd5HU67m0wG5r4l
RMRHKYiBx7G3G+YErBC1mw25lgKQtBo+ARv5VTaRfpSjbhrVg1qCS5HCRzKWaNYvTEi164pGrChH
BbNmcbkbINtg+UGCDGYx7yJQO4tCKEHfqBSK1f+ekGwLOSEZGPIKb+qixS0me96fK/5tot/0up1f
vCTFotsZGnWDTiAOS4Jq5IwZQk9TBDRP7FXQfAzcpd6g31n6jYI8lOeg8VfWzT7SlHsZ6xJDOV9X
y3HbO7tWyaAXyTtog61sXFWv9hYEUU+pDERv+MUtzXF26oj6NdrVIMGT0brOyj+cI2adTieHP4N0
56CrnKNHCk/BPzzdrw88v+JhretvRWsXlBxtlcxANO20oa/2KCrOF9MBHTrbU/uqlhRrtWgYj0EP
/0TDq71DP1zrg5WVxt3Cswpjr+PygeBTpr0Oas83FeLOZp5n7TVv0FCKAMrs5axWtwid1Hp0lrNB
geliE08Po8AO4TRU6tMOZUp2FlXZXVrRKJaeH7Na2cpRo8/dRfV9hMihNGxyW30A+IXlQe1qaN+L
rmzG8a5XqGtPYvdbhxSCr5PXdXkIeLaAHjQJVa5lOTbRKtCracV3EXQ68jNI6A9t+9LH9c5GcPxz
CgdvhdTWTL7b0Z87KwChRxxuXbVSNW/mWGWWT4M3vKRZZn36KiV6eEj6KSoM5KeU8aeMK8iBLcns
kSpLFPU+rsdFq8/P0Fy6Zweaw5PefSRhYLXLqap4aCvVpfPt9pnUirXUi3zYyaWzm2pbJbarFTuw
dFFM7nhulQDlNZ7be1xQ4zcN2I0igApRkn+NU/KePuHC8a4yHqWQdOKXxVH2bkM7jt4gr743bGZI
Wrv6g2z8AXK6p1oc5v7EwtT+9LshPRbls5/hrNLW3rS1RNK3icpV26fdawpe5NjUWbjCkGb4yKek
WvhsS1Z9VA7LSqhoFTl7wso20o0chnk03HsVdC0x6UxO/qRbGnQ8J4p3TekkW5RZ0bVEROWhVOdD
ilPtWY5kUxXV0wDQ/Ri5KlBBsapvlZ9+oINFEiMZN4Oh4aAMnc4ayaAY2GpW30f06TYuDzX0qQUh
wZUtDufhuXK7t7Aa/TUYE6tem6IYn4x4Bo1lvFcVpNg2kLiz8cGAtVsss7qZyJPl7nEu9YgPf59l
R9wFaiDvTXgGy1wgqcCnIWvHa1eOZRMMvCBx/1E2t9hc61m/gtQF1j80to1ztH2lW+mtOaB36Whv
XZssBqvuP0rDqndzpStrOdQn9vL2AFumXwe+G30YuHtUMx/a3nT4TlkZ/D0RV1UEextz0A5p4Dfv
KsIcItzYHAsEGBzlFIZJrWWLGtmOczb58U5msidS83bsQFuqhkFgoZwHRJ14ZnXFm5Oa0RGt7WYp
hxGa8Zsw8OKtHAYI6izyJJxPcphMxnoe/Hw/KigtTWGMbPNY1QtdaHBEPZK8FITSQwtZ6cPfOnqh
vMfGUB2iLuhW7qhYJxPK6BZ3G3ujkvZgNwBcf44m91KM+e+eOxxUP86uYTkXVdiI1sK4tlGDby6Z
gPlVVOTSvnadhRKRIsCa47taVsrdNVbYVbN0RiCkda34d7KZxLTdvZSDAUVAhGWkU1Vr61XehD1U
jKtezJZkkYfKHmV8H7p77eyRGmd7YLdUOWP8n07GmN9bqKI8ZFqdPHR9MF0SvBnkSMZlM5+gPgQP
6GM1a7fHBgXX4vToxINW4IAWpse/xrIrg0Hi8wmPrScZwkyATAXFtfQoZ4FhZZX/owR4fg6ymUS8
nhrjah70aFX2GMNdx3JK1eOfXt2MCwhjCINPBY9z1fcWVl9OP7vXXvHtn4XeWwv2PcEj24JqZ4fg
WMPCsg522nLWg90wCMbDMIC27czoXo6cqh+Xia+aOznU7bTYUUBzoNFwAcmKmrQBp3OB6FJVo9sa
aLC9Zw78As/LnvK6B1XJcZyUNFpDEbqlCEcgyGrJZR2WJaUWPk2Da92hgwQiSWgNgQJBzhLZ8628
qp7Gs4eJy6Nao2s4umw0czzXHf0JTrHx5EJxXYZFDeFfDEMPwwrPSM2FHAI3N57UPGKnYKeP8iot
HX7E6jTdd7OXPJFDtbrSfYzhlTw5ZUTRsHXctRwOht8/IMu30ButAbvtFCcKsvE+UTDYnhHVeCDF
BOiT/dB3BMTg0tjdr7Rt//GafHxBqcdde5XtHydUNE6ezaMqzBP11XPTDz21+19z760a3zS+kV7r
lkG+LgT3ia2Eep8gGbqQGYPIDznSZRhIw+ZS78MSLqxMGaQiO9J6Snq5XXGbkFdoWD3C8w85eFmx
pTyiLLQcW015rQYB+aAOtJDDNAC3M2ImyCs4Ct441oEjjRVnK2cRE9AWYJ+mk5zVtBwAbTI8NrVk
VC4yvLJUrbN/1q0fL6zZbZ5Tj6K6m46Qj72wAWJPgdfLzelbA9NTCVCqsdTeuuhev/MsXf2R1OUv
o3fVd/wvkmVjD+lzQTlm5TZOcm/1vrtBEWo+NWGDfKBgYgBjm09e3ngbMlHJvaqzVwr1OnmOqGQu
5a3EPcvRnH9oobpzJhPLr4TqU8RWESsjrSbD6xYzuHF/ghLQUjADqTedPKiWEIU+dTGQTSUn/1oi
oy1mK62jTLu/1siuvKFWYotYNQaJ9uHYFVa8seqxXQI7n+96TZvuEtFT4PaxxbOKtYzdJtIIHnDb
V1SPxOLbhB2Vj3h/Docv8QgXHv4Q8clvzENhIg4e1lb73r7Zqa+9O5obHGfwicvar0kiRxVwg9mv
UXxR/deRJ4FcZgRVdFDh9JAJ5ao5jiwyXijC6yjzv1BNWcnLq4Q8XEB2ft02hrpCJn1a51bh4Mw7
2g8m9K5dkbr9Lok5W2l6jtU4YNWfPNwSnkORzynEazz7IeR/7bqy1wLzYbLjPyuHqSUHLVaCGQ0X
aQE1zRhQEpSN9qcnh91opsdoyH7P3mJlnPMAluPY6El1kUbBJNk6gntGqyDg6XeU40LLfvdUdYyW
SEk0q1vsusR1uER2VarwCw1Fx5WuhMpREbqVlVCwbM3eqUni/Ges5Is4sJDpE5FbGMEcdu8GMHmK
WM0qtpA28dA5e68p+oQqkppYsWf3Rtp8k2HHLBpKX0WGz3wfsRcUeSFeexBbQEkgrQMjnasNK6yO
oC1HxBvr+D2rTHXpT4wwV9zy6ES81UPiQe0ek8ZXMbxM+20fxObyOld11rsdKgkeJ8wantmd4K6D
ghnmbIkAtHe9EX+4CK+UbjxUKF0HnfPB59rcGloabuWe9r+FE7UJsWWI45fc7qIQ0fjEjg4+zLCZ
kh1HMpvD5pFXMuqXf2Kg/ZSznDVK/8V0DGsnRzKuyWMZ+ugh+qvxuJRBL9Hi1YDBJAJYVXEuR4fc
ndYfGjZtZz+JIX/JCTmWvXnm1c9RpdhUcUHCSAYDcpcrNwnhN2zcMjZXFZbeR0O8wN3cMr2dHMum
EDOyp6YNCitKihbKNNSchsvM9naF8alranfw2RkevRhAvCMa2fsS+2tYBOZOscftvy2TsWz2f4wa
/tRO5yOOD5wVBaCmf0a8T7+Pg2k7ipFsgJ9v9FxkhEUoBuKK7AilWjl0XaBaiPh7axDX/bPt99/a
IlS3k9feA69VHuJO9x+y2TO2mok+tRzKiaEzSf7ZRr9prMq/rgPVwj4lRZY9TyGuZM5DETXe9Uaj
YugncVvERLkPTNAE5n+gLzQYrbuh6L2FNrjNY1UV7ePgUN5lSwkfe47ndAnBpG7rR7lg1tJ0Cbq1
u1eCIaCo4c2vE0C1ZQ6A7lXGvvSGP7Nf13HofTSScq9rEzYtsWYJD8mdJCcizp1Az6uSgxtE9os6
Wn/FM2RSOIZpD603OWdnrr7Nbpvu5IjTlnOWPc736HVkfbnLo+jzS1yuQPS63yYh1QI1nMeLbCgq
TheIs+wUSObIkKuiEXxdEuvwtFpAN9cZufh2resG2aIsXIybOu/3/eQsnHrhJLv5Eo4AAm9Vrf0n
tGGPW2AqDxo15DcMkE+53hWPVF7jpyxVd1nQDm9dUsVHJZm6pSFWQbhv1z4UvK2czcoGxKuWuBdq
aP4rpWd5rxA36YsFOmlROfn41mdKA+IG1w+cZc5YttqHJPRxHGntS69FzkX2ZFO2GXSoLm92KBlQ
I6VwZ190X8UszcJJd+aDh/SguBCwn33JDWOL0qZwLyHUVrxF1IxdV2iaiy5J4s8iDdGdSHEj8CIz
eUwqdlBKoQ7f3UB5a6yxeq4QXtj52BRv+qmc37RG28kFecpmgg1KeTeQrT6Z0MNXRZcOyEHfJ1Og
nyA/RwujixKMEGseFaIX9+rvnoz54zyyZxkw90aPLbfNlelM2vHWjDHKNlMH2rTug+0MEpQqZctx
BlF5YLkIMsheOQfqycOhLS0057MsIoQMcIA52fmsPhZq/Cnjxdw3ywoY21mnJntfjQAq5UTOsXGh
oNNwp7dhclfB9LtOZGJD2TgdD4ohGc5TFJzZe98Pk5bcSR6ybKIO0HJtkXKL/Sq545EabdIsFbLq
dnpnq9iAJjVWoS5MgTtfNHICOepia0bKxG58+B0zLWuPhpdzhwQiKedA63ZQSqMXAAMGgHPYQI7S
RQiatdY2jtRhJWc7A40Sz6KaKofA7pTTZNfAAsTicETNq0bcRk7mY7ztcFpcSG5f/ofgJ4f6XIwn
WzD/hn5sj369riw2hWY1p1veB0W2BU7bnNEjVFetYUzLroN8PeKV/uzU3V2mwmq0fTc9dYjQLQsr
TD4rpwwWlM0jMskBEETXhe2Qae1LnSVrZDkSvDd0vdl0LjSIMmuRHoFLV1/GICl2Wd1Ghyx18ODN
oYzlTq6cZVOF0+9eVxr9MWyz9S30ZVmn1W+jrqu7L3E5tFQjXpEa1avvTfjYJml2JSW2I0KjcqgK
yPjk80pUNSc9SYy4nJVDiSC/LZZw89sw753l7GF/VJmee8c+MFyw/4gAsCPdJmNUBTx4KsXSEaFb
3GrKapPGCObJidJHe6mKvlXOxGFBi+vvYVev7NkJP6Z5ajZRHcG2SlP9qajyb3JBpyMB1GZV/Fjj
anPQQEWsA2RvPwuE+8QdBg5WEKHn+tDDtMU+Jtpr4Dg2elbW35aybdsGioMaxPvOM/yXHnKcKWbj
ugxW06SNJ9X10oeET8BCXhDhBnGlT+RmhGpc7AV3gzPoUFHmIYnunTj51QRNe06g9r1QFzDgus7x
MU+H7GVUC3OZGS6sMjGbdHOwZqMHmDMQSkfWaI1I8nnmCLK+6s55bG86NKcPtpy5zjd18h4ONWxI
tUMPL+n2Zuol+ETR9L52LnQ8tmQoGJHB78eIrMdYps+Grvf71imTpZxFyr97SMNyJUeaNSTPbZMi
cvcmiS83jgv/ngGPPRSYI29uruSXQPTkhNNYwI2ncd5cAYlkVZAX95aUbIc7zaq9u4wywV3c+u7W
4LG7ICnm3dWk7x3yTRTw5imrtzIoVxdsLi4WhQQXex2O7Rc+a+T37Li5q0UPrMMtnOcN7BxWWmKl
nJcrZSNu4Gf1OWVPH4oMGEnBdgncIDgmsVu8YQhymlXcqZSGEn6lIIAiwoPj2ic1K1UYEwyTvs2x
EaDcj6wtT2pEj8aHWVFsgUGznnKd36hWvAc5SnPTRJmiSK6TzSwcohEUR1U9aB8CK4Oi7Bn3cdjk
W3Do6XVY6YUJFmxMz6NW75J0wiI3sbt937geHGZxgWgM1i1JkkfbSgqEpt3ySqar2GuideOl8boU
CZzWHad328g3raFaz0neFRe3SKU7zucUAJDmNI2Cca4aLwOA7D1cC3upiYdAXVCH6o3u96wRtPm+
GNxj4MGw5ssNpdWezmTKygcH3dGFJNw1IC6XpZ7M/zoRiSvKf7lCKTRzlUWaDkAxLzFtNy0IEyUa
QSOv+INjjfkKh/PpHS/vcJm7hnbyeam9lojsy2VaXFQH3dX/XqaOoY7/dm2/2txNCzogdGpKGkQ8
Taec7RCYwmg5BAllQxG7TcieqRr+tgYB9SV+G85UhYdMCMX8uTyzKu9cNoNRfXexutilXv49CALU
6LG9xtQHLsNCCRrshUqMvinn4WCFqs8JFNSeerd2d41pVWJti7jg0zJr/VHV/GbnwDbCvgU1a7XR
4aLgNytHMj4AZdsOMTh6GbtN2AF0H4Ot4C3eg55YoS8VrG+xWAm8c0DueoBm4S3kRIt65oLM1Ly9
rXO8MTmMyHDe/jVyMgVpDt7EQcSjYiNfOijRzm6fLL+smyG2l3VvXPAHSPcdoO657WoqWTWguQSp
g7WnNvHlGqzaKL5YUTOuY9fOli70dY06lxldQrJBe0/RnuTor0vSHB0LC/Nccam8/norOR4z5a6t
9Hl/vZNeYJw1NdTYyT+8lFbiHlxtVha3IXIyCi/C4J/WHBGvCb5hwA0EhweyekS3463yc+dBTxXn
gSe3Cp7NqXi1zIDqRNM587SyEoSirJRN0zLV2D4EAVT663iOrb0a27DtxWplqKb7ofvWWTmiFA3V
vUAvrVMzKElFMk50Z5ddVsB/nhw6KA5WK6+ZrVOcqXynY+217GL7KGevS8RkKiflOMwMB0AAgnDX
i2VQ5GxRG4g969SNydtkAbK/3eJ669vYsv16H83NQf5gGXfET5G9aWjjXTohtB4u+sZ3lmCL9FUb
deqm8/P+KSyz8pK21iXsO5ApVU55xCjn7ohDXY+THXCxxq7LpRzaKOk/kXBbGMD+H2QojQd9FQTK
pUI1dBGAvT8hxRackIYKQY/exny44pXL+WDVBmSdQmeg2iOXXtfL+dtYXlno01sJAxVKN7eUoet9
5fh6i2sAHkt1SBXksjBxikHxWm+uXoagJ93ocZ4u11KvXsfh2vXUYFPVM7ugsekWKPeycUaacNGm
CU+nP+q3kxDDvarkuqQo/kxStCwukDoxFEfnZdkqVX7QUjc/DNP8u/l/xvwm9BP2zHOzgTjzMtjN
cDJafTjZYOg0SAR7Obo1mpi8DWVvikL2xiUmmrfr5UQQBuN1sZxow+Y16bOKI7aaQKFAUTMdE8ry
GGMgrUBjYLhxaGfte2/6lFxmyzJOhVme5AVymaHaB1uvuumX3qkG3Gi9Pepj8rvpa0VFREPDgfLa
BfAM6lGz9k2MA9Hif19+uwfydMWaDH1xKFI0SrShe7O01jjCN0qWceR3sFEVZe0ULTqhYnY2Sasb
oE7POpLKy9pL4Tpr9XhwICAdLNHIXutMKZpitpZlHC8S2mtfl/1rRF6nJt6Ii7hYcZ2Tl8up2/z1
bnKpU9WX69umFg+9bv7QBl1/akbT2BtjHW4iFJE+6/jHHKnh9wpRbFBCrXWEPa3ctwqfyI4jz3fP
Hz7gtmqr0vZBk3ZGd9ZcdMf7ySk/HFxt0ZUjR6zZc/PSuAOQgrL6ILfRYUfXocciluVad7SbMnh2
jeCfOi9AVbGtbvN72+nZ4XSgattwUJ5LMw0OeGOl0JcYppADBVbspxxNsR49OJ25zQ3HRxsDFzGb
s641RTvDSFX7TuNXONjTiKwgmzf9UCM+Yixl9NrN3HztoxdyDMemv2AZjceDNY4fFQWD5YzZKHDW
wHnOKmWHkNL0gSAkhIms17dyGXt3oe3gvGJ+8i3ynR+xP5OxTaldNmP3GeWUmRdxTr4iHRwsRoYJ
EswkGhm8NuIS28qT3aj7ZxmSK+Tav66Vty6nMTuUCrVtqJQHKsn502hb75bi19+mrAuWmmFbl8jG
pWO0OxerKzQR5SzQrTe01punwSqsg1d48xInVO2OZGp/zlOhoQ2P8COaMaV20N87tvzB3iy0mUV4
iKxx3/B2WskhqWR09tRiusuBKDz6Tvgk43gY1BvE68ABJfETWtVYp3iUWYBBmEfQ/N4qMjT/W4Fc
WVBp333daVZthRIgdnfJHTAbABZiIvKaDQDY/r1PsYSJEyrMEf+ERcRGErhi9B05Mzx4zaI/aX2T
3neGoS/ygewcZfLvPR6CHyneLeKMbaT8Z7UgKjkxdo+pFYTrmpzxu8KPCgv7PSXVcNA9HZsfHYSw
nvCwNiN9PmA0rV57o+OL9CdNL3t+r+3N8FOu+iv8ZZUYyiVJiwLGQi68XSLvPhu5iThWuw/6PD7W
vR+RCRpi0Dr/GcoeYso+yEK/gggcK2ZTLCjJ5tRCrbsvK/1OXtizU5c3MmKtWc1dWsH04zMJrpgv
rTh8aKbpYhyZYRM6pPWyy6Nf8dyxNRWTuJFRe/dzXp7CAUyuNSpgkmJShob/rDct4/d6jGJfvGYK
yNWnRkiNJsyR7qJRQDLdK8OPKMz9CyIxIAjVFI3naXJgK0x6dn8NJsFPuUTpZzwK5RLEj1iCn8Bd
CmZDypJRV19YvOqPDmbDiP85mX0aO1VbRUhyLOWwg/ftbfrOfar8qDkM9XtnBs1dmynjfReq471V
ucnSHwEv3mJDgalCN2eAgMWSQKkKf8GlCruSFKE/i8Kj7S6UnjThtvUg8fog8a/CSKQV4s08kGKy
4smjmhtqnEyE6RBUnAx0mWiq1s0v6YDKWxdo2frLxG02tW3yNWKx5qqbvPbyk9R150Q17bXcf5ej
m+i7aSQT30znGr8Z5vxLvDLmzRTF3iHNjeGMssi49ms0++QQtYMR1RahWS67IZXEtSumO37niZI/
Yudy5e1qqwkVRLSmZLreQ87UiY/uH8q8C7Ps/AWfOetV9rSysq+9+U/vNnvr/d/rWm+eSVTK2nTS
RZyc/AZhrAc8S+OnevCy5ww+AkC1Ea0fr8yf28BF8h0S/VrOmnrJcTAIfpXajBQjALa0tqdDPsWd
ev9flJ3XruO6tqafSIByuHWO05453AiVlnKWqPD05xNdu7y6eh+gGwUQIjkklz1tiRzjD7naVGf0
tOppjWEtPh5qfm7buAR1WmnWMc4sviDj5P85xF0rpTwjZ9V5vPB0hFji4tmfv/bB/APIpukl9BLj
IHspfOxrhiHAzo6lNyQRuRKUqJexmOxV9odRb11uYNYW4BW5YuMiVTgGjd2KghgFiKsSDPJQ9PYG
gaebPI7RkpyN9W1tW8qnApAY49kvS4vjLfV01jpFjo9fCbEiLMCBeg7IzCKwrfWI392bneE3MJfi
S6ukROxYx1umqnPjXYyv94ZPt0SSlJc1cjfc8EQvN1KgqplAW/81CyW/3EjFKnkubEZMESY2O0UJ
vXnIq4r1ioUG0Djs0ts+foh1pP204qoMMXyzHk+ghcWjgYxjzWFYeRzOfduBeRegQrrvBvVN496G
M1HZbcsW4ZB6MtVHj9Ieu5s2/onb4QKVPP0b/OpkZVhN8oB+Co6BaYT3rD32H1HTHdzGj34CNP4n
VlHByDzzrdL1+VYV+g+h025Kk42D7KWUOG/jY4t3sgrybv3XhF3iE+AW0fs9lpVFfvRvMHZFRzDG
iMLnZiTVgzePWGqjBg60HPtDKjTYCDMFChlqXPRS4/+aRWq63qOsU6xAsH40TV5d235QX6JaXYWd
abyHniqOHar08/PCeKf0lq1rxNp2crbwO3ShTu4wGW9IbPXrshDG1nSC8r0FmLxIqhwzg34il2UA
+smj+LUKsETqHOUa5l35bthhe6jIKy9Bg9hneCt44CpFs4LyNRx8pQ0/6gkSGwu+cjAUwC5Du8bQ
qPyM8+ZDZ4/7mJbFcOmKsGA1xDhUY9AjMSIJ0NsRRTLVTdG06kMA8eh2FM5jsR+pD8WIKgoGgerD
f4uTs0FvTv89DhVdMC2kQfKpz8zFiOj6iruhjxUBBqi1ooUXeTS4cblTMjSg/57QvOxBTGc5PDkC
pcawcN5E7fR7eboWkxv6j9EEpjzrekI8L+J+hsI04gH+7Kt4U8UWatGeWr9DjGS2TpRmi0PUHPtZ
+LNVcu/auEjBs0AoP+vQu9q2afzjdZRiwyqDZIcmkOnV3kuaTx1yS2F7BnZTHiZtwLfVjN2lpWI7
XGgAJSL8XfeKkhqXMSuVpa2Z4jNIcN6c/aZGFP6BJatfmlZNALbC6eohHxCHfYx0uIkud1iX8Rr+
PSsK2Tfb3ARi/NMbs/6cCcvDAQ1CCroIAEFRgLxCLit2VJjzfcxLkdjvI96lmn12Rf4gVblzEe1M
SH8fKYZPRR38lOov0Zi5WzMEEyKtVDq+S8smiZOTnC0x24T50b+WtTlc5pP43aRLsJf2bgyN4coW
oMMIXUVqce5OWTReC7zGHyph3IaGeUiOZ4LKYxPg8yVjKxWDIy/AGGa+hjtfQ8bKSRYLt2vobh40
a6MG9AJ94fepCaD1yzj9SosArl0YhCxl/Wbq2NfNxqPDQJU6GfErqA31ZHllsx6GHNkBYWjHe9PN
TnYGaOnqNiP7cloL954n4lvsfbjqM6zQUzJhRV0kTy5eJZCD0njDZ0UWzbOcdzyrnaOGSeWTFpXT
VUmThezJE5TOFPt08sRtrGEFsw3Dflz6kQMnATecneVOxkJPc4Qjmjzvbn3AVyjADuju4QdNkTZk
A+uJ9meP35bRFOV3gxz+sqDGCMl83mZ0ZbFpXCt+MwP/LSeV/dPH3NmqO++dzHO7RrvBWgYYN20m
D7iamtreZ2zVxsIfqv4hzgLxmEXOd1Bv3ifwfm57gZ4cPQWhTLdkCRw23qedGB+QsyKqScgvy9Ae
kXvcpT6Bf1j8z00b8Rp5BRJRg2W9OMjKHbs4nT0duEIVlNivaol2Ndy6uMQhPCE5oRtjtXRmn1of
6NOznhiPakPJ18l1ABQ8wg4jpVFw5Rzdm/+HsSgoMGG1onxxD47yUcC9GOL+P+39khoeAYVBHgj8
XbSeSl1baTmShpNIxEWbm8awuosZZR60ZtCklhK71kIOhqyWlkZZV5vbIJsH3HgS6ySMgYT41Ktn
HqPJm2GVL2MQjxfkieM3JDb3MQrjj+rca6ZkWfHRPVsdck5LOaZTv3lGSm4px1ytqnY51j4wn7BI
ny/oqNFwAS/+Ii+ooI8H9AFXG3l2YZTO0Vcwz7ud7uvZoWpQXJGnNqOv4dWKtLoVZPthBmoVQjNY
jI9hRuIAy4xFlJr+AU0zUddN8+qpmlhrvpkAGSUkGa+UX6ql5gTDqs7d/lwX8I1vR7I7N4aB5akM
gan971lz7sqxvA5wRU2xQ5bnWiAQtsJy8LLucDdATKDYBZMaPMpmGi0AYFWlrUtP+T3m6BYPrWpU
SfgwJie0KB2WlbD6B2izP6xsCo66kriP6txEsbaoTTe8OrXlYLHtokhgDzs5d4uq224/9lG3uJ9U
Dq6Fn3ajrWJIuNfCAD8FEr7+yCcHljV6R0oTaFcNU0g5nOSasvG0UMcik3wufGhlE4zU+kIxHSPh
dpcSAtlL7pjukoJjupOTVa4gPGiw4pazFJ7Va5Ui3d9iSbV0beOq6LwpGRuVCob0WdZvZSyagMZ+
NBQQOPPLWHGtLVBgqbE8alg2G5F11BDu24hU+SZ7PK8Bzv19KPulrRso07ra0hfswu6N44Ua6g5/
BlGogR+up7AV5rG/p+WgZ5feLA2l/j5RU6r0UIztv66tzCEybh4fMk2c/CzVH6i2NGeM1RahaWsP
cug2Pk/ytBervnPq1d8T8ywfzgJobXaWp3qa4IR5XK/UcOMgmbWU3fuEjNO15EQplNLgHHt/VRDO
YKND8uO6BgCEsv+lrvRqplz4iyrzS9J7EPCaOXmuVlm8kLNBB+0uy60X1Rr/0ULEdsayoG4IvYjy
QDR6J9nvu6Y8jRCg/4zIYdnU0bvqFf7TiNDFC+L9w4uBJh11QIouiTG+AI+bltY0uTs5SeXC2ZhR
HrDr4IRcMdqjUk+oGs1dQCrlYz7OWxJ6shEs+Nwaa5gogY2TpVezyrTlYBXKV+lYG6O1+l8B5hY5
6iTvNWJOqC007FMriJ9ah4UL6r7Vi5ohBDMKJ1vaiNNtp6TCOtcubfs0CjJ7EE5ZPmk4uZRh4pzk
xL3Bnvt7WtXlNqO25m1AB43b1m0+ZUSAF/kWc8CfKqryAtnF+cq3YznfleEpTqZkf79eO2uvyxdC
yp5kQeycbdTGlorDilENwu5iFXp7a6poSJcYNjebvyay1gZii23ith1clurylEEvxQIJem37V/Tg
eOlM0ah3ms7aKwkboOkhwn08/tufLK2pN/x5TXnUlNG7CeXvNn6LNQ396lbpdLh15Wu0lUCOwG2O
BTq3q5DHLVR4/vdyMuyKbeAg4X+/uBzvfaxVUEc8/zXe8GzQdIuFxZ//jIwHPAVWoCKPwtM9FQ+u
epxsO79Eaf+7meDlX6IkWJWZBWllHnd0VBTCySnXLHuileKZxXy286K6zrhJWrdeD6Npv6g1pltJ
32RLOatHoX3G9vFTTqIxPTzVWYUuF6EzWfYFBd5VISjbh9ZAL1N/FK5RnuVc76HfFrTo2Rp5VS4S
5MwFmpdRwNbVUo6IF1LL7VREJ6ex38ox2ciQBoFOfiqgYkp/CvDxaFtcE0OYzOg/yaF7g9Abb7NH
ZFkhf9bWTn5JXKT2nFA8Z5ktYN4O7SINdPUgxzzXFzyTGw/zcULCsBPPSTmuKrA/V3lCUpqknVJq
AHKyb/p1AuxzabaZ9jXqFH2G9ps/eBaahwhhW3qDG4plX+CFdN9CExbY5Orq2URB5AKglurCfEKQ
Tr8oxlZPGoq3S1cdn2se8cdaa7ujPLL75PeROR/du5GKCnQ2Vls5PuMqN61u/fQqywchYlbhlq3o
i4yXEfJqmh2b5YKqAK031OZ2mhlVOVrYzxkUgAVYDPsnUDY8n4X13cAZG7k8RGA9r8HyF5gQhQRi
Wz1pFjIbkngJQiN4hspYtPnRU9WSYY942u9Yed0/sX9d96/YxDhRMXnIilqcJi383Qx57rWLKlLR
Y5JTdS8+ikRvtv8au4dHCAKfZNwAMHoftQa7vv9c635pXRH+VitR1xcJinfJiB6cDu8OSRsFzaum
Ns4IUIv3QEBSYTjBgBRVjRKc3qxwOPX41vRt322Fpzvv3CV/Jf7sOsnT+hWZqKWMUgaVn+Kglksk
up13Z6SECXqBlVtY4aQZKnzp6rxaJzlK41jN5a/RgCyy7tTtWp+7Uz81rCcwl5EhTZSXSwEjit0t
9JbjIA+RONqYARV8ORZECN4sGl9BrrFC/3AbCX94aI0M4cnGRn3Cr4OPYWPYU/IR+NF4Ck04j02e
JR81Islr0oHOTs56LIFxadWeMjQJHrP51zyfpHcZBm0glnSQWHNTV8Lcm1D/5FDsg9DKcQQ/Q6lQ
13WVBqwUuGnBVu35sQfTIkRQh1qSCB/khCtn42nkK5+u5Xg7QdpR1EbZ4u6rkHygYuh3mrXR28IH
zzIP5hvAn+YqyXzjaLaDuOhYengTukzQ9wQ/vMkDwKQe85CskRySUYZtdw+N/qzJeTnUto7Nb1v1
rl5qLywf4JKmRt5zwFXBwZvarvI77znvXIAnph4uTd7kOobQufNrePbV1MbrIhLBCzQn++zX/UvY
OsGLHApqn3Id4o112r2EPXjVFDmqiw/nSUkz5QAVL7pkpkAQr0K/bhlnTrO59WWgMLx4UxZhjlIw
58FBjC7ynCClMNM25oOI4ZLshnamMkfW2eYDIWljO8EC59weDQVOk2fIo87M21WjZ2iy9JiCLzQj
jdmha+kOMA0V7CxJN2GfWGevoeCYxK9OEw2v3vCL7a/yHOVieK1DF0/00HuyR61/LRqLClTvPMo5
i6pOalTOVZ6WIa4dOK6/51FM3SMZP+CsqcdISfxHY+r9x9pYCldAKJ07Pvpnp6SunxXn1Q5LPmc/
GKBICOPYCxdF+bCBmT3yXsDFDA9Kwwr/BomdMbDyyPNtPuDWvnhDZ5m3WaMPA74A324B9/HIjdet
DviXzce0/12VGIOMjDEcWGfbT2xiDQXFlb/o8v9tIirz6UHV+pXXu8gRYmbV3A5lP+gdrKRxF8Bq
bOSXrxZ2ApwQ0nG3heqBv5cQSEE7inFGstd6CFQFUslsuNcP2alPi+INV/VkFyOMAy7GHVGt76jO
AKxueX6sNEMB6R9p6AHZ3ln2YJgVJ3fK325zQ90+OeWIj5xlO2s5Bo3utdG861+wiTJ7ypWqOkv4
hJyTqInbUYYXtVqdb/gKNavRoAJ3cNdRlBKMQ5v+TMwc48/5MSwn5XjX+k89vAX+pAlKBjPmMIAV
sms0qIAYzfXYyTY/AVRudMBbr34v8qcsTf7VK+gZM7xIzs2RXRp/S3tUaQqgOhil5PXC9qEf/d0P
9LyoF16XL2GpJQc53Tq5AzZIj7dZH8MkS4asefTmDI9ainF/+yo4XrbC4nJ4CrKsfIIleM5m/cvQ
E9Y+yLNiNWqN+V45SLc00HMBI6F7WdvGsWycYIsRUg8bOmtATITFi4kTwAbfDOOI09Z40lwNVjE7
j9csreNF25T+L6SbjXKs36eipUoDwu5JCk0kb5M9ZDdVChJm7q52DWchp2TQMHCfJZs07Sw7AGDQ
WeGuFoO4srBbjr7qPOVe4CI74gVrdcRvzXca9zaGB5yoy/zWAXVMMrmy25WMl00NTco3+mQ7QRI9
KNws8yZDnjUjo5r6oXKBhty+JOXsQGda6j4PcbgN/MHa+jbVcssa6idEbsUakR70eaKsw7Peik56
1xs8tDKxb7KxOU1pm21beBy7MVNzn/Ssou7s8THnN+gCVAtRg07bCoFm31oXeg2/oUVMYtF3XnS0
7OpgZbr9IONkk8kQNN4XrVVbW9nt7Cbc5IarLaZOmEcjYFstj2SjGiZjdQWz7DZ/HyWZjDkhW9Zd
FdXGVmkLFYZzRi3Sd0rY285Q7cJCUy6s7ZQL2vjK2aBoVbt2sI9EGh6ssn+rkRY+gFx1LrIJ9K45
q7Ce70NqErgXLDjI6PnT+8zzLMzEmuXAviU6D6VF60GvQs45IEGfnhxPDX94hf0zNu3sMyo0C+m/
UHut1dLHdklrZnvFZu3x8V742sVbU4kfgWh0ZyyAKPCnRfWV2PNzuEiDRVUhVNqjlGQEJNoyywzf
RD2aq7rsvAcNM4qd6c+gVjAHD0jYhmvdUNtXxWuqRTYa3o86tMhOmUnADaHCccw9C23c9qWAfhjX
Hsta030LveIBcb/iMR1IgenuFsi/95aWincpi+TtFhMCTgrMrFnKbgY9He3wPN3IrtMH9jKDbXKQ
3WDSflRV63GL5/IuaLw08d0XD0WCJ32o9nZbu2+WPtgnW0lgcs9R2mQoy8pPig2myJ6+ysYYoBCK
z0rcZQ/oXuYP8D2zW9NRn6OS7eL1+Z9xe6jSjRh8wDE6eX0zboGRhm601yHC7mps7x5VnHEA3grz
RwcPphPlL3R5CgwGoOBOuqdtXNQ2Dz0rugegaB3oCsyRpxLDU1cpfgk3upALbD48nCRXUVdY56pU
Eiz4DOxiMHN/sTusNGSsFcKfTNvwR25Rt+enXFLshSsKlJeixCzyngsKJjFPV3J5YvwezsTnqi9+
IQ3N38rostdJwZDZjztri27d2jK7/OjMDWASj1I9kOdjZaS/B+WRmWHOvpCHPOXPheNOW9m7x90v
Y7vkmYKC76+cldfTYp1L3/v3k2+Xlq8fkXhjO9lo//o/3E68X1yrgn3nYyXKkuf7SDnlEZppeG0b
ES+aSS0/2QWpK6gOUNLGUvuwMrgM6EZTaK7ZaIbpum8G7wkDKsBVwXcdcMljEUQ40LXNv69QwyU5
6LajfmjjWl64GgXVxjrliR7HlyTSIFGbQn/VbZIwsisrwrIbggjcV7OQ1r17n5XB4djZVz3qjv//
52el3eOikDwpEPOPDv42x7QYkmQj+xFuatgnctNCbGg+lKNBAAqjUdVyza2BHbkVHew5RMbJCH/S
uX/PBp5TZZdnNqnmbkIPxEoq/4HtrP8wlamFfiEFNZXs90mOyVnZhD5WSmNoWmt7Dr5PDGOOSEqI
aLiIkqdW19FzKifQ41mXPJWelTwhB6Mt2UoWWzkmG1FQBbKpqTR5e646uzy0rdtv/cITjzVaJUth
+/oXOncHwO3tP7hewD2rq29mAz3A9mr/sWmNfNv2Ctt+EVXnhMfBeiCR8JoibL/Qsn785boQYjjb
jJXveLjZ3LQVE1U4r3kIDHCAJbcfHItb40q2g/+iMM1PK9LPhojaf2wb5+ciKL9HposssLdqY5BJ
mRWp7PH4ia15Sr9ZYOcPqET7aIlWcX5Boc2LaaIKo0IP7M2ujrXiyKq+gdvmwnnNUdBK3B45/dA1
LoD20/WY2+6TzZ6Tzyyp37zSHheFKKKvsis+uUEnP+O83Xm+chwpPR+ADPknoXfIfKn1p58l3hFF
Cf9UgTDwnQwVQrvHMtNp2k/kHX4ZWWpeVTUEOVal8SJy7PbTUVwBM84l68Ji/V1RP2R4XSOI3dXD
1gxCYy2HcKh+yuCmPXnj2D0kSaBSK+XKAklzqqGtsuf2uw5rlf9XjZ5oiw/QBpJ68mx7zoynCZJv
CTAvPCd4zg1ChY1RBT/TCHGmhlT/K4UpHxHwZHwYARbuIzCS+94vBR5birUmO2FfsSa2r91s4opg
GXhShmQDJ3tcIOSHm9gckfn+tC8kwcBw6m//TUH8PlYlQuMRhMp1oVCZssLpUNjA+xsXU9y/jgLw
wH+P9cHW4YkzTN4nKNpjhCvxLwcEFo/W7MsJkDJLE7u4wmnSdvgi2Lvc9sJrlOo23+yh2OHMPC0z
stKncEqik9LGRbO492d+JCtCL9r4qYNM+5/ApNAJdFMcryg0iy00NPWg9PAWvTLSXrw2sy4sDk5+
ZKpomzYfoSA3Dh5Vwxy6/qoSHaGQOZKHjIadl+JgI1lp+2isfzbzHU2pW+8snOKnvL+ZWeydE+YU
bKoAyzQI+YdGuyGLkG6As6Rvnj8l66j2x63sCrQJV7pTZnv8uRK2buhNKm6moaKQUiqWh4Dc2Kjp
erlDyOXRzz0VkNLooHrvvJoajl2TYz4HiWo9wy/KeGN+d5RjLeaa20x02UrOqpPnXucT8qR1FpXW
YbqU1Rq1pKZYCt7uD897CewcPQU4VIu8SfynuEKNCApcDu2EUKiToCzhM/8JTfUcakljek+mWhjb
fg6N+oBfrhYdXL+Oj7IB6//7SHZTJYqPmT+BWrzHaOp6iEztwNaJcRmi+erv027BcvB+hrwq335p
SVoto0LxQaOF8J3V8FVpVOMsm3wIMC637DzY6EI1wYv6xpmzfk/LGDnmxtQ/qJNW2/vJppdW5777
iPvZBGDCeNoovX5vtY65bOcu/sr8ZciqruSsnmrpFnPCdi1nW01jdQGpYzPrFryBjs3w43Xa7a1b
jfVKwWgK0VhYALGBCQsycNbGLTpt26oooNfmt9SZi3Wsa/ZserBDmIct03ww/NTG8EcZTo6RDEu1
z7xPNdNACmCw0Su6OPZKF58G1Ll3Rm08yF4Yu12zyFszPsl+OR9h+x6htos/aIFfA7VPRUWRJjzI
nvBjVpby0C96TFH0NnM2I77Hi8wkZbCSU7JRQDqeG9xsV8qIsniALBCG3/OgnJ6cLrodjU7nLry8
a9nN8IJxXqrcYBEWzuoOz2XQ3+NRNgKr3XIzITp0LJwC9Jen7RBXIEaOyRi1iapNHFc+ZB2Sl9yM
+UrO8hV2mtlrkWnWNpxVLuxOfeugd19TTOefnVBH+5RhhOvKvYZA60qeVLp2sewdStBydvCeJwh9
b7klupPjlAs1sSiRCFt/HQZ3gq6C8sa9K2clnVXOlp7GrBV8F64leLi17RJKs79KbRaOpqX05/zP
keyqetFyH2r91X1CUx1QlqY9wcAuAXSNT/e0hExVYIOso7GIS/dM8pDpCtnIyRShWzkpe1pEue7G
N6xR3cj1PD228AJf1LHp1prmosAB6u8FTw9/b8+GaHIWcbXgGurlQU7KBuj8ytGc4bGM0exJoogv
huYnx5KiCZLE7mMVoB5lepkBtaaz3mJ9nBPCxmPkR/6rNe3lKOqcaPFSgIz00HozZmkbxbQCNJk4
JcxTdQsDt15Pc9fNBCK1Da7Hchaf2u8Y0Q7HeDTqk2ySAhuIVQEV8qQFs6dTnW6ruWdPqbLVWhy1
Cr+/tuboXCRVce51GsRxyVQUDS7Bg71Sc4RwHbtXVoh+oXiPHdNJQB7nu9RXOGvVT1J2xvf180B5
d9XnQTKAa55TWzjEY1Y8K/R1WXOgztW8ut68cgDjvFKHFxM3dqTFSOlVVfYRCaCwyFtZ+EMdVQfk
IEaspAonSywdfcxWEG0t+PHlnny294tV5e0g6Iu/DvAG5Gn+FVj97AxY9jlmg+RlEltBNGfuog3s
HHKoAnu96N9wec22rtcFj7IB95GvoUuYKzA7OCbbfWBtIxuQrv8npjY679Cq2YdF7v0xLezg0UfX
5aGOlKW8yD10wBoMTfj0cg/VS+0ldvzqeH/RStXMhTpmyU6OyVi/n1fzFI3W8mpKOhUwi0WwcSKy
UWll1mDCWwGhfgrRiXedY04BYDPZDr513EuWQz076kz6N+GO9i/V/+YVNYDjDpCoElTFt6aasN5j
2f9iqeg1VXkHMxCVo30zwktt3Fmi1atwiXUs7xnSjLMoMmTjPCc8q7GjknyoXpysi/9RzfYr8Kid
DGiPrCQ0XFOgyyPoSSVvRopnGRBC1xTjigSWfunGcZnGCq4sQ5lHB8eLWUgFCmZj3LlAoLN+xkYw
Xo5FtA3jcngw58xw4zTs77H7kL14Th93Yuj21cwBFIWLXso8Nmphvfa+NN4eJFLDWA1IAnyRJOEh
lWk/2PnwyA8q/5oByDgIK+o3XtdobyiVXFNh5JcAuYvlqHEz4zmQn7TYSV6FC4Uub0tnP/RqCqzK
GlbhaJh8M3K6A1Y9eur6azlruwANauTBgOVH/hrT+GmDBoF/UHPMNMqiVJ/quSnjqIDByL4H5edg
5cxSQjA/uAvY6lKn/PJkTBnyEzESOHjLsjSfu3IiQN9TL3z/bItRfRr0yT6UKXZKMqIyljF0p6ec
J/ZyEqLZyWHU26ng6P/IU+RVMn7+mx5q9e3K2nz50HKvvi6ys4wo3G44do79435SUMDnMRzE/kIH
nnMQZdkBOLtYkhgM+dGn/mOhpT8qpOy/+gGFO79MlFPb2CH/z+I7SJ/hK3Jx3jITAY4gdlK054Zv
Mj7BE4e15WivR8TKo9RxjsMsik7dVswq5n8ORek2B2R5FvHQIGMuI+/hhqZN26F0XkYd4EDsYGmE
LU2wAnTVrlKzb9FHks5GTY3joiLIuxCnKwYog676TAGe7oI0c0Z0Ffky4vCLiiV6qSMrlMA4U3fU
z55VQDHpVJ9KXfUzSxzgAR4fwQLdu53ovxV4XfziubmAAmEGCy8gwemmyXdACcNiQlL4lYqRtzKa
Nrj4YYWxj99FB6u3nFNBdnQzjNGm4ll8MGc1jaFLx5M8csPBObgWKgP/5/jQFgXLZFS+F+5g6uvS
Ano6IpC0tHXdWXVW35+bufH4gYxw1DjUQwQhYx0nS6+I16Yb6a8kmKyNZ9UYZs5JDLNAJ5R89XCb
FYXpUhiK+1tXG0J/oyRtjTp2igJyxY58dPsnKCJvQ+IFX5OH77hqs9PQnSx7w01pYypd8BVg7kyS
mWJ6JfKdmEO1g2gN+5NdNzBKNp0beYG5LOvohfOqN6OLI3rareQFQF9/9Br0RuqLz76XWTiMuuat
Eb29dyy1PNyH5JERDta5bItsZ9ft133yr9OnWEyLXmMh9deEPB/kuHHyBcn9/7ycjKL6oGz7gkUz
OVVtr444iFFNQJB1tPPHuErxYFGqL+7f+aNspjKLT6o9Xu9DGUvl82gke0qhIMCQf7BgaiMxMV9C
hoX8ja9xcTvnFlWZ68byDmo7Ku9hEtpLdVZPcdVAex4T4+rhuPiFfYmJXRmSXUk1Bm+ViNDAYjyF
ZLj2RhXjHWXqPzLrl4+sC5j55WAW7ifagu0aXEK1r81I++i6a+Tq7mdp4WEYwAvYoD3gfOZNu7E0
pMQQ24iOTkT6OEUYaBZciF+GpTlLWcpmMoaUJ3HnHmUXxUR1reBSY5Ypiqv8BeUHGbNIm3jU0gdE
vZ4AHx7/NSYDgwZHvl4EYplOYXGyo5oi19xYmRe0C9mXM3IQmjhyWijbwrIhRk7IxnfNtRFgJXSP
lUf360FJ2gs9wy9zPlOO315Cxule2x9F83AbIvfOdtZUDDTKdd6SNqr/fjF5BXB+IV45UYW5BH80
eRUZVwiRrcI+7dfaEMOAquxvhtUar2NhZbIna2GyB/f9G3cP45XKUr4v7WpJQSU6RpofHjv4VUfZ
lY3TxDLZzHReOGI1owKOaq+/C7fC3bCEtlb7Q74JvQz+w8xbU0dLP2IV8y6BbTeM27/gbqqZdpuu
mJX3JPztDnETAZSVoZ52cTENJ24uGGWNajmcKjtSF9SYsZ+cZ+SY7bjDSXbz0Us7PADpZ+lkbbDu
+UdOyEZe696dIr8+9BhtvxZj+pYDw/9RCQd53nD4FevqNolG/Jk60S+jkX+LoMWi1kGFU4m3IxhD
nDNRFOeXQSnFif3NZGTmo1EolEvYXD8mUxk/Rjz0R9O63kfyMtuWWm2egQy0wdJ1tPeC+5M0XVlq
mUdK24U6iLKnfjEUt97Viqvuw7gNHsiiZ+soKopXlRrEoswxvUtMfBsUfxWFUO/4rcbYy2BkFLVK
9xYMCve4lDzl0Dfizc7htwi/cVZyNglie+3jpb6R3T6Y/CUbWnehhVbOE97FxWGa0qOqpljCzEf/
65icsOYz5BFuHMuCXc/+fz1VhhVaFa8CPvtdnKvpCoqVtpXohqyJ0wM6E+gyzYgHy2qL58yhAmIn
h1hDw1tTjq1n8gscIvsA6Dn6YSc1pSaU8T4sTYuX+mQCQBzRwByHAUoCWJ2FrtZPAX+eJfXRHonm
2afMr8i0xZg+7kQL6nqYG63xIkpjdYrkmdpiesm2NiNHczJdb3xkWT6xTMzXWLSYD30lqm2kKPoy
8CeLbnMiGTI996ozPrsdkivq4NhH2fVR79zagY+NwTzrK/4WVesOrQUjfohLDahE6yFgS1P1Trwf
KVouDLfl7ZhxVa3TDK07N4y8Rxmozxq2mVE7O3mKnIiS4lA2nnmWPZwRKDcgwiB76MxnZ80qQc6l
9WGK2/SIcnJN5THoz/3gjuAtygg30C5as4Fzn1LEUZBArfzXZAgQZzOS4tPt218KuZHvolbPpHLH
fyjTgO90rYjcz9qMA3RbnQlOSOrFvwalfx5LEGlWkiJsFtbK+zD/daZh7Je6bir7DkvjE4zYB0ug
LyCbqQfzkP0PZ+fV3DizZdm/cuM+D2JgEq5juh/oSVEiRaqkkl4QZeG9x6+fhWR9xe9Wd3RPzAsC
aQDKkGDmOWev7XYr1S6TW5dTw/93qR34q0NOrHMD39nGAclAP3G4mFoP7RgZIO3lBNkfueILEDEW
DHoDQhBF3FyMtLR7e/rwEfmsKyOf/9ZN/dYPPQIv+q2wxjU0rIo9bOPwzUiLNbWK3WPbqu0DYffZ
o8b/6QAFwhKt+CIMrVqaQP748Nvu1utzdd/oLT9YOtSr3g/zz+zcL0XW+z+7wVnpCDT2eT6O2y5D
NOeQxnvomol8gSmyZWUVMUsXmnom4PzUU7CXzZidK2Z+qr9TicJ+Sg1yajiehlvZ7AYtX2fsPi66
awUrC+Ol7ZCk4jLwZ6BAYikb09wzudG0KabvnhPz2Bw8zF3nCmSyaQ7hKiJVtecW5KKI6i74badu
ISdF80xq26jjtAAYyj7hunG10h2nh0ta4ydsgVMJvYw/3/xRkp+YjLrdpRVa1fb2ecqpTVgQa872
vz5ftv05jfkbyEvk59CJ9X0TolzgAcanFHcW/FDt5Czvp09Fcbarr/ePYylMdWV1CQu0zDgpo4u5
U9bthYaGM1Yc/ST7q9EKt76KOr6Zp9365rOiraalkXju+o8r2HxBrcaOylu7yKuPtop3seOjtvp9
wFJqMVl+eJJ5ANlvxew+bXhLezZ1ucKXVe6tKKP0VnJY5hCoCcEDXdGwBJRzKA/xTzafsl6hHrnP
emWpm1iSzlUp2EzCgqZFlYXxKfOzv7V+j1nWxBL8a5ummJUEg49KAS3f2lDQuseuXZwir1MOOB44
yy7px8+WY1fsP/n+nrkJbyD4QnyqP8tZ1Txr+NdZvZZZb2q5lRfrgh2v/n30QuXY1p13zLAqXFEe
qi9lUw64pKKoNUlM74i/OnPKvtoI3GtwiBzZxsiZoTy9jYvQ3Yke+4b5jvK6MkzwAygSsUbxiBFu
FbWbRETJR9PiZ4/T+CtkFB4iSEjXsj8JcrSCInqxas17aPXQXabekHz4dvE995IOEpwbPbVZTFRA
9lcDO7eE+pFBM7pzlJXJItGTIyre/oBx8oCYnsOUd0DdIUCFZjb+6hIlXH8qEtdyBqCZTT6TctIC
J8+stkaqNKDPR6GbPVGmVl+Vova3sQdvUzYHW4RXqi6wjGCqqYwRC2oqYuRgY7Mf9ELzWbbCUKmv
apckoCthBsu+FBcFlpnUWCbytVLBwrsFQ5y2CLUdHfdIX4+oG3KKcTFBg8iXppu+527THNsuB9ky
ZK9SGT1miH9CO36SEmmsuNPzGNXeOrFdc9mqCuAAOc9s8ZGb58mWnHyfJ/uk9roOCvMJmCKmaCTK
7PgaQQd48TqMzRrqLx9q6gJegJVUm4xM/1o2B6dUZ03AD9m6XdCw0+jiq9Nn2e1qvyt/XV2nasWS
ReSAX7m3k2HSPl+tOS3Scl43ybLkOiqduRqCHn1O6Sa72AjZBQgESp6pZB4VKcuBcouz7HInrEz5
dyGHLTx1K5sJP/O5dvHlye2p24hirB+mxq4fzFYBKi/bwIRHlJhzr2xj6kK9Ffvf9b0PlZFYRYZ+
0eIyx+SUQ1lH7b5KyosTm5G6/d2Ug3Ka3lGEljt+v4pnTolZuN7DMANMTH/oVqWP3fMfA7L5R19V
4gGtsDVeoboy11jXBmeli3+dyT4lyoOzPCMLSFYQgfj/8zwS2G55DnPd3riBh2LRqSt1WUSuvTFn
xaI8yD4nSkbUqLo4qUHeP4+qCoadZ5k7OJ1syb2JbLm+Th0zT73fM53adZ4CFzcZvdDza99r1cYW
hrWy0zK/JjUVoyQ85Jg6TwCn2q9MxRQbOQGjt+qkEti2UEWf0j68GPgNbMl2WFcybPmi81Lr+2RT
pF/q6Ve3yqdlkVHrGcatvZdzA7Owr9S7w72zE/t7m7gLZ57rW2RO5VxySvFSK/NoIUK7flODcmNX
vXEtJs+/eL04Jl3evJHn0qGXKRNVx+nZ0pV+H7ctWCUT69LAS9ayJQ8K8t7nemeaZvx8702xo22N
esKXlsvkITXHUxM2yfE+NSGhugBootzuHs5zcxXXwSmgyOB+aZPG3rLCwHVz77NDTyxwTkUYU4uT
bQgypd6cJDXlqTtnSOXB7rNuV6jBSSMXV2+IFA4NRMG2G8VhHGNvkxeOdzHCXCwyULjfCDnfKhHt
0vvAMsF4TcsxWKeUXO6yXuzU0qmOHd5izWIw2hmmNkcNzPGvzkYOxY0I19psBep5ZrRrO/xhNRXH
9Kqatqx9oCShy19GWWQ+TqEvnsi8YI00D2AcfUzMvHidYrwxNRb5eDk3zgbHvvHD6pepZQRfSvQ0
GwOh2w4XMjBracxjKg2/WBpkpIxCuEM3KcSu/fhamg36pdpsVmrSjtVrgqQUPCuJ0KGzlHVVVWIz
6Yj9K6IiH/qUbRJELK+GXU572R9NGSYZ5fTaN9bMiqYsLjDHAyVtGpVjWvyhqWR+3SqFDIMrkpc3
wzKav/xcz0BeMVgDD7pReeoNBR+o+YIpgZ5CnpYtYM3HrA+Ub7K/bqjbs0AMPaRhnr2ElvFYFq7z
AM0O67mh/iAfZn3p/zohln/r+X3y/z+HH6ugWn/C36gIyfkPLS4SfPJLaBmNSP/Wuo/NM+WYfA78
d9dVzKyETSLNoqQDb5dq1duF+8kyQ8Rtisi/5kVOAeeUBkgaj6NpeD+rsbpO/Awfnp8ShPWr5lFj
D7yshn7DHmQ8NtEEUjHO2+gUGisj78dT2iW/DritUWWLd+RtlhxIXOz3mvrVoVDKZXmGCqa0i4eW
tNJD6xVIObFULh9MvTWA2s5Dchxv3hTZzDw0Vnq3q8N4d5t+v/w+W95NDijpZB5Cit+hoM4AhY7y
S5ZTspmHLRqseSAeNWdv+M4L1acp1bF/9SuG0IjmKWi7mHXvl00KEmxYJU+ycT+YsG7UkBzjvUue
5Z7/vS8aj6IX7nU/uPy/sfBDLRqayvO9X76akQBERBFp3n6C243mH6/DRnVTq3mxlH1TVboshyM/
32GOm9x+v/tsTemPngpPWPCl+xjGnnKAUMG2xgjcazcqyI7qfPph+GL6kWdOjcG85lxhRasbN1KN
TTJaCaFjBx9MtoV3Fo88QzExPEoej5rDQWy1XzPkoNKY0ybMYUG0EtHDeuV2k8wGyotBK5Sf39d6
o/vXtRLyc7/9fGfnPiqvaiN368825GOKQswxgnwnVHVaFHVikS4kRganGwM5pdTP6jxFHhpLvAUE
9w73rrgYplUL4WQt++QFY9SHZNhA2ZsxwaPZ1mKTa0PXPKmKaq7YBOHyafgewWjqGxbydGz0ZtuH
IMfJBWFlUnbqbvBDGE1mV1ycnPLIXhXFMgmFt5VT5AAYAUpEYXzLrqAbwCmP7Y++7bsl+RkIUAb1
Ii2iAuKL3tm3Gu/cT5QLiskc97BPBIbrPnugBsAeXoVzu3FzY9NSsbSU0/PZjz3CbuDgp87X+21S
8s9PTYIEnVTE3jNmh00YngpaV2VWP/16ybx3h2Pk5fsicvRjCvSForWY7yh5Kjtj0HFkjWyxiOdh
OQDJpy9W9zk2Aj7sT50aOC08EoXI7v2G98vufaHtP4x6le7v95Bn97my6RHXeUjnCuj5pe+X36fd
+yyiTNsytr/f5zoB0qEkZpVopWX3qIKg3+cVWZ65FepU6a7kKVg/5yHj6/DPAdkevV3JX/OYomAc
blNup7VbbnqceG/301K1ezRbARJTXmYaPeLhZCVSvBmpDuseZbc8yLmyLx2aCO9oPMf+GLg3vQBJ
p9fk2vp+l7+9WKDaGFvFEQYG809wn2M2qAQW5LzCtdLau2gIYXq6RXERmlZcUjuPli7chF1kj3HC
Xqnk557Us5zizKUrhuMR7E28/HYF1copmzkl3GHLGF3kAfS76Tr6s2zUlDkcUiX4OVAIfxtvyEOt
C6en9Cc/q4ZNXvg3me6Oo+ts8qIsGeHe3XB18vR++Fvn36YO853+uN1/eY8bN0++hjz1y+Svl5Mg
PMPK3kmN8lkd1fNtUM6LCbeRFJ9/rNt9Zfv+ir6aRLvKK55FSEJHjdBbICFqXycWMvW82vmjH4OJ
TTJzsf7oDzPzz/4gFt02aXKbP3hDBRB4vG1RKZ/9OqL1+xCAFG0XfZcHVFrxyGRwErMLKHWxfT5D
XAt5+Twgb3S7QE4Exb7EsrHZDqJ4mbRnx0ZJ74LefIlQXkDDV8KDMjfdTp+2yUClSNj64YuYdJSY
Sf0gB42p/VGpYXfEpOUpy1BXyW4dzdqKzC62BPM1FlFw1HTk/+RoN43qdQqWBZXv9RL5YQ0xiyoh
OViyLmOb6aMImF9daycVXVf/ioplbFadryWPdQWvs9KDZiXiiqbjJY92qccbfodpXenUWXWdJQBy
6HW0NEqrpxK+zva3dqJAMADOhawZIrJJtuY8isttTESx9VCI/DXWITfrNnsHEzZWFWqzqjp2X6o8
KJ6aqX29tcZYuzhevFTt3n0JJ5D1XlvmuPEAJ0mpsltmQRBiFAG7pO9G41CP6F/x3IB6SLkutODe
eoZval6hx5hLylDDnbxWTvbblPCQnDxAKpGT5a3uk4nGPbaYET25LdAz4USILPxRnEwYlsuILcE3
bVlXSvidXUAFuE1zT3ojmoMOpWXj4g2+sT1fW7WhYj8ode4A7+KMopKAj2PPKKjl4DbsBR6lBUNN
ybqN5UGLKnodiGyOo/n5SR7kQDFr+jyTcHswZnvhOxg1xsgTh1HbJuoIkyjyG2cfJ+m3tHV6tExi
/DxM6rCNLYNSjIIKBqP09HJbWY32qNlqvcAlV9s0NkSlVZWXFm5fKh+DuR6VVFAFe9MNbvWoE/HF
reB/upSjIzqv50IMs9DaOuZsgBYt+5NVjy3AAwrW4hpSWAbUfPwgR7ggla7AT+u6cDMqSr7yiiq4
dtIbvIlWpTN1Z9mF77xYFQ2GqZ3Te6fUh6erj1X6rdDaVTxE1rup+w1JWJeCmaz8LH2VnTqonhrN
XcuWgr1Z132yG7ye/RluOMxrLShUybiQp2lWwqJSxu81fh2Acdky1eq4Smq8UOLWFeSKtHRvesiP
ozJFwUUlz6deDxM0SpX7feRX9Q3W+Rn5BM0cG/LJ3bjUnLh+zoIw32K24lHJPyELzPJokzRKvC3U
4Z3NMcCn+WBSNo9vzXwKpDZ6KKO2ndueR2VQeBvQ5OzEBHaQFuQAo3nJO7i5vmHtVC1HAwfCW+dY
7DpfEIeG7+4u1Clyl72ush8yMawYpkyB7wc+Me7PQTvE19QFnsgjm8hprPkPejSkL5HbEi4D+LZu
JGkxitRj71c/5GDuu69NFBRHRBMfaIfGG36KjLF3HsdXCZ7SZiCVoARu3ye8q2RTDpR6pK88CnBm
XAPMKnnIxw00IAXCBPGUBaUv45ONvhyNudEu0bqPs5Z+hOmXl/oiTuKPMW+tndpaibXKBjU5Thba
p3mKUPXvUBabnWzZFgFRVHf/6U5yVL6OogYfNpXpv+6mh1Vy7E3jdjc5rcs6YA9FlmyLvks2fRFF
8FO89trib3XOXWUpW0NbwmRoPDTo+Kvv9Unvrq1vm4dYaapF2k0z2dy3D0PZ+ic5OdIpgisMH7dd
N8JwtjdeSk/FR76GqPwAmA/HDonlmpumZ7/cYl5y9I/JcxNqb7Irp6lYUKU+BzXmUMbf4hkgKlca
seIDWpjqKKMfPm6V+OaOs3bQInHYpc0lgSXLwzOp11ZiuF8g1826Xiw9c+osyH2q2phe3AZNUoyd
63sbYmbqOR+NaRmvvqsG69LzRpgVujgI13Q3KlZR6Nc8Y1FhfPqNPNJCEuncTvnITSojLfkoMNS+
R1/vuccE+epCyo9kEwU+9JS5Ol82vd9NEaun27V5TNH4EMXdslZCsW1TG2swbOgWQ1C4Z2kOpvYK
BbWBjugQtKu+BEsYneBKBefRLX+g2yA/ESkRsRnq3mUzDUse9XG0VbJWwN4MWxzaSecvnUhVb94A
lIf8ahpAo18Afj8QYnURnjy1s9t4Px/kmZ8J6s4xTDOdT4Gu+u0+NPliLnQzATNktQdZv6r2kO5k
Uwei9Ek2Q+ANB/Vfm5kLY8BCSLOQliKl0sRLvyzyvYLrHGFDqFGFiQRfjhozubfeeZpQeT+2Ks8M
p1vKeuR73TIbHg1ncf+FChsgr+0UUBdGKqtPg2urVvaDQ7roWYZXqfHlG1yF6TV3yX7Hc25dckIy
q4/nWfLC23vWQIAGfUH9GI3RXlpOHj0FVYFB09RAkxGi+mqVWwM037pSXRROSwqDk1VgUbPgWNpS
+sNIAxh5hsYY9fEE1OCPAWrxf6rQdvb3fupJ/VUXJTgx2aCN2HqQsPAFlEvO/KDeDfgcPN77c7dI
loGdwsmbZ9wOQw1Zw2vJDMWza1Qgcu84366oRb326uhrg+0QeW/lSf7jTGqM7y1/suJzgAeQrEqW
Y79b/3rd5Fbx3uNJvsjcPlnW1Cuv+N7G2/quPb9L1BtzfGZlZm6HSsybTl91e4KazUFya4cK162u
y1DXCPUSE2taszsqsDlzsGuEurLNqWg9yVFdsQAATaKnCHEeHTFahcGQsb2cL9YsoBSFqqxvk42a
VUJdVVtpidjODopOBTZpGMef9dyS/ffDvU9Pq2tGCdpODt77vboaF6atjWSdg3Xmj8aFvIf1qcWN
Nkmn+ipbDuX6Xs46VbaMiWhFY9waEKGtlvT12E3DJxB/ckZuNuMpVMTBhIaKihGooBVrVI/Ph0b3
fp39V33hAGBJVBWi9v95spzSmfpnnS3e9naBaVuHCC9jIRQNrRIrF3DS1Z5SZEwU8iC9OHaKHWo7
Jt8NqrLMlEwUaRjyqZDytZ5ArqPB9AltvOXzWDT4ebjhO76ix6zWyx+G0J+sLhs+x5gJrFy78x71
1FQOsZEQUgwFmf/we5pkKnuLRn+1aqBtjd/mLy7oqBX+88pzkCA+YRFjkUa2h40ZhBbeQqazTT3y
mD3/5H2opPkhLlz/AY66tmPJax07zcMrtBWLVGvVZ96mxz50iye5VkvzvNmBcsHSJH6wsvK1jqzs
bRpLf62wJCJEZccPepD2G7yqohcgiNWiSvvpR/ARgNr4kfKlupiKUN2iHE6XfVdOJ0pD3gUU0Le8
0rNDRsB1ieO58jpOQDATXnsjR4M6e6eKfzM7dL3gIEH1cKf7L0VQ4/eR1NG1isduxTdkdqnMliVc
n1fPrQOypmwiRAOlR8JXLbWTP9Qo2zTPfupiz9hogRI+URWQb/VRLwFO5dbWzZPp2FEYtCyxNHAz
r/hsB/k6JJjz0lSa8eSLMkcOQ3+RNO4aszeq79mQsoKtThFypQfihO9aUWN2gGo1W1NQBSETUvBF
Hoo8f/MsxT+6MQEBAybhaa6bskwHKQtau3Wbk1Pe1pmp73pbe66nIXuMCI88pjaWDYvIzbTlP//x
v//j/3wb/s3/kZ/zBHlh9o+MFFAOW7X+939qwlD/+Y/iNrD//u//NIXluEKo7I1MOPAWyRfGv325
wHCb5/+vNrZLNh19tKxhDe/HaIeTC5LZVKKS5wM6VjwQKnyB7n3yLNBck+QMcSvIoX9dYlL8z2rt
b3OLGcYMjX5OZxDgmwrxcwxVc2dDpQnWhoB/oLHo3vmtz59Rn+UdrBL6RVOmA/AROlUirEDfPHWh
5jyLGyuGN0RZ80o2FatSnuQZztHGfojMF5R7joENzF8DtW6vK2oSIfbOA6J13RVRQX0V6NVO1BRN
eb1pPhNv0s9FgQN1RWQnN+MUq5nsKseCOLGeqQ5qd1mFxYxTuCluFZVo103Zv1hWjuZIpH3Catw/
IUaENtQM1slAqHQKXKEeNT1mBZPZty45KPoIqFMYQmPUphLL4/mKIHvvqvaApHZ6oeyW9G5hx1TC
12C81EdY7eYX4XYppUfwWVPR6pfJD36E2WR+qZK+WWSQbHdqBjgq5bdgcVWsBjUrL5aCXaI5NFdg
nsQ1Z+PFtobcB3TQepCDoVaiCrciqnznUUyX2CaIijf43OxtN99qVuCuZNMafG3fTya+nioqLOJB
EeUPBAIGi/9dFkX9TseVQFn4s+Q1pCIGEavmvlJYh9wiScCr+V1BLiNP4SbI01vvpNnpXreKn541
dccsL7tjE46wtcilUHJveuohyaPxWuTZiDZGDVay2Qx8o2U2tZuMkd0cr4GIP4TjGISIFxBLMI4R
+G1CdTHLhe3ZX/MhEhudqqujFnr53w6yL0i/OE7svNhKBLOjtb9rNQTckTjjPqiEi0Jgcl/TMVTW
BhKnrWyWoZHCUO6zB9kEv7ZVu0uqVfGzPARlkhxGtf/JZ26dTzZsIjAdGwxKrC0bWOddGd8gfTaf
hyqC5IRMam0A03kfejwuq7a/Wup+VCJKTCIVsaACBTCqYHyTedOxHUoa1n9zfgmPUHVBZF4g2VN5
FFtQFLohg6mKy4jauBYSg8K5VinJjClj9z80w7SrWLS/T/Gn3snizxjTZIfCsHD+nrstq/zJHlE7
kzmIz42G3Xsz9ycK1vF6ohMOEkX7NrbNQrPq7sCOG8N5Q/cOBMp/NpObXVR7yC5WHjurSht5Khej
8Uhc4Yh0m7wkWgC8Zt0zZgPpdeIRuuk7AYxsbiqdCx1mMysO4xHiLZ7Ua74i+h+jH17taci/OD6D
ojLKt9q0UPTbXnv0K1GsXcAMgYvDmG3A5JeHaVY0Q/l/CVFynRpTK09dH1iUcSgxMQ8nH1GeW+oG
K4iPXk/9o/DyKFqhxSHrqyabkmJLE2nRpUcxedHLkr8wXg172ZQDkdUutczWl3UyWw07WtYselct
jrmXlUe7zpatWU8Hs/GKo98axZptc7htMFBYAg8t3qgsDBauOEVWCGfFN/aVPxSfUeqLtRqGPvQE
YZ1a3O+WHgnbb330bewKa43+I3lwh+jce5Z67nR9eG2s74aJEaaDVoI1mFI8UdsLnmyMs40wCtYg
kVZAqWFAHoyWMg8rGvAHAI6uqv2xg6ENF3RIyCFozcpWnfqjM6tL1yTDdcD6+WjpvQdimX5Krt/R
VvXrugSAMvL0ubCUszedFZAU1ZzwIvvwBAkQXI/lLqFEhvRz1G6dTMvO1C8be7e3v8nWqHnHUe+C
57oPzq05uD/wUEBy5WRf+jUPy3jsr+iQsv6p1LOUeAqlO3Z7mnp7ZTh9camqMt76rKgIwUY1tguw
/qMpx/EZBArOXHb+E91+4CY/p55djB216qdMZ3tMiWv+WKmVddABki0LfMg3Iu53XtbyVhmi8iTP
XANJXK2M/opFVH0hREg5cGRX+NcKdxHHGDEaCWyCsjZ8iCbW2RmVHP8aVkBj+nVKLedHLurvY6km
rzzeynVBBOJR1XvICiVrEL8LDqiWzEMwkaWVZ6zzTbJm/9pJ+nibFV68Ixj3xa0QT45G6L8AKFfO
Rgs7ZG7JLhMjBdYZ9lG2RiU1Z08WYx00unJ12SYfyTB/TATeLhMB4JNhJl/iUPc/7GrMV1Q6pw+F
5jefIGnA14+Dj75KsXUh9r+DThnmcf3KX/HoGm3xFRcof1mGbnvq8Kg7Iv/Aoj0d8q819sMaj9+9
1fiEl8tIfwpt9+i7BjaucysaRLVVzahZNpQXrwHUKLtIxOKzkhqrmsq0T0EZlY+JiuNRH4ryDYjC
qvAnSndi7SoPUZW8Ory/H2WLbfG0wezAXIVleR2HUd1RoJQfI7XNjmMksttZiBSMILrdHHs2dlto
XEunDfJNEeIk4KtZctQSL74dZDPjW50I2Nx5HxZ5b6zcrFD+HJDzjLTv8LHoNIUgrVIu+4QPgOOY
1RZ9OoD8ltDLaXDHrwr5pf2tVdV0mY2+SKpiWLlsD4jnWNRyThCD7LkphcxlZVtH9gMspuagAnKv
X02pepbNHobnn5NDUporgcPANqGqBRt68e7rvrvuW3ViEWob72gdecPxfeI45SKeA+0JBT17dgaU
SllVXBEn3sXU1l7tOWSP9BQf6m5e383NEZ3qAWtpotflFFXLYToXaW3tin7C0xevKISMHtyC+TsS
M9I3t/OyjddE0PMQyT4pVjM8URy4rsEUPrguJsDk8ebRga1tpCfPXRmHuwTPQOzSh+oNCduLbjSo
h/Vp/ITVCFHHqHpL7EJ7FCps6RAi78m1m5OFh02F4rHzHqrfB28SbJI0/2QZ69Yw1RMV0NpzlPhv
Q2vH7xDyxFroQLZkc/Z64NfqXsF9LCkba1iZuPMDoUtw7lK6p1sz0AEEJmCcHqiGzQhehcXGhGv8
aMwHeebqzgIWVf8gW6oy6v1CnhIzMTa2Af4Xll66KwPzxSwEjhvDrNLPwOGw2PLHZtMEzgysZXmG
y6a1uv3XBeLAOEaddntPzE0X3OFBvmNQPfxq3kdbF9MGtasFdq9N+xK1egeC0M7QU9HMNBEdCqAf
uCPQjIewpgaShabZLwGpWc/VnA5qnbDf1y11M3mPrmE2YnpSTTLIteCZETbe8+REhr9QZmMrIJCB
opx5hOcfgNr9ZVbG41XP2nGdIyd6xMfP2ja4SFAYEFxgKUTbnpTXg4dknWoYe7I3tdDbndc6e7uB
0Mc2tD5bpQImiAVarvBwsFg2rGGPKSd5GFLfP3tDvGTrGDzFYQQuJAG0tqsLkkVaQqoOPjyqo1Lr
SCrW6Qy0iTZ44NqnuDP0dZ8r/XlCqLR2PNsnwh1gT+jmzbmcQkgodRxuZFMeWKlR7aKpp3uX0gJz
QqK5Uyw/OmYzBmVwYIL0Tqysx8YIj/18kGfyIJByrxvEoayw/emg1MZ4EGo74lv4V1P2ycO9T065
9UWfbdQ4zTS5iHp9m8A+MAG3T48dHL4P1I7tOq36et+bIvrcwo5pydt8WGhctjHP962NEddFS228
LkOE837k7cY2I9EAB5mlKZkmuxv8peyTB8vQyrPxDNy6PBZoUzZQB7Zxx96o8EVIJZ9DtJxI44HV
/8oyUmXfxw0hZ8pby8PAm1tby9NbOzQrNIvzEGUH+qpzUbI8OHk8kuzmRahUPoe9sF6Ti0Na4hX5
PFI7H/qR2nnL1srGt9hQ0D4oKekJmyo96ttWUa42b+xGYwQUob0WudG9BVa28FANw0Mh9BzGAY5h
UZcSE6Xvfvjv+/S+/zRUHQXmVAvyFA1AO3gg6ghJ2iyK8/4QOyW6BnLEPQbwUPoARpV84CGBPxWj
ZR/7ViPS7nrrLMj9rRkVDakkDiAbf53ppPMIm2Vsa1xHKNsuch9U0UXrQamXxiwcr0eVFKEW9c9W
Xk8LSonrb6XSbvU2tD67vqmt9aj3HxQzt/ZgC6dVmon22qWDs7N1DZo2Jh3XKqzpQwoe2PFF17ri
MYwM65OR80/IB/siWy7xjgrEwxXAgv2pHuC8xnr2UvJx3jYmgmaPbew678r+YCuKeSnj5EeFWfuX
VDOKRWdqNZYJ4fQQl7FYYTKYQLljh4VxC5Q6FfoIoUJ/zeKZVPPc1wYh5puTFu1GmZ2GwvpSmB2a
VTvHotJzPFLI4Pu1DEvHFoBWpNoHHcL+qh5r7itSYz1Q8/FUZtpKjXKgHaxAhinxjhiiDUsjLbrV
vU8OdPOoPJMDVgzlf2wQ98s+/hTe2mBVsSuoaaLAzA+/xIltQjvCSaWuOvupRXu3MOcBshU/OwNP
a2VonWWIcgPN4rzGk4exdTjLYzrlaVAO68bxscHGCGPposReJaR8jzog1aOYD7KpQck9qE4ZLUbz
w0TZ9uYkNuFQG1tP2SSZOKxNSLM72Rzs4iMH4X7usbd5cYBuym4V2OiDyHTMLdTQfnPGZiR7mO0A
XBgke+DXtNhuvwUDBWBdqxbf+po3+JDqWCj061ahGpJSnOJxmGLnS24r1UKhOHcPQBW/B79oDioZ
idsBaNOvs2ZkX7WIqOhKJkXsAs2ob1PkWSVH/3baFU24zqnfWngs0byowB5dg2XoWi072bw3YXKq
2lnMB98x0g2uRuR/LRu594CTDJzylyJVzWNTBeYlGKCh4JcYLEiViwu1feJCcSfSRVjqe9bk4mIV
enXyhbmRg/ys4gSO0tg7QuSnHMjVKas6/bGP2kUUi22na8nJCNLunGJGeeYfAeU0Kp3uLM8sUwuW
IbHA7b2PNzjYSpb9QLD+ZbI+VesUxjtLBTCLLRmrvTMNX+rCSS6W6ljHltD4Mm+L8WPuB6eSXsDA
WseQImvwdPYg+wtk7OuUHRwQBpR6WCnw0CvqYk9g2TxUZnOJ7a9THnqYYzj1M4YA6pMExpQ1mX+A
Di417/BmwEhgceclxioa8/QFI8uepPnebttixfOpecNPalw1YxTudc1q3owyesebyDuNjuORIHuX
kzodx5rIGVhtz9fUgVFvDX2w1/KaxipQmCSiebjdUVQ7HIejKzH1fOmk7Y/AEu3hfqA8/+/Nvg/I
q0X9f+pLo4OhpOMzdl5Y7PhGylcWfApzPhQtexUtu+gzZUIrNH2bTNRQRHhtLcuKIIgejpTUA1tY
KDh191lk/SjL7M2ynPY95om69PLq//J1Xst169gW/SJWMZN43Vk7KUu2XliSbIM556+/g5C7dbqr
677wECDlY0tbJLDWnGO6j/OQZFsx2OKKOiVk19LaJAD4GiChpttZ1rShlmDy7IJjRVJY/PQ1HF09
XzxqhE6xW0fu4xFevfAkogUyoQ6hHIx945owmN1m0bsk/MLYufdupn2yYPH9+35wcPTQIdlA94xe
x6RBtItkdQi3A2UwuudI79q6F/edQVSAb0f9j9ii2zPbGjRXlgchq+S7tvKvPTW5Q1mTXzATwIAR
YzlNQta3wxQDXQlnEs8sSSfQXMzuOTmJy8i1Yd5n0G7XamiZjfYQRu2BAtmFrZ/Ben0CnxeX8Yfu
ON1xsAPEmsvBN9kaWETm7BuYI/uI+st2dqdoHcI/e2kbFgys/KIfqWGgWRVz9nOswIbGrM7eMj37
3VC5TurqoQm96lgtB3XmtQPrBnWKH55TdQne34H4ZnfvjZ6Wrvw64b2kToXu9SAmCRaDy0n2RVhZ
J8Ifr6NP7bYdASSwmja9oxS5fyQ0zTt+DWEvHkrHJVSSOpLyEsbNNN17g19emio/qZGap1+anPyu
eAvE4hme3Ti9GR2aUuZiCFa3zEPf7At6rfhBMIBZ/ew+BfFzphV4QgTmVUdSHuo0f0vVyf4d827R
49L/oAjyMfQieQumEiO/5rgbv6/lRTaHoindnybZyPu29FIghK7xxn6jMnETQOLcT/j79o09aT9R
fAGhiZBCN/cOYSB7q7PeVCvwu7X3PVRzo16/DoYffzX/1JS647sN6DokrvAd//z+M8hzKVbwNOpD
3+HI9CbyPNsy39SWP78DxzTXXmIYt3YpXKL5MuAmvb1TvYD2B52E9FadYxjlwbx0CBrjSQt7Gvv/
nlHTPUTBcUAVpEbqUHc4U3nGOUL4T6xl2m03DONOHyvx5ADyPRRBnW9kNVL67efmFAgxrNRVAmOr
29qil7Rc7InRfHTRrngaDLWmwMCLQOD+69qMh6BMXNYTy/8lJTZ8nXSyvSlS+B8ydqYtJJYK+RQH
8jeqEw38v0Pyj8299JuLmq8Qm5YrdZ8RWD/ApQ2Hni458mqXpI+lwaEOAyWca2Fm2t7p5+yr86Hm
vm8hNzs0xvn6X9PQZGnOtWG3/68LtR2NuywhD1ddqGKk19OgVycCp4tNTaDW05wVBJNZcf9aJgGv
+nHGCC1iLMpG8Gnm2g1tSLAHjUswJVQpIAcVHXlK9ivPnHb6rvYc74NHQodN2CCpko/B1tRy/ZqY
sJwtqFw3wWCKiwDJtnWbKXus5ZAdEhDxl7zBC7LqFzgO9ENt51p0YLy2dyE7clldUGdqbrAAHVS6
fVDzM2aXdRXWsNZd2VzVoa+mXeMY/Umfs+v/32RzvP9usQlPN13f9emxWY5p+f/ZYoPYD8iabc8a
NNA6scxs1bVDfpwWjW/a18lDR56wVvCgFn6CfcvELhKUH23g4qDqgJw6MSxtXxtH4re5EGb3KdLk
d/7rDMS4N71Wn43GbS9WxUsGI7J8s7RhZ+YukMsoTkidTtIt6/FspxuWnkOlH6Gk1h7pt3p8o5Wt
e5f02ibxze6MUZPKPBDaid5N7m5ot8/rKNZpOUUy2YvAaw6RN6BG5RfzNFX9tLd5VN1qkZZsibyf
DnzpS7SU2JLlQJsl/zrUbt/v2zx41kgTOP7/32T/v/uYng5REciL47gsez2xXP9HH1PW8azV4CtW
TZ/y8/9uYrLX2QfZYMFD+XdjkxIJxq+RlAutBThLwawwZn3bBZKW0DJkYwXoknjvXV0m9pEag78m
kANY0uQ3TxI+B0/NbrqJvNK+C/IaIJgmm1/Zey208Jdhm8W6MY0SfUgibnRbBjtpAv0ui/qXrrfa
g9PwZttp0nylt2mc1WFOff1s8a05Z747oqaHXuC5TvMwGuBgnQFCiBqqQyEdcxVeAVKm5x7O1Esd
YpzXB/lTzsI61Aaqcatuwp/Uej6JRTEQBaYRqx/wQstd7NxMePFQ8nOYoWt6rfMhj7LxXh+yYBXJ
ZvhVv3dy9HeGm047JQSgQwJTPurv1cg0axKANQCDeBnkY2CAqfv/f6aW5zn/9avj2QYcFMHLE4Wf
ZXj/1Z3ugyCU01hZ1C6uXRjmnwhX4MKLdrztw9g8yaJNtzjkm7emIQZ9uUMP40+ddPm08jFYRHqw
jTrRXKrcO6hIBxMa5o1pG295EQLf6MSIunMNHs68h+wcP3iToG0lvd+RaEn/sNxXU1lttYnwk1CE
/2iNA/O2qYYMzg6I4XhxyCeBYVhbG+JTd05l9SdnTINFnQQwdtVL/oE8o6BbubT3nSWisMIxexlJ
bx42LMRYXo7RRH08n1bAjEPhiXM5t/Ulo4h56enXjaQjgTtIHczjtnuSSVWdBrrl4VazkF2HuLod
uYnMpKEcQLtz8tPwAHrz4g2zcUIO/+TMVnsGKGc8+W73gETLuE5TYTyx30/X1ZSdvLiNNr2fTKfv
gx110yl4z3nXPhuFQa2qSwiaSwAB63KCNuulzi01dvu26q1rXAykty2jwYdq5jkaGQNji/47tc37
hMXsweSRfhCtu2zpPXeFksX9RSgRvOiN1HzBtpwVfKXHETWc5RSmr8NS7lgg/PMDw79Fdy9u1RnA
5WZTu3a2afT4SCEtOLsVWK4In/0qzDJgG0PnPg9u+6saR3lVIqJ2DH52JcrfBrQAcJmQdrRuNg/k
8RZsYHg9sd6rNyDxcZcBaLr4eR1eXBDgYWlWJ0Q55tmY7/QU5STUr+i5dpBhQquA4LUMKZOFu87y
tK26ilQpR4fXZpss83eEQA8vIy/KuSzsnTu48Q6pqrwd2C9hOiiKXS5DeRsXPhLwqUvqvUHdf/U1
VpegCZEig2J0b4M3ctcjz5S9PfdHuLo6BTqW0egvTWqcBB9WFRJ79vrGA0ZGa1O4OKGU5EsdOt5L
I2DxOzViYW4egiqbVi47LYAjUESm7k+HP/0U9r39kFT5dBYyfqlNfE9WIeZNZfZPJXlTqGnTae20
uXZb0KN5rpJg6/Jpf0cDSlxHNvgno66se5qcCSvZYHg3oBsSfYdcu4KJg5XvbFpvhMbCnvaF067U
lLvM91bZ8TqxqzXCYhIZbZNQ8RSKrsYbgebzMvTBTpEluZCqp2PkeNPR5Q/OVmqsI/NbDVP3Sz1q
0UYT92slzmUM3M9p4ZZGEQ/xtrRrfmcYpp7+ZBsYz/TkaEHpO6tfwdRyqksmaG7HRe5s1Jw6xD0Z
75Ba9q2FR4zqVARDy5tnsj2WU2JWsiP0IKXyQ4SY7iKXf58aKn53baBpQcxkbLFVtBfY+FDhPeOp
r530scp/T07GL7MOFaodf9XEYoWruWh2XdNon0Fe/mmnnnwKSGzXIGjAw1Hf2Sr8QR2N05mU1L9M
g1nD1nswGq+CPNLgtJ+mBzXCnFrfAzgJAfP1Q7BDCDgAd4JnjT14j3UwONY4fGg+Laffhwy20nqm
O7NzHQJCyV/ztybVuPfuxLbJeJfJU+gm3WPiZBG/1eX4gIEh2i79hF3Mx26bapp9rsuAlxuWcciV
jX1eGKFnWlOAV4vY6W682D+4luiJAbWkfpoIl903Bq/vZQRcXT+pM3WIQzMiyqHCFZGRJorbb06P
oa+ds8oDmFD52Wam17ehX5NeCtuL9h38bGjMMrt4bZNe1AV1pubUMHVrcwU41ObfxpehZv97HzVA
fy2bvkJPlJsXwO9y39Fe51PNfh9Pbm3jRogSkyjOR1C08jBq8V0mh4RmGweqYHe9LF0+0cG4YSU7
/eg1TMNtNpeXyRHyJZ8r1qrMd5nl3LiUegCFJ/a5CalZJQS2XBJ2IDiazj3BnJd8IGnha74Gxzis
shCkV4CKeK1uBjCUr8OsrbfOVPDtGQZ23ZkY7iga38tA4AdZeny5WT9MmR5c1FReZ7+l7/n7yvZ+
VoKtMevXJN/oQ9edwyXQDn02kgtLprsYhX+84kWZr2UODt4Q2aNSyC6jEdTK49cCq52+rimFdP6v
EVuucav7gC78sAc5bX+GroAvXOdpdKkxRli/4yH1fkYjhC92R0R7LUNzAuExivplsHxEY1lcJjub
qMtL7Rbmll9MuW26yj4a4H43oeMe3b4Q77GGgLTG0nIdZypeyTDka3UBXNUR+8ym06r86GYDKYL/
OEVZzmPdyV77oRZHrxLiqM70VhfQDjmwePx7pi7EWY81qAEeWbU8pxpdhGswWcYGr1Xmw2GOPxsa
xroQe28KyGyPGsyryFmekIpH/n7SqLbGxFwj5DnUEHOvNUiVr0OF3gZAi/PHrgv3SmA7gUPqakry
Gp2c5vh9r6tuGT5T7S3sY2tvGO5naES1c9Q6hq5mwfuZ0ImjNkv30kiIeWEZoF7+6gxAx3jSo/Sl
lXVxqqsxeywT8grc1oyOajh4JMLms04cNy6Rgt13+hkZM90sACiPAWqum4XZ1BV1DkGssC66jw5I
neV2fZtVZkOFszRPBj2hfemko7OqU1qphn91KbGRce0FpyZ07nuLB/SC+jLVISptWiYt70OmtFhP
7stuLmCKXL9n1NkIOhWJQXv79cWs1vaRacPSmWX5OBX9B8GT/ivIwjVqPu2oDslyNpG26IfxeOuh
3L6pOo+4H68q38rgPR5BGGdzjGsF6SJ+/XS8d6e+WBVeGrzPdfsnKUlVxgz0UPSzv2KNIl/p7P49
85Yz6gzyVZ2pq0kSV1DMaWv/j3vV3PefxMbuiLSsvIFIsM3s2LiUi+8rNR39ooZxjqkp6tLXaYnZ
UIeADd7XWZpm1p4qyU9Dz7SztRzUHRT8mlPne9uiBu5exYlxBhhU07yawoOjQwuZJuxUAKzlCyHX
EGfHevp0sDqn02ztfV/vj7adHzqCWz48W1qrmYDJJ+zeM9r6BGMfbe17xykvdeT6rzjRx206juYp
cZvymvtxAQfFFwQtDUW/khK2HIXudo++cbig4WlpsY/eLjHGz1kr64tIwKEkrVm/FyK8hZEun/so
Naivmc7WIkKanlv8FJYaizA9mQ+KFAMaP6OujthBISLUVaelqeHWmbbrPF9HgZL260TgYYycABZz
xEo1tHQCp2rzxSDow87q8bEuxu5QJ3QlyG8yTv6y3B6IGdO0JjmqkZqnyPn3ojpr3Yhc+N49qDvU
1PeXf9/b6u/SFfrRnVof/yZNGUHn/KQO3nJWAB501+oUaS3GQzgLkd3KU2Zo8jSbpiRYh6E6o58g
6QBLuZnZ662X1KTEpzA09X2IQRpAY8bDcJbNbWD+GrVWbpUbRPlCnIwsegSxqywrqoeYrdaSVP4R
FOD2087a0pFPd/qCMZJZ+feghizE8AFhwuAdotOLkPafGQxTVtj2WxOgZavtLHlgs82uOIxzWKA6
RUyRYeiDxBXbcFViS2RbXofxKow7Int8W1LTsKa3xHNvShlNz05WHnhTdJuiNKzHkL/CSjHgScNZ
NcTovHoxu3qo+cfMpX3quAaGIpbNwMZ80exVUF3p0ENMKcnSLa4289z3a4w9E1xyC3po245fZ2pO
DbsCMFots/fA0bdlYbm/bDv+UydJ+JxId9i1lWscrX4nPG989vo7247KV7p5gHr66Am+yqHNXO2+
clijeAUtNmV8lmb4yXZVu5+aQV6+5+tQ+/i+vwXIv0JZSd+xdh7DqkSEIOvdnJQZvbGqilaDWf6w
K6Bs7YLLwvtobT3a2rQpwGHNnmBVOehLXdvLnqxsHFcyn1BqZ1G3jkYn+2yHxVnsh8+t5nyWYf0a
Lp6qVExYGXhi7R1Yko9S180HFHjJfqwGZP6+D6GlWcM+m97UtD9b+r4U+AKs2L6IDrJC4cbd0TZ0
zFiMpBTe1c+j3mJFb92V1Bgy00SIrPGZ1KX+qoa5lhLT2Yd+cCUJIvlTJc0xmsvwFyrTl6AzoneW
0XRTyZP5IRcZXoNl7DmZa2ftNMT3UMRyNwnEjTsfLOQqa5tPCqzhQ2KV1tpPou7VzX02jeY0fdqj
3I8FQV0UQ/7kPYlLeGieRNZorDb4oweLTFzSJVu4shqRlkV4ay0WS5Rv9sqdCHsSnXZhQdkdk04H
459J0BN5CNN38SmhpD4PYwBDDRH5XQ+NYkPB/Y9jz8RqLwfR5+mlHNKfti69vZqqNbJcHe1g26Z4
SFmdHvvEGFYjNb18nWs51anGp29mR8GDQ7zICSj+H3WzX44RGbykP+OgX+mRHn7Ey0sPLWSJ6m9u
7uiN6fTiwRuN2fyMGbt+ynUXuGTONoONfrsp5iUfSOI6bcBs3uP49ZYCVnDKJUCIkGfinsBs75aF
LOwSOxbPUxrV5BR6wYdRlHtEAah9YLmuC6sgCTpu/kyz/Zvy3HTRdFO/ysY6yN6NsrXvOubWxlK0
7QNjIJuRg9a019AvhouackVl71iHkaYpsoOBnfc2yuO/h9yEgslSL9w0iV+vKF37K+S77GXNLiGi
EJ7dKVo2s2agueeqSJ4836AoHTYp4RcxDeCYTlvVA3BTQxuN9H2l/VKDXFjbIiuaC0YqSIWUTZ54
xAerMk2DHyV2FxEU+acRssb0NCkRR0HIoFcV2dl700feRgiRneespEtY4thzRJK9uiycazO1xo0E
IHGJlgNUQdB3ifuYz1bwKIXxlCWDdemk1l+KAo6J75+pTIyvGsvzs0sgLYmBtf4ik2gtkYQRBjPa
P77PYgS89Mfr8kFSuAMe5J/reYbYmVrX1HJpm5vkxa3UBfzPtEm6U0u7ZFu0WnCK0MaepI1LiGwE
58LHt11Hid4+lFXRPugaWUL1QA/B21aizdGrVsZT69A2zYmN2amhpTnaJk/7B0B0WC9QuWHrxsIf
2cN0KfvIeLbDCGMcytmeJfNay7zLSHPGYW0Up9uuoy5FCq55oBZk8JjQnKcIB71smvxHG+ThsTHC
Eimom/8QudOukUnMJ9FKwm3KKDhVkl9tR3fZK9FberJsM91oTkakWdf2fNCQjYCpL1bkGWv3MXKo
I0oGYxtMYffmAF8266H/GIoo5g3s+dicO4ummTevKhHEmMGz8FZrssRmxynmrRPeyhoNbEm7BEwC
B02vA/BaYrAOyYgme6qvnacVj+qA2YqXumjhtdpz8YipMziKAk6cuhpMVXe3IPGAo2gbSN74wkeW
5qvSc+sbVuufKHQFe3a3PZiGN76MBkj/nl6aHtmbrC5nNo6xf6wRFx0nbSRoxMIKZXV9uhf+wA7e
6amJEi41DL1zFZqBzsAY7D3gr+neRR+2nmIXRUfQb93Z2pgDCegEzIbXMEpJ51yisvuBZAJqTu9q
no5sdnKF2JEtYV2R0oWHaIbT8rW/wTBcHzRW8O7e6mNivojZ2jZT1a46oKOY0bzsPC4HNfxfc01w
oGIMhgAH2lZTMMaFvIjAUp5ip3rKFuYiHOXxTvRNsYVQ5Ns3918lD2uuy41l1tq2DUR9rztNd0FN
dVRijybrwvuupva0KEGUJkSpRgxHC6lm/Usi4mNoCUx7vlVf5HuxdwhGIlm+viqbrR2yjXrTpvVH
2cJ7NWy8Cr3dlMe8SDAr83d/zA3Yo+EYkkOMdrNY9vhWbGXHKoqrjWWF+TkdnD+qNaiagZa19LjU
uEhwHtZZdQxCwMy0p6krOPhu/GWo5kQUgmMcaQaS/2gdwtAK777mSrJ+eMHt1W30oBreMnFwLOjO
r71a9h+0pRCGm+4PbLcNzIgaPERI9dVZisCIFP95aExkLoZmnedG/0wxsf3W488hGh9YxIhjVyeb
shop5xmsGgBFrTySvbyMTobis4fRRHCg0Rn96nucpYhhfMM9qSnDTdpTFZUbxxLeJjZAMfGwzn+O
K34dxd625hk6vUGVJdRCc8l0J3XUkhWbA4ZpgnZGIrM9Y+WAcj7JE7ooLBTugO5Ljf+elmqrZZNa
VLK1jWPeQqjOgpckFSFydAKJNZ8cWPRctA7dxL5RV4NS+42F3rgqw0/fU3Ri9DSSzfFQCfcgx7jB
0VkF20Ss28bzH/je1I9VXU0UD4GHtZmoH+XUw6VMg+N41mPffa1qkyJsamR4XujRzz6ACyNMf6j5
ZR23S+bIf85c98avXtpKtz4iZPuYv5v0tuaVdBxEF7Nlm/QXzcHx1eTFLxdutGYU9ks/GiFm0mHR
/jnxlm+Cv3YNIdY1r7B3Haq07PA7TUOMC8UlybWtLGM3T9h6jCEi4X25107ImKathUacFLhSmNfc
QCG+EhZRkqJpeI5bLuOad82BrNL71E8/Q1/Ev4JU5+OXaK8RgrmtPSJHSgg/OYQpbxQHKsUHNHJa
FqJ6Tdqg2bNGyA4ZAqJnqRXXqGzyjywji0d68YzRrnDPoknTjZWAT07qdth5Ie+0ygrOtWjGewp0
I/UAbYNugrrJMmX2VXNn95fSv8eZPv2CHzWujKEyH/NKjju/GnIe7Nhh2xiJHVbPc+wJ0NUtiUDr
fh7cjZpUl6Xh+OeCaC7e81a3VUlncezkBbxvtB2hJ7ZzTyyaPXUxAOEqWNMfNI7q4Ac6ql89c/Sj
MWY0VdSpuuT9+yY1lKPBT6DpYOrQQs9tnYTzMQNUXTfTuh6qmtjglrpGFqM9VpcbsjHQnjjiuJgo
zC4O+00ysNGsR+1ZaW6mWh9vtNyhpRdV2l8djjV2FDeDfblMuXoXrYCEl6D8KMEPSwlenWXtz3lC
iRqrIn3h+92ZyF+AJVPJ3pMG4k2B72ctTdd6To2c1CZqc+ty1H45fRHso6hE4WQRw5w7bnjShJmd
vw9WTL+DO371sZ/dyQw/keYayUYSeY9oZZl0yII2mxYvr6VL3AJ+T9JNaHW3mAqQn/lesFMIIKdo
knNdeH8qfexuBHLbFe+4+FYdZiv6rECIHsCF/J0yljPH8N11Wn76hOOtw8WiWDSyOvWuRImhxq65
FmGRvGreeGNKINlTSWqN08j+fjBDcgWSPt/5xCurO9xmsekl5qcbIoKsoM3xaoCkoHLcv+fUcNTG
5j5uyDxQ9yVtme3opEzHKf+jeptJooPubHhH272ozhAKbQRYNODKbhJ7o6XKlEcCObCkTznqeo/h
i+KZXA4Gcot14fPsHQFfrA0HqKWGgyFekpYpcvJ/6KrnmbwJNhnhQMLb1F00PGcY7OFP9Juga7Oz
Ooh//8j+13AQ2rSvTOc5pepzyf/z0Os12I+8bjeN9VRbwpVUD/0jW67sE2re7w5UyA8czeBH/UE+
UzAuN6IfknVRIJpzPTbmruZPR90K58ckj0P0QWG2DoN2flRzfYngJp3XItWqG8fyOiSuxYdTEthm
JmO903Wr26uX7Sz7OxwL1YM/D92d1oz70WpQ9TZsFAZRBqsxq4ODeufzc+1vl6u+l8qT1fAKF7pl
PBJdQheTEEPRVOZNPPbdhjKzeUSEjG6SJ+g289N+r+rfXkoiuRp+FcBdRLffw6D/183qqvpapydS
YuisV22xpYjloM56n1THNDaTM8XxF7rT833jAaOonMVW0Qfyp5aH+TZPnXMAc+eSL37NJjG8nwLf
xHrQNfPUAsl81tsMoldgHEuUw/vSfVN1GV8fn8zcx52uDaxyvKi79i65BHFTRx9G3y1MM/NFx2+/
11C+kP3nQ180yLEoC+eFeL23CdDCrdcbzstcjasg4C+S5ahC74tGt3dOCQAbR+7f8pAawkqLgcg7
P+KJDSqVuvq+WQ6+JvKDmlNDM6dA4Od5szNpeVYbG0/qWtZRsckSSUZgPdNy4RkgF9cJkIS5Okc5
LaIq4APleOVIuiMijrysk3PeRqeibM2D22fBkdf5Pyp3rZG+1qkhdt/VOFWh+y7k5XOrA3DCYzra
nY6rM6Kh6HvDyRim8MYUc8jLYKrW0mn4K3cZTystT58GWkc3rWUhCF+mytQdDpkpf1ushHZ4vscV
347pCu4DYBIpGtS6ENicnHSebqlnP6gqpRqFY/bA9ra5tYvu2i6PxQok5I5ESGtdzjrv3i4aszur
JYGZJc8148e6RyGGnNOzrS1vq2kfzmX/mggYVUakR1c1jKOd103unReF5G0uaScV3uozcTjjsZHm
xiNL4qymwAjb7DtlgZwrIl+ZGJTbgTwH8HGszENzAHJHZegckCyysccpBbXsLZDjloBg0S2abPqr
QfmkFVPOX6NpznrCuqseSmvLbsncxzr0qhmm22VqjeLVSrt1MXk59YGR7XrVzze0q8sb6KF4FyMx
7KqhDO48/IFQn2f9wR5MSkCm+RwlMmepbcwH7HzW86QZZBotwyRq6BTJodmoz0Tmhcn5q0tjhgjS
yxHrb9n2wbEirMeQtX8mlsnHFsvCZmMWLDUwvQOczfQDZepNRTWbKPH0MS0jd2clnjjm9dBebIH+
KkJq8OKF00fblMHvOSLTvG6Tj9FB6+aazu77Y4E9wLum9QwMWAbval5Nlfid+FTo/jpNc8Ku3ck4
OJgKX+p8JBVWz/STiudBm/wWDmN4qy4WuJf8OA4e2iI3nzvr60sSgxADOWC70J3+pfFyQKc+ylIX
pftRHZBYUMT4zyHLeOpPvlh/zwucOzthudGGblNxwhYZXxuXPpvrRf7PyI0P4QJ164ucPRsim8ai
Uer3Rf2Igmfclwl01pRIx0ejq6zrUvWSvde5O6QLtI0KnQd+gzyG9LZgrWN6f2AxiOB6CLuDGqoD
cLlmRqNQp017Y/RztDULnXgcs9avXju67iZFw9wNLIgqLaFNH85yhTuZB5FHm6Nx0HlUfu4gCsOP
vvMI99gUZkIVeIjmq2OHJ30Cgrt2yqxba6WeEfMc4ouKZoA7joZ2iooZSvkOGlhkhYu4liQtv9RR
+RfuurNIJO9wYW8mOP83apiH8gYgRPs4haF/5xXuc+6QGyB16LWZ1Vu7KqMq2S1bVGlmJBt1GYov
2w49OIrFrxDX1Y0TD/jEpyzfjkVBP1HX+l2VJ+N+jvIQM3Z6YzpN9dSL1L5UormhKHhuRNjNrNkb
DwZTlqwHl28nosXqKNxAQ9kJdlNvUS35sjzkCdV0U5bP+uSbj86MFq6g/LepcCy8AybalJoRvCZY
cg4gLHTQKfVHsDD/vDa3oBJ3OJ8YfSnEynhAJse7k43Jlk1DfUagXp+pZ3SHilppn8/vDr2svCiJ
YDJJgml8K/8FQybD/dXELzFu+03cWuWtDwIO4lXa3/jOEsJApJcfDness3jue4NtUdHG9ZHX/F7p
gBNdqtlxdIoqvnXU4iAVOhALTrCXHwrEYs8Jv5OHsCu7vRXo9ktg1lsv7OwX0YfRUZ8olUZCEGpS
yGB1n2X2n8QWkrrO/M8DCaXvI0QwYvHC9pLHQLrnOKs+Bk9b97qd/oR7hWTOmTpAVqX1SJv7zfc0
ez961gidCcn/9yFlWfQ1BGpPgrnI9oas9JPe41Z3tKB8LFAAsFHS+wOV1fnBDsyWUn0b/xone5O7
cngTBYHXFoESByy8NzntHmotoz2s55aEu6Spw9uaR/wtG7xwbfQNWqeUZ506zH5ChWT07PHopFv0
j1jh4dbsmzLNfiYVjBV0Sq1O4z3oI+0e3PNOpcoEjvM1soFmwqbSu/EtydGJUZG9EhR21jPIZ+jZ
uqs6qHmqKO2l9p7VTLW8C0O89Adz5DkvTT075WnqPhSNw6fFiH+okTq4GnIGXzPaAyow48yPEU0U
q1Vh34xWhO7Ybr37dCR7wPPn5sapHe9+TCLv3q/tmz403Etr5L9rNrA8akdimc3s3uzEdPMlHql0
0CsgpQBrGng0PAeIxnJmO0A+1BmL6r9nhgmJI0+gysi2+lMNafykDloLfLnDP6lGnmQlYlaktaph
bWf4HTAzbIZCDzbgycHZVUg7DSgXDyIJ54M2x+lhzmvjoc5L0HC21/9iaUEvgcjOzmmddRJrcjME
CCBlaaQ7wZv0Nva6v2dyFM02liAnbd6+mafl16rTiyuaS0yWuYEHzl6QKET33k1hOV0dK/ZXA2lq
b98XCJ78e4Ea2ryzhdsdi+mVwjdiD05SvPK8z7TvGQle6SEv7GCNwzXZa/HsXyY0BfuhprfUjabg
XzB/1MJCeF/m8PhQN9Ib8aP7OYhAnC6fZDPB39G0H0TsoNfVq2zdOOgbJ7otjx623l3mx7SgxxFv
UIVYzkwyuUnNSrJeMQM+URW2nX9R4eBrEq7lIMi0bQEQyAJLITWzvlOHVMbxHQ4yUqX/zqjpfngs
kH8EFFr/JII+n9f9NnAPrVojLJ6l7/ckVVkxDgPW2InM7lS6d9YkgvVXEu90ry6uRTismtbckttm
Eh3hJccIL8ShzG3tag9u8H+Endd23Ma2Rb8IYyAU0mtHdmSTTTHoBUMkZeSc8fV3olrHtHXOtR+M
ARRAyWKjgaq915prZZq1/YTFcAIWnYsfve/te2teG6Go1x1wx6OuPI9e9OoOLI9Gndk4+Br9MQZB
tq6GCHLM5K+icO+LzLw0VHQvfjGIS6X6r21fFkxfgvaseHi4AkzG/pyoPrRmtsfMFq1UdzpPafIH
PfN97zXBO2BT/DiNWZ99pmjnbiBCV56I43Dn6OpzLsbhAsIlDh+SEfNXmTYAPRGbnqByigemLp/y
Bsr/HO87ysldCfDdwt0AwDZKUenSV4gI6+60nmBGbCuZOoSvo8b97xFBdOLD7V7AwMSFIfb8T6BL
y32ruyEKvenFoOUAV7h9jeCiLOkZ5FdhzVHH0BXXItBfKKMguAkrmm3qoZk7C+ZEZ67LsVE0DUue
mU0lYVatSRO9SM9kvjQYpmqex/MnZwBxXDBjcTd9SD9y6PQfAQlNS72MlEOcTrQaNNrotfaimY2g
f+uxYkMC+WzDqdw4hpduNOziL6Xtu0BH2vKoDob1GHnpQ8QX9jLWJUiYWZWkoFFbKWXiUCoczD1h
y9ASQs985jkXbiubWKaCZvFJK6bvSRCKU1L7/pZ1ar4IPYO+UFwzNp+wqu4nDHVvnw7hslVj/wWL
cXV2sy5caETnXAwVEqNV9SkLIR4/iFjBrzaGM551BSeTqhwnszCQ7BpbJJYaHSIzWCpd1t2Lgdcn
yFTvRFZG8eK2PgWiaV2rDpPqZLABQQh7VY92sbyJsCzXG9aeg2lusMEpuNmYnwvbT5ajJaIfSOS+
R1QhHyumxagQQNX0zuTcR0rT3geNCjVfbfOdW9WQZdBFs9J+sPz4FApcSgsH+gGyhnl3MGM+Nd8d
74we1LsVNc5rOBp4/7sBdVZh9q9wegrPcl5zBNV70JfFyt6JeFVm+TMJWPU9ae90mkSataDGhuqJ
hh0JsKnIfxrK40i251J0Q35vNnEDn0xxHhWvxIGsNSMLSC15DC3CU3wvL54NL3+yY8KNhVt+t52A
oM3YUpHh+kDKiSwh1AMdd6JH7YcZEZSJquM5s5VP3lo845MEROFs3PD6dEnpafohCJZZBYHdn3Uk
E+uITKCdVyf5idpFtO58NAyURfJT2U9UTaKsQxGQmVfSJXZJ3Q33qKHMq2XZ9iqZyLWgvA7PTfTD
gYR7mmZ9iLk4GbQn32rCe5ZuF4gnYm1DQdsbIq9XLKCqbc0s9UkoBY51k05xOx86uU1/zHEJyQVf
dWoSVkwqmttNkqnNxVNy4GKO/ziihX5M/D4AAh78GpMntDCH7BE28brAUb9BqmKKO90lrKOt1eBc
tLBA9Jq5nEHbn286VYgl0ILyXPOKWipGmb9TKacbFXg/eSM8qVrgPffC5g2r6j3/Uq8KNp5ud0cE
HTFOK7yM6KoeLEwzi6GwNNRnbf/NaKtVJkBol71z11eTczYq09lmGVWmMaCX3cbac5fU8FqKyNz7
hUGT1W0/jLQU56ghD2syk3xTThid+zL96Cfk05FmtQ8Cmfx+cqpsk0JkW5kWvJy4r73VxIfD99Qt
942pa0ffnMZlO79xaYe9E3QTPaIGcY4TugO09RM1eL98ynN1fXsrpBaq6wgmeTGBXRNlx6dSM7cz
Myfex30crPQ0Nl6qlhgb0BrTDke38RJWGX6R8lxORnkZ3braJmMc7dIgCx/pTdI9qhvrI/Napr4A
kcN+ao6RXq4l1rcq9cdCtZ98ihqEJiefcMLjH00WffZDuYl7rX9TrHQPNEW8RGNJapVbw6ug1rBI
pvDNwt2wTxzaTfD0s2qZRHaw7VvI0q3lpUfDq/RLjrhvk4S5c5eiF3mOlXprB378g7qvuiK5Njs4
aZ9daRC/dEoQg7AGyO7ZvX0xkM+v3Q7UnTyUG3gfYmdZtIHbSwFscRFgzXhmScWvjn7+fVtq1Z0e
NYfW5POXhF0auYSAjHyPJWFXjvndT6gCaya19XMxwbAsp1RBUSrC1xSowwIKt3UAcs09Z+RU3w2t
Z1JdYzysgH9v/MJGFzKPDZOKMSFTo1NHytajU/UWTWPjYCURBVE/omkLwm6rOlm+loeN0eTrNB/4
K+ezZZOaM6VKfMsxSaJU94q9VKqPqvvh963F3JVpXBoOlAVd8loEyMaNtHbYDvkZZIppS9JSq3Xt
1vFaHzRxX+DW2Dlx9r2MusheaB3ftapxoEi07Zzz1E8v/CM/dS1q+YKl5MVPKvmZDgunyWl/VC1S
F0UxLlOSKaDeufkXmpOMrPnmXc+oHWx7yR+uaIZ1lOfFujeF9qj6gfbYhB08ENaINb/NuhwuNlKG
254r95TAOA1dtJSenKAU2cbwsmbFhxg/yjEMBDNddih2X2MaBTR1fHSRvu9+067GupqthcEk0Zsb
13VBIdwveiZl86FtljzVnHm3KF19GQfBduiMdFW1ufGgjIrxQDsyXQ2KVmws32TJ3DBjX1jp5N6l
UdDcM4+95ZvJULM6mDLEY2W1sSzoAcKh/Tjagfta11aw1i0t3/XzoWrwsGNu/6yMQ7UCFFxvRV3U
D4ETaAed6ZrjwrYWmBa2IvmjLqv6nkcbIiiV+tGZIROV5j0Nz3jvmToFsND1zxT0sqVC9fnH6OTf
eZWLR37D2sFmdb6S42jw97neiW8YrMddmw+HySQ3uTNb85GMMLJM4px3lzDOGP9UHuoAjHMDp6IG
DqpOp7JZulPxaKSGOPpwYbaWh/9tiTbmUx2iZp/6cbPqXY11PQRC6uLWZ091kamR0K5oOvBWd2AI
M4+FGdiRg5Jb6c95J6tNzA60fHuryOTI308pfXW7Rl7speUB4i8PMlQccav/rNWJIPdssp8cwfyr
ikqL4q9Dim9c92uvrfznMSg/5bWklC2Momo/kAVpxcPtjSpfq/NGvlEje522QL7QOnZHcBndUe7V
Nx6lpqW4GfFy/2lAiELd29H3u9MMvblTnHmCrdOnMZE5biLVCh5EF0erIdE/o0xP9xYp7uduXnca
4ffUcmOKh4zo4Qt+JpRCY5G9ici7pAkip2KKHOIMovRIYlty9MmSOTpmau1SQJ3XToHtU8Nvvzcz
X91B69W2RIAXjwNds0RDdom81qq06iH3g2RvDEGyTtUESR+yg8TWoON68FbDzO32ZCNYvMBCWtcI
EVI7NVBMU9caO1Dp3DUpM1kP5HeHBx39H90qEJNbaGjeNtCDq1kWJiwz3dPum5J4zp7QedJcVf2+
1XBGsBqkhKayPOWNSai4G4T3PETFsrWn8l2p4kWoDdWnkYXaYszvnTJMvw0p96TSpfGzSpeazooZ
3faCnrFuPqsW7XBv1NnAtwgQ5Dh1q2jqx+9uo1vrBAnAri2S6qVDnOZrvIKjYSabscg8N30HSqdl
Dp/EVYiZ1ck3ga+oL0Wn6bxTJwKN57O298LyKz3DvoiPRNKqML8ayjDKaK96yq0XWGfFhtbWXGz3
3G0S27i52kVXo1RSgo3fhDAzlMp6Mm3tgtAlvJenWFhQlolbsk3mkw4VPv7X63Qrz1pO9eaAbNgz
UY4vhhfFl4kpR6JD5JZHltfGl8GNsy3vT95C8xU8tUfSVsFS6ghEESkDrtOi+iEmS/jse14WAwzj
xtJwbV7BFC0jfHq6p0/HigrG2bLM7szTveMfYk+wdvHLwA6mkWiK74AU6qVg0bnIEjs98FhAPqpF
ZJyYdnulGd0vO6uH2uFl3TWvWSBTg8RnQe9Ndm/lRjYsHIN1CEDRcZO1PwqvIhSiDzoyy4rG+SzI
DZr5FWWEUiMIgx6gkNLhV7GCXYaY99hz45FqM+zlkdzUHiTtct5oTXAOU8PewRVh4uG71qpvO/t7
PNU0fIP0uaK2tAu8TuMbHlLiQ1i2qMN21rog5jmklIwPYRz3S7Xpif6dD3GR1CQ+jPqHmbnU8aJk
OgCFIFuLLy3hKlb9pmA6wJQJnDqk2eVEPdmzGV24MFOWwlv5tEcWk+53j1lYtI+dCzrAp26xrR21
fSznDVlITFt3UMSepHxWdyIYuhPTtqQNOkCYMKhlida2s18nxqzIdmpcPsxUtm2FvXI7ebn2NnYX
fbKc7xFlWyaOD8A/jBNhNR5KMzpsi76Kg40cVAIAgKPiRRTdy2dSqsL3Ej/1QnWTbDOogbbsy+ji
hEH5zaw0cacoGG/MNnVeMUIup8n33zOLdCNV8H3pmWoG9UJH6PEWK459l+uYKWB6xFsvacW07tDU
loLfRJOmFPWSQdkE+AL39RwwwduSBObImJ6nyvuhC0X5WeOLrW36t2YdfegWnrU8I563asAF5jaQ
2DIGc+xQtPICpucIPY9mM8YOrvcq26YN8v3Brrsnvam8Y20Un/IoauvPpKGqJsh+wIKMNjXylE3B
vODDMpVvUarvetQeh74Msifk5f5mzOxpbbhq+iTGNDqKnMk3zzHzqvvhVJ9jMya3M520u1AZnK1T
9OPVa3khmaIxLmAqw3VR0yYRcVf9CDPQ/H0tVq1Xi23OR7gde58CGOnYF3UEDtJpVvmJOM6sMnU1
UsHfEz+5T4YmvXcnZ7ri3R7WraaJNfK79Dzq0662Df2gUgQ9VNElbAt8EvZMfPb9eyMzhjcLqrVU
wmHBUBSsLOQZ21iDcYEHcAx/JG1yUZLGflL8Qd0BDLLXcjyj35IK5XsZuPmm7dp5rjvRGscylsaJ
d03awbuSVnMccj26l0Ok8kwrd4DMUArXuxo04Xeh16G4DMtFHnb+k9wgc4QdnlzlgY1TA/25Buqj
bHbAlEsDi1SnbfxYH5kEzX41hP3EpIdQwZTCpsfCQgyjhS6INZrnWIbTvLc0CF51F3C13MjDse/f
FTtNeUbr2dUxrH0TJuUryaviLoyZ4QWCnwPTDZ9UPZYqpMxRGduNrPC3nQZQ3lCMhTXHJ1Om8/Ag
kqGcFdNBtJN9HxBSkFC5+wNarmK42oZQ7HgjmYjOgBnKMKp6L5K2gaEPy0xx1eRckWIwp8CZimqc
8qE8yCOE9+GmpsBArabhFfHQW+ItVfTvMvMogFfxkCioiCM/Kc8FU7stVKhwKTvmCS4WK4GSQT57
PanFG5HhYuOl7rlFsU6ydUTBwnHqXaYp5co1gmKnReucXn+9RCPAt0wlWELaRn1iy9csvUNUZOGT
Vbb6ESZH9hgGTD2bvrxMapo/mqWbHYLU+ZDnHCL0lhVxTlC73fNUe9QJW8PZTEFrksQ2V+YLNf+u
xWH1wMTrvSCJ7E0TnbYySSvdZ649vlgjs13wd29jiLwg99Ruo1dp/IoYMqrJaFOUMqV6OO86YgiO
3ryhXOFsjaR+7kjxuGvsiIxPl7LQOiyLt1rrtxi99TvpgIbdaJ2sID1Jt3Mm7JH7k2ytAZL1JVV1
b1OpcUxkPYfTvEEY8w2EvnZgyR48ecHmZp3nqm0W9gbIwwQAvtGEJv06D7Ma33gPJPnC9aziThGY
3RorCOu1Pp1ALun3E9q/C6UyZUX4Ek7hLOqPLKMpgKpmd2x5o9328uqAk5J1PcGli3x4dk1y4nQ6
AlSfdPgaNBJXKqtFWu7OdOciOaX5NmcOsZS2F0UUj3O/RvnW4DRcgB+JX0dSwReOZlbfpz57L8dW
f3eT+jIikN1gtQWJz/ujgEI/VsDr2XS9/WvP9vQrpbFpm1NoMk8gkuujm8/LTTcEqdh05BIVffes
lGF8alpzWBtxhSkN+/dTmw0PQoE8PgYjvmkgnYtI982j0M18RRReuTEmInQqN0N2TfRhZnskcrMU
BcpVwIDSCzFXDZI+XnSzZo0vnEeVPfcupOz5K91pIvTlLcGcTcPtrmrlsJSns/marFTrPQkUr8gc
V3qrYNOBJ7Aq61pFzu72j3ppv8txW6U4nTexczb96H60AAEhjgSP8s9yaNOn+CQKvPU8daIQYVPl
J7801ENZiK2vMyPCngi+TxgpuieCsVdg9muCvApzXwRJsyyhJcHJMX3gTAEV6XmTzOELoW1W2xiJ
CfOO/4zJvRj00JiU+//lN60Ty99BaVh9+VDHupnpaUOyYpL2XphuQr8l1Y5uk7AE8+YwbtGxWlwh
mLqd7m3d2TEVpb0xgslydQ0sVosLby83t+P/OtfNeMvfr+oKg0XF/KMposlFn/AxZbMbW3gYXUQo
SRwGSuF5yBoXKjibMuzGYz1vujaZNybBu+XY7Fhe44GLdYr3tW0+UQuh4QfBeNWzeH2ahPLTV/j6
xamVv4Rq9pRMxXDRU2yZ+kRD0NVt5Sw3ZTywp/qYIjTkK/91Akb6kLkkfM4/QZXjSQnBd6gBKs0V
/L2EV6kB1LaIHe+AyWahhHxLfXoaGxsxFNLPVn+0QovW9dzriJoSQs7/cwXkfvNZy6pXtQKFOaUf
A2bypZM07VnNJpCF3CwZ0qELkQgRz3HjUI5KcZFD5CEWl9jmC8hbor6TY2qEYILI8dmKr3nLusvr
bTBLzpWIeEnovi2mLzB2vbmT2XyBbYxHbGovuV/65DIQGBVW4R90SMoX23WQ2eejfgnMGhdPEOWY
80CveMSpkNaU5byQvGXHhGY9ZhrOByqD33KXB6IXzvOMlqein6XtsUn7OSPK1fbB3H8y9GxVlnCf
0oBvIP9YdCK22gAY0C8s+hJa2y2OFXAEzc5SEPhQT7+WNtHqmubcjjQVXTYk2WEtT8ZBCOrLDZ4R
iVTMuZ7KINXPRWi8pZqufJsKtTlFJZO2SS+Y4PleduyjsCc+8bOakJlOiXnIcsu8QpvnEeGVi3BG
NxueMA5kWYjbnhzLTFofUwDIQZ6Vm0mBNaFjUkaVK8imiuIzAPmPwJvwxrY4AG3Rdr/AAJIWYBEe
e5Kb2lUhf0RgUiu8VJkf5bBWyDlZZPV30ijHp8ZJXw0u3RdRmW4MeISLYej8rcWSB6NfWl2mZqgu
bccq+58hPLrxXwge+Dm6bajC1jTbkQEyfwErxdHgKi5zzUXdaxYrlxgDn5jClWelOe77gmC7xi5+
HVd5XT8o6kfNGrEsg24zYAJ5TCJCp2MtEz/G1NzyXBZ/aDiDNS/FoeIm/tKsKDyNCiA2fUI988//
AqHNgK2vjBvLNVVbdW3L0UAjGYap/caGsmt3dHOiRXn4OeVG9ZJwVbS2sbKk1u6r/aWEWA6r1j8U
Tjae5dkhdJQl3XuL+F09XigiIYjrT3AXzTe3AkkrR5S85bMLvD+SjkqZHKLo25Ch2sXrr5/57c/x
LRSljT++BvpwDXRCvr+qQlKSIOtDTd3cTt6O5pKRvIz3RovQKreQlBNPV1BlW8cKEjlip/ylUTbh
HneGfRIA+/FF8DIh0c6mS8tYX5oIgfoGnfqYBI9Y4+Bt/3a244lx+zneU1z9ddE4/xzi7kf5I7fx
ElVJCfWEigCVn5glouJEO4A79QERSn3QphiZ4CTubkOONQtMoF0AaKgQKQ3hNrD4WBQiOp5SJbYJ
ZYGXNZ+UG8CX2AieKtzeT5Bm/QXQ/PEoT/V1RjBNGzqYj7m8TyNjR7vt1gxKMyY+Y2+MABHwgqca
Ov4gasaz3MgToxZy1jY/U2+s7+S4TrDQLgjTfOFQg7sLqljfMDPw36IQ3UA7hyc2ZbIKvd44Ki0z
EUM1gzvkYuuEpddO7xB1JLoJ0kuF+SkRHpMLJIjqZrJNChWh1sx+0tNxjgb+KXFQUzdNdx0ZwIsC
e6IfiOoDosBtx6n0r50kyuqPP0f+dg0amg89jq1NZajUqeZ8gqFFHYP3lmNxQ1DwhNtQgfwRpsyx
NqRL/bB0wVoiLANau4q2MBPFeGkDBOgEk6fbVDaQapEslLxECWK2xnMAqEWrxUtDRfHUIEfAO+g6
247Q5JW0XhXewXQV496VEq0CGiXlw5hXkRmPeJOOJYQS/Izcy0lL4LAZkyRSNlSo7LkKas4buec7
sb4qi8pb3taAclBeKM+0Pu+4It32yYkmtfYGrIUJJJj9vZeUykvk/5TDtqBf21LL2gQ9VxF2vldg
CD5F8LWckP+xk9MinR/Cql40UAL2PDSMx5TH4knthhOwgwCpUdQxhdJid5aaikdnnIZH52oYjp8t
gSdrm1RJq1Xsq0touusgN15jkYdvmYVAxavS9DpC6ANyWMfwA+C0TUHiApFzSY7PwM2XU9s/RDyF
l0lDfMmtI+okTAbqtiheDPtjynTj28xKuJhl/SRHYyf093lge0str8fNZLpinXqsbIakhHwQqPo3
edgrkbnme2N8i+ez5uT/wL+I/l7kSAGTjq934448Fzzf2lgDkyV5qAb2tPeq6KlOwmyFKLq7DMIq
tpPRVQdr6OigxUW+zQZ/vPhmlK4svTGeoWqimmngnFVVVLHityYK855GQ+A/2u6IVOyFZhIcepN2
TCgEaBaaOQZEnmVxNxFoXFkXy/i0vfFlakB8iImeSA24hXZpl92oxM7UQPjrCI2WZ4d8TE7umL+n
RnU3lFBkZMURKE+GyJ9gIUpoJzeCEwPsK0Xvh2y59rBs6p3NDUqt9UHmSfc5bRNM3id5NFQTfV6X
b7e0lkwAnc6lM15kmrQcgtZ63yA9jCFQOt2CpW51khuFxvoAe2qsTjlVp4OJVaudj+RZJEuclcej
mn54BqX0YAijk9zY5GXBJinf07FSDk5VRydv3qSqQXtVHhNaie4HtjPg4rVnCqSTMI7XkWaWH13N
zVyVCXq6iRS3pFPjg9zgnYvJniWb7jYoj79Of11je0cyJgCw9fhurTi/+3+vDHqoTFhO3lyffpbI
OtIoo+SpSBtx9ZERlKnQnpFEOWdhaO/yCHebsdc8PB02ChSTQubRC+In/vf1rULTolnQ+SyO8oRh
5ho2r8xqt31Y2wdTsE53UmtYjyb2JO4U08MK22GaNCiY2W7w+i/TiL8TJplF6EI3LPp1yFVQS8hZ
xl8mQnaMfq60VWddFoW7yvvIUJegFUgSINqZL8ivWHnTMMejb1UXL6/xvs3B8XJIbmSY/NehPNtM
FFVcZn/QI8SuKv1LjaQlCJTw2o/CesqK+jlBdXFu5vZAnuLvzp0q2svDCMEH0UGusZHXYqiO71q9
TlbyrKLa1qGPCGSkAmTBe1B2//xL+a+ZFb8T4ajqTGnkKWfN6NO//E7SqKxHvdPhSdhhgxCqQePR
NscqnMnKwbHyHHNfZsxR//mv1dS/z0pvH8Zf/+LfmKpff3GtJb5l72JRPMVBXKx0Mia3KEc6WmJJ
d6JEcs1N+iHLIvc/i6bFe4+t4EpGRHxHrJC6HOZDOdZPOzxQBOrNIxnsv5XTpjaPYv9TC0X+A88X
ICDxRkZJuK0HYMG22mLX7JyVoDv8YzAqZxWREIkGI6uvTAVe5HgGu3Dpkt50DgG23VfI8xbwnpuN
1inNyqxG4+K4p6LXqHbQ4NdOIp121E7VB7mJSs/dMwN/J4dM+zXU4htxIactaOsQrdI3U7uJR5ow
8ieyesSLiPd7CdbDmkOOhiOFNS8Yh+jqtoVFsL0ZrlJ31LN9Nfn2Nsj1b53SVvi73Cd6MBrSC2o8
cuhrM/YCAW5RtKzS5t35YlXk2va3S+ShISDcsfS08JrwjaDJXLcLuUtXBXFxfpTfGTkivwc0g8Od
QiAJqJRyJKSHTZChE0GzSj8RJ9N9WZef/3InadbviwOdb7SDUUnFQO2y1Pn7Lay1ZmzZbdmvUbg3
B82nuUV1f6+5THjpwwyIb9Xmu1bS0a1S5DBSPGmQr7TQc1qDABacF1CUAGhfS7/H3JpSR5KmsHhu
sta18p2aa7K8YToJur83BRYLqtfNvhkVh4YxU9EK3dSpp+orj6Z5sir35EYYbrwpK4WGz3xtNOhI
wIdA24xyYlcjn0HaDMhbHvpuZm9JqX+ePM1H8QMERmJUfF4NZwW199RY4s4jZsaleybfi7eenG5M
d2U/oqwLqnAX6El7SCYh5qjmVykkCRJ1uvrtRR7IjROmp6TIR0RmMBUwMWLeiukaB2Oob2mxxQsx
6M1Wzw13Qn8HBoFUK6T+uRFv4J2RNyvCX3wEeQK6l7fJ6IYs5J3bZh7vrjQg1YxHBHDE+XYWFlVI
xEpZvMwyt1l6c1KUjUrnLqzNDxc3L5YPNkzzmJMWGWQkdYCbIAflxbefkNcU4ynOzGIvh75+NjKN
8VA6xubreqtw+OMGZv5rx20TSnrrf74Vxd9htxYrVOHqzM50F38Pqr7f7kRhV11g2HawMQLccK0S
vkVaxoJ1qgP9MEUU7XdTp2WrgvgCHFvpu6yUxykS7gpMCyJxg2CQWtHPYt6oCop17oDBVfWzHJZ7
VoIGyCjrafl1qTwhNz0Y5CIi4c2pzbPT5wRPCT84SMW1G6g5dCj6GbKYhOXnmqUei+KeL42vZ/03
uRf+uZc5Vncb81l//PNvS6J//7qot6kc6I6tqw7BXYZq/fbbarSYiACzLTb6bF5pVk36lsymjK+N
JGvGPN/u4qx5luNFT0/3xt009TnDJFwAS81PcjMUkbb0irRffY05s7Ly6zDpMdYNefbdrlCXFjN1
Se/68sHtxdzhNq9+oYi5H0awGSkuBznW17qx7VuSweQhlSkeNiXZErJ59bX5S0cLtL9GLElY730N
KItqDPVpaJT+YRyGP3JSF9qF0v7Hm4xKtDzE/oRBWe7+z2MrP3UGeWgyLARmF68Dh+ANlp3TolLs
6q4ijIAQshm4BNK0vgOvlbBqnvkrVRlEq3/++JzfX+C2rWu6S6lOOEgc7d9zhwWcrRmKDiLW7R8c
VXy6Zhjf3s2qlxN11k4km8g3t1Ufiygi4W9+q2vlyOPFLOKtfE3bvj6cjAwZhrxUc7VPL8P2La8l
fyy9i5z2P39QEd3+IPmT0/wHeaDSWMkQrZaCGtxiHdd3rQOPQpudZnIzYARCWaOYW1SBzW0sVz5h
BgNDDf0MwhGtbwnlBpPbPIaYtYuOnAc5FI1+du+P0Uae6+lvJKWhjgdFCf0dWqT+kDjDN2luzcy6
eghw6fyvoYyr5NJJXiVCnMn9+OnPMC64NidfqEDF05bY7zanhKsC18G3QtYI4QneOKlHKUuTe54s
/M8lf/T4OGc9c1z2uFf+ZWpI4/W3N6sDsttmamjyH1aR3yfMZU4np0voqdnKd55Bd1HnGpevTYU8
xdZK//SXoQq6dz+q0bbUc3EZsLZTYKudFQD34KHq9ausOOiO6txVDjl3/VyA8MJqbuFbzLtSB8Bk
Q6a9jCtJA96xDuHe3N2tbiQLmWQyJPzbl8wEu40pMeyWaY47vN7tXp15UZbRBle58afgc4LifJBH
hqq1e8uBkRd7D7dXqjS+5p3S/3rFyuNCAbt6Axf1CasZD/xOm7kzWR+ywIRT/PaSl692FdXH2mnU
chkLA89vCGxqcVtG4jXXdoExUC8vKvOmZkpz69CFQ/BNjjsi+TVuO/YBF8IVIEk4YTZRlFPfhu4h
GyoL63d4mYrUv5cbar3KucZcf28LfY0xMT/KIXlSjg8OceA4CebM3cwn3nu+2EC1gPmLh5G8UOtw
ry26YXBO0fgqhwo1nE4wMn49NDqbjuIIYOv2TJkPraKwj6qpK3d+3L0EpWYe5CZG41Atvo47z9K2
IE0QTQBp6h2Yg5JfLobYwKk0sxX/cowNpT1oOP5m1JBr2gRwKUVEzpWChi5TooapTPkvbx/z98Wg
a7AWnB9gpotMicrE32eNrRdUPglpDhbTsrzIuxWw0jMxZO7+635ugEbQ3QYM+Jex3ikBKiT7xqhZ
p1au+GEZV3rq6Ydj149gGJUFrwjCUf98BPEXHfOamZh8AhF6S3Bj6ib7GtnAU5f9tJMZB+NZ1TUH
pNtHnfONEJvmMSN0XZ6DAtM/VMTkyqNQNaZLu9ImU+ytMvDPY+b6aFnnXU+IZolEKV0PKiFpt0FR
/cv6zf396c+vT2i6Jnh18wpg5++/Poj+VVDW+IjL3t3ZqT9t7SRFGziDKiSyQsIrJNCClGcDxV8W
rRNvjvOuyBWucLvu5CWjNTx61US1V1ja2dZaHQY6sIQ00c/2vJHjcuOmpDJEU2JBjeTaX2NckiGm
PtXmIbEEODI5Ln80dWnlWyHCSvnHfZ2QhxmkG3rNPiZW/jTeGb/+rhIM/VanX71wvPqtDCtn6VIJ
2CleoF5Hu34vhqB7V5nROeXWqTCoKUSQ26E4stDHbt8migWfCkIm+hUnmJ26jPI/lJDFMF9GGwu7
DjkC6w8bR9k9gj/9PihM7d4m9HSV4MACctimMVYRjednH5b43OdjVGXrYbJhfIfNnME4dQQHQg6A
sgo4k5tk8RdygA4wkd469pn5ErnxWa8g/PWWE+Q3pCFVfP2XWcHfo1JYg1m6hoLKFOTXCUeYv90X
nqPCjhgaYsddQlk3vAlyJD5Q8OeUjBu1Xe4Osd7d8e5vl9OQrXGNlW+KPxlbapXtRh76VncigGm8
NhB7TgpOkLKAF7gedHfrwj45GGZDJXR0UNXPh7Iw6la+tZBnLUGvPA56PuOeoEkWXvUanEBwuB1W
c+1ezAkOfZPc32CDuu2Iexi3T1LvbHBDBaNqvhJWYa4mVLg0/5P9QBDVdSqDp4KK80ptDHQkc6Nf
NvXJjd23UR4d5FEdq+jxfZMZf+LrZK5Vdk+dI1cvUc46K0c3em6wul9c0jlvosC6MViAzSe8Lg8v
2lTUzHF7QN2Jf9L16f8oO7Plxo1t234RIhI98Mq+lUhJVEn1gqjGRt/3+PozkPQtlbX3tuM6wggm
ALEokQQy15pzTNYNVY5vnZTd7n69NKy0O02N2BBiBWe1ALWLAml8GwwzXPe97u+HpB/f6PMSsYOO
tREglWMbZ3xuNcq/TAo18fcl0Pz+OzaLH9WBPMq7b38q6zQemZtGwnwKweUFbb+61QQ1ksJuVbAu
cXCqIy1bSDQ+jNL+ij9xLQ+iNtVeuh4IiT6OV31CT3GnB1v+QFp0jbmwCkIfSqSXPjWOeJEfkthW
9bXr+tOOsg1ZL7Udr7ES0tcO8mpZCsiHi7KNjFOQVAcVigTxZXISUw5bmmfjMe3JvFF98Yb7fY/G
yfoBWTSFHDMiwwrMauf6mLRj6GKY57HKppNt/UjD4kgLN3wLeVvX9BtmFS2lgrmFaR1GGO+LaUzQ
jaaZt8rCptynPUa/BQomuvb6HGRGgMhDOXKnJ6i9fGcaqCyBSRXHYYJZ1gEMgwddvoGClWsgufQx
skqHPjUWK7kvY2W5MrPC3mK7GtYsTAdqGY5PfrcL83EUxa1qoAg1sC3+aIJvSlE4P1KNZn43Ca65
+I23LbneB6UDR+RGXrFSFdAz/WCd+1yf/iDU5SCfH82jvi5SPuQ6ZcnZwpBJrvf/24X+T64xONAa
+DE5S9KH5QYXZ/3oihmn49AOvYlyOAglQQVFzf4gJ9WBqjWPo96s5YS7DNr6CQ3sMjDaFF1cEBAm
UQavLDawKSU2YjpfbJymsrZymGnvBpShNzRrw77Qx2wdzme5TnydyjZ/rifEwnGa75heIEZCSPJe
M7VatlFWngHN6s9cts96mvbQdRD9AZQlAwRs1Xs1JzKTk/VlFMNwAKXGLXc+rUAQtmj5zl5m9dOl
C9NwEQdeuYX6OeFoDo0tqbA+mH9hPk9VV12ZW5M+ZBvPkKRAM50zqxioypjQ4LvyK9ji5Bj0kIYB
yi75WvoowUeRLCPESGQIGI/lzOjU1HLDJcq81cLCE4tN4GL2vok+wjUXKBmar3jg4dMvXauHYDOz
bDNzUrZR7vorRNDpS5gVykMclw+5GmoPVu8+REmYXJExw7vQAyafoB5EY42rso+HjdynNyR725Ar
FJN8jX++W3BP+NsKg8vFLEtgeq6rJkhM6/M0gn9QaSh9iBU3lWzXlK1lAwrR927oxUdtbI0HxBPb
sDboC8+eyGEakKOXAwHntW89CxUPIA34l9AMACZPVU+kRNs8SMekPLdx6kVOEvXO8Eh6gSok9kVk
oTJWe7EnBtI8JOhgiEAfg+EWeiHKZpdleWJ26xGRRnAcyoY+PCXGZZcg0J0//dKyo8+f6wYqC2Up
ka/kPnlUHkj13Fu1QuwJAgxXbqJO31QEUFXNx8offXuTFFO/I7q6wWis7D0jEt8at7WWk9FEZ8fN
Xx0NpDcziY2exupFipZ1XhlNyjjd3zXMUW9vkdjjR3nzYx0L0FxmoiSu/rb5tA99QYrZ1IpoSWUH
DfTUaeaggICsM7BsXrLNW6qUSjff7+TO3EqIDMf3rDRuseUW5q8Hg9KJaWnJxcVnyG8RwDygqvQA
cCxcl0QI3OqyxMfT9snC6kNl+z8pTB9Qpt7uqrWPqXFRABs2b/4v/LjjnBFtmd3TkLrXuEFt7ygd
lIA55mKgoHvVW40a/yzjFji/mlJRt4k5qcu0npqtvKbIzQiMi3y05kI53kTLE3CtxssCyWRS27Uq
Bo+6Hb3Wj2E9FszEUF6s5XRBbmJCvla4zsVykvMKudOaJxIQql9oSoTLInTSwzip4oSgqd7ohRo8
zS4JLNVD96YN2VcA7O4fxvDTngnwizEw1kjs4idZlTPNqlg22PN2smbnUQ3Gz6qf5EG/1Nz16AbN
tuvO0l9Arc/aBEakAPmLund66ERBTCuQSN0uoNz60tpXn9r2cz3zw2sq3IsRitRBHtPJlUH7DtwH
sxBFBz4JLfFxYPrG/CXKDWU9eW5AEazls96a1d6t7QcrDf8Eztm+oNAFrJG56V44/YAvCQerU3vh
T0EOu6L21je178MVtD91fe8Q//PlQ7Xm2eRHCZHSBNMNw1CtGVlpC9OaLy+/da9GjGJVgFpjKZJO
s3/kKuvE3i4UmKl5+wWI2SoiKeBrE2K+z2A67F0biU9fim/x4KHVbzQ+67O7+r7JKR2E/XOUmPHS
LJzZVZLpa8hk6MFZSEfkP0LM8WcNdzhvJgOCNAgyhbuvG64imZxCzKFOKrrlrALbJMo27oobrb2D
4njjV7nfG8L+UKtqfjM0+1BVJktn4ooWGR6FSxRm9tIZU3JaOoGabfD+6MzoUOh+dLRQjK61iDx3
h4yzOx9MzutlD2C090nCy8NccVLTMiPWTs0ujaqYm9zCUAjvLd6gS0QCMvN2bTfcZcIPz8odwKMl
6QqDLC1oSd1Np/fWAyAwEuhNsiLWrVXk9S0meghwTQdP2S4N8oeC2onnNEuxvY+B6ZNapbqv+Lxy
LoEU1OS3j1yNuVorLnLkFgGSByJgK1vfCGx6nyiDpI0GZ7SOVHzcPCDEJsHuMjbuQ5Ll9mNik3kp
+RRqN/MvRcFnmnNxRFjvmZh/w/lR//d9oSDoJG3wfZRu8Ez90t/5VGFmHKOzModY2UKo0reNVkJp
J432PYu7s27VAw4x3z5jzLQWIwWnY1P6VDATeN1KGuR7qbev3cIEdRomK/k9A+yFcLF1HjvfGVdR
p2j7GqYB66FS22WKX928uLzUM669HATU2bA0+d08z3wjndl6HHGgLGlhTFsxFxHkxkJbaaX4rBOR
lYBFfHdXAiTfDpbR7WhaqTffMB6k+acqCBwvc9x30fAvhRNuJZ+/dMxNVUeoLoIix1S1T186MpYH
XPUpfzjobmtrBg7pRkGylHwoN01kkDHl6ialsPnhxxHhfIFxetBIe8XoKFjANdYTUFhrPZjCIxcv
Gy/gY1gWqkLdJMhuCDMUUbGfWoKSjcno9mNK1YYgEMh8QKawtBNc6b9ndBspMo3aNWPiumkVTzuC
FW6OmipAXw4manBdLa9yKi03v82sba9e2JmVX7WeSDJoGt5WRf65ziOjOaUKucvzOzUMertSiG4+
ZX03XPIKaDHJ39aLO/Xn1KkaLtsFCPy5gwCAEO1/6hkLgwYp6VlRSGeby5MyGNM+GTwQBxLyMF99
BljFatM8lxVfklipizVuKO+lwvTdWdrNKuwHOp8Gy96Wkj5Y+PwA0Dw/1J3PJp55UPUAH9aNCuIj
+nYDsL7D4teD4ZE7x6zBB9emD8Js8gsxSaheY/egZYE4GDMroOrS8Evm6I8dqYs/0h5onT06L5aD
Yji2k4ypkmddoW5OCw0ImKrw/Lo1IeoVRfQwhJO91Mcq/ZGjD8wjfQMidlzPOQ+XgSyatec6rAmq
TLnITUuPYtdincrj6VQUSGQ1bIxyExf2l8qkDWaBcFhBRwP4CRCWq3pTn51aS25l7W9cZIZvLf/t
NJ2bixyGo/czTszqMlCcunZ9dRMOHsLKeazUtPttM2Tiu52Y+f7T/swrLkAitENPChsTRb7oidFf
bExVO0qU392yXUKgKY84W2nTZ82eu7Tr3Bmzvz3UMcKs7SkzF3g84iOG1ZTvbVk+yw2wsmfED83Z
n/wWgRmoRF2N4Kgj7lrKM4pSK5+HLJwLP+a1ISLiPNrDs9953Bj6yt31w1QhhsZ7lgT5xFwnrW6B
RvRzNhI3D3KHhbQgMsND6nVNCNPYqAipT2mXCH63wOUdLaZHZlNQGbxsvFE+QUPfi82IzQkqW14O
OxKT85U2f/pUHakC0MRF2tXLwC65w85IO2d0rI1S8MbXOhk6rNz77Qj34eZUJrVHIHz3oTqEJI5T
aN0g7xU3a76jtoVQVpYemNtY+dEOvn9U8zI6gb+MTqU2/fWombLi4Ovjcvp18OO0SEu+0J9DthZZ
NUmCcnt/LE+SPyMf6bxVS1PpotXoazvWaeEl0hzlJcuYnbKA6GBkMOzMsWP2HdWknDM07K5Y22GF
7VueXMdUOHNnWt2Pln19mFB/4ISZn2pSxNnW9G8JdXdsUgRkkKkTquZ7plfqs4UxbZ9UKutXk6BT
tfvmpGW/jXW72PllT1fRLw2SRtzirHY2onqBpWX4U9oO5HE39rWVk7dEJGY2S+3eJgJYIMNeVvN6
RC+14hRR7lHnaD+5SdC53B/V3NT+974Zynj4dIpQamI3BXHvwaNRwPVE/Izs4hwDvwBI5UyXIAWi
yIxf28h9oh2mS6eH6o5iOIuc+RQMHT3E1r3Wpu660Ox27eVW+jpXvru5HhUZprtnDvYTVhJXZuEP
zXJoGvPgNYYObanaurWiPpvGmFxj037SYivfJUpWrXuzK9KVvPs31O1Q7MOMGIhZ3tVxUSD67KyN
rTbdyxRB6LTmYNKGZPJCKbtvZayxjkud/PHjXEAk99Ufa2xlJZXDd/mwEQ1LDyA/BmM8U1uN8CL0
D/4pSNVkXeXOuEGzUGxd0iR2jWMUzxPOOET29AFs+gCIfdyb53XFNjUQnk65q7Kst17stMyf5cZR
h2JRg5c8yGFVFTWBMHZL6hiIkn+ZK2vuf9y2XWbLlGdNV8OC8bndDmGC+6ZRcK9osws6u/6Vafqw
VfOqXMthSOoqj1KxlUNlojg7xijC3D4oXiKhr8jD2ud0L8gt9Ejd1t0/bfzzje3HX7sKgAqpQtGL
V2jxWvGYq6VlxeqwKHB4D5mP430yls4lmquT1mCURyOLEVIqRfLSqRW9JayZ0pVJ2UPbjEr6/ZNb
U/o20+h7buqV9niXhk9OSv61iTysqYGGfqzTxgjSZJ14/S0MkmgNFL06tRGSgQjO98ts7njWHQQH
rcdtO7auSNFJKO7dDNExYWvxrET4wEPKIQzGDpjQhD3tFzcSAoZ/xl/V7Opm+ENaZ6YRibrVBAc3
8JggV+DLmvJaxf15MpgjwMeG4TCndYpQOVUdbGVJDPm1i8Rb8yRHcn9RuSe5q+FaFSx//dDH82Aq
PX/80N+fRyZkBE6IfzNpT7JKYQJ12ykxZog7icQe0mrB+hN2U9LNubMQII8fG7fqnE2fmm8CixDN
1floqnV/RpaDgB/zM2HyWiNOcqPXeb6YSivbuEb+/9mPZrmHONO2LF0VGkIbS0aI/7bcU/FAkyNG
r7jm/rLwNEcFoz6Yhw7o18aky3FLO+9nnsOU6pyAIM8m8OwLnksbKRMaglAl2nnSsrPV2vW3VM0W
QzRgaPMRZM60WsyVwxJzC2T72NL3/dBGK22mUHp6o1w9jWa7GYgKLBxDJYSaWanFTz0nB81uwtlq
Fp+pkFT70VG9p5B6ZF9V4Q8UWaAFVVX7AhW+X5ZK4j4Jj3xvH7LJQ0+S2y4kX+To1HF8NHzb3fbA
eajiHhJLw8VfDhopu6HNl8LQjbPchOBjpkUE/vEUGV8jtTHOaabNGWtqjnezuHSVNr0TzC3WSizs
3V/Dxeg3/XMCYmo1ZXFFBKRuLaswAidXNiTnxnZ5lAfkI7nPzV2q1B5+rpYa4arIM7FpZ68nsfLK
Ne/yr6njt8ePXeMPRIP6tSmIX44B6zhVYR9D33y1+TpGSy033Y0RGkB152cBwk99nUzsZTQGb3Y8
OV8ynwu8BSTnEdA5YNA8RMOpschTY3Fxes26KcgVtl3VhLupy8ubXaZMrjrteyJaYgJDz7nGPWyu
tFdJP9S86T30yciYzzArGqxqr1QPjcdNbBqB9SZY6unudPmToZAtEskh3cF0Z7QV/TxZERk9vzr+
8zX5k4Rm/jzrgp6SwFhCT8rRPimgeuF5/jDU5lIfzOlggal+kBs0fMmC0NIAUIPpPQi7M+kj+TVR
3Gk5XOeSy1KoXbGLqmR84kJtXUPlPrjvGQG+JQ6xQCzTxqf7PhNQjqUUm8pHUKh4zvTqqRNJnsZk
n+SQmRrTXi28ylGfb+oiUm5llOVPKiTr+16+UGdUC2jG5mfw+1HZMkGoL2roZou2UJ19UDrmNdR7
8xqk9i6xAAOnbmZdWYOYF1+76PAVMHGsQVyFL5Rtja0Qpb7TFKV76jsMg9T33R/R6K51o7HfLad0
AWMqw8lJJu1cFpRcMBS7cHAJ0NDzsD33ggYIRAMe6uFW0Un06DKNgdzza4OGvT0rGpdrYpD2Hwfl
fjlsleTPf36LeUc/33ZRRrncdjXLZJLkOJ9Wy2kDUcFAZrRyPIO4H4UrUIgW/1EDZLbVYKcddfq7
RzUw+20KDoNIlERdZT3QnGTEc2H0OK9R226F8TJ/AZ/lRjdJrKg0S9lHVRQ+A2WuT/U4vn+cIXJv
QA2GiVvu05QuPVDeXg5A0LnsjeW74zHXzA2un63mq18K8484ict3L9aMXYXmZd3NZ6k27RN19K6t
rmePGrEuv/30NFFAL5X6AExSvyglt7LZKE5FmDDLLFGYKznqZcpzvL/zAdVCI5AOTna1xwaqH+yg
lTzQ2ry61Kw3UxTra9/PHBSLsPN6vw3enQKngIv59JTbbXszC7Ee5/0eK40d4C93bcZ+gEc0eCuH
sr06hzgX+bWv1IkGbT+tZTZH4A7lQ2CVJ4o+2nM0VsFKPkL/+0WpHeNWqU2ynNyItisBDQdjKEgJ
1jz9S6M5WM1V9Uc2EXye+WbzbNlWubMDXdmiolGeY8v4s5lS9cfU9A+Vgs7c84AQdbFZHnIUwzCT
aA8Z7jRtHG/grvXrEZ0tsSnwMz1kwvqPo8W8T6TkmpeKcajo3Z5gMZpr6GLGrdT6n41uN38MxHsh
IR6/s9bPsM636VUxfASAk2PtXCCNR3zLR2QKyobGnbkbDMHsWLNfI4Cd3wdWOotSSfmGhqU4DK0C
xq03tK+O+VOeEMJ8QijZrMAS9xSaABPi1/jShGN7ieAGv5QjhFea5DsixHBVM/k813mT7eyhfs87
XzvLjT6Ufz2SQ80VEP3dOlrJH/g4r6dYSrte7b9lZUDqmB6O/9KlVtXPXWpdxbcHKYHITvS64nPb
qQoJFA3i0OAmSPn8ENrds+e2JGKK1D+SUEzD2VZTotyT5nXQkx8tN/ynSMe6zP2OKwxmnY9ez31S
leSgtTVCSX3nGR8BWbthx+XVqkNyJYKwIlJkxt+WXqgvqO4pN8gEC2Ve7CiJM69BVec+DI1aW9iq
u5V1JGUSrBQ1tAyyjgTTVLkA5rkLUaUaNfUQnHFfaO5aVRiQ/bYZGsAK+iKYMxxkroPctD2FQ7Ux
FTBfHBBadPX0HppFPYBhSNubPVr62Q+wcSGZ79aZ0ymkpBXRSumIIUlql6A1k7CmbDR+WJbRbO7r
UZF6mHosLsLNvB6Vi1LZ/JUHhooFWu1TinY7ZS9mcDg5Jy1xkVrzUDXEhXhuUW0QrirGSh5RwuRs
OqI4yJHc6PNPFBT8z/54/3HsG3Mwke7vuALzlzbltiYtSjh5vuPqAQ3hvtORkIRfh6R+snYyczfS
elkWPfExK5krAZEXdXHvBdOhGvARZLA2Kpflnu9Vs5x39893B+2TYhxTM0hY3AuGoaMeB4v86e6g
NTnAir6lu1wnwbIee4vLOBu9sCzCNKIWftv8MHcekEAHp7xwkM7LXfI8W+/KbsEEq1q5AQXQj2e4
HxnpJh0Mu3gKRPOWhKH7R6WWy9Efle+UcPF0F3X1VHd6uZ2aiqoicTr49qg2DCLXvoikuMkfsiKq
ix6caNeg2CI/iZllXuohTh/kx3RM4EIVGsZFeXAgU+o8RuqTPCg/po5p/3Z+Eo3TGva3uZYH5fk9
58uR3AhLv5Avkj7I0f86H8RlUi3nc+Vrkf84nRleCwX1tfzXDSLazpUPX38uxMpdv177fzv/12v/
OF/722uRz0/m1l+vvY9G52yn+pMhX8t/OVf+nvLZfp0rX4ae59ZGhSu+ymz1EkfmX3/Mj1/2v/zQ
rz/Ox/mql0zrNgcqJw/Kf8TkBd1HBCftaXaD/1N6+9Ud6oeojrNr6bTFq6XS3mSv57oZzdzgRY5C
iJBwvUlyUfTIfuX/ZFuXjYkxnXPV1E9WdmXUezkM8Imj7iKgRp6sNOF6cEbxrBuRhpZAuf8DSWcF
D3bO7fP+Q6kJEyIe4pX8oQ5x9joN0mkTTfv7JQWne3zC3b+VVxR5MQkmF3JgFwyrdCI3VsRa8VBo
jXrz9GqpgGx9K7NpOrQh+jY5BMysLz2d1Zkc6mGzSKogf80m1TrrBqJfA773mw+7el0GTbpDqZy9
9ZGUgwZPKW/oFT/sM8jy7E0DlrctktBeyyeL55cwWVXx4AyWept6rhbzk9V/fwnd/BIozZosMjwP
MoJmIeEzpJBLyl3tOLr5XosubBa/NrqnaIu2zP2di/R4cR8zCTAeKsPoN8SbkiyA3DuMjLha9iHG
QCseQ/ibc88hnxXwcxwLMlO6CkHdXOeT72zceZf8gYFsm2M+D1uHplUVqL//QENjZ4zn+GlYqtQF
5pP1+ZsThHqz/efr3ycLCNYPME6W7rgCqxAaRf2TWgwtthMmKqtjtC3usp8lHWbZXZg5ZncNR+8b
41qna7omWe0RyngOzVhvNxnFqfd0AgBJc/07a+tyVUDBOqEUqqj5f7UxgWyVIvbXYvZLy2F8nlrV
XUmdoB8p3f24VBHKYaoU/toChHhuDAIRMr0/9xkGd/lIzISYwA2U9Tjv+zjwcV4Rqho1+1ZZy31N
k4hlgt98q7aB+QAEa0GEiEvEolNm5/vEoxsMwm3F0YjIA0U3obOOioyLrcHqFUGR06EOUbApJY4f
lXdmJc8Z6/Lghx1mal/x7wXHkJoivTLjVsd6tc143l1Vl+2zPAPqXfwvUygcTX9f1yClcOZyomlb
Ohrg/7B/9NxTk0RgY+mtdLhCD4wWjjAKSNB596KaGc2JpIq32Hj7l8Ei7pV3hMJZ+V4qk/ddI/Il
D1rED4MZUTrLtO8lZanZcC5uhRuLVeF2DoB+dWPUXXqtagcrH875X6M50pl2eLKjGxoe26kPCSn1
gqMcfuz7b0N5nkgHvoxEdtT2aJ6xmmF3A3vMylFhfRqq+TGwKdurXh8dJo1mmR/E/j6xopjILG1W
Ven1ebLyYGsEo78MEmZDUGrKQ8WyVV3r1JsPfqLV8CnnvYDe2CsfmvOhqB2sNfwElyKcAjU6TrrN
xFrr3ai8h8iL42cq1A0BPAMocltJ3guol6vatY+u6lFDH4ZdpBu2WKU6VgEXN8MMObiquQCmlO8D
ZKqg+qLurJlNdy4GPetXIBLRYIdevqQQ5vDrz4foCHZALKxNkzsvOtEFB6cWw6E3EceS8chYbtqM
1XadJu/o5+xuESjkc8rN1CRH8IX1/mOXfBQbgXJKRW5hfmqs9VQY1EAJBruFPWZp0kSepwwsQplP
5K309U4NfPur71LCIjLIuuj+1G9gf+osffqlFeI2Tabgr40cgrtFnaAMOARVh8xTUVePgxsQtd42
7gFq33jMnaDcktUljp6GUSxMxe0eNdIaTI6juhn3UmOjk6xyEt54baL9iGDiVUeJdmx6ALNyaI6J
z4V1JkjOR6s4NpfCpopKgDCk9ja/UWuBRwQmiir0T6gP7rPVAE8eQiG2mWd9OsFHA7FwrMA8sUBM
l70Y/NePR0hB3nI4fo6IV51S6j+1Kf4JeCB+a8dmWLqNirGJGMONkbTt2eusfA/yuyKzjjaHwVz6
wNPXT7EFurGolQc56noWLrAnNGtLuYaIN6NVDgAZ6XDMFLHZTBSGebYdUvpzoaL+0cxhGwGowo2b
U6OJh36Zd6m6TpqBXpcNPyKfXTg6etWNOwtZ68BMvtq26S/zRHPPpVWLK5ksP+T+SQMNgr6nWKWO
ke3pWY9XmgIjoHLiqAM1mq5yH9NZQgEdTCJm4P8sh46g69J1Nv6cTxB0Q3DGJ1nEJNSa7SvXoKPM
7xzg1BFLErlXtdHNfSuKtc9f/Rm15EuO6JCA6wbhNMWwc+7jhuuT/BEhZ/5oCC7NiyE7sajpHu6j
bqDMG7v+HI+eHARfnHrpBeo5FIH/6DtD9BK7Vbay2mn+Zab+BRIEy0GL0HHVCMxdbgjs2Eg0n0VQ
kVXV+OYXqCUPAJ6JF+A6LwUifFwngMmlupPykQnK9M7GxdaqHsXneS5wnySYZYEGEopWOc+tk45S
fWp61LLnBoKp99lepW20QEBIb2DKM/VfLvTmJ0E/6ghd49asuii6BaWsWYL1W82dEBvMD0X3M53a
YJOMzpPJhPItKft061skCcmhlufvVZY4F7OtHBJlnKeGovdzY6avlLDHRTwDxOvgXGEm+aGYA3zy
NjaOA7HJvWs4e8RixTqeac+lIbaNFqSvcn/ZR98iFUEjrUcmRhE1rTWC6RaxAdLQGNDvuQ9v8juc
RNEpHpr6QY5YW35zNLdhtcsHQn405IdEflxGPjfFgEAMAQGpFfMZCQyCNRor8It+5u9Asf/pTUVp
Hmoz77auMv2pzxK/oA3tf9HTIJv5dCcFckaxw7Jd4Dpgav/DSEk6Ks1BuPz5OJlvtVp866ckesar
rx0qBcWXlI9Oxs+GwvY76kB1UyiNvqu9KNqzwv6uU9O+VJ4PeNlTuKSl4XiRG3oozSYcxLSUw8RB
Dh5VanIIwJAvDTQkrwqX4mVhqPmrDy156fBO3h9l8z61dpZIHzCdppr7vUX5YSu+8odSZ1/sKq2/
JHVuUgwgAAm9lrGsDX2ZYo7/Xiv0ebVMyZ8sK6i2BFzkB9hRyUl1EzTd4FFtnJtTdvKrYA2YRX+w
Eqh2LrSFTec2BTRTAuf1zKSeVMQ0yrzqygQ430G/nYPWhmKHEALjR6VWWAiQ4iXhkKyjJogffYyd
hNog+6uSlmBdOxXnHCnUtRztlwHyzApGRLjMwC+fy2BUCLjlkdyg8i9OmooD4+/75UHf7wZonyIm
qzYPFiYz2pfWUpVL1VhbOUIz4b50ZEMNPpXt+XiChndS6v5RjlyKZQuuOCNUJQ5OQRjDmcbESIF+
Zzee/mQNLBFUzwDhGEQ4EejVxFrQ7h3QCps+nrS3xqjhkXECntVhOQQEhwWWViJi88SThxRo6+UC
9GA3iie5j1XPe2CCVJa7MDH3IJS5Wc3nFw33zaTaKWqk7mjdJQd8z0DpjWa+dZTNRQnGblVVbXFL
41hd9Cn3aIhi1xb+H7jl/EkZRhLe4rJZR5OBbxVb3Epow5w8bpO9YCTGg0ubdynwBm9x4bUrH/Ht
c0PZ4VJP4waUlvmcJt43hyrgo2IrlzCIszn/YbjUqfptYpm2LhHzrn2Wi+fJtHDt9OFhMpLg0Hn8
O4pCTYvVOGugLq73CmZaUgKdag95JtnquHiY9zNTALsCKihLbxbQqpNityxwiDl6HxxyD9wqLs7V
hFqWb9eBpuCe8Bhys+ZWra72//KVNz7XH7FIqVikLEI1CRO1mKb9/aIaW82g1i511/y1R7SAMYSY
+DAhFd0c9ObBiNr68nFAA0W1QPTbPiACrS9VRSC1WYLo1+yyOrTZ5D845fSjnGdXil8ADPC1H4T6
+oehLCmMmQrytNlxUOr694AS/AbeGDcS7C4gfVNCjnqj64O1atAWDKFRrQt0RGE1DAsjqYqjqdfu
az7POuc/mIM8aTfByl3Poco01vnDJk1AUFtPXJpcaxKg3ZynIHptB/OHnaZKs48b8WwVCYbhqqmW
hhZlL4pbc50yoq0cjVNTH4iASSBIdXNkVAbTuQZpZYnEObfVYDNJt20IYZziAInZ3ofyHJTw9lkL
VHNtTcELQskTgtfqbDYRaCb58GPjVNqxsguxFwNwkEWsxwqpaxYQoLA/hVbVn+SjYgyI/RVuScTe
3w5kDWFn91PI0axQWuH4wdxWula4tRTjhxzVqZEurbq1l2Zdpwsf69u775D5irixOeiqnb2N/Zn+
WfE4+qlVM/12iwdKlt1mpKOxlC0LayiVhdOX7V5Ng6OFNPgHHKGW2+loXQNS/va+6rebZsj9h2TI
4+W4diFI3uQnAQ04cTc3uWoi8HzeH6X2hrWW/+SW5pehDgyaoJ1+E552H5Vztu6vkTz268y8VO3T
MGXJorWMPyrK6ie/1dWXEj7oUu+Tejc4pfrSuzW5QCJxV17D0YzmAVbfgd6B8fohnAaoY+1q0Fv4
pDBIJp3x0irmeEwGgYqkMMVr1w/xztF7en/zED9wvXYCa9iWbaq+1pWZLzNssoeG72yIrGpLA14n
6S/b0iXUv+i9YR06CxzEMOrFgvp5e6Re7TzCA8Jt6CKdSqfcXwkjpvQ5oNqMzMxaSC9E56IC4Dnh
zElrBH78letF9ckv3kWKiWjx+wOnzZornkBMy7Fan8qpgqxsRdq6rYH+EqJRn+QBuXF4FxawR6qz
YlHux94bLqZYwxcCm22Rz8lfHeBWBNr5QqEjiCLBDBfcd9Gt5ObPEZQt7A79ncsXaY1OdGuho8Cw
R1Xd51x+Lbh1+vgYVYV4kVoUBnTgxItU8jEgjw5zmx+T+xzq/pORxsd+XtIIw05OLT1M3oxcefWs
aNyKUfRre8atEkpDVG7WzGQZHTh93yk87DR1W2SW2AlFqY8Osgbimnx6eBjEx1evaPeDNXmI7/Vi
qRYw2jUi8bZEQvSHqbCasyPMct0aor/5VQypAtDhynQQlbhmEMyBHkV+pEj5+0bu06oOtY9IbEJ+
itJZkoMDbouWGj+EUYUkvsQP1sEY/B9j57UkKZZl0V9pq3d6uKgLY1P9gGsR4aFFvmCZkRlorfn6
WRDVlVXRY1XzggHuId0d7jln77Xza/xY3C4BF60IezxZqo/hsvLb6Si7Wxln7SFc8KeJtB7qNpMu
qgdjzXotuiN9MrnVuuu8ygnNmc8MuXQOgMuZfw5EGpJuMtLoaZu7FJz8KiuGWW9CMFRMS+qs4XSM
C607UQp9BZNUb4O46U4xMWknmLIOeLD52DLz/Ng3w06CLPrQtI1mdYfMTL1XkkyclFF71LtJObWJ
ThmThMZ1W5vFfs6vxqSYpdf10DbHcGYD0zrsj7rkBZ6NUhUtlPnjbBqDcff7USkT466Sg42opJ2D
qdSQtUv+asZdfNYSBKvUpeW0yZATnhvHjubZTP3QdYpE9C+yI2gFfhpB0a9ThFmty/PpMbTyl5qw
2O9hF92gIIif4aEzOw17xBRgNA/8VH0VNAnu1Y+/Q0uSDZBQc0W7tCd3Ui83KgbKlWYw/YUWlV2L
uMyvlz2WYmgtRxz2c0Uqgwy3hzFZhCtBiBus1YLKUHhPQ7bpzVUwdzb6coJdRnd0k3u2dizUpLqL
eXUIHlARZubGA3ZsV5sVy07DUkELgpesym9S5HMrFh8V4QVTgcXXo3VIg9GSxuR2plrR6J/vZqEm
NravvmV5pO6t0TPlOuX9s0/+jrLyWT6AWo81gmqZGjJGPHCfB0RYRP0gEJa/opm58+nnZARLciXt
9W2HSfIwlGOFOFIWbjtZ6dvPZ9DGhFNYXnyDVFZFGsNmSNLADfsydIcqAog8DAMyqWb6WggMuj30
6kb1ml0URPZumsi8VOtmuzwBt0lJ9Q+CDU71eRwEETaWp/EfQRUvpHOPuE19yBM/PsDzq+FVG2hM
Im184PPZuhoaA5JyQmjd2aR/GDeWB0pddrsPHZ/a+cSzGtW6WwA2otIsinCO1ZrY8C6LcLjiW7pJ
ZqNaX4tDl+jNeXEsybUYGJ20KjX+Agqd1KhcpQDKQcsW/gPiWuBppvpqWQnvyhJj1HKo8/Hy8+u/
bmmbn2SW8wuGE1SjLjakpLL7pOkRZKWBnep9YiGHnjXRrJepGtCWg118zRXm84WIvuO5AdYZ0TMA
T+zsGQCoO7QVyj0ChtBdnmKNCUwTab+0ePY2SEHSs6Pm9hUfuXzNQLlcvptiEGM05XF0Qrqd6e/c
YXZa65yEMuwNkTXf/TF5IqsPhhl4EjfwCv05zrNkhdNJe/AUUs76wbFvc4XfVvBPQ03s+Tvptc65
8AID8hLeJdW3xNFiRbuP+gYgiBLNq7aBIJNSpT9Pl/9WegFuK2L9VqnUij2OfAnUxp+OU69+HPWI
tqa1XUjl79bTn3vRgmGwkIYlTRPuAHawPy+nZVkbhOLENECWcX7Uo2dLWnKGa8PK1uGYJqOr5HgD
w8buD05mHmJdq18NtRjXRuEZ9Hac8aSq9bUROCD8o9EqsMZS6fFanQY/ZcaaxFf5WCdoQmGgLRss
Pm+2bgf75UhRK9J/l91KDMBIA5PCen6yiGM8uYvM2WraeJ3z7flhzjMkmS5eaTXL5rk3RcvbjO4+
NiYAUl/k4d90cz7aNX9wzGmaqs2WHUoSBNaO8RkGTg3eesjRYKbraPCdXHy3ZcgHnj4tkjKTBFyS
feS6aMISlaVOKiCiGN8g55VugXRrD8XiFMjopvBlhV5SvrepXh2qGQpLnI69j6jTkNVH9e04b5Zz
dZkPbsCV7ISQSce3nSUEA5LFtYeO310sh/KTazDMfd2nYASwthZOND0Vcf2em88FCdNalemP+F+b
q16Id68Y+lMH2etaIabjYNSWs4ImErsTd+A9RSgBezoA27PSNRu/Yqlghp2yHmxrvOaz9sdNYZLe
0xEjOQTpeK0QAb8OQ3NidRo/JUJkj1Vkil01pNDposkjlbX6Xja0r307foTD4qwr2PSbFvVchk/4
fQL8e2sEhnFnlaMgdrUSKwARxp02n4uz8iHuJ+vszAbrvm2mbYYtcOwU+8HslXZHCeYAhqzHOxPn
tWvYsfYGEmOfQi14CYuMYA7dqU8DxpxLPYoOl/zcUsPBAyjnFuW3cEuwJyuN5smlh7dyULip7oqw
de7bDvRCp3jW9zkPuBui5Nusl3X87DHFVkBMPMho32h2adiI+zRj7lLr1t1ymn66f7BYf2Dn5FlY
U7SVFZHkEFrGF/zx2h7kBZ0AtW2uAEOsHH+AfVR1k5v3hUF0OhvCbEkQHPP2aDbCuEv9crzSu/Sy
PLjAmskC5EOry2jXcHE8IMfM4w3TWmdXEG/uxpM3XimKxpQwic7TDA0JJD3IsCSRrqAQYajco+qM
c1Fv+7lYzRTvKlGc5j5PpYOhMKTb6zjJntFHuGLgpxyXTWWhokF4yHEBt/WIkJ2isJ6SY8WgKrGK
u7YzojdPpo8i0btvZly9aI1lfy2c9uuo07LL4+BHNBXal2YEDjBa6Fa7ZvBXNDyjSzRN/KUxmVpB
FV36Ke5IOp93vQh1RjKVp+Voee6y11EbYVuvnC3ibK38lhf1t6hQ+m1VZI0ba7Iyj32UP1fRqBEL
79iXZaN0dFlkMjruz3PLnh+Bz2hViKk/HyCKOMEVdQTT5lxYoZ58MyWxNop3qV/71+2iNv/9cPH8
tFNr7cLCF6Ceku1SaGntPB+GgLwaI24tRgwlSsmP6AkYlC8ucnA6pPVQTTXwR/KNreZcDRNr2LYR
xi2nJAdWztBliSttKrlUZmlO+qquJdoBK2rkOuoU3BJuFtw2Q3hljWV0qvgI3cpUqLsRQ9JqORy0
+AlCcX8I7Dr/Zga5h9RYfdT6MbgK5zCRkrh4SyrdQz4xmrDJRa+6XD5a2n05X3h7FUGt5aMFFyAa
uC7HBvjVdIh25LhOF0nzyHWC6qzLQIMWqosLjmJxwSnJYKWoyRCaH8CQXBwMT6rbzBYGxv603eaG
YTzbuXZo/CZ4U3BquiqJ5rd4LaZj0NJFoBZzl0wNIZxvYeorF4fJ74NaAtSfozaEqXgHVcIZUCwO
FYfRciCVU9PUwWmauw8jtvQzWi4Vn3huEpGKdiCUO7/U04c0Zq5FY6giq45DKLHDjZKlBJXSS+iU
Qd8ySXQIwpI7/hPhgbmHRwgeGyWp9MoVZHCvaw3DnhEP7SWqCRT1gGMzMmgvy6kQQ9eBfhtJpMGB
NqX+nBVNewwTmyJtPgSWMawHKV7bjoFLxazNIipQCU7tvEkKH9vAciz8PDwte8vGjNRmJcPcwd6R
KVvci9q2V/LqpfeKNxx+hgrDIwpUANxVTM8p4y2soE+fD+p540EN3pn0192ys5VrFgVP2mzyX464
8/3haH5MzGoBuzBe27BSdrjekCPHFgQQ4Ye7SRAEHY3Z+OxFRDSRH96el0ex7a2knYePw+DV4AX0
p+V0huJy74HaWC+HsR353Fvq6GgAPDvmud7RCi8DF6SD82FCYxharCKTUN866JUHxMIBHHCy/Rab
mSO0YqeVBFF/HGYkcmsQDFaGnXZ3RoE5JG6dy8CAdtVxx9oGLIcu/CznsjxgWMxbEaYefZMEaycu
T7XflieAF7Qgfx4ve+38yPIw0J11o/vNyRgciq0gu1k2HuEpN4OpaNxqypDJ0Kyhhy/r7ei6H5SI
/5xV+d23fEofmP16DwlU0b3aJPkuUWT8HABQW54goz5YWRnvj6hXW+VeYLXbZzJ+qZk1nGfh6R3/
voRWVXVsgt7a+x3A5GWINikQL8Hze6flEJW1vqH5B/1m8rVt13kkhLDKQErSHqal6TNhwl+Jmt+S
qmC89eVDi987Xbe+9dVUbH+XK5rcW2Z0BntYImMdl6R3dpdjFWBzYTs6Zf2/Ty17zLmrq4BIiL8u
JrRZ//Ln1RoJMjZaCyHkPB36tLAtzUSvWFShi/C9K+KLw9VQddpRzL5Mp2aKoXJ7YEhkSKR/VjEL
glzdsMVp4Wr8NXVDL0nd8esvMEkzW/E2Sq/pl2WvpzP4sTfOe0qESuGv/zB9/sX/9IcxVnSQkOB7
wCZGgMafV+yYX4xR9WCYRgY3z8EXD7mBLIRAOQKTQWxHnpcQ80DWQ2RSZix7eWunl2g+F8zncr8p
ttMwvX4kfbFSsO5nLsq0MqVa3X+UlUobDk9xX2EAg9h76uyxubDCI4Ag2/oGxI9hvmspdkNHXTKk
dWSfPms4XxV0peqAlTNbFpOMdM5//S+wPw9WNY1akamfEIhoDPm5sm97fSylJz1X4GEL1rmIHJdm
Tn1JnYgbqEW1lqLouccQyZRe+Pqr5+ePejl270X46qBfZVRUT3tpR/Jbo+s5bZ9LnvbjeYEnLECF
LtTlnlwaI9rUd5Y/ZvdqZpgnhdAGN6zj7r7U7O5epNi0Sw8Q5NB394WRa5sPpYAckVx1+jNP2oi4
Lh4IUppuAFw8qTkwdGH2L0zMWA4oljesMv0Sfh/rXL0PExW0xBC+OFYgDpZuIa+dD8sRSyFhRMRE
z4dQK9w8YrZDGEKGfhdqpypdI7bFnWZXI5eooXj96I47UaNekVJhPqiSp+i98tTWeXtdqn2AIt9T
nppALQ+ZFuXrJB2/jU6X7EiN43eL9YPaETf70/jv96BbobV8WwAqZncIYQ+8pglz+z6MvS1DgL+p
u6xPgnNeawOmKYCSmQ6NjuvTFJ3mUAONQnHctg5uDIkgRJVCB0ok5VYMvvpCY2TNFTn8ls4jPYs8
lfOkttOlsVLoEK0MvuWKejNboh/zOP3tK2XLFD5EJLGxI0TjiR6BEpJBd994TXyMk0h1Fb/t7oOA
DXCAXRI1ZF3OR2EsxEZMKB+XQ8sew5uYAJOUJOj75Xv8X99SGISsqw4M0zLV8GjN49cg752zUxbn
JdvyI+VyPpWLDBM/TyjnSCkVo95+6JptQh7oR+fNxP4cT9zLsfME28jI62MP3vn20zP+Jg7rMzNG
M3QblyCaQ3P2EtqfCYVNUzBREGGzqug9TU166iTatcUkY8fdePgoUW2JytVptc3iiUGVoGL0HQau
F3hiAk+cp7ztLkUuk+2SVBdlDSHTuXKrA/J5qHtzvZymoUxwhpWwxqGm2BudqmzDsa9fBGkR6tyM
DPzuTRihclrgwMIbkqsos4+U4XhHe0smV7QHj7RmB1gH8zDz43JRi67fUkG1B5lmwy4aw/yen9W4
sukLHH1Gc11gwvPHYmKOLG6NUs+Y83qC4NFAnIN5Qy2uYjQNnV1OBoycahe/Sfoj1TYNoqkfGiha
t1SD5pGH//ri9+E2/uMNgCaCRpCXbWj0B//T+kbTxfBLoSN+0g3hLtMuLVV7d/2xUhmrHVlw/J7z
CmbZ9L0dHTEG4w7Up2vNL4+WrO4t5nW0ferUOgVFsP+4WCjqY9WSfb1EYX/sGWUAnidkPTCnYEMk
666XveXRMLSeyK+N6GKQnW30+ldGz+IifbkeRe79UAbzPjMS/yXREB/rXf1loHF+Sas2Qt7jFGdI
xFiKk262dtkx5grZPcRe7+ytTiLY0r2NgLx2NBn493BG7OLIZ+KwvOWWTUnjbZePZbLJodAEyljj
ruVVscLm3e/n5ozUv/hhfkWdsFr6vB3Rk6seUPYlAUtzGksr3FA8j6Slk+Y2ZSQyyjy/dJbfnZbS
bfIzZU9cJdI9VIHBSk/wXyL8QbOIpKVIaEJhkASGZeE0Wn8cB8PUrtrcqneGokZEw/ryR9hO9NO7
CvyqHh68ir4l6xKxa2IaWlSZkEvoKGewCtZMdfxzqM0iZIUr/dDQWy9Yax6R4ca7dhjVLWTg8QWs
60tSSO8G7RN9RLO+F8Q6XSIDmI5p02YIY+MZdYp5CnmhATBTTxgDg592DNpdA57lpps3g6nVXM38
mSQ/n8v77Ig4O8QeQXJcV6YmhUCjPS6Hpdb8dkjfbhcS9ASQP8yPEI7Hl5jwEzVs9KfaaozzAKdv
tZyHspWvB6W/meBdrTvMIuouQdPOUMM5V/ZIvHFpUPimTMnWZQUzyGjbW0VOKqrHp7Is/Oc+GuKL
aQ4UqLby1Neds8PZu4K1Jdft/K8LE8edNDV+hd6OtpRlwN7upPE0SmNPBHX5JSiBaLDoJ6atJ5dn
JJ8Ot9V1nij9vkrS+NiHoj0nXk2i+ZSn9IRszIcmybdqlYhtFITa3spYLvxcy1e6vLE14DZ2OgxE
qIjhbLaOs/UBk96ghyUvE4DNA294lByRNb1E/vRD69Thbej1fV61SuC+22WrYjhqyn00w5tSaeBK
/31TiFHdQ1O9WU45aqCBMQkJwjaoMudNoRRc5nBeL0fLefBa+S6228btvPpbW07+BaKH+QS2duX1
RfvgJEN8b1X1djk9pbkDY588Azsr62s9DQPXSO3yoHTmTGBlkTAKr9k0TSug1FT+M7oYg+zUHghe
liAtDBlIE72yViIszcteWPHfW/b83/d+PjoOqnXttwjuIytMXWbWNl1P5PiYlKPNMmvCCIkfvfmb
wsD5XBhw+SToxMY8bEg8TJ8NbAVDYmQIIx1H3WqY4jBHiQOluBc0P/ijq/w1t/1r3xTVS9TbdHvn
vWDey9Nyo1fS2y2pYSQCNZOLL4iEwYzJTRh48UZVvYcWHQoDb1wFbWa/lRb088VOIqLVYBuvgTNh
LINsfInmPYWCfk+QXojNvf+tq9N3NhgFMZaHeMHQkdC260JCbZfDeMYtmGI6DuYXMsyKZ09o9tHy
CrhF8yER9pJAL8RjCrOgm1o2qTvKlLG/EE32VYGqgCuxV8EpzAqkwsTpAfz2h68Vr5aPjhoJCl7z
QZP3zWhHm0DY8cVqTQwS86ZXZr1rbx/6wu6Py57iJwOyes5RyvYfe8u55VFfUZxVBamHkOU2ww83
J9ARSckUnJIf+k1wwyqSKfYgxGsTWcHappN3CgtQnTqO8rNata/cavurThJlHwk9XDdwyPbDfKhS
B+zwPcboJKaXv77Xiv8othAaMROh9WsKQwM5/anYQlzQ483TGq6k/jYtMNYsoYK6sOx93ToHlgHx
eTmPH/N9gHd/HBip3XcUJ8E4aLfLkY4vNM6tsxeTDRZ2j5Sf6Z2V6AdPxNaTjdT3CptCQ6gOH1HG
YPZeqA3Zlrbv35uNvGIS+90P0uh77Q0n1cJp48sMBkKh6CcVBsy1gOW0TukbHwttAqTjB8m0802Y
KjkYhS853TA3R1Z+Zen1c2/H4+nnxgzb3w5lMYrtkMavy4NdW0ZurTlbWwTMBEzqDNyJZriHDm1t
woxgRy1EONn1TncTjgJZYhFnV9St4VlmWbbBnzrK1rvyZL37aInmif2mYqK/OLWXbdBPeoxXh/DJ
YR1lBqWyJS8v2C7zax9t1VXa3AbxAID1dik3uFw5pBA66RnhvXdXau0Tl9rcFeoojwvwwypi3HyZ
72xI4+NWvRwnZu1AVUkZX6nk7upF19AxUw9Gl1vvH06KJJjQAVZSu1PJet4CkV5/TKtBWpf7EfMq
wePvejzepXXXf7EiXQdNoisPsKSn9Yi4/6adQwvbtFFOISTtw8hyxa+8Ya/AkT7j2DauTOlUZzPz
eCMNPgEocz9I7crguqAruLSawiTgC3PqgXnt9rGcK0V7DHLrwc+t8W/q6P/wEPHulgjpaCjoFkLa
zyD/OKQELMBprBTRHGhEqwelyumiKZn1IGphXM0p9XktzYciVPU7JbXxbemk29WNvw1oa95G31MT
2dc0t1ALRO00RaeWjmcqg9Ui5loe0btOnBGvZFvDGvwtKee+awoawuF8edNHsn+Ldki2zczZNFnk
r8bcaZT7dqBQyMPpSwaT7Lqku439IvKOGcW0WzK1vQ/13NmGnTBxaibjFZcahLyxUW9jPkubPg+5
rKomQFYCm/0bDGV2HHsP6Lbja8h4PYBrLb3gSH/T40gcu3nKkhBoeY+hMNvkgRFvE+W9SrrxC4b5
Yas0SrHXmYVfvIw+QN69L2/MOvaHrRVm3L8JqcCB8PElddsM/HLt619flYxPFEGNjgdzSGp/ExuY
sD5LIHVVt7MptNJVqKl+e+gFpLmqFWF5M/Z6sZMiFOuhb6crrlz6yaBGBExpD0+kwTxR2VjfFQOI
Zj8kr8tT0y7mqQ4BHW0DNcF04meag80TKipr02qVehJaoF8pLK7Xhi+KV6H5RyFa63tcZM9BzFM9
a+SpqT7PLMfbsZseqeaDS51q2uPvR7BS9OUI8UX7Nzhk5qyf2mIGhAikVo6p88/RoCz+uS1W53Ig
e9xgbFQ5kQr6PUIyI6OMiM1EAdfiqO+D8EblIAJH27dBf60rOpdWOXVrK8Ji0fmxOa3TKNH3jBk0
i3RIDdY2ow3m2/MmsllHsq7YLUeAfAuQhGIcAdgkrwyg8Fv9PPexuzxT67Jpj4vmMM25cVUf7Q0d
Ap5ouo6Qx5A81dCZfjQV0Zx0gPKrZU+NiPc2ezRvPx+oFC2E92IY6Jb1Ex12CgCjCPfc+KzNchiw
fnTlEI8X01eL+yTd1v7z4Ej6ycRrucosglo2aVZMK4eLq0u9kT7mOamiidabxwZe3kvSnGMPtkPX
K/HZ0zJE5SrompL20q6XzJWIlEO8TdfnasyqZAXiyaZTPBMezLq6jVvGch1apuWonufbJiQGYP/N
fijCkNwCxo+MM8qVF08TESxh+NjLdqeU9vhUtKlL2xGOjSAFwRKpemAtN+xxTKB3JB44HrziW8Q9
FV6DZV/iyg8Pbdgmm6UgrFS6RTsDjdta1PLOOqiLVEDJZX9UdG5pHyOqEZHpJk9n/ClZoR5Mf6Mi
JJWLlDebMIor1CHzJcu75Ybq3TJcT/eNNQSr5ZyC13BlNK12iNuszRH8flE6crp2xKiO6yU69mN5
WM2hsjq3yGOKxNU2lGrF2AInUTu2+glwc1khvJm/UozFt59I51DrbqcqgV+gSoYIUa9HOw/iSX4Z
kyh0MZVPK7BU8myIKLkjnOHrQnWrhskFJhlOTw42HFcpNAPqhdvHJA0t4K02mVMsltHhYBDfuags
lo1lSZAfdEg+lBc/H1iy6eAITUczCg6TbZ7MqD32+egAGfVSgzkrpPl1XRnDDsw1ejc0EXVWn1W/
0r8akdy2vJxf29arVrMM5LbQ6A9FEetZCOHhnR8r3r7UyOr5GfpSzrguSY9uXxnq9ZRHzXFpFIRZ
fttGjXa9HEUes1PFyr39x4NWW7qW3bzHVlRfsCYaZ9FMiCr7sg6ABhM5LPs22WbxMwJT8+w1I4L9
JHUX8lmZRu9h3WuHZWm+LNIzdAYx2NszXf1mU+u13HSxLW/MIbbWpqpSp0yJvPFkL29ipCl7LA49
dNl/nxtabbxqRwaRjKE+2sJKflaUYN0r9LXQ3wfrTCvZC+3wt735nJ/Nsud6Ug/EsVJjLIIgVTTx
Klf6frMc2rbYW8BW93WlMxtbIoGWjTrPMKKmPRFgkRxQ4lyHvQbh6P8oLJdzYzyRmGj4jzmXJwo8
mF790KTm2arT8BB1cmsFTTC43hwVV+nGlxJo7m45kqhIrnRG96ePxZKiKP4+C/MZgq7qT4rf/7a3
nMtaYlfK3jjJ2TG32OaWDV00yKhVHIDpYfAoq4u3DL8rJA4fbbu/vn3ac8P4T/2zeS7E6GRuE3Ov
FJ8cBBZDhTByRLGSDInW6qyOsbWJAXaKmG8RyyyHaOJZ6OhWylwt8mYZ+FRctUPKlXZM31J7UFxs
xtlNlBYoyDxUgkKt8tMoLMelbdG5Vtf0DwFoGxDXVniVWIys6Z62eCnS5qg1xQ96fMOq8UfjFdDH
NVWl8Q6hlonFolzhW6RKCEfS7vdBPXm3vNUZpjn2Gc+2cos/2bstsjHd9/ghV8uhrTUp60a1Pv4W
LOGRPN935em3wxLEiGoVH+d0ZexPrU8Ip56W+tooJfbFHseJnNPHtdz+EaRDfzc150Dm6nviaE8d
rKdXZgMV2GqCMDCVR9uYbsGVMzVPVaToqzwIxasWbAiLD16VxqwPdt/nLKU4rRD9Qr9lvCPMZDiW
NPyYYZl0foKIuzSOtGR6Wl7r/3ob/tv/kd98vKr1v/6H47e84MLmB82nw39dhW9VXufvzf/MX/b7
0/78Rf/a/civv6Y/6s9P+tPX8K1/+9Hrr83XPx1sMuRR4237oxrvftRt0izfn19yfub/98F//Fi+
y8NY/Pj1l7ecycb83ehOZr/89tDh+6+/zHjK//rjt//tsfn3//UX90fytWrrz1/w42vd/PqLrv0T
ZSV2OSSxYAAx9/7yj/7H/Iim/5NodZ3TtEekTqf/l39kedUEv/5iWjyETV1Vkb6pfG6YSDIgWh4S
/9TmKaRkTaqTaGXqv/z7F/vTi/PzxfpH1qY3eZg19a+/8Pn7c2yeZAFn6mQiOg6zPV2IZen7B8tk
6Ux9EPJz1rmraumwyZP7oEjlldeOF1yWJdI0w9/b6oSyTgGFlWhvU9g7YF0n8q3M+NRo5OYMGOHc
luYHGa6sMcLgi6dXOu7PodkW9B3s4V6pSI0ze2Vv28o887mBGGaubeeOQM0O8sXouSlTQm8KTyMw
N9eq6bVPpvKt1St0cdk3rcXtxNoxy5Vm54yeXFsAHJkqS2JTGm1T5jqy9AJwRq7phOIWlOWGTnRl
pKKl0VLLNTONybEdQyyqnzWHyhcZv+sJ+ZQT/YljrCk3TYloqRpHbxWrxkX3v2Slg9Pf7zaJ7L6X
YPQDVhR1fig1epO5ieLG7r0dycp9tBGy3tYpHJzRar6XZvQ4Vnijsm+91QoGgRtdkHqlL61fPqLY
ruhZEDSLneYIWI3gR3RuK4at+6mtib5LmepowxFW0Dbq0qfGssKtXevnvJSbBqigH7CaIqWOvOd+
OtYqQexGNB79HGxON71BoXVRvf0IvVKhpYxnER6k261FE1pu6Pn0k/Ln+RVJEu+dVvCIU3+K3MYI
j/gOPNeX/RfDJjxIg8vYPWVien8hH8nYqj5Qc/wfDFdnlMv7LGleDW11Qfp1U9nW4BbaTR80/daa
rVeOUp1zdYNpsNyVuCDcjCVAXRbD6SntmnqTCWDNo0xoXigP01C1q9JtgaWsZUsUzdhjYJRW/+yh
bBtyD9QBOSaGOnUrux4eSBTdRyGW6oEnupmiPwxVhi2/Buc2btTW/EqXsN0bVXkMR1MgvelOjt13
q2KgGpWRcqMPvBbIpHGSDb6b+qve8chc0SN0tKl9BTX0hmhGihd6JsOFbCrTVaowXA/0W5Go+6y9
wuit8GxeUDVxvXD6hjjjko7quG57UxJpn34rTCtxzeAm6/MZkCaHNbDkYp2ZhIMM+Eo9pu5nVJ3+
ShMNMnP/WErUXS1t4hWpFjYpsgn3xj5zqRBshqxPtpepmyDkc5cE5qvu2S+Cd9suLBlLT3MgOloF
oWa5W0VvrTiMY/R9QONC6eA/VnaMmiELH0TQkDMS6grvF/scOlqKpcLLN35vOpugm2+WUUAzsw23
wkzmt9PU3rI22ysJHDeNyF4st0/M1plQhoOxm+yEm0u/C6iSqOa8aUOBhfY+oNDr1fCtNJtga7ZQ
SrsYIrMyWm8jK7yT40zayfoyzolzXUtQdNZmG29OuStrPXS1SXG2pESt1b7UL2p+zKNC3VGXjqs0
0NepKmcZK6K9ML+pqjHfYBGE1ZaJlY558TyJ7LbTs3pjFjDnIlxDq6YPUKE05q3RUxBMXAYCJY+2
xPk8qNYIjiWDXOdb9r266mtLv7SIQ8O4dE4WMSO5mW3S4j2ufe+SjeI8RJF1rSGZTCfjGY6buunq
ltDV0YfqQH9kGvsHK7Mfxwb1Doq3b+E0mUfbjDc4Rhm+av1LAXXyBBHbPHHJr9fUXxE2oB7VnN7a
e96wB7Q1zZkAw+EIq2ptNkStxjqeg6KFvaM6tbbGOHtUYuWWuVV+nDqB4r0qt4HmkxCYjjs78qt1
FvMLOXIgknR6N0sxHQoBo8iinsi8iCyJ/qrKPYgGYMw3ScOgTQnAswUFtt2ijZ/L+a2Lg/XJHJWv
vl9MbjZlp1oo1AF9e/a6CPKpRIlSoQOO0n6jWkm1LU3yJ+Ko2cHyeAiMLaFQEG3y9Jy3t6Y3FFte
EF3F5hZ5P3pHCuKLiJYrzKahOQJC1w682fqurhuUHJoI5D737VM9msXamjNAMcHZq6nQX2yHvLIK
6fNua5uWf/KjlN4TWVSiOkJ3QWlvmgSREZBkT8Fb5WsoBIaJQVfFBTDNcTjzeet9kpBM5jF2aGyC
ajro+ANon1WkkfVtzTiSkBGt+hJGZbfKfX3cGXb7POUo70ocz7g3GHeSwQ5eYD1oJaIzKqGVWvv0
28bqWe0L/gdOuS3nRRiNx4EblrophP7kMxo9eU0NiicwMRAr13mnFXdj8o0EwBQVZdJf25q4I6bo
mPLSqlyEEeQI18Ihq38rpO7v6gmDIVwofgdF6VFR0geRbb5XDeNStp51Q//9e5hsOn2QeLVJOFXa
9Op/STqP5biRLYh+ESLgzRa2LU3TShsESUnwtoCC+fp3et5iIiZmRIrsRlddk3mySb0vsUs9MLsU
O6RKJHqOxoeVeP/YFJQByJbfByHUe0Bifh4MLP0dQyVva+bQ+pY627aUzwYS+e3swf8IGnrT0njW
ZPtZMymKS4wewhvdyGIT5vccQOZO/hd+QTVKm+qq6wTJW1b3NDs9snjkcKIEW+4pGifgBnxDsIhs
yGGuJ9iRox1iogf10TYvRD91SemYyQDfmqvXhjbqdujrhdhDQ0eXJ9G5dr8VHoDzQo+RGTVC7nSw
gkFXD2u3QfYmfcBMs+Zp9gQcoFpjmN/gSt3yn0VKZlyK+xd9BlyQej4Zfc96qCXQIS2dZNTvdM9e
hnq/PnO/rQxKpyzCbceDiUjQF7KaosVVg0zkIkxtNeZGviP5uYU1w7kIwQeY6M7QqYbjqi1/+zLH
ubo50+s+GLfl/guRNwLDIhtx9Xd0FIWlQQGwBl+1808M2GGX2zELV+arHpsHrc7/7amDHbf+LXXt
IgvuZLrALOot5Fr3LrKBg7C6pXtCku8g8NbWiLCuMhyNOg9pc39cpdniGvP8GWYj/oqFSDsiOAIt
0/9w3v0aU9WMRENy4cj61scCpTuTHabpcBja+h0vonkcWCOfGdCctH6ZH5aSKCijMycgO4aG36Uk
VSNDXrJwRndFtQaNbOxQaW/IM2W4GqQc5mqWaEVtPrkr+DBvbxBDZiXyI6mjD10X/rjo66hv9cnP
O+Cj3mzkATqYgJ8sI93qYZGGDiF7MMlVIL4Uhog/ddUYKTZByUgkt4r4dNecIWiitrTnp2qvaKqF
xzSMwq65/28QPP9W3ChHj8XwjEFSYQF5NO++PFO31hhHOenexsC0Hh/4SVM8He2tTd2wO/46qHY4
1Ce0+IZP/DUGxXGLM4Q89G7BxjKI+17/12iAZDxywmNTBTfjbRGUy4zrWN1DDI9fs0H/S/RaE2fl
PPuF3cvIWXWCX2HkOmLZD/KeD7mXM3Yn1ziu/WPN1uuR4sz276mfbMMPe6tVFyChMaZ5rL+ZGsEr
KPiAlFfVYG4l6yJ/YgFHpw7vrjBzAUjSJaKF6MWdlL9kHUmnmge9AzvhYG6cQUG5zhZZmP/8Qk4/
ImNMXytaUKikb5RmjUR9EKXfI7GBGZo7/NEebjkraGPf5BHnIs4QHcTFgbFtFbPsEAhH13jbSWWz
7zdMvZr/BoQMS3VncNiPMH58S1YPgqnkMpt1VAPkn7+WyoGem49HxYAFtzrWMfWAOs/lp1te9yJN
D2xfeItJUp+6rAu9goNVGOSSFDlXQh7WHHrTyIbMcqkT1689XZuDBawa/KwRtR6/gJkuUT3sv2ut
kOf11dyGNOzLIY9Y1D7bvRb1LhQndzfB4RXb8+LA7SO/TmRFCVvXumXbRD5VThRyP892RKjoN/sf
FC56vcTG5FW+VNuotIHOqKRpR8VE9CneAZxN7hgOcvocBUNfptlIy0uHrF8s13vKHp2W8bCK/pCv
uGgKUwYEEnrxktveldBXmaUhsaRrVGbDU9t2xZMmhB3YzcZCntK4Udz2tHag26dM2/w8ow5lRMZ+
1NWvBfnMiqjLeFrdyHD7MemqifwRoRSk5GZH1hZkjeIRJhYW7CZ4acYx6GHmvH2crZ3MLFlEzj46
gaanZtKDLQ1HXWQJ8CJ/tPotIKErUI3NC1Wjz4JdFluQNvkDK5RLcRfPgPtHiC+n+ZqVlY8xk/QX
VUSp6/B0OMPvMS0bP63HNChc70EnwSoYdSwEDY9a6zj7BS1tllRa82MxVV0bW/PLpegiJkM1kz+E
1k0oWrQUU6+F8i71zEzlpbC6jzSr5kj1doIC5uq7RPi9WTxAqj1hFsCeb0y0YaUckjkb3xqLqJPM
XQzfXY3KH+gLwr1zhpB2rOqdIJWHUtcfCR3LmOfhRbxPDp1GRsM+MPYh+hmrz51Li/ioHFfoEt70
Mbpu4y92/jUjsPcR3x0wPiqHyUIxspJfG03u9Np06opX8ImFbXeg/gpFDgi21kmzZb9H0wFfwaL2
tL2Hdc2fe9vb/VyMZOfdI7CVWLLsjxp6ehgHw2tZ87lvm5O1Zh/62BVB5dpOZBv0wBmDyUYlfa1S
60fVDAfKJ9QDO9oml+LWIPUpEG5z0FI7sStD+HNTYIXLecdFFyy6g5t0QD/byVBqeH+MuvrlyClM
s/0ll9vnlEIG0Hq2HH2s6NXFclUOzv3V9NJ3Fw52MOfTzVU9ujuFh0capw3VEVcvw3dwsB7biswm
yKq1hg+RGbirHSWxlzIRs1YHGzT1aAxxGFWxJSmzq/mlAPYaSHVRw23OvcBoygypF/1X0ZwrIzdD
jiUYnbUXIVw5s6w61e59Cc+wE8y9soe14YS5u32m7kgCg2AE69UWH3k32hDgQfSKrM18b7zp3XYw
GLOe3k8UjEf4mG0wuCocGliMfUcoX1N2X1NJhFfdrnboGUcTKx/oBMXPZMOVoq1vPe5y8PE6L6hs
Pmy3unHsfC7yki8ko2qL/HDoMPjtCu+AlPjUuc0PHyEarl7QMNTEzVHQH/770x1bOGYbPKpwn2eW
mxUDh6Lrr67k+quBQgdinvkKzjOa89YOyqqPjnJGEAAoaMDGiD1NkSgCShxv2prTmKA+D/SlpDTc
SVwX3avJwDfIXWfxMZyARBv9UpPNQ1ooWAVq81PFvnJsOvFHcwfTb0qGQGKBmdSSon2HLR5MtN8c
LIklTSspgDlUWK2eRT9ViRiZS3kKiyWTv4m7QD781Rv5UAErecLIjKxYuVpuFbVLtl60uTwr5Suk
nCkqkPz6JSJVshT4NR0YLaS/MaulHcxrFxVZJke+3nxW75yO0ZDhNDd/HFObA8R3p27Uw0kx1jBf
JqretEXINzx3g2hPuTc9ixShs9pUz8bSPBHv20U6zjF/4WYpc62IllnLoqHnEFMihnc12UobIP2J
aLfUcKFTGr/6ymsOCpUbjIr6Tufw/vb2ZAQ4e7pgXcss2kapgaH5w0bTBd2kHawKiGjJUB8tkr8b
xe8UZTpfk13qub2yJfRXNn88Pujj6PD8JaN5wnKG7+8BjNib0jqkClXe2y70BK+dygmDuADlfjj3
ccXIJrB3zhRCED0f/fq1TFck7HoWqBiAY3PZEj4jU6lxOG41OCylfc1a7Z+UQ4w3F7k83PGlO4/0
9Pssf/HpaKLdHE4L/6NqTBikbP39bscSKb6cLWUaVQ1xpk32I3Ej/Uo0idTsaIT06+rjYRzqINcM
yfDnkdaQFZEGS2NldUDaXgd5rvVky5pV0k+YUWfJZyNNzfgujeRMOxL3TOSNwXlk1i6TMQxgfXvs
VMJAiimysLD4I2mrnVuFyxIIXdxKe6ZTnXg4d9z/eXthvb03W3o0mddhd4EOCeJZGTQBoxwCmEEj
XpjvadOfXAaPB6cSH4KQa5/KdThkbV8GDYL5ADwEdQIjsBJmDshrLOu6Wrf3NjpjDne/bLS2Ypji
PtPA5g+myQjFXKYxtrvsyUUM+qDqzhmafv1IXshzjbh1szX7uqc1Tk4qaPAd+1HV+/2skTWuV12c
LSRQNG6APvNuIjppG4Uk345Vw24BuuBngrvg8Sg3Mplm+Ilr6kyBtUOn3Ivxe65ws64ul1Lt6F9O
2qwvFutagYE0hNwAm8Q2H+QEJKNnUxktSKmiqYS1NveGPDUb6JeygaZbNE6w12l3ZWALIVbLoVrc
0T2runw5Q/oET0GJBcNdRsJQVyUpkg3cJ2pe+ysfWnmpp7O7emyS3knDtgNhr4/LPPBdLKPhcZBN
WNo6bcpGfFjtvDPevpNG888Gskdg6Sx2aK4C7AJPGtciP6cbWMym4xLyMaV/yUHMvKSaaW+33T5U
q8hCs+GJkFUGGIYV1d6d2817Z6I8+pNk+Fb3SsCLm9/hG9fOVgXP3Bha3IM4LxEQNFpDkyIeGtNx
IhjQJ14m+1Hjp9xn3GAOIWux3Mm65e7+4kT2iArbD4VE7qOLuo12bokQkwiFo3BpP8zlXA8Vx3CG
fGwsDZLcB1JG6lKQjpEzIsyQFrfr7sRsdFiUWbyldiWom3mcHnolO+fYSzmgqc9WV/uCnnnJ+HFC
HrEXvjgFpk5uvVw2N6hNS/dhmVos4Y2Ebe3+WxGkNY7Ny2BXyhUdIlPUMQ8sb1bJyDBvMpdMgT3p
YPdOxopIHZXYJeZJw0ySZnN2nF48WGbzOkxvquqwiXCUcyeV4lA0YOcUgxjShrwt1jaw+zC8gACH
Bt/hb8uaLNqrr43Nn18VvR4Ww4YdlhsY7Xgfu7u7n3cEZvxC4qqqFNhwdIukpGyJ0MotDF9hqxmk
2aUm0HD04gYKkydyL8LNYA6JV+hkyT0PdKKYArCvW2AvYJGhG7Jzzd9dbWI50a1HoFLzU9phf9qm
Oyqme/KoJALIx31gT1aIcIJqml0kK2p4qigQEfgxLBMF24/dQvWwqs/D82iC11aYFZbtavk6yIFw
X3ReTzU79Yr2xxPLq0tPXC/GP4ViB57PcgU08Vt37Hskbuik0juP96ZVDrz7Q2cBQK3laRvXb2Ud
biV+grDJFYpSz7OT0VRuG1H3iF60IrCZ+cRC/4TTNIfb2jDdQ4ERNSWjkLEg5TEdKxHp7aveqt5R
NYjIWSkxDP3YmgpH8cqEbdy8oC6m/Vpr5gHhbBU2snWjtXzVMQ8enyyyJQ60WY/5WNxqIiwklNag
MeSDRtMLccT5bHr5TzC99SGdDiHDdC4xpgPmVogj0XDG3eemcxCVZejKidFZkRcHrc+zcDd3usdd
zfHC20W4gGiK6KIDpSpLv6vFG7beNYC844yNcR2X+UaMuh7rlfWgj2kRms5CxJS5kYSaLmSdVIjQ
df1jXKvnUc5Ea6H7duvut2sslGM9w0buvT0eib/q67Q4GIgHhq5ULrClmCAtA+fzPoH6GBNKOeKZ
+sk8WDbggJzqYnPb28iSxsLNGMHiFFEvBmQ3zV/Cns/SPBW2ngPyTtE95FRuumHKELIiJaHlfjKE
ogHUKr8ZXCcpFszHiPTyPdcSb+DXxcuDv5+4mdEIZuOnchvlyN9jtkaV2N5prFlwmCrnAo1iC/Uk
Gw8gTH9nWi2xGfUnUjF5iFzijYRTH6h5rrKZCAgk4op+pKf6q3nS62IBbJ9XDIVd4Lq9nRP6zHBT
0Sru/6HK477lImSpdW3z6VxlRX/MyLviQ6HGplZp7970Z1Ybj4Y3HUO85Uoh3cAl3z0qZfZVoJ5e
oSYWa+ffJ2qOWfsTcXAmv6FKLUOPgiT837r/KbUfvPSO+1tsv6iXMEja2ccwkVCNDE9BF99zf8Ir
WzylSqr6w6mKL0CkbmgYe0ndShO76qV1UdUd3w4bg8LQ4tEa/4g2032r8ZSwszKUE4791nl8vlVU
ucAwJqa1Ws+vzke6MzivhGHEY6NfPKlWiUv/gB85c9aD1tpfCKh/eqv9vVrTHDiz/mnvRhn/xXD3
OMPmvZaewfYC1lqwKjlRGgU+/3FEAVjsy7NXffZt2SEezZgJ9TUuq6JNtkxxTk5XRGWvpczb9e/d
wLfOqWckzVgnlPW/tZUkuGJBtOuuf3Bu1EFjG8ulLlOisTVyw2TfGzHbEY5uCD7XteijedM/eOK4
sUZn8r2x/FV+MeaB/2Y9Z7r2w+iO1wGgxlx+YNzzvRIGY86dh0dwD2UKhGfPnOPOK4Jjvr5wnAQd
TcHLPOQoUouXVm/Ki8iH7DSPKNO8THlggM7uJcve9Lo6byB47ljsf0NOirgl5gA42sAPKLUwJ2sm
cYbpbzeKm1GZD63VvZWSfJZawGW1yVlqDM09GUNzq1vCcPs++8d8/JXS2Ii7ltWMCxit2aWHrNw1
uAP6K7/jM4q/Ipx1I25ArMHk3ziElSoWaIzPk83ii4kvSLr2J2PdSBDfBRv9AI2E0R9KRWZdj7K3
GOBXCAQVoQWUXAdw1hQRZoqAzWMowWhhBiT3n2hNB/oT0fVT6t1t2bIwGUcoqRXJfaD/tL5rCJMs
c1BDknelhC2qttBT1tu08nIsuhnYJHHHHsJPlmLkbLlZtDRu/doyY31dhX2bdO/Q3kcaer4UgcIo
5cyL8v9MHghvw/ke31O32xZ0Qg0BsHlRJ7jG1sKyfHP4mr3KIU4wW1iq0ZqNdl0/OLVK6NDrf7Zd
0VTjCRfXY6W46rHLu6ucKbZLi1sy0mbirOVA9CIzERiwmL0Ytly0DqDDpPkd33U2q8tSvNu8gjOt
hd1iu8z7JM2b73zZfHayx3xlTMjSaL06JLp4bRo55WddvzdMiQf9ls/GhZ1B2BFrwlDYZg/3XzAF
8V1UXMRhL7AwKFkWKLCbw6Lyvcq+hcHniIL3fhP2bGI1tvTN4jeIodpfi/27Uyo/a6sHNByJllUv
K2+qNOwDGsEq4CI97Ll+UjTlrTGWQAXBMSilHs8qe7sxZTxKChkrL9blKFZxHFkPjtRiSVyHyqCL
T9rOdXY3epW/Wtf+57Wyg6Sd3P+bxm59YawoumfRFsepnsIZckROGIrjTQN6SMLbjZ0txt9J5QYk
bd4lnH6Rf7wNZE4+sP1gTM8Kx7BVv3TVZ4HpRBGY0ybrtTOe7NZK+orj08x+tu3fYNi8Ev9E+7tm
oFV6KDayDszQZykv6taFas5kN8PsBLDnWDOU1RUce+mnpZMfjxuVZTWjsneN8TRyimitTqgjFmBR
Jbh7hcjo3EVFAsXLYXxTtW5Q3V2QqcpBmvo8KoFiGYlw2E24UV796POpbyKRE863FCRyZ+8biaAe
oNetKx9ET3uoMIpkIplFqs5bSpMzfpisK6f2syX+cWL5MmjtURUiwGDhg07kGPg3D2s4Q8HX5fuW
84zjlQDIAFT2xEoptjb9nXVcSTfL+oQ9T5aPsZz1EKB0bDtr3EGrJGv6NUdliyNdMFBrNuYtuGhg
JqHD8Pb0aVOfjRYrvHHIMwJIeoC2zJ7CTnC+eMvzxLDHFL9GNhl5nge98bgZwN+y9GyYW0IBwokG
V9BC15w9gKzj3got7c2e3PtG54R9PRmJJnxmbv9k9A8VhBqPfWU/nD35aug8xBOvandojV/WAr2o
/XSH58Ypo5nIpVoZEnXYk9m+LaMSqFQjDj+fkuWJ1S8YwK5YFp5IEbs3EeR+NIA9U/SpqPJnBroD
cKS2O2rVz0TtxWc6Nq0vaxn9WbIQdtSXOeNXYEo4naSG+0P7VNsAPRKD/yUUi04kVB9Irb7YRIGa
5C8W5RurD/RvC3YSJv2Ytffp331VYDPhziwBakS+UQCzieTtMAI4qgfbq87dRoIc0Lw6vS7drZD5
z0xDwhe9LvPqF0p1rtqWFJ1LriMS58vZZEDZ0G40cXfmRIVCKe9R3uTTc2/QPDbptTEz8wVjrvHa
psqrOlTjAxEtbriLih9r1a89z8hsaN5RECUSVqLto2bwxmM9y+2ZAZjkdZ8M3GP1pbSX4sGsvOI4
kKeyy+8mDXXrd5p97Y34b0iwz31gesetbRmrIEjoExUUVq/VZ32kkhgWUi+YePPjrkOe5Lt6oWJi
o2DBDBaa+btYV/ZbavXZMWoKiowaG/U5h/uEqcvM3WcFMFyf7WiN7G6N+rRjwOERzcIDY6vzP2cH
7MQAPc4G2nGSKkIIh+Vp4DSZkdTkXXYWb/Uqiajfj+v4ZbQ86eCzGmP4mXHEuynPij8qGReT/taO
2rloBFBHSC9hTW6czXHLJcMFYeyQ4rQtxkj6BRSSmZTFcHDHyF+ad/LlZ53KJG0an0xVcIzKcYHc
QwKdxUS1OTcODVT5ZIDeGLUqTNu3+sPdrdu42SZqM4mmdWLhN1V0KIAWbLo3hWWFr6Z3r5jp0zI1
TiI8UDAFyAIWJr5wjGe2ecfFMIKVuZBtqElO0luxOh+rk6E3KBR2xvpVac4jZe+i5gda2O9+zNHg
b3duLo/SepZpH8/5dpo9K7T75VswKF7hUm1u8yTG9a88sYh9x772bjciYZKHJhwZwoosgMqgyb9B
pDFcKKyEZQytpmljXnLWKJ/fVtdNLEKV0GEwRbaiSVsb38TPw+YdBoVx3w95VxYFd/0TFd7K8ktP
aofgiVwPeVt910EL06O5JvtqW489Hp1Vr5+pyx80mger/zYnRBub8zX0fN7WBpr9vFDB5YQUNe2v
qSkRjYFMgJ8nsvK5c8q4GTYr6GYwLrZ3Z99Nb+aex7vFo8UH3dwg6ZbGH7X56oruS9/tb9z5XKwO
w6Qpqt3VBL+KMjxP1c/VRALi2AP+uc5PXeVicQcbBGrDSyVQPp0vMwYjMNoue+9pGXB8mx+t4r4M
gwYFf57O9Ygeo6ufimrzkn2kiYZcYGnY0eWsBkOhfTSAx891jqOV6LOtYv650HBLI4tV0eoca9Wn
lW1Ba+uPTV1r723P9Cd/1THlnGRNvajPLJHynSVd7UneexoxBbqN73SCZkCiu5CopvBSU/mPhFx2
3GVLexPzsdGPzCADS00ydw9Ytoab97wyAVSqnWRywfewxc1UjHcj1fPTsBTTpW37a20U8LsHklCV
lI8JKL8yhJnYQd/l4TDCquBUrS8N8xth4g/FEIGrFjOSw+af9NxRhGqDJIy/e1g+LOJLXGB6aVE+
G9u3gQ9PmEq81o5vcFQsTk3l3yxxXev+utrHYfwUn0VxAxtbA2XIFKCbgdWR+2GzWsMF2By2/mTa
ZqxPHw7IQemF0zqgeSsTF5lRNl83+aucxzijACMWJtYt1szlnkjtl7tK1FxUEL83SsPRtBe/1Neb
oe7sFgjGRdYm4B7O7posjH5pIlNKz7BoehteQclWItsOG3hiFvRqtNjg3b20+ZnZSNTjatCc2PVp
6Gfc6IT/IVP5goz0XqdqkO6VP5KCxeo5wynKGjwyt+yhreFPt1hohQxwL77We3VV8OQwnavdU7dV
PxqCzMgYVJ4Vu3jAo/2r/48D1lrAGGY4Ro7iBvpgrVEDcKyZtctSlw+uYzxto3XzRP2apXsybvrV
QQHUdjuL76k4g2LCilL+7tzuxPTzl06lPXiJbcItUN2A3K47TVOoEyEt+2u/g04TdZLXT/rsHBBg
Xe/NZ/pQdd+duKxWoHVTjGiAWRp3z2edU+vL9LQVbmy6U4yv4NaxJ+My3zXnxZzeSm3iLi1ChVJP
AH1Ii9fxLoxr/6lz+lhle6TZxOAB3yJEIXG1LeyY3REHE+1QMCdzT7a+jezhRVXGq8d+b9LMt55b
dSuaa3Un6wDnPardz1oIcCQi9tynThJ34D7eA9m98i7r/+5ZJFBlxHvahdrOspMUjXn5BLoX1NnN
Vp4IBUtUa4rVlXRVyZgDRHJJ99VLFnlvnqpExUCkHBNyvcBFh/O6kBsX5/u+N5E6JYA2eNsjtZsT
vX/hpPLv1G4cayHxyyF16JKBr1Rgxxr3QTnBTTtADoqKEVQ5JT7fI/UntF6yoKmXqd+3DFHWJZx2
JbR3xhDjoVrwO/KQsPwMRnQG9F5OvIJjRqw0ztGAChAFFdnI0U6JPjpv2XAhbjq8F1/ollthHAjo
OJYOJi5vCfJyfOpl/ZjZVyb97B8EoUrjAfVzlO92krGu7OujNJ0X6WCdBbOLf4hc+WNLGCFrESWZ
hl84OUO2uujI/mKpizdFBlPLxmxXaxrnaj+xOYvqqrqyKbLZUlOcNhbynNr8WyvrSayP1MdMqdqL
mRExX+X3OGtat13dwKnSWvJX9v2t9iAiLv1DV2oog0u8yZyMu/ZSzaWJZkMOobugqCRE2y/y8bHM
GdIWP2B8iK0ZQjGgdQBwuT9laC5907pO9hYJfBCaXUdN5QVDex9GGInTLdF9LF0RcAb+o5IEfLQT
uNPpOowfm8XWR6KrzYf7oDO/p7ZEJFAfvJII8gVba6gT9l7OCMn7dPFVg6RbpUO/y8X5p64oGfry
obbc19RQLnQaoeN5j44XiRoRApZLKtVVss5BG1enzpvHIs23KI7zEQxU9YXXkgrL7Z4qj2LVRUky
9H4vtNBDY1mOZLdkGUl/T0y+D3y4XO1OsaG6aJd/xYi+GnO2nzolWBvR8nEbqQPaknXdlkVC4DlT
3fGvqec/fbXfFCCmwEVZVfdQreuDVbr/8l5cSha5MVjCdwy6Lbrkz31QHmVafe5ad0SuEKzQHmBE
WKdlFePBFMNzLnEO56zYefQzabPzkeIm0N5EWfFmS5q2DKi5LzZ3CHftpMy9FeOKJcfRVFFA6g1z
PW9FMMzKM1Vj16teshFtpNd8ePK3V386INg0tCaVx/BvuXBaxxsSxcHlXheBlbHEAUlalQ6ZcrxF
+bvY8hAB8BUN2l1KhtNxZu9w0HO9j2oVnek2a+iwp2vDpDkV4xnoJ3E1zBXUsRvDafgx5rk5CUBG
kPT9UoiMlgwAfrl/S9PkxINtwkixfK52908+vVt7b/qrrdz2itxQ56tXL0OHapIM7mL7g6ifJ55A
BHshM8MZEs3Q33VQG7bb/9YqJarM4WCygrDHkk3cz+oYb7BMALbUbByWMu68v0uRK5z6EwWm9gCc
h3FsDO2DVV3Gi45clkXfleF6hmbGO0BdjjZtTbTFeam07HuDvl+m6gGN2GnIh3As6SrrtU50Cbyw
eGQPxEIYraO7ZBc4s86h8LYnRa02n/KJCFGNJxWq1p5ptPZkN3frApnFTByRvo0e0JyK72y2tGdq
ruAoAwuj2M09d4bJXa6/ct5+ZmtK3QMS0l8W5aknrsi3UGFNkxlQEjEpyc8LsKWWeEt/WGBrgT/w
y76HATUfMTTdBjNH0QCTUIjm0LjqL8WAyrlrP/XEhZ/O5B4U46d6n5/UawyA6ezm4rGojD1aH4p2
OWaZ/rLO2yFXt8QY+pg48VjsOhqn4ozsGS+5EYLFZL23/mq34WMBSpRNsxoqzhZaa/867+3RMHjG
DO2H8ObEmYw3/qHymdtYI0WLZWPITu8k2Oz4mK6R4tod2ktn+NYXWZ+RxN4mT43cnvImzY+uWvze
IQX6W2m9UjNf7P2Paxdp6CrjI56eR61KTR/LDV5dbvVSDYtdXnYEoHHFBkPdhowvBQ+yG+yUlrVT
H9mcnzWrDawSLE/e/5L5viFf6c+MTF7BSjAcdR6nRsOIYj/2vTy3aIw78z5+JUgiZTMHlpZi+bgo
CEDWyXveF6w3i3krqm/0AKCkVsaWWfXH3/UpaU20n90cMhPCKa89IAtGqSWMc+ZyuloWgTVYjc+2
NJ6bprvolpeUBb5z0gnudCL1fUMmLScdzxpvPw2jmoe6iRfd7F86dbzt/fKwsmI2aZwnLwUsrfnI
QnERhes9/sUk9g88GEyJYNC0gBihm0Extvb7SRm/EUlBp/Jw2u82AGH8aiZZY6h6vu7YwYlG0dim
wNh5Aa0PgwlQw0DYUDJ2+wDB5NWYL2VfB4ZNCkqe+Y5BeKySn4TJB5IvOaGhEJSW6ZvM1AcvWxLB
9VHpF9dhiRfgiyU+xDoKlrq9sR6pZ56MzbhMJs/rqBJPVjHSY6JUjtHc9Imb8pc6xWOmMxLsxmSS
IhoX47UHF+Cb5i1HSZ6v6rHI30oUcQGnweScINb6vYoiAcNT2v4bJgtIOWvDexlpm7eWeRWwu+5Y
bO+4x4/ZpDnJRv63qX3vKc6UbWEWZ7niVN5x8XmcZaYdt4Z1VvQcsJe4y0pZUbYyf60RnftZWjyT
HbCF5bPqVr+wAZPG0L3oy/SpzcVFs/cu7ue9ft4BObACvm2sWzJ1P7ip94pXOEydOysGyWxuqlH2
kq4IlEpWL+Y2vgPzqiLyDqZUOY/zj0oYVyo/ERzFHpsDLVcSUCqxTSDjTPK7YouwKUQyj7iaUP/u
+/TlNEMD73Y68almyFP0B3rpM37rGCkaZCo3O7dM9JxMP22mlZ7Tdet8u58+vcmOC2SGorESZgpT
MvFH5EjdMRnx4s246mf3NINi5WFskZMTCORrrnfsVTtlSNuclPVtv49MxY+HwcWjE7Ld8pLWSP/6
6tw01g3ozUmK+pa/57I4e+kHUXz0ZzhcMsxWq9beW9+FlnrRfyYP+QLWrOO424S7LF40a8B+dP6d
6hp31f84Oq/dxrUsiH4RAebwKlFUtixLcnohnJo5HfIwff1dvMBgBpPabYk8oXbVqhmC8RDySIEv
9jBMgm/Z1COB5XbdYKzGjMbczwkWEq8fOe6DZyQLn01KJNY1nq1NaHUbCcNl5ehIU52DIGnBada0
bQnOnXhEgi43RxvPaW5OvGhhGX7I/hdWz9qkdvs4Wd6hTXseYGmA0na+Jzf6IUzrG3CeNw47Xqfb
9UbDfoJ/lpMjzr+5Z5BCnwXIKa9ioASjEPGWxd11TnwmzDfC21hp1trQpG/i4Mmy+J0SWVyzdt5y
VsbKDhpHG+uM23Im93FuP3Gmw1Nmr7Hb0p4ndkVBQxtfQS3pnDAiHEq6KTeOFo0bp258CnhTUPLc
9hj++nLuDlZnjy9u3TycZHxkLvaIZN5wQoi5p+KGJyzNva2emw3FffcQY6Vjj74+YgG0Deub9ePR
A0ey6s/RdjcAu7Zm0QZJGgNXG9Y1OlFFPHA9Kfk3NngVP1pguMrGkc6Cw6Gws2uZRLvxr8AJyLTt
o4RfZ1EY58KaiUA8byLIi4l3KRk160ONUMY5pTb1k2F7LyGhbafYjtEtPhQw0LzcO7cmASeOk6He
XScL9cywVsgwj9rWn6bs3joDbFXEfjGutIqjfg8+Y6ipeF1YIc56apJHPTwEZQj2uI9c63mwosAr
01dXmQpGWO7OVNoTTLWLHLVLxlmjNWI6hGQTuKxHTvRtmee40rik/qVusqaOZjvqf1lxmHBw2y5T
dZPRyfAAxIC3Frkh79e2yY0VIwE3exvId6IkiELIU7BSNomXmetUFXhzjXtqiEemFx9h4Z10ZjNq
pZ8zExu3bBhTxGDV3RQ+6qQRQqIwJn+xB2fvZJnPhrmP25BGWawOjuYbkvmYkd24/WPISe+D0spV
leRQCXpSEsxctkUj8DqpZ621txlBof4aK+6hSce/lXshMIoPbLLf6EU/DgLSNkXu2OstSvbEgFpW
XVrV2IXcwyqruqtmfZjaZDc21s2GA0j3A6d/IyIh0cwYuu1d1znoFnSgL06aws8J0JmaAblkDFel
9u0aBq7nHDNR3FVBpyW+VRT+vIAS3PQYFRrRqeI1gshF+jZ7Yr7/hmYKCcD6Kii0wQO/6Tq6EtVi
M8RIqNy4WXB2WpczS7VbzCo5GCoUH/bUDdbwgKvuOQoFWyeOMsP5iTWul2OZ3dQQ2LU+7kkX7SzO
Oq3y5dCah9UGzwVysNMepI3EOzCqWLhh5SsqIw9+fk+aiGN/GG8MrhPUtgSj1QeQPpB6P/J4+s7E
Vp81Vrkm/kG42bdGfub4/09QfLFJ4oKarkWU7cJ7q1XXvumoB2r/9el8pqqd7ipG3Q7lXLpyHzla
yFTZqnXCplMd9XFeF9qHAexs1biwEeh0ilKT03nUw3dxNUyazTeO4C+MGoElGO5ZxAEUygkR64wX
lBNd1NDR8s82H+aVzJrbmLGZFYwGs6H8i2T2Htb5n+lW/9xRfJghscW2dYhgsJRTLADBmcnZSxzT
Gdwx4IIdT+MA6j1xD51M0iKdF9pOwndj8vlWWAoc+QH/LN8Tcm9RWlwCdGs1pMqOKnGw4aW2VewE
g0PLW+N62lMXDf+m0P42GCW1sJy2HVBiBf+F6BBesvBkOvo7JZotsvj0kWTVaWIAOCTiUBKPIzDM
B4+PPe38eWFksd0Q8l4P7DApwltsrUfvrahGcCglGV0uvzm8cRhN1ExbuN00h+SYHl+XygoN76VY
erMM3CfYWqLI4b1ClGacUBFhnO45J7642oc9e0/0qztMh6uDYHUYkq8ZCbRVOKLjyYtWKohiv1pY
1bowfh0bWd1SC6qIb4AgVH8wxNoxWGI5xIo2gxEWndAFXpEFYd1yXtQjomP6uneRB5UqGNT2qzHw
vXk7Ggfg6uQ7FdGkqpWrM7h+6qbbJp82jI9eIFw98G/csopeg4mY2VDiWy+DilmbMDuu0o7r11Xz
QjU2tM/pLdu7ou7Wsm2ASqf7xPkhXXmozfClNuN8oy8jpYrdOlJuOGB2c0WELI77eAPIBpu8oIBI
/2hinikUhp01GRsshNlKK6xj4+ysqv4htUJFD5VeVl5/ca+6VR4Mmy5aDtVWuxZe+CNEtEvr8DrL
3xZ7gT+UnsbBGuXKa3gzSXbB7ni0SX+e6B4b+woYlQ06hJ7dX7zEa03OH04WfrXIalbN6AfX+JVs
siDrHZLzAYZNtss4E2o6JZP75yBbkNPEOGuHHoSQ15LTcOPRWWh50RoSJTzRFAUPLqH7qNUPGRvL
JIyXk0c5cqpd6+nvOqg+tN5oAzN101njNR6sCwH5Q+Zhg4H4KCSDNhPFgjKJjeZOj1Buil5njEzo
hRLWx2hhq2v1mJ7CxMKC2xDfmUMGU6N71zn5kFN33hsGF3nBq2hDH2U1/e2mn9IrsOk3z8Cc92xW
XzrYmzjLOYRWT25SbjBK7JsCE2Qd7Ti6CU3BrCYfJMxeage9xsgnyuPdR2Q8QiWF7ekUqwKfM0w2
ZO9vt2YGhv2z0GfuFlrgoOVwkh6CsTl5+XAzKbjv3Wpbgrm388EvRLOW+H9LPbwn3DWIFt/ctDsT
aSei0vIaGHixhBJEHaW+Q4bdV1NPsxE9iRyvo5JwOCJsbVwTnaOZWaMIhxQDV+vIxJ5PvnZXKNmh
hINHrCT7VJXPBOm6sUBqG1/M9o7jMPguugfmIxphSKFGJh+4uNoC25MBSJtjmKmuGpzinjO/ISwL
gcA9pyBU+RSn4gBM8FirLuKvpW5yVrbEKZ/qmDmdK9vvRInXseEwS2nvCd9sqy6wP/vmuPwJyXQq
9NdmvpGHWIPp8QV9UkJR7pHOL22Zv8wvV3znbkCUluhh0a45hjLdyDFk60EszLWauCtiJgTjOqzl
ucrkO2G0zarUyHTtOtpNMd5rQ79XrGyYYvyG/EueI93qU7qP50UexaBHgwntIh+dxyddyhfS4UEV
F36YAiovo9RPqNnNu6e8zFFkUgaTzH1mz0SZnuqrKuvNQJ47RnkOJSfRus3Wlps36+SeD+le07nb
V9OdaOd3V9rBgHE3BQw7a921ig7suSj1xbOK2mObPQ6FESqii/3HQ0XHFwdPdPDifUMgMcRqYM0t
z5KDd56m5SArileL8AijP6Se8KyQT2iTgkw0GW2zhf/kvfTatZ2fTQseLTArHR+Vcpbeb14oa0Hh
hRgEbCgQBQrKAOYKQ2DwzQksTy6DUbG1tYZAsfMldIMN45rU4mEZ6rucUYjtUG6b+iPOae9dzKlm
LdE/hxMEgQPnk8zPU2dHa8rdQMaWdv8iw4NWPVuF/mJ1xsZVHV8sFvGYSL2Oh1Lne3bnQBbyaaQa
qrWeFMPeAyD5YcwcFB0SO0dyE+OIWeSHpOmfm5rr0AzhoobjIP66DtU4ZZBR1NMpNerAXGaoeXQv
TXz1A3luLuXGqMuVhry2ngDiM6T7qlSb+jS8z4564oRwSwhFrtAwv1wO0BqDzjZ5hxC0ljV6rxwj
bzESf2GA1LiprYeuf8KWG6/z1EYxJWcxKX4T06TC2UpTGUJM/abMK39JlrVtfJpUW92adICuajNB
MoteZumc87G4V5PyASt9rYjhGIbaXeEK6kVPyVzss5I03vQjhfneWtZpxCGXRi4D9Mx6bXSW/VyA
0WAmQrpvy7azky7GeDs8lvYhqh81WwVsL+YSpV85DLlhDvZ9t+5aUFa5uRMTBspp8B5Gl7DaNhCS
aOypjA1xj50N013FDhJOaRBhVNGLk8iaf42pvHlgumXGQSUaDrY57yRXr4yW+VXCcWcS4sxive5c
JPss7HzNmx5dGH+axfRMDxUung7WQHHJ2RCrVtlnXs38rN/HYY8IzfmpHnJGDqF9BW/HloS2mlYI
Vc3cD7g2lG5jukuLD5F8c1TdbaTru5HECnddUuzauBswNuSJfR36a6kR9shaD4E0PwkWRqMlIp+T
MMIOaw48huX0TGnLF2nKd1p7AQcsvxpa0VTOPFG2+WnLgjjztqim1ZgzcesCYEqvU62hh0fluVUU
qsUjCGkfInr3Gs4yafHl6QsFQh7FVPuJqm8bJGrWqPm7tLXL1HqwXDdYu9eVdgoH+gmQO0EarhLb
/RUqmVgSbTRAuNo1acG+5S2yipC70M4D3cnhr6UayYLGe+IR6VkIWmb0xqehqPCCa1wEabwL1Z5x
UWYxKLaSTcZYPbpxawhEzjm3Cp/VXtnFXF2zSOPAqLm3PC62Sgpcp3fZ1hdcCMR2rgpoSW/0RV27
kMQ8biPCDTXpdL39QfOcV9OCy2HyuyzAgPvOrrKVCMBKbJ7rsTsQPzngL9252AfiXPIIN8+h+4dv
DQE89wntcKh0VxOHKwphEkmAzfQZr3bM8ib1nzbh6g+Tk+hMXgaPe3+0U7U34FwEbfBPpVukXJxF
mKPyNc0r9FsthszoeURmb7AOrIRnvKYNULjmaInXmD96rk5p/lNQgpruGG/8JRyZyqy6qZx7k2Te
R2DrU6pY1Pk5ndpD1se/CvgsDKfrQXbvkUk7efatTzhiytICS6JyJlkMhqX6ChIE3pz3lGWpP5r1
w22mdcMmCH4NfV3/jCax4Z0/SaPe2MlH1B5Gcp4hW1xJcpgYTpxa62K6OxyVCvQjVPx+y5iEI2C/
mkhw9JWyfknIu+NzA5rfbbw+O9gUxiaFeewiRgpte5hwTbt9uU80XibGXWH4lxdy60nYddavSqap
iF4c8W9EOrWoaE4J01vaIXPnqwsxWBUb3a52UfjPk5Jt1kGbZu9tA6P/GtIvx8s2VI37aC50X2PV
IiqRavx5N7P/UIAYRqLdNawwovo0chXwz4u24N2z5bxpXZSMIF+2S9uluAv7o5bzhpoWVYc0ERu4
SVbxoD61iYqVudiUKmuXmTvDczqSlTbi4tA7pc8069S65gbWsq8KImzJEx8iIAc8R94nA4ynYnxV
s3PElqwskWDeDDu7KRiEBnPgZoKCZfRgqfoNiAL6P+/LKkhnwDpWprVB6aCT/7LBE6IY5900/KO9
basw6u2Lf40+4g+ofarJ70b97FDr5/4DwojrfsStcqzKl46rd6p+u/YO1ME6Nm+dVW41j3J6othq
crfDa4rBnN1prdHtYsePwUQXmi6cuXUmsaKJAsEuhC1WF8gDeBkNUUC8HVRORzG5l75svzEXfkTS
5n8p3K2e2Df2m3V3bS3m50lKbj6vp7e07P9RZOGsiK1IOmXdfO2iWuyM/IebV5TRmMi7Q+2JVjJn
67pPvU+tB8z3J6gF255I28kZCA8OUn2Kq+rayMpeeVHzLvrY9iPa9V77ZvrVmmjEZkxKLEw839bI
soG22bvWJZNWeCORIclh8Nnqqvkx5/NfCmgmVjr+QIXTWEtKCeUx3opSx9bhlNWm5OW1XXi56mTl
+1LX7P2IQIag0v+ohMxX9qS2O6d6gSdUPxf5nWn7FDCixDDbCHWn120BW+FhsbhO4ffAAgi1onJ+
0Kar+VP0O6X507N7VewH7NeF99AxKU4l1+GwCEyS1RryRQihtYSwp7/LqQxQy4TKhalc2wDGbbBh
WQB1xKq/Zhb+nrHKgm3nHMkD2W4cUDpzgIGKkXCHNbMyMTbysVNtEVnvpBPddKenkDiaiw1fIkSE
rK4DT7NiKPvJcgNN39YMCFiE8pp2wXEdd3icqoAwLwelqxhQBy8tF/vG+sNTbKaM7omF2/0Dp6iH
zxXEhJ7NQF0BOD5KAn52SB0IYKUIEsSwaW385+IvxR6SzGJLeHRtef+EIoMG7EGGZ66oGWW1PLd/
Yxn5C8PM3pnQA2m5EA5nXHxwAmf2cqONWI6x+YzeXzqc9fjRSY46Cc2Tv514Bh/rm+43bbxpf8tQ
g8mUHJCMUm/hyAIFcEP+bvdQHJswh2Fgrqv5pZYGBgUVAeZIJ7TL+luIA+kVf2jPKSEbOTWr7knO
z3H/12hH76+fuPBqB96UtZLuq/od/DsWrORUMsmr2vTYiace7SeUbyU2NH1aqWnPKgrSqAlKgL45
UiR39VUDTSFU3wDirZz6Q5DlBLBc5PSbQtZImqBDt7fi3kdsWS9eAo1Jtc1Vt7Jf6gZ9A+u4WKlo
/nr0lIdPsvZ8j5ZAfLfkTSLeeCZlZAxdiUmbS4ue4gmi/f3r/ycHMSMcSBbSwKgVnBrcJVC+s2nr
jdBtqm5Dc6BPoHNA6uwqgvPai219Rq3rD+Z24bXPGe8BG5I3X7hIgMmrjZNNOYR9zW4macRGYNDh
ADKnBwBHZBNoAXfXqaROkV2a4SH1bSikPTNyaDnMGPF1Wfj8Diq9sDkfTUG0ZiK93dIUoHqFr6c6
mFNllVXv9hLgDe/eiPiLkBZxHk2rN9CZ2M8/qXLyPY6JIr7GzqlU25PTcoeDza0q67j/6BaMNZuU
ziJV868DWT3pXCOLpGsF6cuh7RNqJWaisqbe7Ibm4nZPPQ7ywvrCKRDSlbtwhLMBklhCypeARwYD
Ymi2Oop+MgSJvQ05RTbmDjB3FeKB4ZIIeo2Inc3DcO2GRwiYQMBRK+pfAMz7nJjBYH2K5IDvZTdY
6S6iUmhuMJtgHMUPAwElglCSBCXTz+WBMX3XRiqudvQ1gtzg51pfDp9arad+PX2pgl9qfimFuQJn
IFq5k+ajZ08eU54Z+OQEpYlEKKjfNnOgkuUqZURq93itmVTqjFENmYFjAYE4gSjqDk4PcpE5/jxi
rErwl08b1+J6zUoC7RGPH/dEBswTpzRCRTqidByTjsDd5lX3Ki7vQluea2KlVskhRMvonyix/zGt
4b1W+Stkyr2MQQoNUcaA3Y0Rr3T53Sk2QJBpfh50BMPKn9Eva4Y7taxWik6brQgYRwQc7xKx8cKa
HEoTlhCSMFsW0jBBOhHVKekFqDyxKJEIrmGMxcCMRxmk3cLamApj26QZkSh+UaYEvpLvhzJRtk0U
PZtJ6YtB9UCqc2qIKDbAjz28wbIk8Nn+VHnNuV1par/KrOQpkepreAtrQzLaSNXXiFbWEEv/XXLN
OlpOfzNwIw8gBxeYSmqjXNpMeHHNYg4Apc+B9S2zYhzBGvteinCE6Iyfu58VwH4nGnHL3sSU72wN
vljJDI47H1JRvZ7ccQO1aj8zsGIxwQrZH2Noy/27JMgY6k9G9UsybhWdZfiKE/2gxhkclHYfouIY
eMPY6jauiQoLNXmlWsWboUEGgeSfnf7/J4NBbzb22tHkAqcxJfcM8scq0NqsGlq/BMTsR6qIIRtq
39EQ9YHVMEKKQghI1uC9qDbdmVMifj2ufCtZtv6o6T0dZ1gdPHo6o15dG92CrW6gleh0jsdZlQRG
Ez87RsapPP3IbHwWtUnQkfAdCWZpbHiM5ZnaZiaWlDl+ptCrRMKJx/GzkThIVM31bWkiVit2Dofc
U+cgnT1PtKXYquAF7FA3nYm0gApWylmiCQ2dD2lbTOuhsgAb9sQd5/ItnsP3oZtOVaH/Djy+rwrZ
TShy0Zaig+So1PVzmrXmm9MMxcYEnA4didPAduB5SjH4kPkHS7ggLac5x+p8kFJnqSG51fotVi3e
Yc+YjpmpIbyxIlfxuZubGwzc54ZzuWXy3cmTpgJpw0mqxu478Bs6+uDTzQrNzaFl3f4x2npS5xdR
ZueyiFzYju33FB7tZvzspj5o8vAaG/JcWnyXTc6w0WFa6Hp/OHdg0WO2qzLj1BixvWBOLrllvhIY
vTZc7EyWhqGCUamde04MHb8U1UCMhnbmiAObLIkK+S1Wh4+xb791K8Uq260nXV2bRD0IRmNXYBLD
wxoVw1HvrVsJkT4tv1pMlU3Df9yz8aMUtsqfMOW15449khXvSLyX7Bjs06jGf0X6pVQvk/qSdE+h
oDxVtdnIor1W30vnW+IwbNxqn6t9MJV7cg5GdGsINZD48604BS+or9uCXnlmE/io6wgjVsWQCNtm
7dcGjcn8Qo2VXSnOWpJTEC8eOdqiNyHoqcynYiyJHQajLWe8ikV+Mb275fvQov538tVQ/kbzbY74
SwFAstX3DjtmWppcbn55yw9VbGBXK7evBXebKaMdnTSJJZJHMYlgSoeAUvEyazZFx1llot1+OffH
QRi1tE9Z+4bdrsynJwNkAtUuRmDm1leavBgad1D2xwgHpF7jYMiQxyVlsCPb6jARqp0AEUEoaabu
kKvqRvDJzqOzlTnTtFm1PhJnfCnHeqeZOKwaK/ypuvKQSep2HGvViDMDTb/Hu1S76WulH7UGFZR7
gpmo/sjMscHM13xM4Yeoyg/ardaOUtxECKnGZchHuAeVyC+vBWn5nCI2L6MEACG0Nu2Xnus4M9NN
PFznFlpc1jWHkACq0F6TVLwnFnwue1p1LN4OWIzm2ysiv9LLS1PZBzg2a0odVxEHVgXZy0hIEbsS
RaHn0ODgYI7ICmNCGBxE9z6gKiBW+kuawcGbfDXkcqGbTwIxy2Qsb5LwpPvJblm6KGMqM1K10qew
5pXK3pXe1LuKC3EMgMqzHd/BTyEVpAWueyrqHU7pHMYO4GTKy65W2dJ6zMxJ+jn/UOLL4CWwdQNZ
Kjwq4G5bMn1tx4FK++hJzFXtQLZja3WITSA1W/Z23eo/aXtdp1v4FGzbvZ97DgRf7iV6SFIY+25p
m68ZX0DJNdYSCzCJkS99S8o8Ye3t6Q9IzwaXcK5JSmT7RSE2vWhfOeJ7tEeTlSn0lseqOyzz97Rn
CKkjP/c9J4U8JJ3QgpUhBzP/TtMf08xDpoY4P86q1u+Sf//i1OD/zE7QPmAQbOKCAXtlnAqspLV5
jBUdmi4PGzaSvK83cfRryWEzlShjUKmm9MH6v2rd6IxTnOan25BzBMHHSPbjOeTOYuvjs0QdMDP7
Cu91o8TE7mwqAbkDZVPF0BVHhmB3lKGCN4RpqZ59LLYnqdKd6oSbUalPYVo+L/HJDFo6hMeKtWwQ
2h4Lre/OoJ7UrzKb+LmYdFVlvic9y8E8HEDzvWschVIFzwSddLPqBI1ebEtPIVLevowQ5thTmtFb
ITchk7QMuIwYzU49Li5pNf4eoQhQZLAHwnZ1wWT0E7AeOlIIBpBR2G8BEPreKH/iUtyWo5WG4WQd
h5Jaem6/isQdXkcrXPe+rtuHkfB/CQpASY86dt0OcDuLC88NwESFQh2O8T6VhTB0zi3vcAmL0ImP
lYU5CDJK5Zr7oqG3Dz8zd0whxT8Fw2DatcdM124td4EpPEflxYXkOqr5Vz3T1vM7xhez7fbuKJ/K
EtYh8SSCpANvHFwNZjb4wvRpr1rKi9mPR+Zsp5ZwRd42EMX0lRGmHSfvak99NZvWxdHMS6dyoZUA
SMebMYNHyHo481xiE/lmW4K1MgtgQz3IUewSjBJdG4wIoxaXSNujuKaG98TkUnlB0ys9Iyj1+pEO
0274qQxn6xAAIoa7t3WPjzqbdq291A2JD+mhxcxMa15HdedxJynM5hhrFTQOI0jENR3dt3Sqzo3h
rczl+4GLbLoHy30NOVaOGiX2S1JmmenwerjoW0xNSqW7KO7g5+57XG3N+S+fiqBnWmHHQBjS4i+V
5d3g4VdIN/DicVTfqyqUFLzRMYibbGq3kzrjoZYHrcOg1Sk/MFWfASp1SnxTMgJhNPVoEg8NGEyt
T3a9iam2p9E7t3caw+gI2yoBkHOFTmlXuHKZeqd8Pk1gxMo9HgAQWf2W8iriYESCzBxbfrzWyudC
ohm2eUAEiTkXfISDxiZg/EXDgpdYGVzNbZqts/RBhtClCjmrIRSRUXHC+O4N3rbtm6e+/qFseG3E
vPpcDxp4O32219G/Ik60RvfS1c0FeDO3UbmxW5gomka/0nQptPS9ny8Cob7S/4R8ZLENryZbfAis
qVs9rg+d2cGNq/EojBhk2a/x86pZvSu5l2R19EtLBpssXJ1ifovmJ6dQ/ywRAL7e5smMO+zV6k2A
5TiWvzFoABAKn+dcgnsOf1PoJ5X4KIvvhOkb8eQYP2KflJcYPukRhX7XRcU6bfDdB1ykSjLQSf06
aFfgUgBWGdfgPtKjD2daLlzRxv5Wsm4rgf6o+MqiXFJMyc/WPjnyfTac0Qk+EvCBHk72sUTqLNBD
0bGZ+bEVPdG8sR6UaYVzrzA7xO1PqtqoIvzUK3KlqfOmOpA0p3cR/rWl5ndcnMOO1p/vrB63iuRQ
raovnFI1Bk1wuPeO/YZRKxAVY34PDzHH3io7VeI6O/mLYt8GV/lS7Od8lBsG96tIYoxx/mWldYJU
syJdWTfRV4lNVpeUf9cKMGHA2sqwmlikwvmfzjY/5ntrxLsDtIfj9rYx/02xQupU2dvE6Ar9YVR3
gJVQ/BScsCF4Roa1oB1hEmEvrPY991C4a7jPaZBgPN+TBPGapyXmZlOvbLCYxXiX86IM3AkeXZt+
xTo0+mJ4KaKUnnKMRQwglDoIB0YK1Fzk9q0t2d3cZyO3rktuqWywpDJzH0FCqFUbWEmzAwNzGP/C
GlClBLyRjJStEkmQlvBVbHQrhpFwZ8wAK9c+i1SkvuEnAZTBXY8ssvAynIUgyiEK7tL+rJp78WDQ
onAAzXf9lb9pOKvH8WkkFeykz0l+xQiO/VRpLOSY1zC+pD0gvF8VxY0KNfM2ePe4v8zzdshOSUze
zXc+vWqBcX1UGPOkYO6pNxtFsNIdoBfuDVYa+58+eoHJfN2E4N+yY7nTqdfk2gax3Lc8W5c4WYb1
3s0uEaTGjNZiPv702JjeFvze0W3Rk6xf7AA8PPjvPY4HirHqBaJka195pzgf97xX8ZZ2AQSa9mL2
/0pFxbVxNtnTYGIt/eCPWIv71SAuVCp0UXt02NCbkajssNaVSxfXwdgpTy6FNA8biEemPyJ0zalw
9nj1neIAcNFPaUjJxqNg5FgwEnWfOn76KMYf1SgUegH19lKNn0UE50wZoydsEpRIgiqzpfBW3ZAe
+0nohySWKd8Pt5QSOx70Lk7tDoaEKbc2Kg6Wfpq614i/Cdla5HnIUJP0KZT04ATh48jSQt9pQ3l3
PLzDapP4cybKyxy16hVXnR/OAvYGkZuNldbUC2YapETTNRnJoo+0GrSrjJS472IpwL+yVrxy47U4
uIvcIu8PG2sCvPVQ6y2Z1w4AOCtC6zo6dZHRk7TBj41Q2liyFTPx46j56nDeMXkv3nUtnIPW2sPW
SYIwNv4xE6JNqUzPJVRqFvzooIJHP4WQFBneedwaAa7jbjgkAL6OHfg0LOJ1fY4Vq6CHos0Z63DN
NcI+erMoQQT4Qcb3/3/bOiDHEq/GGbr8t2QDdlo6GS90NxR3fO02J/sW88xPWuEF0Ch7u4B+so9Z
Z+KJVkreHwsdzFoqO5yuvGbcU/bkYlT3EGu1fXEzaFxdN6dBac2Yle1K8+dupqZ58lAwStc6IgH/
JuYEPc5wPzVaGjheDe5GNVTl2NYxEMRsjtYNbRTwxbQUFkpjfQ90kR07RktHr5L/SkCZQSvVwpda
inl0Hkh5Qmsi/eWNO1Fzi5j0ud0NE7O80eutnecUz944NfxQC0apG4VBb4Hklw2OFB13o7dAAfq+
bnDdiuxot2lN0qF2UF4M5ZBLqfAL9ldhjFVARaSfxAAe40WbU13Qqnk36YcoL+2dAEeXFYp9dMgu
TBJycuVYxwKbLI9h+0yTVkXYl/wk51HQM8lwATrsHjqB+h2qY8LZQze3RRwlpzh5soZZO1byNXHt
+gSCUZcJrhnDkORb0cm0Eig2HX/oDuGM9U02zb6MdtDkSAMRNgrMsv30kh68KhuunYKNNKNErF2b
B1tlFvk8yysfnHVUxXpMErGfeYAhdELU112EZ1xPeV5aZ0v91xQli1hVf2Azn3HAKM8t8E2OgFSB
J1J3d7PDNkQ46DwT2pmVINPCn1Gt4WDSNuvG9XCIzYylvK4+E6xWZ0EtmDaLYh/Z1d8wocjj14YY
FCbHdlQOtkPIzw6bapPq5qaEvbrhqoqspuTZtiv6A1vbrYOIo4QwM2KV0VncZ/GRwR7MGzA4dIu/
yqkizZlJ7rVUSK2knDxcUds5lOGuUzixV+axmS3Y9qTemMRbuLCKkJPBiBECXN84Z4utEKpBLPJ9
TEaG2NdwJidN4Ik7Q7MXOTqYWS5ye0LYcHAIduSeSkSESfxULX1tWqCqU0j05RIxq9w5Ovidwvno
Foq3u0QYzbm5W0qzoHR6Yzs27cM1CLNRPHWB7sfYoBpVOMelSbvoo4WOve9tjJsIjNsqR16rwC82
FRi9yDznUp12tYWCZPSQYuHA05vALkrDBWtVQXOmoQBInWdORbYEEjECOIVmGjB7A4c60eI+aho2
0AQveYMrMzRD8WZzoNmpseUPSxA2kVz2siJZSj0Y3UYjbVL5YoJhSVZjGQfOoMtLH7f9BVvxjynS
bD+D5ohK/VwIOC5FPyVEqXB5JWxZbv488zCs8Gl562LGxtsmcAW9yv2xdFb0LNaWm2PEUamgTKdw
oFUDH2Ikay+rQ34XsngF28Zkk9j8f9ydyXLr6JltX8XhcSEv+h+IKNeABEmwp0j1E4SaI/R9j6e/
C5KdN9MVVXE9qEk5HMwjSkdHItF8zd5rlwGhnJba478XAeEdUv+kBpEJsz2W13Z7T9JpedKC8Jce
6+FGxluKqlUSTt0aANliBhVyDgSgDYU7Ylx5iDEf2iSvOaqU4zYNzastsUTT5pFFYz+GdWWuVL39
LJOOfXQnE6bjIn5Nl1pMOLiMdCxL8e+DKgvXA6kf1E42p2/aSis5kT5JbGBcoOIlBFYRoqxHkFKP
MkBYDyLbqFnPattgFwIyvvVMvLGM+hbRTgLKdWCQ7lQtCxw7A3KoN+qDHpi4Mux+WBjy8KmEGsS4
MDNRc2cPE00Y8Yo9VCPeq8yvNtJ0JH0xWvYFUj0oTbiwyf3RWhsbfgGd9Jtpn7WkiwXDm1WLBNM4
7UmlIV9NZ3PolPeffev/PdIyUr4Gf7B2njKYm2ISF2WI450wQdlKbXSQqpI5kKKtRuDhi3CC5dux
gKMyxsXdjv0WGuR+ZOh1KBEjeKhDvFq+BYy+tzbReBX5hpsCUM9Cf8e8ZC3mY7z0+s9YUj6kXNlp
PnhhqzaL7cSOOkYrRODnDemHEcMnDwRmIFMar4jK9Du7fB191WWOp2P+hPnmD/RsbaCYi0itVjix
eqiPlbcqZ/O6P3BratONojUmsDt5x3smr2w5SxyLOXtT5ievKFGtc3NZCdbnqkbvEqQtMVfwmMMe
WTDUM51GoOp2gQn7IkW0JqKJHPnEhg2vSzjKAcdocZyTkzCnjcf9IjDz3XyQnyYDbJfEYAtVWo37
71pKmu9KKNpEAdw/j7n4JtIBNeiLJQpGy4m9nPwiOTKK7JaafQ5tI9mXisdCcixLDAuke1QyrATp
yRz0XZrlFnYrwb3AbzZgmmkFpHZlj70Hci4t6GorC4NIC2VTqLThOdomW8jNNrHRCjavTSH0o56T
U1OjWPNEcSotNcKtTGHG/Sl3WEClzON9f5VIhbRLvfDFUDqcvglXzlCa7WK5Ch+PVU41NK9B03wl
hqCCznSAwFntyiOVhYQDaQVyPVbBkdV2vUt9VNqKX4crm35fz4JgLWvmr8IXT1Glrvh0sOSab208
GdVbkiq4OFnP4iJ9SSqr30+NdUWAZ2BfgzdqWjaIdYNzqe1MfIgoAO2S5xvWl0SGcvPEyah7hrko
4wFcBTQOfCq45S2rpv8Lyk8GSnfk5QJQGnzDbVOsa7FU6DAXRMFMEYdrAIH0Y4S9NXtqqhSJZBD3
l64tmk0Qq/d1ERvHjEgFEDcIYeFly4yE2DFe0OUfQVtrD57P5rU3ACCTcvkOk0rZ5jXu8mHy7eM0
y7B7mgejU92k8LS9gUqH5Nb+UKA8Wep8PXEtY+OO3DeRJaePQAnTdQnzF0eaf5ZLyI9TPPHWFPB0
1fpdtqVnnzxS6NSEtOZlhR6COWRVDutSw79BXGe7YG4BZLq1gOSHUIXpmevOaK5sHbYKgVhYmOxd
EAHg10JoX7T7oGdpHZ0yNXv4ygPR4JYxw9s00uC7gE1rs4AaQyctlC0vIeKzhjW5CEMgkSkR8ubg
4XiNOXqA/WIA1M8K85NFmITxjJ9N10pyrspCf6gsmGw5gNVQlaLVSPnzHMuvgTEML4zuJVIFHDlH
flYlXblrMtQSuqo+Ygq4ldSV5ykOdwa9wwkw/onNT7emVHtALU+Sm4oOK6/5iYpRrCcTNQBgbqB5
pqg5tUx2APWx0/LDZGCnGMGvLoVsKvSiiYYqWmIe603aK0zVt2F86prBPDaRaBxq96JUP7MhlY8j
IgbFYH1pyP4RekS9NyByKWaJ3HoODfdoDMIhPAqL5aOR2HtFll68AdUeTSazRGU2JNgPY5vOI8Ie
uuIYXxnzMNiUy4MwPbiI8OKArdu7wpe3HRmUNOO8Y2rCnaiPtf0wNPGZTeuylLyXArI6epzVZMLS
66FTLTpbQuccopaDw2Z3NtMKUvEuxC6jcA/9l7730oM93pFM6KMjmYNRBJMmYsWdKLZVR68anLNS
0G1DK3F0kFjovA6YBeD4KN0LBvjtGCbauvbGz0yWjI0I9x0pV5nOIqextEVrmKzVs/aLeBU8LSFT
pg6db2Yi2QlblL+8fcAh1PKQwlzFO+n1y1irXntLp8HIPUBn/qtqjQ/cOzc1zbhrjly7+hYkmtYQ
/qZmIeLzBn6p2mFw7etCOlZsDbMhHmBcm9ukGrliIeqVrelmKrl9TgfVAZcouIGPgHgbhvkAS4h8
omrxswoRE1wrBL7JNm2tWRsRvgStr50FAqdCCgC2Vcro4l2DUKL1j0WDKTPUgctks87RUoatFQHe
zay0d9lJfDYyA30EImCqI8V0Ysw9SlBf2QACTQIU6fa80Xjw01o0B+G1ay3kxyV84Ki3aruZWiNC
7WsjoYmK0ZVSj0xTobEwMaj5OJQJX5O1TdZG60K9oXZHQYIGdhGX8TtCcTb0kk3EXGqfKyO+kYar
LjUuMsRYk33bVTLIwAECoCqqdmPZxqdqVIwxgwx+e2kfyMwU5NfFTjmokzOYxD0wzdz7WlO8hGjy
YrusaAKSHBGAfVElCS/8dpAwOTQNOJiJTKahQlHIJNYJOZ8XaTaTq+Lgi5Qj2CURIqVJwOwdcOP2
fb0R6O5KTT8VQ/0o+xLpPkVwZ+poE2NfZ+GMZrcRQ/9kQdpv4MD2PvsUmiByLZR6wG4V9Gu00th7
s+pQt+hXVLPeKpP5VUFwc/wJVzuDHce3u44sS1qVYWgXg12qK/oZZJzRvh8b2DtBfgIK6QFZ2MSj
gckFzyZO9w+yu2xYhvme40Rb/5tMZgEZP52/CpSrIolDgT0R65xTYTByxNSgiwl3etX2656rpJsj
L6uhtDv+iJAS3kzjoEMelslku/+WJ5EKVEefHDgHoVPbFBWFAGJtgCk30d/iSG0Eauk4fMmka+Eh
TMnDmgBC9d72zN791xNcUcfx/39OZv1TmOv/upBXm1Ti/zrkdRO+V29J81b9MeZ1/is/Ma+S8RtO
ToNyRJeFoSliTnP9yXmdP2WaoAFNw9SEKgtZ+z3oVTN/UwzD0mQNI6gsC4t01von6HX+lGxZJuQ/
wzJttsD/StCrrf0559Uw54RZviE/oAkO3JRVMpr/kPNKMhoa5CL/Yh8QbHGU3KdX5ZlziXWuNSxI
7Vl9xrt0hyvrgJ+RxmBDFLor9vaeNeSh+2y2xaU+ZffJVjonn9EnSR9ucj8FK/HRPzIzKt/qlbzM
tiw5VraLmmLru/rK3k/b7jNAxAAjZOnvEqe8K3dw+y/6V+jmRwbgb3bgtPCluZg/VvfNod5B+1/Z
58YhONzBibGNH9W74tCvUNdusfNcCdRbJRfMfndA+SgArft0Fbo6S+51dkZqicwVqdeiviPofjMc
2sdmW16ls/ah7ohAXfeb5oA1+GSs2Zk5jRuv5B3esaX5FV0Y4y39k7YXrveY4hRc2B/WFy0ilOgA
UZbbmpAU0dJh6XLYle08/lG0kmfKO1d+8IdzuSvsy3t7DHdwqHb+KbiMO/s8PvISHvgdvtjPrr0t
I7+duZRXxj47iwWc4XVy8+7VLZPmJQkKy3tm2at0VRzknXbAaLaU18EJTNEuW8erfKk7zQKZyy/A
v4CmgmfDzXfKmqH4qnHbo3dXRSi19t4rO6SNfpsSB2MeU0Bj4a1Z5NVcTpYh9ySZFGW3DY5I7f33
RAE4suz3xpah9jJbD3uNn2s4jMgzlxiqbmPmoO3qsQU8T4fUDe+KfUlmxyLali4MxGXE70XQAC8L
dqytWKduvvH36i67r1+lEw6CC//Ck71WUAatgi0YDYuXnYXAxnTEVXPLehF9+uzRn+J9d+431td4
rDC4PtlXfzE8afvmxtCbzHqS3WdwucvC0SSK1ZVPhJOuZKfYsIFct2/WbqRsXDo2nMW9cpZuHJ/d
MiSMKkxdsVYWEIoXVCJLQEdrc48wTF4zqwo3iVO81AtlUd51F2pIBBvaiRctRRbsDG4AhFJ2lPvB
owdaS+ka3EJx6NaQLair3g1ncMoNjJJo6R8v6XKB1vUarZkor4WbfK6bewyE5iMYPj864li1dq/5
CrEfBfqS1mlFMvGyowvflK/pcdpn6+aMEcxHWMK3+Iw4jHC1bJmk68rZ5A5AFlq8HMAHtWvFfAbw
ypn8BfVuMdpf2GiYy5Hixkp30I7N4vJRrwWZMavMLR2dNt5pGEc9sD65GQ9kcLAbKdI9z7HxSwBB
EzX70TrkSz0gxVSWoChX04C0aGmiq/WpeBeSgbaSOpVVv/Im1Z8DAxg4YEmI0VFzAE6GF/m5N914
tiZvPTi6yENe8GO1tFwyqt43/2XmW4brqT5LYvYYrjH0sf1aINTtz8lInh5LNyd8oNAgwYRNFwAz
1rS/ZiMfO/pXcFQwWDFJOoQtVk8tgL0rS8AWTsfKOhDTujcd9krecMkAPb73/EymC8AhCb1FtYep
Wb+Ax1rgrL/iq3B8BcH+XlNYVq+wfvCCUr2YHRvUp5FMljh/RQ6mZEvCyxLvwwvZ5K61Wzu5aXAZ
YNx0O3UF7ZOvedHZyhyzhzLdpk/t07wOQFVguQWgo2rRb+RjZZnLV2FSOS/qRxD5pvnYxGtbJrJq
kWN0WsgNfgI4ZI6cORNyQryCmxxexna03wrhjDdModSQt/4mHnlPoF0th1NzlVmMFFBWFtWuuYud
m9gqxrJdMPgnxG/sPwMLiOgdBVb/VD/JdzPOC700UJE1RuINWghXa53sQbpY19r9tPG+EPblUMMX
R0l/E0dZapftc3luWb6w3fP6o+JfszXxuJj46dlfRfvAwnARlmKjoqPPO2k5fGDOg3K6SBdiGzrJ
kvf0iiZlZXrjUhwjB+1hcM/3eSZAAgGxgcxqTXGmOIB7WOEXR9U+mu+oqhY0squOhWmw5bRb+A34
zicNEA1aUrNbKSVkB1gDC+vY02lweeDoEJ0jPeI7S19sZoXNQk2PIWTiZ+VcNa+Kv8XH0eI8/yIn
eFEWH0b1YJ8JNW/ROR10eeOUKxYGZ8ge+CkeutWq/0jrFVynBdDCxVAudDZ2n91RSZpFQfoIvNpg
VRzRXXNtXNK4swkuNjGfuIN9FAEh75Bmh6F84YKfLcwPNA6TlT3qob424/SJ9KX+mDEsu3kk7wKV
pqnZsAeOdu22d4pl+W5drRP+0tABgRcvMUir7zw0x2Q3HrwzLiOnfO8XxpZ/ijeV7JEVagJkT9gP
3GJrcnHWX4MtCEbOsn37rl16V98bOvhwgGiL+JIfLIgez71xUVzTaR11PaeKsYPFWQqfDNfLQnbZ
sngBB1qOhc7lWC3Y+bRYD1zDWgk0b8U2CkENOsTONsYTOmL/s916lQPPQZARi9dYRSy6zsVmF+w4
yDiauyPbecBrrRs6bxaILzgnyN3XvbkjK17Od0m/HBrnk70Iyef/IyXv5ld+ekt/1f9cF/+fPxbG
9X98f9r/lTtvzdufPuB2GjbjXfurGq+/6jZp/uPf+Zt//8r/30/+5df3d7kfi19/++tH3mbN/N18
om/+WJmqiv7fVbO3t+wvxzcSW/L/9Jd+6llF/c1QLGBIuiarcL8V8x/lLJ/RZd2Q+Z9A1EOg3+/V
rK79Ztu6rViWCp9H5b+/V7N8yrL5Vha8MFVQi+r/SjUr+NcZkY5+nm0///ZXwW9n2bZhEiBl6EIT
tvhzMdsghFVNhOXMVLJ9oozBPooNVBjvE4SjXtTgGZHHphFSHzvuMO3+kkidxVUWcpAHMvZjfy11
JLTgDVYYGutRU6zvK/r9jhohHyImE78EBM/WLp7IyfkoxQDwE+aKPjfpoQHijfAZuUKjnuUfqf/W
m+VHwGzSqeIbhj59oapgFOqpOjTMrhceMTpMCRySbiU0/nCKsgK7XptojpqqLHIFWN7JLUw4KoMs
vsiIQg5gk6NYQDArLX7scY3aPV16FcCWKu1eQ/Le7HvTJ6zDb77MEol2Usub0g7XY33C2AVM3Fwb
JkNXwnUc0yjuTE47gX70f+Ts+V/XMKoKh91/3THeirfwn85Jvv7n9NJ/I5ve0m2Lo8C2ZGI3/3F6
SYr1myLk+UlD41xSFRo5MhGb4G9/5SQSQsiGMPX5P7SLv59fqvjNlHXZtARnhawZnK//uLhcfk4c
rks/F5u/f/yXrE0vJAs2Nd9YtehJ/3CG/b1dFLouFFUVFteAP59hBSY81OPdVwjMBcNa4BEwhFiw
k5PmmtlvTGD6W2jAn8qyB5UDMtOruzok54oEnGZVSMN0ig1Yj/iU0g+s6+OOiWe2bQ0k/DA681Mg
y2dk2hEbQFTV6HI0S9FA0B/ZpKIUYu3BxGYQR3xe5YNC3WUkkvbUzlGZQmMxE5sDqIowkd9U7qh1
1bNA6KQ5KM6jMmAJUckW6zfFKMDwGvGmq6zyqLTkYHeloOHBdno/SrpC/ODHUJVEftWGcvbz07wj
uHRN+hizRCDYZLLPpS/D7EiKfrZEMdosiW3S5PgwkndxwIwWQ+rdWUiMQSqLmN2ppa0aEaV4hUU6
Z1w02q5pX4RnxHcdeMujNxgek2rf++zm7/89oQzC/kNuRb+tazagGVnK+xQ2uCvrabtqbBFtM9GT
1lvLhcN2rXODCP0+V2rkU/OE08ryT27KLRpVvmURxfsab48rNZblousptmw04pMcq/nKl8JzgWvz
FABhdu0REmFICNTWJ2QpXmOdoNURgqWQPUqArvlTMT8Mqk7NotV0+1llEW07m5nKms0bdsbxZBbj
eGo0azzJjYmsBEGfXktqS8DgJZ5ZfWBCnnuCgTfEiWkbaOnyVfePWpPK9AbTqF18z2Y/yIgY31HZ
uIbWBrdU6odjatiXJGqUTd0WHFPYYSpwSjq0gPmBUEGYzp5OiXBHXgQTZbwET1bUN4AIRsTD1n0k
pSY4CIQcYWE89yGkJ4dlQfrRYJ3FdDn/mJrdwmfWURLJZn6Q9RGwLlDeleHZXK5tuN2jEtV3OHIx
ELAPX/lprK5MCZjT97uo2Zl1/vltLOxw2wRNxaWpxLAyS2S3Jt5naiRiqO2ylVwyTL3990MRzYEf
3z+CPoGWKCNJBysCnmIsu/ba61uMPgjefBh54Swc0CXlfUDmQxpVcw4G/RhHurTzdFN2YwOJvK/2
9TmcHwQ2OLVNOAYtvVQQlETjjsMpclTbgD+c9crFKI/JGOifVS26RTPsvb6MHsANYbGqCccGgroI
oin90LNNkacUfxUa54mEjYstFAjAnc58l4kTEdhBzS+ofBpouQ6+1qbLqjbb3c8rIgG1JHcVRSSE
xHVlgtketfilJzjpUSKdegEh/CNLC+v085EeKa4FX4Wsq3z2EJs+ybGtYN+kPMRGhRU6KBXEISPd
GopGtrwq/GTZmORb3/fYEMTPB/b8dCcDXsOxoxyQJFmlrdwruXHfIleG81cHFy7VxYvVmq9Dk+V3
VpgAA+sifHx8ZMSkx0pR3Ls/vyp4h8d6aGsMujwgSLqIarwp4EZ2WZSZd17SftqRxK6+oFawQ1Hd
EcZZLiZHiiWN4qFEHF9HOjz1OHWkyo42xEdCoZ+/UiL5yQl98u7Yy+SnzjNXJlbEUYjml5V9Qdil
QUSqegrKrn8de+IaalPxrhR6pNQkg3boleKJtyjZ2ChqHNks8nf7HBhZ9w7Rx3BEiYkrn9Of1Xlz
KTXiM5jVjmEx5qjLTPWhTbxPM1UanCLjcBEscVVJt09hiXR7TGRjldpG/9Q2/cnrg4sZKvlxUAbj
FvtgzCKccL3adfs8ie1Vp0zizMzUWvntnKnlQ8zMguEoF/3cL88HTtPZ4aHm/rCkwMKDV+FKkoPs
InoCWJpy2nOhfJQiP7rhpdgiu8EGXMu5A80SL1NWmbfcS55RNcAuCEYUhpklHc028LAKFFaKoQ8K
AAZ97jQtJu1+BHbTjDRgke1+6xynYhr3UybvC2hcuyRuvuT5JK8Mi+vd99W7z/wax9Xo6n2aXsgu
y+7DyIc9wA5uVMPN2I7hmjzWAvo16mFFw76uGqSfllZ1+H5QTSTSNPeZ7LS6eRprnwAkzfCIhEdd
xAVkqydFfY5sRiHVwDVV5OiqW7PF+FmwICtjxjLfop6+zeiMR09d9rVv3tKqwAfP5KHAqrAQzVgu
v396v5GR3TQz9jOIw1kA3pdbMUx3mSXL2K80hpekKx8bm4VaB6Lg++CziBXNuSSzvX+P2/bJL1UC
H2zcGKxdqwOJtzWndRAuZ62VnUjNVevlvRVXGldGLo34hPP0NUqyo6ljUWwxrNnmRypwiA1qCHKt
FuO6qNj4x7pAoW2xYy77QntAHsgvhPypjcLq0mgK11erGJ9zfbz3QmjIHekdR9KgBjdWutzROHlZ
votdXVb12dDicYv45mUo7nJZaZESoV8dugSUkmdWmwzJOir9YbiLdGzaMvaV0zg/wC1IDqwDN83U
aI9DEL4pxVQ+y3q3hxCGs0kacAwUQtmjLcCCwMKMTVI53vpAZgU2MoXUSCT/lFWMnbDmgN+omzo2
jFOK3QENYi+04MnA2EDCUACh0vrODK27g4UOAGe1rbn5lGVISNPyZWg7lZgf6yMPi/TtT3/wfR9B
fqNWG9uQEI2NRN2y7lzbARC4aL7OB/NDxyFyUFTsBeOoMsvyUEwQnXOohkhzmkHt3wLztc1zXPe5
+WzPFF/UBNpVjfjKcOZbaUhiIJZgLKBwDSjgBo3DvCpfDJt/ScLVJmuetC3DSHtQkopWxRy3o1Sp
GwCj0fX7YX4qAh2/lYrqzq6waeu++Wy1+aUgcDrALnbfIr+6ZwR2JvPFPnlerC6rRBS7TI72opGa
m55MzXlIMQeSMxzuRFAyOQuK6TKSQtXRZF+R3r1xbtnwkKa83mJOU1zqU5uah8mw3jbI4Sgp2FEz
fOhST2euIsQR5aW+740CLhlAv+/rXVBhvAiw3X5fmZX58txsp7o9krCQPYFUb5cT2tU7Wx1DJCJ4
3eJ4G9DkPoTs/nXJq95AhUFjpfsFxT71B48cz8HPa5eiaR55aNMlhNc2dfAjOskzP6uSgT5W0oXW
D4RmGJl5zBuVKNi2KJ4sJXrpdE4Io2fmMkRwZKNB3odWYezNlD2pnxa/StFpT2GbGkxk2AyrqA+e
FA2qfOb1QMsNY5WbFRJen/WkhMPjWsCO7TUrvqD26HD+ANwfxp5quaTgYJAa3KYexn4gxds2Kk4i
jvDh5vOqo2XYpAEtuaKmiAFjqPEbUQPbIpDdvhb12zDgfPF1fFu9Wq11BqZDkyifHU/nbRfc9bjB
kOhX8a7LxgA7c1rfhV7pQWvGt0QWOItvAPX8QQ6D8QiBk5kPe9bvZztp9307Ea2aQpmemOi3Av1F
RjqCX1TGoRRWf+DAnwfRNRr2NOuOQ13lu5jMtc2Q8xKW1vCSCCTdC9lEOpL5OZh1bhX4K02odRXo
AFWicmqb7sxtgXiKjiG9GZVQCkluILKQBXyq2xNGNHu4sDQWEEZJnNTHVj8Jk+VW1xvwRBHguSib
2mODIhtgzwRthjuCg+sjf2gbbhmlX7X7JpChaCm6sQsAz38Xzd8PY4NkiIi8Zuarol+e5j03gzmR
2/KagEj9ZBtQ0BrF4sKT+wws8DEfJu4G0PXqw4Dr/hmZ8a3SNVwPkbkFvFKftYi80LCSa0eAPJhD
XOJDQ6MVowH+nOrmKw6K5h7TEybGoB5hBiF6sdQi3SS//2l+Y/vJCvbfz/+/r1CGvY4IZ1tpSnsN
9BmRgqH1RNFXOL2cg2MpR0CgY7qKUShjwpJb9/v+pKpdtrAZ4jCS0QInB9dElzQWOSVD5ztKzxKu
DusD6/jdT51Qdn7+Sp2BeKscP2oAVz9lpTGRvxVF1QNJlty15y40GrIvZZpx8YFGpYDfYF1GE1B5
wlDuVZIEZDNRL3qkLxtTlQ7fb2VmRdaqz6x4yXWfPKaAREoemk4NDtX88IfngIS4YZw+B8VMuedQ
3CFXZPZU5uQQ0keGunnosCcckpEJkDHwhpqkIZy+HywsNCsZ21GQlKTYzfevn5vYfM8KU1KepIib
mMMFcDnqAxEkvacdkV1qx3LK9eP3hwEnGPJiMkew7G9s4IDAW2z/PvTsjywIBUr2gbTXKnhF7Bjf
wzadi6CYBZdckdGh02b7pfKOTl4s1N4DnhuE58626lUdJGLVell3G5NoOhsqkcB0xE0Ivg6rHUag
bP1TOM4fCULkrToQG+TOxtJo2+bSDsjkq3Q8VGNtlqskV1djUKDJ7op91Elw+rrKzbshv4s9zHWe
ZSAHVLX6FBMn/lN5ze9hVjU/T31PEzCS5UBzY3Pf+MnMgNb8q++nrx26RN64/iA1YXXzNBu+Plpu
9GdtdZsUs7pZhOxGLelElEH5VZZx71t1SQqWjSnT0vkxGpHQewnlvhCtQksgO+nQtYfO5C9Bra+h
ykrpNYjIkB4pQZeTPRQvIonHc1lPECB9DTAaeQlJxzIWt0D5kmra1pNU88b4jpu1Eef+RcqTBLG8
j1NRnrrqlGgEwzaq8eElgjMhFs1DRgSY40tfkW2Pz92c08jwdR2EAcoiLwMKIPv7Vmk5rOs5iWNW
yBCfkWbPupSfdGKqMgQKjp7BwfmuoLWE3B67UCCWzjV3UJpsE9sa7IfXlZtJMuXdqEq/Rt9PNrLR
ZetRAaVgtaRSix6TXNdYu2oA20W8x+jUBPmt/QEZrBb11O11YDe7EkjbptVKNhswAk2/vkMb1p0l
1F1xahYOxFLIKNfM7N5MFdzk1LKSQX/APNdbygXhTewDLSm/1b7yALYH+RBl9ML4Ej6g5MB/CvTo
lkZA0A3v3bdUTH1sxKaJGCWbBGPIjneyXl9RyRs1CQyqLvZRYBF7BiEM19u1xiy9MPtxhTg+kuIT
xhzk2p0crIDLB0W5qxt5g0frQVFYyIZaZbrpZL2irOTiBH4/N65WBcImpCT3vOo+70J1L3nTwRMA
pqseQ6coVcT+dsUACF6BbNdsDYdoA6iCezGvDMGc8arpcu8lMbmpZNMXnQQkPJsJMIKydy81VSet
4YrGoY1Ro6ebbVi8Y2lHseV34TEpPwCmpShN8Qvr46uQ0GObMvSNHuBDIMOkKk62Cksus2qokoa6
8ZSJXIpYY6kzqHfaIE6hqZIMnni4Ltp1ljKOykBgStrQ08FGNVxKE7a8GWZu3pQnM2IFa1qW7qrl
mLhhWyDC9pQrYxWODs98ChJ4vYaCTVlkvXSr9fg1nIKYwd6E4Qvcmoqn2BPkQ7YWljryAcsUM7Lt
Fwr+CfmtNtJ+i/5+3cadv/XmYF78A+3R8qVNXPqbuM6Dg80N5VAybhtKpdj2nIBFRsRdCjQnYDi2
0j8Sia1mNMs9Te52DVNvzbyvKyvbt6q6yoWcPQxmvZpaG3tdbX/W+TmZSE9oR/NMaBZxNpU1HSTV
AFrQbgYp0sECMUip2CxGSgs7SRvukkgjQgVBF00rIi6dOPpJvVoK6AMyezEsFcOWLQV70QywjWb1
u84uM5BfNiawBDYKaeZgK/FOWSR7uKyScUVO1zxmTpl6HuvPaosvosLNkJAdP6hPNsET9zirjDXY
FaAhRAAiZ0myRTmmeM0Whh3CeiyRok+FhixwQMFgVErgMruiDNGyO2kcvugxviLgtKvJroqlWkBm
AbVF4BTXIKVv1zYAnX3g+/sSv0sBSkDzNcgK6JCQWBd0ImN+Epmx6wplFSUePW3hbSiHw7uEgN+M
DEhEcOzQGT0g5ceqhzLVoukEVlUViIChmOdHUHtyx/tRpsS7WAqvyNRipcWJ48L+cyvV4KkWqFRt
46Mc8YNvO6/ayJb40nxGciF+s41Q8FSpQ/BcWM2X+uBN+aUK5fxqjdEywW8Y9RYBRzHjjohBn9Ae
274iTLjK0Ud07W4wKgzbxBLUglEfqkm3VvR90jd7u5GcRAblqCGIZrQdME/OlNsAqtyzw/qWqeFr
HiAJtWssTILPPVWgV+063qk+CQaYbkjvkS9CqJ8yIVlSmZ7wPLIsjSVcvVl67cKwXUOsyEhiqvxl
KtUwyXqFETIACaHhmRKiP/lNcog1z9hK6OI1U+13NqG8UwRGDADlB7coYmPhc2D/vVl9qOwzIij0
QDRuJl7DRqaDhEm+vIY5IhEiV17Tvub1BSE6BFg81Jo9P5GpYtfJ/TMT+wT/fPYiyQIfCZY1Nupr
pGMQgPRSp6jMY775rp7UU15Nz3bSPHhx+DW/Bo4t4qdRHb9KGb9fGbDqHZPm7I/Sl5Za2CPRmKLM
6OJj56t3Bq0HcxApJJpeSTL7VHBRPsQxqv0a3BPTWKy1mJdqW1c3k9ZzU28s/6pfxprNQoiXEuiN
IEV8NLAxkj7Y51BI9QJpl6XkbLYnEkmH6WzVqr0bgvpWFcW0DuzHQEEcPtEnAFECHCfu4zb9jDp9
oeURjDGVw6CqFbgoRYIhos82DAfEwko4NAU57+syx4kVqPCHxqeqQT4vMhvxa4bbNUq/ppbUi+r/
snReW40rWxT9Io2hHF6dE2CgiS8acKCVQymVqr7+Trnvi8cB+hhjS1W1915rroau9CDgZri2hpRX
jJreGlbYXgGAK2VpnAAEHLCujdtCqr+Nn5zpBwLTCOpr6Rj3EFmt/TzjpSXY2uTgespYswxNdJ4W
hJ1LYYZbO24/nc7tqVRJsc+BqtmkHrCsUJ3KEJtZI9S7gvWSug4qiEhnxzkCJl2lHeTEXO01DrVJ
+g8jwg1wA0e7W3SloyU4FneoBgRwb6MrfujXQw7LF+aTDjkyOX57zerpnrPud6Un7DO9u+qjh2I5
S+H3syAZTMnZ9OSMwn5qdw5hcGzrDWSbkn43NmEnbdyLyjAC2lWw6Sz0BdG4ZNMFf6Ruy61T2i88
3Vtd1t3R4phDaTiTD2iagAdan54/J+e1PSCcBhQZLTDyb5aUL1BRe05dzSZUDm4BFhSQxNOvdsWv
DLjYHRTdxQDz0k2Hvd3bzafQ0SWmaLMhnD48lF1BN5+4iLIAvWckw6MuGTVUHWnIMvxkyobaL3N/
k5m4mTSDtNf63jXBcbhWmf3hs4nR2wG1YSSopowKikUTIUBpX0TbeK9mO/w69Magd4q9gwL4oUHa
u+M9+xWaLg656aa0oiM3yYtvieYE8Zpixhf9moM1mE3mW4VfxSfRVDtnxKmCipq4J/hRG3fqB4Tq
BVI/+OQ+XKuA4DiiEryfUNAkd+xf37P+G+2ZBgStnG2hshcsanhZdbjqCyLX+dg+0ob8hSoh+c6W
3Z2i/BNifogqZ9hBaVQbNRafLE0/YZCAhvCLJ9xp3RYkcAsrqE6CedcpgtesbNQvWJP3cwuTuQ4o
eCqDjquPqBQrc7bD0ZRbq2aQiHhCUlW9EL0MewYdzLHNgOMgUiQ4+ylLf/H2Ujmg+vDnYZt1pH/F
4ceU0jloSTpYluWSQ1w7cW/ExED7KFg7wzzWi/dkmMo9NRrJazI6hpm9C7sU0VkG1mwCqcAZWEky
aQeSlIJ+7xJBtWfYRTyYz8kOtOCLdK5tlo+nuvXqQ2r1DNDyeNenc74OgnFRa7ufrg+2N0uc/0jr
xM5VoDmsFg4CAqA+j7dAtgPcAwMq80p8+hw819oiWzPI+JNbz0SQE/bGrp1nFxcuwPARjEsaaIoT
mt4umKuhqgFIIw6vpgFMMqbqLXNe+kVOdFkqCK8RKFoJSz7q8bcIOn9D3gh22dG7pHgSV1ATJBa1
9uK34jJX5dFfRklU03e5H387OQ3MMhmqRzMrT6kHdru1FfdRBfCE9EXkuV17F8NU5d6TH1pj0mis
FkCZS9gWJMSvIA9YSkBgxlZfQj4A3eNBSCnbKt2SxkwHj8yJU5u7QGK66GNu4umBT/MSofePWA+Z
mHlgUyvEv3PsrXrwrJFZREcV4A6Jm2ucTOVuMpsHx5sFjFoy/OKSWFYyt9fl2ADzz3/CvBfXbG53
baEAqVldx46al6A9FVQTto7YCOEgmsV2rGmxlRx5gpgoZ5wJj0Ya0sus/Gad9x1R4h2wO+WRXmF7
eCe6AFpNi1uRuYZ6X85KFSCUtSGHljJRXOswgTEQKRBetgWm17PWPp8ltMJoG9k05doQho+w3GNA
Td1NKjwkxXfqayASCYFzqog3VebgOGaEZcwQ/+qFSzr6+YejCegpBu5YSsTKgUcfUlOuYsPsTq4N
6khV+clOEyoXG0S4B+2cF0Hosq7I9iPJqDOdv2WerIvOvU4ldJE8zu/TzGCGTn+ihTE8TBbjR088
5/EidiXT3eraN4MD0sILcjdH3zL+EhuNlqyfWAvDlEg/r/+xlOi3Gc7Ak9m5Wycy1YU5Mk2bObbP
oJbmi7Sh/BrLxqg9hz2Xh1ol8pxEyUG7RXNsjOrt9u05L0B96+kFVYtzdTo1IB9EWmrUzH1v3yN/
02994gdSjwODYQ7eOYv8JTMRigvpHnfM+jmv6JS6la9aYIpYIlxA4n3Z3N0edDF+QEcM92ZiwwEN
gSEmo2s+VT6eSF+Anb99GdizvjqMuJoMv30Z2m++Duot/Qs6WGYMxiMMpm0Rpsi8bVih5KAxfcb+
13LKPMWweTZVO9GnM1hx3Bz5QQki+ay1ZNCamgTWVcuEZ2rn4qJr6FKtVVJ+uYiBWi+3+DLc4TKv
N5aXkpwzkMStNXj+eBlmd6QNn9uWwNzb00UDqoJiBomk9Dy94XuEBs7A2UpddA1hdSXaDsaEAb8w
lHC9rGQipiub2abj32qZQKfLPA3O2qddqWCFrArlZURxMcfEPdDuNih6HHnn9FC5Ezf5qGX2VFTR
dBYS55mIvPyJ9uaj33XOJdBl8QTDi/UqgOgBlyRX17IbP9q5854JDRVPdvy7yDP8gVzEVqoOtenB
z31rx54e40NvxUen1NFrgnGfpLfBz6g52jn9YSYL6sqhGlNNmy2G1+jsu9lqaqnXbg/pGJ6TBlnV
0iMiWgQOh4OAs1HDe2Im1bd0sbuXtvsSD+O2ncN40XCssrl2j//apgR3sF0RG8nhGenp8hAaxHyK
pD2IuQ3Otkb6Gxae+2wsWg2ZxYfJGDtU8EzAooTk04XDl2O639yuwttT2CXYGmuiBkq4IO9lk4x8
eth75MSZzos6OLSwIs9mOFWAMDzyDGLOLPHOjoR1avpEnG8PpG+3BHfMY7npRWrTmKYVsHFpUV9m
B0XExirqbGUhZaDrwgC9KfL6UKEwua+HOb7Hqe5TTYLZLBdtgVICfYQ//jiZAeSU9sRQ2+WlDGLn
nsxH9z6b92Q/s4in3kwp0eM9ygOQxrdnvD0YtD2xvXcctIRVYnOuI/MSGeAOSiA3MxbhyvbusLmP
u8avnC3cjHKThlb3nGcDFNXbs2PDA2/YW5iiY+s5iWN6A7AhoHe3XEd+S3bN7fVGZkweza27VLpl
tb697+byvve7UTka5Wl7bsyes/miC9H0Hf3AnE91gIiEQoetC36eVLV4aPvcRwFQL63pgr/bxq2a
eodMKfksaguLhhQPcYTlJMdfthtUPfdAfaqC+DP5X5Qz5Ybxyt2a9EQ1zvSEx1BMJyR2/yVj10LJ
pZ87V0u7WCiyN2EyPY5xcogHyBx9iXD935+OGj5ep9T9ZyIn3293QzEQ2zAwTV8n0YghAvgoqyX/
haNf7YCmAWPtQS0VLqgFfotLRX2XBMd6URmJRXREUQNaauqe/q2Wg2leKlUVvFiARreHBLV83lj5
2VCaHxZgR+Jk6Dh2AQboOxrV//4rT4gaCsrt7TO4XS63D6JBM7E2c580PrOgjhM05upiuRzxN9F4
DPXar8llud2Fg+dp9mNrAB+ZVsgQ8SiHy8MkOET5RCAxMXMeDS+Sh8onOoPpGN1t23kLJZLM2Rnd
u4p4Vtv05j0Tguww5guryC6MO87rQLkcGks68409jVz1Xnc1cDSjfJ760N+0eeOjewD2VprMz1DO
7G8XB908pvunnPJlLHv/oRxoBA5MdHiPzE06mLDcWuzSdV7tWanqrzogw2xGuIVpnPalKlUB4Z3o
m9AwDv8atxxHL4NkRnNbdinoitO/H4Td/FsYabXH2I1paSjRMLmEb0SNe+3ZaLy8f5wm3R4QxeE+
iAuwzk01XloLegRqG/NgVTUuei5ILPxkNkD5AY6K3O042RlxQUNY348JTI+sHqN1D0pmGOBcwy0K
X5BdPCGPqP5rdbP9t8hNMfJtCxO275jzsb/pLP5tJr0rkpNFyNcaPp3LVgMPN/JQm3VI1H7y+Jmo
RZhPVtHvLJP8cLOhwh4mSFagrug8q6X5PXut2oSunz42R+Gb452hFGujyEgSW3RoNy1UO83uZurE
ZpKoxfyUYc5NRNAGZgzMkOWZaeRv4szG279bPpzrbZrnPzJp1CeRHczdYsqUf1OeyAYnd1M1OctM
a3Kca5FOF5MPNC8L482+Scj8tP4xgnbnBWb5hPoWeQtfJZKjeT55SG8YvC1e/V3qRxCQTT3TSp/v
PN/wd2Vdh2fEiZvJnewX6QcPt90SGQtYP/63tsqB7SO0BZlEN/22YxLaON+Jik5sYUCorWcJrmR2
7E9QpVsdOvt/b7p0OOndlojbDWNJVEehIcYVlFtY4cvucnvQiao208i24WfEAGIHb/eafOqX2a6e
kqKd/ku85imZ6cTZumY2BmjbwjVSDTjQbs+vI+hdjptiZO5lsY9d4MG3w5fqaYKjQ1aE6shvt2eq
YSKtssoct1fndq8yIPm0YFi49PbtLr/6XsI+TpaHjjvrmfblvz85TbCb2qP6+reWWZ46slmSU7Vs
yEM5YieDo5e7MYE1YVt+NNlEqvAo/6NsJvprnF9uqiLigkNwg0zR/usyVAVhQdOIT2RSR5YyLMG9
TzJhE/+1knJ49QKDg0rF0NnryLGpJ6oA8kyIEJOEaqFPQcM5GBzgIwjSLDmTOlnkmuHOMLI/mYPd
j8J5a4WnmoH1BYy1hvzcPRv2QnZWJm8XpA+1G4BV7KUmAnDl5wbInMHpToaVU3LPlGws/izAnkTo
lIidtVxe2YyUKA+io1U54XpMnQiEomz2cYEiBkyFASSGQMjKC+uHQpKM1kAW2IXCNPe9CY5NNN+3
cdIogfJ7ibGds4baqo8Bo9JOa0lsL4Lnzsm/e1Atz0XZYsvryDZe9FaebL+KzHcujjU922XGjNic
usdiSQdEDtjtKmN4F0MpDzW9ayZT75UcoCZxyRzq5csylXj6UOvcXkPh+++F8gsc7P7HbdDtWmF7
50yK+XqTfTWuq97NsZ4BVMZft0mdzxl9M7WYSxz6SERoSGDfPk0G3D/ivg7xezCrYN6QWN79hNSA
YWdIz3xlBSghvMb7v4YO12pPKwvyc6W+qcQdNGjjQG47sU9Nt7i79YSK0Ix2UFckn8/47RtAQAyP
flcnnHDbOqR+tk7CEhUnioyR5UgAvGAmO0PiGRMpSUrwrpg83f9bLFMkvuRU0JGgi7acUpsaPNlt
fQtlhUe0nUDIfPOqLQJgF17gonjMl+zRgknPPqdjdRcRdrJBEztv4b4mDz6h7ABdkjd6JlAKYT6y
90en0fAdmK3mq3TDJ1B0+Y9RJS8toU+vVV2PuyDEJmRaQXlx7Ohg5jWxWbf70LWH7mqqt1jm2Ts6
fo5/DGNtyzYATNvHYHKXBph0d7exN6tJtAmCigQ7acHTy8r72+Dv9pAt7yNPf4K3EG+sprz6w4hB
fYhZ8zNAC7rSXybaGxCNsAGg+Ygdzcf6yR/lnx4E2YfVlvd9zsEeBjWki0U8OIMFlXXhrcI0y55d
eGebhJjqPb1ITQAu/NgwCNprB598KTUQP4/X2nbNa5joheufWpfCEtalMsz/5E1qF1XNflBJeIcc
LrizBzu4EwEHSX9cIo7HcTrNwVhux/mh7qiFnXixWAhah2O16CJhoqz60HqIA+yzKv6bJM6CZg7t
60j6iDQr3JLNwGQE6Q2JuiT5Bulr71r2gfKannA0PjrLuCpgRt934Hb8cvplzG6Yor6fEiwZU0w0
oiGOThKUVy958q2IxiyznTiUV8sf9fNMDq1hoJIeekJpjOChJ/0mQ0SDkUnn0Hgaehm0XyCv9Pte
wWAIGWViZaHIZlqO1LPEI+dDQ5Rx9IUyGphm5J8rAM8Hn5Go0d7VKW2BIcAKKEGjGHDnM0yT/vzO
+YMYwTC640pz9kkw4BJGIrxCX8dqSPSTW9N/idJrmeX4BQk9pbaav4bEjzepa//2IIoFrGQiPuNL
MicbA6UdeGR0RUwOvn1t7KcpCCD1T/Ro0/Bj5Ph6JL3ubDuwP9GLrhDLwot1JsjTEAvcoU3WQwtr
RfvoPBicbTKwF6JMT5yeHxQwxgktoqmzmYbeV19l7gnp9N4qwx5AELFsA53nlVVUF+BAODGnXzcW
IQp57UPwaaet2PK3/YaWDQDXsq5DpO4DSe3vuZC4ZRZl6wStnCvu+mcgMvORz+pDeFiQ3anLj2Er
j+MESrklxwt9Nvm9uXHxWow1RM4/IH028k6vmekcQXR8VTOt9glXEidN2R071Pa0usNlmaYL0urf
BO7I2rQr8m3q/MDsBVSroHfdpnhyChMEdgD9onKeIXosIjCie+Kj4fT/dVOeHPIO72Kc038ge+u+
kRJi2TLTJ59dSgfTUtdyKsCmsJsDw92iIyp3SK25r8lF97gLlLQ342R6exeByUS/5jyN8xJhtM4E
dDb6A/B7ubpXZqjOXQcIKw/5gPOWth/rKN1GFM057zsWpBEimtNeJw1lT3eYIczlotW8RSnADDsX
F5VGsE5dsa4Bp1EVoVlK9efg40eSgFEtpEi24e8dDr5zIK7K3NPHUma8agcGjbD82LCZYhCko1MC
4AXMYvdFYn5YVz2/qwkJr4Qwzdx08O/e24kLKC/GT0Qr8brHlLCKOmhuhh8e6zg9kT8RivjgtRkT
NLd6pEzfujVxfVNRKwKMaUnLclfIAtUMqRgIC73XTGHhiRe1AmPWoe9/wBRdGFTEKM+BXZuDkKQ5
w6mEFD3nyXtB243AiukviujHoWZwmCSE1zC4vbLFs/bU+bfwxPtZT/5Hzk/ScOErBXm0hVijzmP/
6HrboffVoe2IlHS8vZp8VMRwbXo5vkzaFBsiwHaWZr2LBM7vDgsGEGnvV3JiwhBTPnmBl+xlYIu1
rMa3wXNfxgWbPCzbRlEhtU18cTA4HZWC2m0k9E84I4kD2kH27PlfYU6oY0Xq5WzJleX0Yp3KxCcR
7Et2el+UdHZDAe+4KEqXqEK15Q4oDrGlNnz+7WRu6ATTxAjJhwdjuHZraz90nXFSjfertd5BUG7P
LDo67ZjRayj6kZc52wZ1AiPy8k9Eb3DrtsUrsbPNVqAVD6AvbbiiX92W5aloKgLVa5P7wQ32CMfu
C9IEt4YXz7sgRUjfgeK7fYUc+0EQhoszvEcnVbgMMMniCbzxwFHjWKv+yzSZ9dUaOoXp4GtZNcr5
o3tMcwywaiDBdKaxBQ52s1baP86+GxGkuAahkwx3MSKGs+UPd5HsnhqCJE+ccHV2ZYz93KYxZyqR
XjjOEG6q429zpBtJFBy5m90EYp0pnBxoTnahe3FqKujQreat9O3XVHmbUc/YwH2Y/d44sWs+GGT6
MprmYq+k2HTGvIuq8hPhK0tnn2JyV+Nzpkn+Kezo6nbWL+kOGMaj7Mr1TahM27ynKWo/pFonOIFg
0KnuPsCOrUVW/eXaUaTP0WfMcc944zhvNOBM7tdrY1X+TouHpuynbUZBRroc9FVPD+SrFDaVCiMo
Rll8071A5MWrHRPZFo7Gxc1yBAuUN+twTuAn0MtTTWxsGfh98GdV2OSZ5DRR/axiEy8vOotewnOr
chtzL9fM2a9fkWgGW1FxW9o5NAYBHrnOwSvWcEN5nn5EwGkUW2cqnuY2M9ZElXuH3q7Bjpv0q90A
T0PMdGu4z1HPktbF1iScmIATxzu0lYF/P52AU7BuAqKEZOlzklxupBeUCDlHoeSpZF9ijzQ1gKiS
l4lZXhAuIixtrAOa6sGMQCKiXYcIDBgU9Pi6NzZVhICPQeZjkJRf82R+EUlrbWKIoAJ/vYnk+BhE
xmkglc6Lhq0RLtEFFkMIo0fumomGoJ5qIE6ryVDGqQ8mg0T8iGrfT+zCYbZrZzGBaJZMSf8OHrPQ
2WL0n08hSvQwXcdzcaLIBOdP0EnQJsVD30DUZr1eWSoT5yHKcNDF942d/Ck8UTBQD+9N+zCY3t9e
phjwXbmNGl2hBbOf+ym4LII2YAYu4190JHUCtLedFNkDyMedjklH2FDvOAVRIyG6EVIStoZ71dNE
9HfO1DVuUq6XAUtDDP+Bs6rDZTIuuiyXhcyxQFCMdGmsa0oEHTYf0tn77lgvYTa9nP5zk7jau+7W
reydY+e/RWhnGKuQVrP23we8RTWEcT0TTKYMBLZ1Vst1N+RHygCDw5NNetqTSq0/sSnfhgp3oMkd
vHHRK8Cs5l8AWArd/E/t9PIICA7hif3MvIfgD5gJTNYABsoRORD5toaq3jHD/VSktqwDxGGjgWCL
dhJOAqqUdR/naC7eSquhQl60XpWzpDgF4b4iFnloi2BnZJpjvcOFjm99qk4Dugyy8/oNU01uxohm
T9LpbGPbYGI9oH81mnWFyKvLo33ozQEgMsTI0bCwVVOIZKQpOuqItjndKXHnz96BzxkBSRtf0Apr
zrDWVfchc6xs2si+1j8xJQsK0JcCOtF+6C9N7sGebHyJzo7LxAc/uTMWfXf92sfozfLiLenchzCu
vA1d9IPveC+Got2EK+5zitpNb6QfVug9BqljrFtiYsYROE1ZEkZmZRP7MC8jDLA9hkZ2KIGqpvA8
txXHpzQ3v1jYO7pAL3jKMQfM8slfcvG4atTKLzAESkaPZGpUzhNjlEIZj9ZMvBWZmkGwTQvgdZYY
qq1jlUx85pfe75Nr6DsP4LWG2SMGBDh7CYxtTZI4uh6m/jsFPiXvm5/Rvsjc0vRd+XEmRrmpJzAn
rjbuMMOFrEjejkUpO5uJvvS2vatMeMEin78CqCNdAK0jE+TO+E3xEKkPEJsPpR31KN5hwJAVlgHy
EJ+sdkugiSxPHTxDJhfjpunAREDEXMcqA/dHsF1fi5cKIyxsxeFSQhHDCN4Bq6Be4t2kKRNW/mM5
RZeZGbVtuh+O2RJPozXzKwj6HpJ7FqV02HZRD0jCBqPb9HdxiD4DFP2XXaVnWtLQUtowXISgWwc/
yxFD44OTGIoAjOlRmkxX0VdzFKW9QT4lS1FFZNSWRLXRFNe2tPlFBSFxMoNI4yV6bc3CvssKakdl
BQSoGaDa6kpeOia+bEqadDdCiZofmL8+8djewm2j6Vz05AVNRBqgEJwhtQUNkerNl+vFPW8bk8Sk
dZ5mM/0P0CwhecWgD5kBBkI2JJ4jqdNexmeK3XYlDYfZ3NR8RpaAUBIUHrRsb8+ShefWxWXoVsYh
tBOi8VySkt1FF62N+5qS5qAE6k/7bW5nLm2Ai24fZZRkRCuVVWZvsyxmbhoRlzJdSOB9iwsinYIp
2I2Jy5l66fEwubuCDTy7FkElmeHA3m9zggrIpSTGAZ65QD3EaqUlsN8UZxcoPWs3aeTOtSk4a0UN
LlQvl4fosSd4jL5quW5yoOHcAGM5F4w0UDXZUB52gnFnknL7g2o/RNAKzsbyIDknDZxUveKY/WR6
YFxpzd2mN0HBw1XcqUixZlfI7JHNIAfM5d5HuQDzNkZVFJL2wFADg9i8GVj5xIjz0UXwkQ2CHXoJ
D1pCk8D95OpIvQYlipFxP0LtmzXZnGF3jOyRJZHdoWLBSWv5nxXly6JzygdyCSrNpBxD3yXE5OdT
C0wWxC8SxcqNA/EjFm6CrzH6O8/RVs7cqSFcKT9yXkyHDEk1ZH88RXxF7+5pMR7KHg9lzRmyTo5i
jM4z+YyIVbTcGUz/iadbZTJ+SPxqNXfJp6ZiHtvqTqT8g6xZjC4C5VJMbiTNn7LtaDYY7clqiA7w
4+mqhpaT8Ey8GLaHLdfzntZVScAVub7dK/DAt5DYBUZDMSnt9YR4FVnyto4tViP6nIx9Rx+TiPzO
R4b9tlb+ymnjrb0I6OPaGfhtz4GFj5jQ2JxApKtBjbnSVmKe/CVJZOi7BNkBF7tvcZ4NvizKsxWm
dP88jqfQAWJT5/57F1m0HgXWbFQKTGcAhUbtTjlY4akckm1esxImGcBKP4HkGA6f9TC8AONe+nuy
203O9B63w3uQgb3BlgL3fCK0yPiabFjlegmqJEVMMRfMlc0KPuH6bulNkphKxGvgeuGOtIPQtHsG
/uFfm4PDqind6rysxeCTUo6Y7XO6FOcDRnRhJ/pqOXN5kaZxsNVIKNMSD3B7aGf7jOAIWUVlw2Wv
vuIebyfVI4xLCZYMI/12SusQxIZ/xevxncAkWZdJ99DJFAKXWfrk3XD5d/N+6ujbWeFT5Oo72q3p
0RugbpPYiUM3VMVaTZW640yzrdcTbN8DOaLRRuUcYpq6iFdBGu+IUiBOKaXBWM4Tx88O4if1n40s
sKfb2f8XFWgFBO29VW9PB3T7/03LWboz2vc4ao1zFjQYVSO6Sy4YVtsjjrMtk80k6Hky71xbfY+f
PFbxdrANDoC9BgnEKNehKvWa/jUDx0f24HOu3Mc+r18CFRJsACkhKGxvp9X8MuUYP6fBJDnVqyC2
UZZYgz/ivkh/nSV6jJaYvEet8MioqqSbGtEnDZw7Bi+gkaXmV9Tjnz4G70xsz0Mdzd/FVAb7sOnn
TUPWMnPROQzr3Thm5ta1PHoIVoPCJwP/j2Nphc1IHNPsh1jPzZBm5r6qmmDr14eCnWHb9OhqHKMo
SDbfZIrWhorKx2xCAGa6hMD43Z9+EOFD5MzsQlQ0UTdtcXY+WQzQERXsKga6hRroEXKf0RJAND7Y
89mLE65N7gps/xlKA+iXwGCol9s/xdwxby19YqWYF0bBDIPIn5OHEhUlRziSCd2i/B2Jmdg3eQ52
kJhnf3AvUZs9d+2cbURr/UmHXT3IRyO/Z1gO/s8QT1FRvuT9tcVMeW1HPlOukq1h1cW7Z9BacgNO
1xVOjEhl6zpNOkSBJaSpmLWFrdtieg683VXyjUgcvfMqGN8TticmPOQfZCSvZqkHNlv5f730echg
aFW/ru1tEKUKfBShR1+ve9EJSWzcpWzBuV+uOQzuOG0Px7gP37Fks6MgDSV9YTdasiMxdT/kBgjj
wRpRGtVfjp44WatovGvtZt8j9lklASCMWI+P1CmZILq2FzxNbXH8i736ry5xcOdZSDB58w76AgFq
YqAS5B9rmqHR6B6iocE1JxPrtaVw3cWK9NnBbY5dFX8ajuYGLehd1vTO4+dJkpYjHUbfYIk9pQ5z
mvprX7BeRuNTHIOK7zySXK1ciB07Au6k38zf6s7CiG3wmoB62NvRRe414bWX6dxsSek9qda/Zm35
GjieOBRR/VmOqV4ZDn7PIslGwkGIG6OJYI5UD7Tnv7N0PKCGrzeNZuwaM4pTlcDpynq3hUDrIhkp
fnSXIAKVOHftkfuBiWj3hA+UdJ8sP+i5Vi9VA5F5NOe/PpyduyJ0p50Rh2RlJ2QO6JQSbs4lWLZC
WweriL5mZnMcTeiomlC8S5UR9Wt35kN5ipspeJxmEAclKqB8pAM5zr9Ga51SSXVlGj1c2uAjI5au
dz4bRr9TJjdzRZufTXQvW4L6IkKu0hdphep0Yz/D9Z3ZGFdZ7yJceM1HkvsG6zAzfLPYvwKt7nXt
wDOtXgctoPkx5IJAuq9mPHbNHF3B09wxCl35SH7HqKBU1nQHVIUqkSyzjoYQYsjvuX62eju+oj1c
Gr5IPdraAS1teudlOs0QO31o7fAce+5frkfxJ22GYe851F65o+8YqzaR3IB0++q84jXvluzoeevU
TnmQebkteTWYGsb60Eoy21rf7uis0js0O2pK3tpXijcLqzUZlAIdsEvyC95xzi5Ml6+DjVfIdpyT
X9f6OJIK6HvY/cIWUMPEEwV7MZp/9Fw+sQYLnDp+uoucxDwzZvw7Ixi1A+QCHSNww2atTTW9OhIi
/W3uZFTPdXIZXbTAVbxs6JpIN9T4grOsNZL6VpECRdBKenIn40Lxu7d9e2Uhsz40pJfAQ0vkJvIC
EPKKP4dD7XFwOcOQQ7KtiFDsYzt4wQsQI6IkdQun9cgPYu7aRQx6b+Oe2yXX1Iiio936zk6VTb4T
nT7mcx/iYwGTHX33PVVwyDxr1cXOgdA/9pYq4KKY7J1wsft1hIh7Klz3HlYIr+zLg5nk6hD4ql8x
B1K0a/g4DVG+IdncU75ASISxv3MjiHKJIRtGSenGjGgERs6wNw16jIZqH7M6Ij+Ss8RYvpgEcFmT
fhb5RB7fzsBGt3aq+cVWpLtgSMfKD42GtIuazjlXIuJdDDnjGyr+RbksoDguwWAqcI+eL56F8Qc2
w7vhxq+gIXCCeKyDTfFcCmGxpBKGVsHEZvKewQPQPtBx8ejGxlftGD1EmfDedipCG3OYp7UogCh6
i5ldEO0aCGfft9nXxHtlBD0q6PKa1iRbivQ+HAjI9GL9GRxbGT60JRF0acnNHDYJTS3f3Uun7NeG
HeZr+rN7wUFqHQzT15gQ3Ow1EkuNQ2KbdNIXorQ/JSJjrlG+M1CK9Ub4d/jtKmr72YnemYN+4JKu
HM7+tfY/0Qhvw4gWRMdue6gLANS8K0zMVmYmfvwI6ovXtH8w074yDaJ1QcuWi3JeU8yQ+ahc6raQ
T65FLnGzhwY0oeo8co83xyjbEEF3YpzTQ5EHrz2tAtqAMdnbKWg9awj6M8BriHw3JJHBHgwTvdhW
uIVxZigmcLeHjmlEhK3twJZAdS6VfxbeSExrXt2xyuePyOKoDFCMoyUxsQtnCMYXyoKTRt5J4UMw
qBqfPS9nu5iLe8dzPDYNaW4nP3a40OifNpLjRUIm0XGYRLi2F+HF7UuXgRB9kcJ4TnJvNdoGlone
IFS4MedzX7nFLvDshDWbS6lD703+Z8ath6q8clr3s9FQLTPbmu6YASf7PMaWp+3+CZQ4VXPd0kIK
IaN5OMLpvAToLWM3X4ZMu7ob1ePcZ9/I6rLrmA/dOqqr4DLHJhP7cG0A5zuFE7E6/0bHbpvfx5yh
zpnDtpJrqT5He7jvHbi9QWQ9pS5uk2XdErdh9eDxG4s2Q8vTKZyNi7wmyaZXsEzIvHX64KTYVFiP
2i1rGTyYRKyy+n/kndly3EqWZX+lrd5xDYBjNOuqhwBiDs6TyBeYGBIxzzO+vpcHlZaSbpay67nM
MnlJihJjcMCPn7P32uamRcdHus38VhqV4Ys4YQ4fJyA/FriXQqQf9Pbyx0ttWlatDsQqcjhKmATh
zUXiW/liIAikbWTlZz1gHECUTxS4xVXdO+Zevkis7mZ/ASRFB02G/MzSXl4Etc/+h9tefqaUy8me
Wpq9wPJxrI4HRk4IhtPlJnCC+S1A4OVb44dp5ebJRIW6j/op39dTaF/ZtoHTsaVTpddoWhcn4Z5U
amTmfkJXqGcJWBIMg7TIjW9qacAaEk62ixIQRj1wUTQI0b4SRk2eQuLMt0t4ICpB7GmWm0PSX2mO
wpRPyk17jaVskwix+vy3FU6T9BJPsaa/9cNsETk8AJmMOo3OLk/gJ+jbv2Cp6b+yCj9JaqZhmqZl
qLpmW7+xCuvSgEEh3O+aa3CHnK1DGWmMbQvzOCaGtR+W7DUB1lXpkXhMkOysTeRUwEVCypJP1c1F
bZTjhcd6OJ0Sh/GZ3ULVresyuuNKJ9XKQJIV3OF3GNeORUhH3Jv5/t88kb8TxIlb0YVlupqlgiqX
T/QngrhjDWzO5YJWroYr2JFWo+f1fdQp6wpk3ZoWVr2Xcn21DB+dug8lBuxjMimb5xjoCwUhh0wE
D4VJeRwMFPkQCtjWLP1GiZXjFIXK6s8P2QZ6+SvFzrINYaqO6hpoDS7k9Z8f8oidOYxqcgHMTEpv
jdzItym5ads2o5+fYgF6bTqdLEdF4ChPw32xaCnRri190qUiSX2kXbMtrWpCMpkFh9Cm31GY2kNr
E90gJTFI/lBDOvrRlerry4eqIgwlCGtS7YLgwNY3XOMaoCsKbnOV2vQEYEs05JMvlu/YpDOoi05a
DuTgi6rKSJi9qC6ooc5QT638cPnM6sQbKUYL7B2DphPosCta0aCjyVLZzgFwq4LCeaE/fctEFVeE
Yxvb0FzQLxi286XoRz4jFLu2leZF3oOitiofuhZQeBaj17QSTEWkb9GpaI3rNBqn3TRRy1YVejAE
NVyJ+jNdbYVEE2Avg6V3tyVlUCrIXv7z++b+7ZpxbEew2Ay4+EgJjd+uGSrGiK6XAlOELT4u631X
LeHD3FnNVVzNNxgtVnqkWPlWJ4jGEw1HnEplyHYByIGJMB9Ch9C41GjxnSzVdpTUps4s0AIxEtxf
vuytCndgJWEOandf91m6J9AJYwz90Ps61lIvsXVnazgNW4OhjZCH6fvWLfY6Yncf2oZkkdlOr5rY
RNm6cH6VEs18wqwsXIZ45HmYJ8sqGN4hDrrcrmd7AsS5aNnRkAlkTCrjo2kQ5DgHLh1fp82PiDJ2
aabazw5Iul3jZCxbwtmQEmUKXd0MBhKMkyH6/NqsxSmpyXebsb09NFZc75bBeZly9+6iQ718QF58
B34N1Y4R2DLnTF0Hc9Q/lQpad2Gp01PXaLdBLTi2TzmqDUOnJzMT4oftjGFHipviFCaL6UeFWb0x
zfGrwjXPjlTpDT0MMmvAhjZYClsCznRMExm5R3HxTkmd7n58rwytqz+vEutvNyRXkjBN1yGhhP8Y
vzEqlcjiQKQBqcGb6m5aNNYQGa12o5h0eQcjUncEcwKKsVXaDGPrXrki7R/EzM1oZoWJFRI3EI1D
hfuWWBbbjjVfU8TT0MfdXa/M0c1ifrGxRt7XCU25MIipvhqOPYl2p7ZdDjhHyT6qMftwq+UKZaZy
NHuOslPDRKRaRmVfJaJdVxEa6wuMZWlRco6aIMlqyNZjmM03DlaiuHHKh8uHsgekbaJ+etQrapZ5
mhxUpKrpCdBl607eCybRoJtaknw/mtp3gOvtq1LCYi7K7iUE8AeDIYfEnajZM3Lc2YPk+QOX/Ac8
6O+3VZfbv6uawnXZ0njtf90JhJh7E2dVtrLJm/Aaq6rIWMlL6PpirebjW6KmCyy9SCVcvLROQRWA
0Cjar42RNteNiqIrQWCHgKtkbIPWgh6nHV61pn0bpsl0nyRkORk551qjwewpqYHcXG2CsKfXi/j6
8iHoaarHWvhOWjGuIWtw9SdIQGDOG9VT237yAuiQNDLIAb+IzUZjJNuCUy51MP0YGKShILH0z4tS
uwRp/JNNbFpgSk3mC46J6siwXEfuST9tky1kOiJaUhgZdhRtlTlUd4BoKLejipALS39y8AtaHLlp
9dmeWajiife2TdlzPuuTSqs9YteMh1zEIxIFszku/RSchD2+mCRicjTMK+14IQT2nfWdA5QGtbQ9
6LnWPimF2h0mTEqQzsJ9QkjTmqhcAUxizDclUka6x/EXnE8RpCe9Jwhgzq/00aF/bpTA0fuAPudC
P9yd3WjfRkVIE9zJ1wr1yTPnDojHc0BefTpeDZnoOBO71h1zR9Q0vKLcRXUA4uOqR/9PXTcAATfR
j/oXQllmQqfEKoBsuwBLlFYanc9BI3aAIkGA77qJF4zdaVaPG01+efmew9xnp9QxiEcMEWFNnDHF
1rLuO6JxtInENcNac1olLmHSzDWTpxDFwqTNx9pScNo50XiYiTymZrGMx0Y013HVQtHs7Te0KB9F
kFR3qsKppkyRAl8gpQoGeKbZtMGt5RYnZXpfSR8U2sdvwBnj4+WrsOrj7b9ZPULubL+uHmK3hEmZ
pZuqoaskzPy8emCBLpkbgcTHwWiQB4kjrJaOMDSbC5HorcNEyR6Ppdkz1jDKrviaDsY5LKO3wTSb
O8Y9ASSGDsJZvri+6NBKsnFM26ZR++PUDfZhAb65qzoMB1pn3I1Wl67Kpg5PUS1yJjBSTd07JVO1
18t3bO7yRzOHRnX5co6T5kYpA/WdEFd/JOZ40xrVSOSZph0cVuJWzGYraxfmMBqmaseyXBAN3b6P
ouLcjta9UdnX7NgLfGpUpINqs68lLhTGelx2bkCsLHKijNzFCK1Ef2AIVb3HBo2uiC7aM07ochWr
yw0+C0JRB/fx0wejoFn8XHSjhoTOBUoAhK9IZ3+kxX1QiSZ/UC3tPert6H2B2hPP05aB4fyFUU2x
Fq1m7Zjx+VlrM3mN1JGMGf7Ai/pOZQQ/A1icWiLUuxrDagbVjLGg4lx/7tBxiZqztrX6xkUpKm15
I4owskPBrVxW/uX2P7Z9e+TAJLEt0y1zitZbst7YXL4cJHYYocadcPLTRekrpNyXsFsYgVeiqFxe
QQObWux2hLi2M/EITvnsmhqTPEidOIk511utsr4cO9va8uZMmcFeZf5AnN8h0xV0B2zzLwlNbR9d
YrCFlsmts0/Udsv8bSEzflxes2y6scRofMDc8jT2uH9TlWuGXMS/LnLDZm82VNemVrXM38q7JZy0
3K41TgFJmsIarDM/4ZJ6ngB5rgJ7Dr8BrcHg3NvhygYVySyd/M1Ar+90S7uZdC156uebDojfTaUm
u2KJgJAwpKX1HFpim5boNDrYC8CggZAw0EUcaUJnZWIhA4syVT92SeLVCwFM/IIBikwcU2kyrEj0
1rwdTLt/qkoyLiSRL9Nc86obWXYCdVBSPFaMZu/tiSAlecl00dTdfp4WGlfxwnjEMa0K49DXInqw
NKSfU9EctLEbupUVJ/mpeLW7KCKumw8XDqfZUSVxSal0zfAyqC7peH31MtNT3+Q2a8iww+ol7axH
y8UOFhnw+gaEGSsltohzGxk4X0xCPK7KJ5YF+4lUyl8+jKFpUwKl4vN7IRGwSOWR3pnw6w5MbcgY
qYV71SJZRaXjpAe6EBFptQP4xqxFWUX6I8YHZq4SA2x3+MznYrCvlXhmXgQ+jHns3Wd7QpuHq1z5
OhnmvDPV1EHRrwc3TW7ZXubUEQQM9BClpmVbB0QlnINEAk8RndrFQ9yPKvglQe4U1Ta1LAONVo68
uSE3B4p14x5ICTkonf6kCzu8bsgadtPm0/mJdO6LM03ZMQhgo6mz+hqDkrsepN4znjWop8Xo9juS
mjmbWexY6KmZ7Zn1llDBRdvqNO8HFO5o7K4RhCufmWr/bcWkQ2b/acXbumrpzCQtQ97aVQNgza+3
9WjU5tlIA5RFOEAy3dzZKaqDcrmP2HMqUK27it4w3U0sspOz14wy2XXhrRBMP4PoOUI5ncBTm7Xi
aI+9eAyy4toNnfXnVqmht9Ja6AwTFlMwBeDxKmrOnh7u3uqKzZ83KfdXNjxPhqvWMtmfhMw0cy35
ZH+qcBamqrSR2mTlxgqSUbQnL0bFYOxiA9ErbpehhIGRvr1Aqui3xlhjaJGHJrWqETW240Fj5IvD
gBM2GYVoEi5QQ3y68X4BbovEcH4ZbNgJpBVWpbC+4VZg+pzUb58/aQ2dwoBPqQAp9ptMCxoIJLUO
2XBY1he3wTxx5fRsJbGUO8WxdhJkL/qftkYbteOxMTUyPN3k1BJ6va8CVFx6DEMyZNr5SEfFXndT
apyc6SEjMVJJClaO0pkP2FnGK+0C1a6zD1yb+LnGvAQzUOPA4FKndJiXAyoasgTH7RB1wG1L2BVa
6Le6m17NLdoAzpvduhhJz40M2uJd8C1KAwbD1TjsFNfcL6C/vSmpxIsLis5DzV0cRpKoLvVJ8hSS
vbObHCarF0h6nalnsGvuEfNQDOU0vb0Y5RqdjnnShObu8mUFP+3fLGzn15O6jUdKCII+NAbEAh2U
+C1Wzows2PhW962UbMx5kQ54/fLaVEKSprm9rCoSHW8TSYcKHP3KxmZ9byAz9pKBOI4LRVuZ6eJK
6lphT8jAe4wak1ACQspwN4gImPbYd9uafuAmKSglMCkEZI83A5p4Y17B7Bhu516KVJlKaRRXe8o9
8DpBLw5liqbwsiQQj/3ThtcUWbgdZnwLumNUr1KoZ3KP00eVFNVeLAfdzelo801I/gBdVZu06kTX
a2lCOiGmLjjqC78gsXKbTXl7lyzAlNOlhnN8MUxb1Y3FaBl+aQ0UOiYAnAqlJUXgLphJ2AqEurr0
atDqz6dYzx9H3C8HZSiZecrPwtEyfKvvy3vygR6r4qRbrQPeKYT8Ei7HLlg8J4b1kWkfUWv2lHUJ
zXhUXm7wNc6axz9f84JAil9uYLzPjkpRagNW1kzH+a0uBbVmZ2aZfZv051HYw+dJhsN35bOnDrs4
i5qbfOFg0afRs61HO5CP85s2wFXoktvPJTHGeEuSbqB2nGlLGRavwyDq1zqgTZBnDR6Z2a5ekUbC
lr9rcjv7iv7mvFhO+qAQ5n6oJlOsYWR4ITep95BYZXJjORlxsqu8ofCVRYRXlw+O3FuBjv/5VeAA
9reXwQGNrwmExRrMPPu3Higtv5ijMf3LsclRzWlUjsmgL1/NDBp7EL4Vhbps8iR7mRveG8xgxsYm
bBb9Nn0d1JIl7AJKF1WgCouZhX+tiy0ovivhtM2rGbE7ZZkBlDSqvlQRG/Kcx/Pt5YODEvRgRAtg
ruCLlpeYAvlEbam/Oyv8Ir9Y/vFdqr0Wy/TLWDQpuhowV7gna+9SkMSyPrEM5ZHhXHkNqiRnQrcg
2qJfuFnCcMsV5TDCg4NcIKdE7QNMK0p6FItQhcuvc47ABA9kcxVa7sqQY5xuiL/0k5li/KjOY130
N7ZQ7hnWp6diCr4MC7EgGe/vlREr/Tbr2NkxjbarS3cqzt3y2Kbim9AXICcWxm3UlPTik3KH/dZ4
qQMBKY/ILa9pGij3QW8+DeS6sQFBRcdhutOtFxoO3xppQq1ER9w8MizEiw1MJdSFh0FgDuEiJxz8
0icbOmFsL5e9QejrLpMtOwb/nz9k4gc/hL00hZFt180/8MjESyBcgtu50ybEI9MYfJ+6fNdmOFKb
BtwGruj2KOQHTuftEQeOOarpkdarvvs8oehBaW/zwpqfYiv3g2TYfPr8wiYd7y+ezmUyb9xJXAdx
WlwNTRhckSJCHzJjSP35b6STfaPmSQMT/6VC6/6CXuYKuaCyQWBaraFoRO8QLyq3pck81yiiwoIC
rH/UZechjyKs9b2zqwy8yq4ohtuqtGYgbplxqCyr3+vGyJyF80upLhnxwlHoKY39WJRzeSdE1m1K
5vO7vNQf8rlU7syOvMGx7q7kjAr6b+oeFKEyuZlEd13aSBKXpSc2OhaGb87wWaH8ZH7X9Dba75jQ
Sj2iILRsYtOkgVcxFfWqKmr1GTzFuDMHOztbBRLyy2QsUM89cE0YiWm3y+tlpwtzvgqWObgOR/if
hhmSiNway8FQldUSDuW547aFMWF+NqiPr1vYZjvkLtsinDEf1a54yWCZr+u2Zq5pQcyYOVVo08s8
Bw2EReoPMSgJSEI6ULVoPgqdl0MpgIOEggTlotygL30Pl+QaDC7JpababVM8u5ugD8ddaybdbphV
dD91uw+tdLoaY9g0nZbdCwh/4Lns+8awR/8CbE3MnNzKi1vfcFRuDM54VQTqfZjE7g/asW5mHnbS
8rEM4E2mY7YOR3d5buns046Ga6hxYMLREmQTzDAAhA/qYHR3l5ugDDEjiuz285z2mRZ0Lqu5iTFt
/vblf/3/ZTk9/i9MEdYsquX/PhTqSmYI/5y5dvn5H5lrxl/MyRzhGuCtULXJzuH4ve3+8z804y+c
IQbRabRddU04bEtFecmEEtZf5BgJTtK67qpU5DTJ/5EgbP7lcO5gXGeaui2YpfxPMqGEkF3df57a
+fdJpRKY52zaA6Zq/h66pkILU8JUQQ6DUKrDvqhLNh4QBYuZ5QK0C1zA5JwTuI5VSh589JJFZ13c
mSoWzspdqwXiwD7ZVnEmU7vRCHAtq7XXqM9ZmR4BjO+RSnkG3csn7OYrzFDa3YI01enhDRyRQBX9
Vzv/oL8Z3BbKrTl7LrGAj6FpoGhDSIXMVVlrcGfsk6veJ/nNEtzM5TcJ1cFUlwh9xXRLBdTENoOe
llYwqvtVoD3BVLDcW4OUV+QzmjuxyYB7HpQVXk1gSoIhULi24r2T536jo+3L6QUkZEl4Gb1G9Ckr
U9xiwcFkK/NlGrilKVFvpF3w8jDJ8p2SOEZIXKQ/7lDFQ98l91bhKTgaY4BdY4qrVM2hBAJpyb84
6buHYc2LeZ0tpCtlQHij1XhpoaxCk0c0YyiouMXhbKkI5YTdG4B8oc/BPFHqhUlLGB+cLEGiEFL7
EkKu20ea7fs8Iw0BFMMQp1utCjdIPY5hjUmAPb0NvmuTtneNkae/YJ9jpBMKrwojGlTJdixnPw2R
HKKDSuNzX5/CyIGXtkXbTO/d1xap20dQ5pk2NvIsXfVzAyayXXGvW08hPIqlWcnHqdDoCUNPj+/G
5MVMvaoGa7aeWyRqDn2dZ32XWNch6FX1ULZf7T5ZGU7txZqGlVL3svIZNSe0XG50o5/rzwibUA48
85gK0WBCEp5SP8tHGdMWmVF+5QT5luFZoZFl0g4IymlD74mRCt66bCA3RueAqKGNIxYpeWNVNSZB
X+jIY8ytOgs1hdatuLfS4mpM0CFoevNUpvosv0MkxyqflLVpqauhxcKmnwdce7jxMC3oXq0A0NRW
4/TMgcNTwOGMMYa66pC3y9aMCdLlYWW8LS2pTBFjtIC0QCMe1xMGocVVSIMKPYK//CrfGSUm9eYN
/XDbnTXQYfR/caewIFheMDG3Cy2EnF/DjBPxBCoNkgaKUlsb0T3UQ6UEqje8TsT89omyoZe80tXX
rj1oDW/KwuJh5S502kqs3wH6FYfIAjKYuNZzTvTPVaJ7qkvTiXdCFgZFQuuoYk++Zti/shfYw87e
bZ5p66wwpK0BZqxAQqIeH9c1xgj0toNAbKnjea+EF+JChEyHmBJ1CYd+HVpbGuOYNHEnalKkPPny
NRtZK/LrGAZzIc5IbleQX/HGqKdaSThw4+MoWE7It2fAfTT+8XFNPucYL7NvLSCBhMYhn2296KCQ
T6QgA0rOP93Ef2yJPwfm/SY0+HFvNFVd50ygygj4X1siHI11F+Vkz4T2Q/rwlhsXMxOCT+KCWXJB
tmXVY3LG2SqfmXPsMp1LTfE1Zw/6gGnhhIVDQz2q7cd5m/iFjHysNgMBFvhQEEi3BB2nvin9ulW6
dabbRt1VhCp3qPxKJkYLAF8XJ0Y2n+VFNk2Xa6At71T1NsDj5Roqrl0NSUwKH/ZMN3jlqM8GFaku
8BpzqeK10fvnACFOhh+BastIXjHx8Nss61DnpT8256a+aycUk8k5kNBlXmu6cyvHtEBw37TRfd7N
njlt//zqav9y5/np1f3t1NXb8K1K/FRcr0/p9FinpGtxCqRJhhsZQ7cMkqo/hHGNrnumFwYn3W+b
kxnX6z8/ErbMv++BBoZ6ZGAQkthwf32fi0FRmCRj99dx/k2birYSqx38pKHueeFM4ME1zZxD6Vy7
nQ9vvW5v22AdgolP5PFpbVtbzvWkYrfqUSn8rFnp1V1a3oAXbeozGS+1sqcdpcQvyHVTi8Qda1fB
qVH6mz8/ld9PsuzmDG9V1qt8Ns6lY/lTE08knPdVmMccDTeN+953GeYv8g3sU6k13p9/1+/Ng8/f
JSybc7NuaBe5x0+/i8gnN4omwK/ASqAL2Phqhk3fbzG2OO+QO/7NbxO/N6VkV8plmOPSdzVMxrC/
vktESZGiFUQSgsC9JIGVEnBZRSlaO20/YTgqNdJUpzO64C+K4rvsGaPirpXpGR0iedAhGmmIpo52
rSG6n1PBPhIdda0HFgXLqcUft6TPYVKBFq3eQ+NFzUl6i54SkXCax5kfd99MRdsH0WMTkyYEaxQd
tTdODe1OukQ8iixLblsq/NGtwXKc6Xv5Yt40kHCC6Y54goUTAN62uj+PUeOhjlXZXGUZoYALdRIp
lAaTf+R/bK9XYBXW43wacrEP52A3UREYGr4dHM4N4r0GkbywbsVwHwgMxsprbmhS7LLruObn+pws
9QEkO7dQj5WCOnTyc5umDYXMMPpy54152HJ70BnWjdDdSR3C10/GAc82HB91xt3Bs9qz0VbQTI3G
k/sJtzxZNcgBH94ITGmY+Uh4ljf6hgNW/24nxHiCK4osf6Dh26FilySGUUcsttXZ/AyFXPIee4Xy
jb7BC+CnbtmE8KaTBF8/kM6KTQLNgD8XGxgaq7mtVz12wSElGnj5bqS3SjWsAqiJekcJQ268hs+e
5yU3lLx8WZgq2jValVXtUEGSEtjTU560V8eqybvCMs6eB8Sa50mCKFAW46YnZM2K7LWRqisiMlKi
KuAj+5jaVxFWWRscqrhskz0N5boL9yLOX8y62WlANstxn8yDr4p4H7XO9WzAxgQJAq2Bx+b3/ZtA
FaGVWOcZC3REiZchxSKs+KDdTvBbYmwHaCPaeN7gVd8m5QC2H2aEjVAa30x+WuxwE7KtDGyaBmMM
y6CqsuItAYNZfmC7jK2ry768dmDRtenXlgED4YFYaZ41zEJV+b3nWZCb5gHvDdtyJ7driXWX5VGV
plulaHYjF43ckcz8nBIgv2TPS4I/Kem2c155yI/LCj0wsm4KId1kLSZ40AtBqXgcyA1NwhBBV/iY
abqXygWhPM89sIn2HsPgiTQaH+/OVYeWeKFLNLTn0XnXqa41KC2tebKd0+wQOE5Z67wLGi2F9ljA
mJG/waGmZuGXPLhpOLhS8TDLtdyMVLOYNkqsYsRM+6PNX24P8j4wQNGhg4KXXd+i8N1ZiA/E/CJL
Eaob5sgwHBgiwZlAk+lVbHmifmAFMJjYKbQBiPFiXhayHVZwE3t81LCs9pF7iybZk/cL8MlryqLS
ni67laTMmdwEVXfXjDXkEwYnHQ0QrrKG5TLLqnp6zLt3eYhAtX45YzT1iPzhnGb65VEUCVOj4Ryo
CjiucC3yu749X2IBCQuFgM2maFCFR26EDQZkg01WjDKs2+UtjTETKixh1FrprK4ZsBn9ozWVfkHX
ParORftSwfDRx3Ukmp1ODzJxoSZ02t5CAk3PbWvxfAbFx5y7al2MnoKLK9tiBPSJD/KaNtjV5oMD
nj7un/P6mtkqk1L+VJ4soHD5CsEvDTiRYQB0BECf92uqfhwsZAA8ZaPLLuqy0AyLAtahmGuVlaHf
EZmIIkNZlfE3JRjWGuEEXITdXTx5GsiY2X6Xr7moag5Z56bgvk+d6Y64UUeK7LTZyRNVr2U3NiJv
q57ZjJaVUZv4MvwqS7f9VDNBzjlncmLR+rUatDdpE25L7mKN8xb0b2VsUaXz6nHVN29ZAKGgwY0R
5TveVkIanvvkSSs+EGlT55dQmeBO9aSu8BhUFH8wVM2ceRTLN2oWgKy7ipK+8m3anRJTyP8nCF5K
Z2wncYWrJyujQwbiXpCRUVfFLUY53NfBOtBHyh4TEE+KL3Dx3SlaIzRqtbs6RcrMNPHR7Y9Z9I7M
2hbbIHiLzXMcG6vwEVqLJ9/rsYi31kOGF7U3Pv7xYMuUOKLuXlNu6S75dZdgcFY2UII4V7CX6Ns6
I4dhJO1pmrcMrngXsZO1foObOigYqZtkOspNV92W2ge00hC7am9JAw9yoXFDlaE369A0V7r9QpZl
oyUbAwWK2lpwrd4HXtr4yekfubNix0Lqj7Rf17doGeLvkZlDCsSj/wguC0jQUVJugopWavdUiscp
+apwe2YHCLh8OKx24MVQ/jLGb8zFr+0T9Jl6WpOZa6U+beMg2qfawV2uu/IGrgnPQhZB8i1b+mem
f2XnQWXzibZdDfB+Q+fkBt6MCzZfNvb41cW6U8a9l+obE+lFaoB9CZ1V2ZsrfPXABknLINkAk7ee
uk+YOm4wltEPJakJZgwlDJGgJCeh04BL67sFD7OP1rLfUSukopg8gxrfoHAfUTT5mjusZ64pM1bg
GnEhcfvTYGG6SQ7H8U2CKSBUkC+C4BgPEtwDJfZ659SwIdhNttEaiLi8I5Wfai8hSS4ihhguF5BC
aDUMZXw7MTfJAmuv0nK2A8UAPCVcOpDHknVh6o/A2+AlMpDu34zh1dafZiz8MAy80Bus0CeVZz0Z
DNTIZZFxHXNhenTrPVcH1NITkpGU5FfgaTYDGalIedD4Tko+j2vcCTIS9Im+DDfJHM4q1PChpJuE
/dMK14HC7tCzujIuq3IAzcitirrRwCFtuwNVA98rkJZlD/IXNxxF6whyWd7uc52oCbTAyvjYTx89
PRA1+9KKfB9RvKQsb6I15zYlMe5LXu6EeFQIo+77nNLjcWxwnesfQgduhuFAAHTM5o43nLwaE1sD
a5l7kxZ8TOPjiBSO3B6OHr1HzICKHaa0Phbmi/IlqbjPNRNpJXxuzdF6Z1lixZ9bKkBRMq36+K0A
Z2O4Bkk/oKxmdZVpbwX0VTxmmCRR41Ec5UNACCLvv8aPCflgFoAvATNumJs50/8FFV0/4GTiAQek
PwURLgnOKjrjnQhOPz+f0a5ReI0ShkIGVxvqGicbV5I92kH+S2G7kga3nrOeCwCmXtLj8jR248AD
TZHpJGRQc7eDckGipsmx620m+gRDyk7eJBTb5IGfaovrDmoOIg6eE/IVjoSTPd3lnN3lj7mt6cXk
jCBoXanky5cFBDGmr7DLPNUg+qYJ740WFo9VvOGEWKMW2BCjZ9YfszmiVKE1RvMAe/bGkVOZis1i
1okauMng28vTvnCmDTUK8WVcEuk6o6+G5AvGNcPdhdLXjI55KjwpDcUV5EbJ8xDOmzjZLCmYrgb3
Tay+wRjgrj6ukznxZb+jM/sraP6M1u6t1AXoNG4GVA8B/b3YeG7zZCOLXtk2bIEAqNR5XXlHSiUF
kYaNM9gJO9rIwhOp57qdpo1s+xRpzLxQtrZgligLWFzqDMgho4ZnkkueyU+iVruIopItezWSRsNS
RpLHclDtnYlB79KDnLpDWpClA9CjpkqLIb4UwIiDyK8tLsckWHWaP9ZHwZqex3Mi99P9kPEeRN/a
Sd3bXcBOOa5T+j6tpZ6s4XlBC0OO+UbW7BEssm+LfW5DfaXSJZRFVqYECKzTrdtmNwp5zaNo91i3
ITgkz0LHexhBSSri+8vp7n80fvjfOFign/XTMdj/2n39P98Lom7n66/59//8j/sy/1rEv4wWLn/j
c7Sgu3/Zqo3LSDPROjEsoBvwOVrQ1b90C+MCEnoXp4wpBR4/RguGwx+hpMU44yK5UqXh58dowRB/
IQXQHYQfjuAv0u/6r//7LwZI/xwo/dw9Q4Hh/N7ioS9gmIgoEBZxYlc1qTn6qUUQtQRcBQP9SmJU
W7/tHfRPAgSjSixWXedQzEk6g97tBS6URNQvR6e2GP4B0xY0e7cOC9OM4Ru1TloTuhsduYkrktT+
qqOp3YzKPK6A87UE8xjWCuAYEZrh8kIwnf0cOxhti4nzJZFbGpzEdZ7uDANZMZYXYWt4xQtTXS/h
edZNusZThpVZzw6UnzTeSklGWtq1JYFudQoTpNeiq7DWMs8lAJbbrvuoj0T+5CSREZ0Re9QvN2xM
94ggjSsC7v1FB6w3IUlUSD3yh5xysbMoW3lvjjlVR4wYiDZEzgi8hWCQli0k0/gQkIEBD1l/mCMh
/DGyDTRfwFtA2aJLsdj4If4OLTNEGhO4UEyvturF6+0U/Wfw4E7aS0YhQcEEXTNktwUhOGj4aYD4
hja2a7yjNFvFeKBUmXyRmFs75weWFDuE62TvKDC6u0opcR+7tK/t5F4r4n1fEmM4WuidJhiTAqbc
EFnNWs96YMMb3MNeYLfpCeyJbJVoKs76g1kNmt+3zgsuDuYSVrzOctfhIBqQwhTMJ9Uhu3c8RLrR
n7AW32qxI9YMV8FYFdfQ/9+1mMWT4d7cQJF5gGqteh32HNx0w2unf2AoLPeR6Om1DccgBikRm0e9
cyGTdWyn1kiWxDIxqLLnZdPW78yYaY1o2bJ23e9EnFN54SVcl/brVAnS6nWYhcLsTzgUQC0yGGK+
o36pJ2bcMe2GYjYqrxmCdtPpDtHGE40ZazS8kUhmX8/Z0iakSqo1RKuOBs6GOJzEMCK8SBJArTpb
fEBfQ4PxFBks6Y6t2Es5rZPW2e5SC1wZkxscf3bqqf03vU8JwTU6qSqLAZzMC1Dok1JpMEEMZ7UQ
Q7rpBED2IKYUg5JvAGPpXseAVD/sQvcjzIowmFBuZYMNE1390sdsVUM8MOpisoiTHWp71PnhhGGg
VzFssvn5EWFT/pLRoifJYZUZtEzQNB9CuH0rnJsEkMyFP1Q6GDocjz2MQnpUKKqHjqTgaOIspEUp
7EHaMaINcjqnkIAS8AMq8eE0CekkZUoE2ZEQjbkfvug9gZtBz44/1u/0AoptQgOT0V/2dShUP1XI
jnLbMaaLbdAg1yzkoQvJ463mNfbAnaERL2orExPtp3SJ9P1Ydqh8sb4CZF5PFSQYnHC30wjKq/qC
aP4V8BEXVHlTBHBltBlyPfmQXh/DKrUyzEJ3xf9j6TyWYseyKPpFipA3U6WUSu8TEiYK4IG89/r6
XqroQUV3VVc/IJHuPWbvtUeF+/iRxoWwSl8VWUL7ASxXl5TqBkRwtAmyK7CTCaH7G0t54tHyxsXV
T5Qn2j5XtYYTOiJxXQfMrApBOtTmF9kVrZctwt5I7bYNJgvgoOmzKS1YOjMgp3LeJmARBUmBZJPK
n6Rd8AtnXdCSCMlw0xoJ54jirciQbNWbGqlZfHBjjrMCiOtjEPC9pXrEeVmpL0lTz/MQXDC5ExIs
jP261HCsZQsfY+ypM6uRLasBhbHHjqf0+mZiWmagR0edq/0EMyU6EZDVSguG69ALI5VnuC5Bq65I
UOP3RVINHaVlrkfGjxIJQJu0BzXRpuJbJPPuSKqFEQhkOA36dIS5+lWqmNwQzD6I+hydoS3gqISE
ppKbuNdwrl8nev1OmwcH6WnrCF1Hf+1Ha2ESMqY6JJYEsAXKiAVZr06ubPFIqUbUHSrxJ9cNdQd7
BkVUZDmqTwuipRrqs+wxz71yybv0lSoomTpAmZIZ/tPr0gBUFXZU4ljP4c/w1EpErucIbIEG2mKf
lQ4siu7alJJ8CmHP1c3UOuaQWa4aVeMV6GhCDAHxKniaOOYRbyEag7TRmOswYJaMF8lwTCXLQJXw
AcZWxsDOYPA0GSJ4buM9Jgrh0JSBeGgF4yoaGoBieRQ8oWq+tbrQT4npj6uy717zHMSrwNdJmFn2
m9UsvZQ2UT0jLN59KSBqoHsEaRtv0Hw5ZisGrCLYcvYR31OrKUs0aDgBtQCqpxMAsjIFqzkm5Ig4
fV4iNpXy7hKgzsTTvBfr4PmfAp4MISLRhdLzsXTCRanLdZIEUE0yWd0CDaCd4+pRgoTBXTY/RBBX
R2lm2VX77ONxCJyUqn5PlClAsg7hYCjmO/68fsPEqOT+ehfzONilUghLbAxPuhkpYFqvUo1xLG2n
eYP/IWKyGX8QRgJdyG+EC0qdWTCVY9Tr6jqc1Y8hCj7hrpW7OAotjwm/TmBNMyfNUzHrg0jE0qnT
RCcVT3Qv5ZeqPIC0MaqBQLIOF0JtUwKdHqsZKvNQh5sY1G0FQlZV+uypMnoFixf3VO/EQXQpY7gU
8eeo//jhSHtGibIh4L1eC/XYbnGoGbZPHOat5T2HBS27TdtNS/Cctq6NKr+JMlLBQtbHT3SnzAMD
Vkhz/xXAIsXIHyVHGaS5rUjVQPltwggg8+5V1Np1SEyNlBwVF09hnfo8iN/zkMkBOZR5FOUHFOrx
MVSmykHnZKXS/IXivw7m6tWgiSLSz9+UoQBKE+n5pRLDY0lu1nksmRM2rZZu/vvbBj4i3YohrP4z
WLRLpAxs5Njpizh0hpJlAVCHEis6h5bVB9Z+GKbA49b/sFowe6E4Dof//ptK7BU+Q359Yi35bufz
WcFiUL08D2BLGd//mXmTViSMTUzdRFPrRyTX4yoXQnHd6kC9lLjCSguacmcpFnY5hb8ViINy68r8
kkG0FIMMmXwWeDT8gg0U4cXqkZ2rGKHDrwKYzkKWfVBX+tdK3jVNRBddNucZ6/V2XOouITj1alFs
tIy8TwIMtXU7Bxu9EEJb6ayC/dFCNxHYAKSENJXQRWyRMg/+hsUWIx32umK9VzWe3daAUeRvSdWT
dkIh8ajiwB5zJ5vkdS6kz4xTy44Una4NOc5KbpkJIFMpY2tgYKa92DKf/QDHq8YAptJfWA4uMjxu
5NHgaKKVvzDr1IaZXqLpDzJjdJzuSzqICdYmPlva5yhU+PMqN5fyA75i5j30nrOT0K3PRPXNaK0l
TnOD0qyUEztWSPwLEnBXpDoKWPXYP7SOoSyLKKXg427hn+Vm9R7mkL3x9/2KTSKuY9R5Via360xh
BqGTAioZjyH/CsGTYuU8dtJILpDcH3rGlbCkdxRyBz8wViWW4qxMTmlHXFBlelXVbDTOdoxrGygu
Xi28ulDfNJa1xvXjjYmA75dhoMAQd0TEgtr+aAhtz2+N8LIx5ifT+wuvInkyKRioCT2inRW55XUU
w3P4o1cF3ETwOKxV6oKkOUaAEtSxAbpWRoxjWH1XaHwivXdK6zIw/gG6Cj0+Zz9SONgtnGhQnHmH
NGojCSA7NRMprQQXW3YZsfLhtKoTWNaqjQpH1ceNwE8oZXxfimRzHjnYOexyQhdcGw7BEbbemeIq
W6LSY0JKIwukk9wqm4I1iDb+xBJwR1IYQERR5eucnoGdMfJpoouefaUxRDHqsXpZig+QHUcQvrDc
MmhUjCpsS+6Py8i9kEZs/SRq5dnnKF+zZUTOPp/6TOw8SW/PLeJzrymeBuMlCttkIxbPKT8gckTn
gb5Qkd1e6wgplJkcXTKkO9EhYEwwJItNkE9ymDYqQimxtsBuG6cKOnpFeLdvWG/6GH8msXKNU0aZ
YkssPbViQ3aCl4KYc7IqoT6vgM9o1o5fIhxN0KAqNaD4U/ElajE8qV217eR/LRp6TX3l5NMneEE1
udsOo8QZzRxRAPBXM5lE+9XBR2h4MSdEO0bQOyO1zUxwSyV5YVd4OnIpNA2h2wOorlv2n9m4J3me
eQ3w13apuAMuSlrGcSfRNAhWK6ykDiVRRvCDFjdMkotQhCc4oFOdCEghhJQ+cDoYreYK4XvdWXdZ
na9GLXVspqZV1lJJVOYxeoDlP2tGQy6rngUO5+uWeIHnTPiOrTL4sqtGvoc0itaQsB3Qpls6l9+W
HwKaTsAzzwy4bMHM4jOxpxKgSyecR6xOcTBAHiqvIvyZIQffVKrpVWizmwDfiglj9Yb+jTaV6hic
dEZY6yq0xJZVGxhWITjrxE67RtKdUzaVNlxKxlBfsVZj3phfGHcD7hP0U0rodpX8qtnivzpdX04E
IJNMUx2MYPgdZObSlfiShQy7rW0FAj8is/4xVuFftiam+GV+zlc+ZzospFJGexxQv0PA2Cw+F7cq
DPy72R/NHg8br2E8trJHvtqPX1e6V+TBv7pBULE8ZsYiwjYtrq+Wj8dqiQ6Da/QMImveW3r53WbE
1Y9ElIWV8DVP0ggZtJLozEQ3lpgHqwIIRMNPOUz04kCiFBXaBJ+8EZSdheAskZjCtZpwnRIr3MiQ
NFaxoIvsb/kedTlEEDZp8iaizrvonPByf8HZZo+E9jhq7ScL5By9hw4ppQLhMxoNLvhkhQ9tST7W
AYlGHdMPPbnpQe0Y7UhGqq9eWUNeM4NjpjKKdU5M2drPZRqOlAzDkg35ZOBXk0yiJFDDwQBDP6ae
pWHKQJRlAntyZvt+liI5w6nkZGNPV6wRy1VVu7HIzyEvZRu/SGxDZAapCjUWw2BBxwko2gnmo4yJ
C2E6JijQMsSou5VjUC6sSyLeBukrbE8wLMzB44KZ+d+t8j7Skw9WAsQ2WpXqOQnuRXkbjV2t52sh
oXWNfpvqa5z+BeMVoEbdXaYRLvGrz7fVsxivvnmQoDkgW9D1e8PcfQw+6/lPJtxZbdFcZkjO68Ch
EkTuuQ/oVkodYUIQObihAcN+xPpOxKPcfoFX6JuUTYFBvNAj7ia64E1HXD10r+SmZZ8FlrocV6Bw
WssBPoX3kLBP9CDpi+QoxhP0/DnPVLsSehBa/g34Knsexg105SvRoJFnKUXkJ11owPuUF48gec/8
eyepMPx99ubNV2C9YvOoFRszekv8P1/4CSC2DfI7ehSWmYQhc/vwqthVQGaQV80uOpCUSK9m/Pb5
sqjs7KJ618adMFzL2C1Vd1Zdq91pJpTEl5q/p8btOAZ7QV1F8FS1reJ3+EctO8eyXA5vS5kSxmvt
0Om2YWxCY2OEjOfNhP3AaZpdjbjSlkyQ4ZYmGQmWL7KKEM6gI8VE0Q5rUVqn6rEROEO50zexv5/j
R5S8xSwyu0G112IJkHFgeq98ZUG67KCYJP/14qEeyR+ztqOOubIBv8nMyP+qlF2nrLneR+SA2q7R
kLMEsNWIaKxLL8ClXzNi1iwUTxdjzRrCooiSd930GXRfNdu9ggDeQbqa1imp3hbLLmExFBX7IDqq
45fZgcz5F8nnNiPZhGk4NHlSGdBs4pfPcxJR2HuMdBKluZ6Hrxbt8GB9kw3CRi5Z4YZ3meLEz5Gh
0vIyf4TSrTEle5Ji7FYRarerpm5yKiPmIhis37TkIw0OfvrtR5eMGqkAzldW38bo5rnnKwcIuLP8
Knloe/00lVti5iSM7QGhic23mB3gU6rJCW2z5F99nIQS3/KsbqccZQRbDt4iDFaXoNHQVCOyU1aj
vBOIEs3X7DLYG5RoMqv92L/8xOP81Am1Ra9x9DlvM6+jd5iNl558xpS9qlcEvxpjHlH4I7MPT82l
U/ZkiqXB3lL/Seq/GAk1/SwxWdi0YO8vMq1I2PjDzuj/ZclJLrtt0JlXYIxOXd+TbiLnlGjn8MxR
MRCjM/yhV975g0mZfG6CO605JIxVPSK7NK4mhYqvClu18RGDfvbKVm7Pgr5TGi4L2H0ZyR+l9iVG
uxHRSQCDOR3NVQkOHw8G0Tszop8An3ZDXDRoba2r1kEBS6t/8u9kwVkaLxjhSKPhZrdwl3fFWxdt
ubL9gVEkN5kW4blZZOJViR6SJ1Y8DcHDyggKvPE1ROtkGNtU+DRKVlmUeYvG1sx/5OouxV6UXQtK
9tG8GMWtUZ4Ky6uOctsEyFTBXE76TVW+W9aOlywoaODXRvaQ/beGbOXx1yJPg5Vnw7KVCYDTThc/
fIc6lau3/9rAztFRjlpQAZhcXLT+WpeH0ToUxtkS3ghezvrfyrhKYC+77UJXRdcAWHJJnbumDWWq
/0yrY97sBObWe0N/JtM5STd8vSFzJcXR/E2tICfA0e/ru3J+BQnS+pOfnYYYgOZpyPcgm+0SJEGV
cYQdxOFDD7jmCCTjj4AZXe4nubJbzZNzZwCbk675lDkAI5atfGkTe/w4VmzekB2rB8k/WjX/3602
ncgiEVjjq7daRkqwaEnwhEZfXXXJ9H3Jx6dK1yLzNFsja4VIFTg95TErLwkU787lBxS7W9psTIl0
mg3uqTzDdn4Roo+WFUf8E1cLIemqKpepvL5rzIYCzmGJfONVLn+VwUfXXzlopuycmrAZXlm0n6db
pb43JUzC7dCuIY4OoDXDpz4cgLPxWLxF2a8R3CbrzhmTZbtMPkohnsurWhLWoKwABPx3vAYWRR4x
RoydiH++EyN1z/m0m+ofq/vlQLacsKAlFN/N7ltCzRmUv/q8JXNXAUomTHekMFSkvnbKCnofD4M7
s41EBRq7J0mNGcVqbtlTbKf4JCffufTFwIvv3qrvaAO1EwK3LEPoS1gpaWUlviOEpCiHI6LE0QDm
0+9AHF1wVvN7Jm1lFro6/Q9CJ8aWBtbN2eFjzMLARpsBjDLmP5FKRx9msVY5HTy4gGKBYeOmRAdJ
uVls9RThM+qfSOQRszP5Ht+7ZJcFR736qcYn2Tpp5OXJuSFWHKkVwyV7QOwRhBw3g4Jg+V+iO2JO
2McDWVyLRJNQS7vFAu5XKGb3jOELcnQb0EdrazxnDA8JnUO1d+RSVoY1z4/DmJd8HgaOez51LTko
9baMnhI9fm59de1tbpwIiEy4M+Yb9xefTKsSq3DntwKQcSVLG+guZn+U/D1A0yz6GSRqHuZ21vTd
liMaMaRcw9tUPc3xmgxnk2qcH4lfARGrU39PwYIL7XIpZsFOnXZ+up2G74wrh+e3eHH3xSjNZt2z
fLqxzSS8a8qvFHikwYwovWsXtQ+XqtH+IaIBh3Nqkwd+OTvOX/O+bu6dhSzbLQj7Khft+OT50pmX
Lsg2irnxCY6cvnpzk8pEgKK4X3fzN9k2o/CTmmfDOqr6ni8q1KhLbJ5wbfqRaPzb/dx4PhGrwnnJ
seMQjQX+0Hvqe0zUqNjl9MTzqjD2A3DPNGQJKJB2Yv/kOE2t7zl5xhroQV5uw8t1r9WOEHyZd/AP
+jW6FmqqAWkZRl90eHfqDUX8HsZdCr+JB0L0TFQ0CUCoPmudKnoSdRI46qxRSkI0ecrkxKUjrT9t
JEI/XtTA4FXH+sguhaeBwlpF39Ufa3U7KHcSsNFgdqsaLLw0Ecqds11CJluVBys+J6Dj+ff4fZHe
sTL6C4AaftyV3G8TONOjK5pfei2wzrob/oHWPIm9mcIZGrzxmYyQ+Pm2sNZ02U8vPFF74xS6sgfP
pbVVML9oMkRct2F0AXEBLOAYHMRjNWY0nSA7vnp+LQHd2uL3deL+QjQBKRLi2qh2re42zXoYnhn+
jOZHTDctXBzR1VGlIfIVSJq7DuVaXHhl0a9mHNNBQELosRzkKVb8R4onlmQihexYL6qpQ7gQBUJB
m785XAej1/JAyTSGIecahA9Uf5qrNK8+fnIUJ7k7sUus/WNnOLyy8oBI2GMygvS0CLadP2466jeG
aN0Rihvc90jGtLMFNGiaJ3aLRrOpecTFW5OhX+zDHVsXQtwZOCPM8viz8upotawW9VeVu4F8DAUv
1c9Geg2GbRNAjnczcm/9CkjVsRuPY/JRG4Ydqhux36CJYGwPZOQSK894ncKMn/bizvTiejulHPT3
UvvOone9vhXFRZw3ZL8WoquYu2Lc8o3ohTcZe0O7zVQKpKP195KmsNgVpKmb/aMT8GOeWD/YLT3I
zLAqjj+G5BI390LGG/akMwOPuEfYSJyEArSC90ClOL4pBsGEeyk7JOE6Yi8pZ1uUFXm3jfGwlLGd
Dpat0NEP83kc37P0LndfmvITlp8tW8FERZGSk0vHXu5CkDsBA6nsICqa77H+JhZsqxAcNfEfKX0q
Azz1oVeXMbql6dMvARMfijq2NbuyQ+WgU9bEB7O9RfO5V39jkPbooKrd1Lu6dFelf3F8j7ojqecb
P/YQXeI7W1k2SmbZmcJje/AJC1E+SmE3xwdfPKaRu2DZh8s8EAlFbqvKSY2p2hJXTL7GjNC7bV/s
SX91ZZa4Cq33m4Q82kCavC7HN1o3mYzBfAfABIUUk2mBPzawyT0K3wgSswflHZXoiqYJf8QrXBX8
Gw7DHtaDWz3ehvMpsk4F7Vkk7QLWsdZ7GyPjcSISzLSzOcAy4YfI0HmW28F6jdmhGal4Nml6RcHO
q/xjcEJGwltbvMAQULd+QnnmORfJpsjPVfwKBCi39CnJH4ibUrzgyeu7HbMKv1qN1kbRz2Sa2FMw
8WscViEmZo2fKzhECv0UzvB1Onhyd/CZC8+fncFnxOmZW09FvJjSkdACodwu9VeDR9DY06ow15/P
HdzwiXsdxikeEGRG+PLYT6z1dt2MR0p37T6xC5EgvvWETtBIoayzKhc+HoD4d7DKkVQCcwGJHCJq
938zOoE6fvCBZ8NDxjDY7kvBkVeLevVUDnTG5e/C6tQTDjHpIssPOTwW6mMoiAFdq+ouUPfoQseH
xh2fiS9eySY9gTy3A/0kZm+WnuD/2aXt3Qz+MhY8eYxCc/iYGB7HA1gqwG6szJBttXK6GlNU9jHz
o+KWhCEup3OS71i3B3tGu9MK95/80Yb+6lOLnhOtMfpqcugKZK37yjykFl06P5bC3VEnzOSpiMl6
kecX5z8TbO+7IBzIBYm3KpLlMeHKXhHZFKr/fB2i4CJAlXdzdRQ4joCkF0d+WWqwwRM2hw8hZ9Ha
c838dgJJfisUi/UZjZRdEW/nksXROeqqSKmJU5fzd1p9NwxE+zVL/8VRDyhlpy8VbUN+1ZO0Vh5E
1p785Ve/evZGPVIUt1I7ijDihRfWTOSa3XEZXBPKcDMyi+QKCr7pH40qoYLXbKAED9FdklVT1G46
5AerZ26rXwrzwC06mh9zS27XKRcJxtoKLvGXrFTF5FIZfJIzEQ9raS26YvUTMGNisbFSEe8m/Vff
kQeRMoxnxNmO77l/1Ma7Vn5orQtn2V66r/iSdR9BP7mZ8K/BxTAt8YjTgUXe8ujUZMwa+9Rgwidf
lg4ID1IYpnZkvcDQrYrBsJN2TXiKVe2U+ENML+bgkh+u+d+RCasIXij+cbtRiYWFfp/GNyP/lKtT
73wTYlJrCI9X46vyXU3wDNCc40EqnjKDleZjAtH9FIUDAQyh71FCU4mW6nY2H7O0QCZqzROLr3g4
CfrZ4kNopG2XbqLgGlBjlOTW8gU039rxXJFbheK11Xdyfy3bv7j5U4y7yEi5Ry5DhJyN+tUu8/0c
vhfRmzT8W3y4DTcwcF+C7RNiZ/Ers1kY+Sg2kvRmzh8zAzCqCEfSmBhnH4KxtaprkL6XPAcFxjlL
duZ+pf1XQLMeZBQGnUcTXstcTFWhmgSFG07Sup6BXE9YH+AdeS3S6lnhrecVWTZR/1Lm0Za/k8oH
phZenpAixrikerGKwvtkvAvWtrC/QRtlE6lqDy16i9JjAj9aPXK+pcpb2FyN7LOs6fb3mr4xK3qe
jWl+TEsKVefUnJ+Sz1CDMZ18N1Hz+uJV1Na5tZnl7wmZPZzUlcr0Rh5XnKMUkf6ZWFWyhTccWTn3
aJQ1do7ydBQvbHaJbVSkFX1DKT8NFadsuuEjFcddWe40Kg5i52ablyoiMJgsHwVwW/rOcG3SHtJ8
qMtdCSCV0I+W5UVfLTUXqSJMJHlfpR9mJ+MaKWyDIqpzBwA4cKRA8MTIQFniU1Zy0msPpT4O2OoS
DAOj7HBAKAjO/8R4V3eouV258oz0uxd+Jywr6niD6cw1gaQpFm25f8YC05/pU+NSKU9K4AFloXxl
FBQDD5pqEhMYQbOoM0inH9aVfPZlz9B+G+VDzO55fUzjZwFPs+V+dPThp06+Wz8l4OVM/6jzKtQr
TXbGAwNC8RlXG8pSwdo00zX3rwOwkPCVTvtAX4fxF+HFdhl60rAmTOzopyfLf0QaiybUuq/lvbdY
OnJUHWm0mz9dx6yxsnQ38PfExiBHO4y1C9ckDrxUlpyUhQ6baznOvLrbSUQfI6xlBuk7eb6hV5mN
ddFt/eJq6s9C3AdeozrCrWLV3nwqseGEqbqGTWrjeHd0nkFrVxj7KjxqeAoyAxm48pGT9QCxwsnU
vToRq7FgpYnkWw7xlMH5YpDYiYhz+daNeZ9zjiT5Ow82+dz8oIT2WJs+JWj8biWfRmfr1b5Rzn9v
ovkRc7Uoy0y0vaijO9YbOMZ2VjGaZ/SVkFX4Vk3KGlDhSgBuGc2fqfGt4YLLpCuu/bZiyNjfB6TR
dLI4PpwGlPIIQ5/9QiY7i50u+O0QgQ0EKShwnjq+CC/qkLCOUM4GH2dkX0KNonriKGzvGHjw/t3G
+T6vZ0etfrDTrwzIM26/JvJlsKmQMG4ZoerIWLMmjMc1axVZghLGJmxU/uFGCKRtVnqKihZ6jSrR
LJ8pVZhf+asWYw5Bw+5oM+NlqRC5ptPQIzcxEhaKtUTxxBW2NH7vLiLn6mrI/9Dsrsb2CP2DeQAq
ov6RLi83q4V2ZH2tH7qJomjdSpdyugeiO7jflbjxLaqKksl+VyODo/cnWNOwpXgzKLrNQnRV55eO
vl/8Foa3PjumyxAAP54+PKQCbDHP6YpdsaNiSUp6jVsac2QIL2j8jGBfDSVrh/gdGxnGkPPy4yR0
IC2cZC5B/SQ1cFscLOLGvpGOzXKhY16R/XfNOldq45pFfCiyXfPV18eye/FR6T1zfHUnwxq1zFta
vix1w04MxjRvxypq27XS/bZ4zbPppaLgDlyBNogv34u01bi+94P6bxbuXQ1W+UtL3Gj6BVLAcOcf
7gJ77m6Z9Q2f0MABU9b0Git+YxMJc5t2r271Hj0/n6jF/Jpu29X8LelwAPsYW+MCbdU/abwnwxPW
Kt/elhprkq98DFXqWsQJ06b3m4UwLkhfAo9EnmIELu8k0GeJmzuVN802ZPB1vFi2N9i9AQ4VzaGL
t/zKjOgWVKdGPorBiyXAEG2YtrblLpeI7YXQQN9c79V8na1aLInevPEh9fACovfeitwmQbIdYx+a
FtIFFTnVdB/JUMMGoJIfNwknlRSUqH2GOsOqSHA6dN8NI+kqu5DCinrDTjJqC4HkMIbM5ECtWsp0
vX9Wroonbhd6eA+LHRx1ZC/eYF2V6aFaREPWHaHsN5HhRRr9kzPGfwOu1APTvVI+IYtlAjJ3i7zr
Q/1Ks5Xscd8rK3PGBeCENt/wyM403quLQn3jCwdTe1ndtGqqt/ihlpdwel9Onz55ysVe9Qbg0l5k
vFJO8TEhB7dPeAIAiNQPaCIAj66lozKt8shMJzXdi9a+O0873YdZIHKHGB/6eFYMr28oyzUT2xYj
QlxAg0Gfbscw/2W3Plskx5XbBKNRfivGhyr8+crd99+UCa/3Tu+QSv5NLdkjP3r0qZCL7Q+MUd7T
9M/XWRmefnMbpQAjBwZwgEPpKakxgpEZ1QdIdLKPUNH9IgO1w1WEHNhjncF3XriyB7zbYsISZrJb
EqyahyqR4n9Mjqj1sTYNIpo7e6TR3M0OG/fo2LmwJ8qLyH6OgFfxJDAW0hbGAHPFwSXRjSXoSKuc
+z9B8wvovRLPk3IF8u42PCoVtztURTZbF03/BgPMznDPgAOD16Fmv9nQ8KJucRiPMrpbWU5QbrKP
QjhO07uagl3M7dpc8uP/6lJldbvu8led37TxNddnv10vNkRF+icjdhKqDSPhnIM9breN+qgafk7Y
BMgEQ9Y+kiDvBaP2OBnJp3SmVYimlEHAQS0u3Mg4pmiHziYl8jb0yiFbdaIKqiKye4gvRX6Mik3n
78fiuPhzpgbtRLBQsO5m94aFygsqF1j7evhn/Y6uhmGO85IRbMwqoXvlqeOjliKPO7/0yo8oVPbc
knKVX+TM5RTtvkCXos7EnimTfFMToNXITsOAbBa+pe7VGjcq3ppmJHTFeVmeMNG44T4hAlQy32DX
rrA6Urt4RLnaLbB53cMhzF5btjuHF4Q47aohqvGR5l5xwTAqg3KQCmj8wzIwTkjNajaC/xtpxwAG
TbzhicCpLHR7NL825lYLFTNPan/nqB25siTrbPLS+htWM0zaL3F+Ix5rZVqrVHWhMsJeFNN7yRa+
YRmnfrACQnozBgfOsYJUyMJVOKtgYgoHKMw2liVbbI+5stUFL3SsVSCvhXaJBs/pInIcXrApnBGr
9ijecY/YKspcNGcevJl8yzzFa/Qj5OOQlkn5UevvRWkmolrqOm4jiWHoiFOfjafJsRO86zm1DN+4
xPRkWGa/7PxCvKblUj9nnWOA+W3pdQOuGgFdYYy2RKnrXZXPrgwpoQkemfTZJNKaSSM6jI1kfKfq
rz/ckvJQksFSfJaGuFbHE5EIfnSorOOAmaa4LQMTMbO2bUZrHS8+9WedvbJ8GeCsawI1aZay9874
1xk/ZQ+s1+nlIypHDJm7xgEknDp8ikxxHMElWRPFvUNwdALxBfGGziPAYxv9qOFb1l1v7318VXEk
wOFxSDPCMUmTpye7VOF600R7oJQm+rkw760CTcbY0PRkV24Fk/EeuYM2FDFbwcQ3srDIhJ+ELS/q
LA5cwsZ7fgkaxi2ugjrjH2LyYtajmit00R7CVtZGyBE4f/H8Lb8hw/EBsETnqmzdiXWKxJ67lO55
xGx9p7Frx4krHYPsxL6DYXVPs8AXxXSFVjvaATdghQPnpX1FNwNe0cD4A2ImocfEiDF0nN0kuhoU
Fz40ARkDQ0S1J0ae1a5lrsIlDeCQqWDn00vAsHP2MFej0O2Lk79WWIIc5I+KGjFE+2igo0+/SWHj
441ih+vAk6wPJgUszoHi/ohjdBgDZBH5TWgvTL4w+G3b+8Tqm+KWa9K8jgBL0JKuOntaSdI/vX2L
PU7fFiY5dB1kLVjWGBitS9izgfZdBTf+Zaot/7sS9nN7lqy3PKNnkjk0xL1PtnlT3ivsdpnINQ+e
hemDuC5rL0UYEg8UJJHb4/Qs29oulFdq/BoN00Dx0tKFR9o6Gxwmxtk3A2c7/gSrhfjCNng16tyR
ho0fnRsE29aseQXC+noO6Yp4Ivimav7SmaNPEz8awCyEvJbyLPw/NVBQ328G69hNy1aMgyXrsN2h
Mja98G8gTxtYz+ypeoUaB/iFx2htmfOEv/+/YOQ3NEHxVvfS4f7fhcqyMd9Ywk/Jc1aMP0qJlRjg
ew4KfwvbSer+QvUzsFl1nGnRcY3zhcDKHDP7bCGTqoMvyXgihUSzFoAo4BdcbAJIDTF8oazDEE4f
LwufWrwzrBU/Dx1Yf7fIeo9SLoDoFoVHcqUUu2fx/MrSX+bYANC7LXty1vpY7tSz0l+lCzhwn+kX
+kQLFQlMpCyGLsWnGhR/dLEji4blQhmYaa8asvw2Fm9DCrY6tuwy+DFEnft1m21SBK4+ohtXAN0S
/JrBhs2oR8WlTSDcr8vTBC89pujqCTzP7M/pv10dypqEXa0TQ/BlUiYA+RVwhKZ4gdpvgzV4uAIG
YO4WiSbQRXs02LmtYVgwaSXwrX+T2vIc4S4sYIaMxddQvqNusZUQtA0qV65BzelcfPvQJ8phE3LN
6CVTU1w2iNMdwaD9ZRo5z1Rxr06+RtNnVfyTsa9046cuPmpsSkz0DUevT1Rtfn6L2JP2iAKW4Zuu
sAygsxPzrwA4SIPyODro47rN/nrpY0JxnAX+CqEZQ+u/5n8knddu40gWhp+IAHO4FZWTFSzb0g0h
OTDnzKefr3qAvRjM7nbbEll1zh95BCgLddvy4bPCAGep8pfOr2dMOxSsyBM1PmEE/IB22oxKDvoP
ezCZpPs0fsbyU+1C2kY3PQ0lx774MEWUAvUGZfGDRYk+QnJA9e7Qoz7huy5JeZZRh8z19F7Yx3Cl
zy3rfVjbG480xuxLDbdTYyLpJX8tgcIzkEhdRAwqq1COBwYY3g1579tzPrwJRFgNkaty5xj+h0pw
iBR8d+nTgoAYfJFQkOK8x2W54UQWiNt4t6xtOB5U433yXlrxloxX8Uc70sMGYciQAw02uRwcfFJw
cQpsoCx1ygZJ1SwxL2wJ+sD2Ole1HepIU/nSodehSGP/bwjvL5hac6MskeaxbKTqlgtg0yABMUCI
knbr1OtBniMRrjRvQcaZhsIgbx6VB0AHdUTzD3lhk7qugAgE3jFCBw/xMgPBkmiu7s2blX2wC8xS
qqcwYqzjFXEmiNrhpRiJN5LkllhSkDQjW13J22zTQ8cT5cmvEljLFJIjC54tqsZHDUM9YVpOtJ8W
hZgVPCY28ZHs5tL7nL4gD+v4U+H7xWiEQDsJWHB2kpTDydMNuZqadBYm+Rv5HARFHLvhNbJOjyux
H2n8pAsuw+BQzTGBE4pN29XKg1oYxwUQUUpoP46O4ZvGNFcsQkkhgeSCL5sncXUb3fGBPE6HIY/7
V1x9+Pmplt9YvvX4J5AYOSJy1C/s+kpwH6prgmRJwBdtSmrVXMJthA1o1lBNP47OMkFrv7YWZIz0
W3Y4uGwpWMZc4jVHAndr2cmoXL+NqpuLnwWAFf2aAmzZvom5vhSoLXZduAD/kCPmLZDg6vXFV881
lKbCydzdYNiqaY/ZDwWstH4BVxpMBLyJPVXcak+IDk3LFsxLIKM5I7HF1WwEryupPioFJ/pZtxv0
vYjhmycN766qzfgZV7yJCuBzYNzg4mV7NxYMmumxkt7LUXZ53rxhm1E9oR2a8c1jVqy/yAiTpbeM
5S/Tt1aybecomJ23zqU3sThTROVNmptTwwXEA5tLpviKQoYF/IfAmhbTXMSjpLiNcDeRoWGpf2p6
reSldy+lC8ooi895GC9xk3JcvmvWklD2CcoBuCO0d2V5NOUNaVtMn9kcyb1qcWTIzCETNQdXcT7S
2yZ2u8CZOXMsOzSwiE6yeTKurLxdYAUFe9tJ5aakEixe41lhECqLSxzz6KK24L1TBuCfT8t8C42r
hWQ1jnGOhx+afW9DbWYBSZ7I0yfSYTWSugg+wgyF7myIHzEqlTmZgeEmES/WlxIe/bm9KKd5i7PM
DQlpWzo2SRcvKfhp1Gtosd6coughYZRLG4J2OdbszAPzRc3gA+2V9wABD0eEb87sB6kILRDGnPCw
fNXSTY+mPXuzjB1h/2DcgsPALiGeMrRYYB6LpOAt2eQgJcVOSvZVt7LSZQyDHFc/bIE88ZHD4x5+
4xILSG903hQDEVzEEOp2+cU2VtUsnMcZ8IfMmD3HOuvoW8JIaPxZ9vqnSKS034PoPRr2zXDJzXVq
0j40g2ciFosnanI2mHHCSzYRd3iO+PdET6NcJ5QnXsc6GzsRDvW6nYhIGxf8LOjt6wXfNp+nvRmc
jfQqgLKHbdN9MMWjuJkZiisGYdJzkacgXhvpx8oZ4EeVCMyUPAlwHs4H+FhpCSuNrYSvYMCSRjgq
akcWoI7RhbwSBLx+tauNncMBYuCaeuIrw4i7bVPUdBKwht3P7Ap94nLAxJ5Nf7TFwP2HzqXi9aoa
kw0HeURx7cMjP2K07NbR8FufFcVgSNddtu04/4scoeeIh4WqLkdrBELkZS63E+wK2xgUEzqr62RC
hfYHC0hfSQ9MDFgNV2Fm8TQgYoXgovKCeBAgkL0iPbzyNZp3Cq9ZdSi29oilrAHbENF8xEx8RVBj
y4AKttgiCS2hnRaQV9mNPL6jMaz1Up913Y8lY23ac7hiveHF7dZUTBorYhpQD67GRTFcnZENIDuS
ZzrCvir3hPkM2lpj85iYElsAVuktUGkGTpZBusc0pqm3mGVoumjdT8QJYxRbsfKZyY74C1jeAYQH
aTsFFFENxMz3j8guiB+VBurmHETKvk9aRohfa+g+fWVFZg4KpkG4zQjzoRUIVq6UlyyXCzPa1QwR
UHRirygm5h8GkiQmKxI+W74r9TbNT071JQau4ocjrgnvkcWSbbP7ZbzyAoYndtUNoTWG3iBfh3UE
ptyPEJaVGCF49VjvUBPJ9YOsKDewVi8CUbmHlBnji7FBwtPgcxu2tUccl+hF8U6RBGkxI8kEC89L
934RSOCitKAxjyjBxQUuIGv3ZcGSkP4x+4eg1fvKfJGEz5N/12LI8Q10V99deAzaZDU+svZap0cZ
aWqfXyK0Vwka/pqDE2LK1UiVIeBmHgR74kGBWi+COLJtHA2IzbVTTo6ezfphNaivXirBi4mrmkKJ
k9r7si1XdczlyGgWkpcmYRQmRcTT0C2BdItjrr6VKrQaKKfwP895mRVj7dg/obwNsrPXPEbY9gwh
v3hPHBtlECtSOeuTb0qgIH+RG19rN1qOfI9L0AoKkQxW0oVfLIzwlLnYZad5r96GDs0EzJo4TicQ
oKYWwhA29rF5kD9HeFM4bQXhnXsUzQdAsqinCnhVfndeG1R0C+LgBIcQtNu++Ctzvqq5HBCceRpQ
9xj8TP17i37E+eCFrbMnu0+pXcLiHZQKG5AlcYBRPd2dsuFd5egLmputP5+i0o/kRv0DO7bra3/t
sgeVJbdKO/qz75IltQ4govuaRDg3N+b1OSGWTt3KCugfWSnNzW8fDVISc+ADRXxOV7ObEFdeeN/Q
+FN3qtJDUyyS+i/LflpPZ7hFbt++bGq9mW6Z35Rad5snwcjkxPFWfIZI7jGH/iqQULQpLywbdIXX
gcdL+uLMKUdSgtaRdozyZdn8Rv22p2IZy+qeWYG79UczoUDPlbj9dl35NshXwf6Ha7mkfcQANezP
EJiyQwIYpedUaC76CpGhsY05SXT++wUPFe+QEGsAMhUbf92aX4b/TCEGRVOfEwIo4P6FQnGl+FFa
2VwzQWy0hdRtOfN082i3GRj3m9A2DDWPav/hKIvQXrCKdxB53CpThymJv583YpmuLLRCy5BlAqw0
LJd0jEJVADJq4DlrhlNAH6XaGQ4yB+9hK39Txj62QsNByPsBFRqIS+p+N2RmrZt1T4j6tI/xWvfJ
sQvEAJKFqCLp3d7E0irmSDLnGMVZ+8trg58tPQvWhW5zl2e8beF9PlEFlMWxxCNYdk8AN8Pa1OEn
gFpPh1RMhmW04W22iX0DrBeHfORw/iC714hr0QDKM+KT5xINCtOmibcl36H6mzQe/2qEJjFnTXYK
5V2CWsu8w0TPumbH1Baeq1yZB1XMTgU9j4Tfp7Kmn858aEO0LxfcpuNaoDZe+yET3KcqgjBZIlYI
6rkWYGeCTPCxC6Jw4hbyycHOIdQ4nT9jJLo9haVwewQsAf+yPHnoFiHshNPvyKU8IeOSqvcE9IRV
zGMvm3fjukJKo56JkzGJX5WZPpi6xOyHurxfSP4eOlSc+uhdq9RGCPUVdpdi2lnxvpZZ7hgOx2NX
HNCvzIGVZdhd4CYpeZEwgWvr0+oWrb3EkWUaBRLAK9phgH8Vm1DSfpl/KpGNyaYhNR++cZoT3MW9
p+Aaz9YREnALj7M80OvVXKrF5PbFwa5XdbQYeMS4+jA3GdafcElIx1jl52fbqOHBM6LZxgDKzj4l
6iuwzzySg7ohs2FlQ43pZHwQ7w+K8WktiOzo9yGLoQw5Gp/FecrF1SFW6P+CYkPCsyBhurnEkyTP
DgrkcA03U2g/kvO0qw/HWbP75fxfsnWjhK7RPDsk9sDHARuvQd7ikqAPj/N+IMsKzG7lASNiC+g8
m+Pdxqr2jf9yBbvIejIuuNfavdDFtelKQ97QhdWhzr/pra0IV2qBLbWHgOzb6N3kb/U61OMXjn5y
RRDO5uDTPdgnRgXBQMiXgGywVO2WsYpq1hfgy2S5IHDZUXZQbIKvGdnGMGgiz/EGIe2hYEotf+AY
OYMtY2PyJ2ZAhvJABSmxXL51cxBzBauIQT3ZReGv75xVZZw9SafQTq2zJrvIqw/eN/tF++3Luzhn
7LX5OwDzJs467PRe3AKjEsqZY9Kao9usGPKYGPuYinuiFjDtAXL/g/3AUti1mnbLCjcjkEAsqzVK
Uqd4r/Pf8aNST3m57CEveRYUQtwJKj8YaP3rrwrVpvphuex4yQUUo/LQHT3Tw5g/s3mwNDQIfdIi
iSGLzwYCcu/bcQhmggyFE8Plwan9a0sbRmWVrykSzcmSzXYMISqx1jOfxbsIeTsDM3OB/W+sMuQT
YrW3iidMkrYq8t6Op+Jma9XJbg7jKV6h6tQ39SpfAaNw7WN1OTAzeArWePLd7HVXdnxvH+QgECbx
4HeTu4OnobdYGuCFOREWLNvBM2hfjfL4h047twbRGukiRN3PLMwiPNxleAqWjqv2zp5cC86vMzF0
mIKPinQgZhvspHgrEbwyMzEkGMnb4AFLVigdk3fuohhoKFU8NwABJjxnVmmJALwlbG5C0tWjOlGM
Q/oIKcSa47sAwEA6QxDFHD1pszRXxINj4GD/XrMMLG2CbOc+jdi4CX6c4hk69zHasisn4aVX1qV0
FIAS/+RU5KkxctK1obBWA/3pLtFWVMsw3WBW3o/NpcnuebbL1zIih1Xwq4ZQv5w5T1tbdx6Km+g7
bI9SdgPjKI3l+BzDL4Mxtbznw61nAxZMtdB1hv0TqQbHjYY4DTC//FR0z/X3rWheIl5en9vOz7/d
H0Q+lv7CBZEpJhQWDx8KdYYqsG/S7ZYdHAo2coiK28jLL51j+SwVh5FKWEhCBGpHr7tLxkNNB6j1
cRbYHhmlP5HxoGfg6vQ/eQtFuJQWXSU45l76E5NhGv7IzVv9y7ALpUZgMN/arQOIkvpryz09GRc0
wzpBKnTbh0dNfZO7XZjeiTdBTTOs9OComgsZ9/PksbuFJ9gD7oGkIeDjrdfugjypydQLGLtNa06q
BoNRusGk7NrxIZRXf6ikm7u/NNDqI8vQDzGXWwm14/P6VYiGWodXAJA0ZcUTArvJftbyO9uMZRDF
sepBnNAEFnNyMnwcQ1r3MQY/qiI04fhrPkv96GQbMfwM2VmIwJAbdd12DM6iY7qRnlSGJqU8a9Ib
3XCIl/HxdNMH1SyuTuirDlZD5mPdfdbS1owuTnJMJgNolDevvwAv4hCAEl7r0lIcAYyMDqxNVa6G
F3G4RbmtByCJfRn8Sf1pqD811H3Uf8cnf+LmWxfdMsoZS/bJuIAbSh3kBN3oZgjiWiikheaqgHdK
vQ975DbektTJSWbCJb320prXMPgLo48eKqFF3gV8ySNSGbBgrLg6/zu45WOqY7Jc8Arxi/vlT9cs
YOw5MJ41AsU25XQuT5Pk8r5J0dnUTpJ806H2LMTxQnGb1FeT6TwIjoKTE8uQE99qFI2xdvYVmoHW
1rgsF1wksOTXGGKFjbopcB2Yp0S7NiNDRPwKu5+4RV1+ggVA68TaNmB+MyoFdvjPlNZdvVMQPYPz
0pUQb5z8LtZ0ub541vXnazCNubcArjAeVQjc3P6iZaOQVD1jYxzUfcr1HknPeHjmR1j+UGPcdl+F
+S0oJAsMZ4L2ssgVjSviDQFHhW2xJewgdHaakFosSDrJ0eJUuyz5qorPFpNlfuv4ajTldiqCu5Xb
ix6MXWXWbv9awxLPuUK6FC1T7J1ie1rVzDLNHoipWkabELE2mlYOJ9/n6bYXjv9L8ARRf8sKXTTK
ZAyFmFuav4D3WmcAaZwbu9MQMIK/cM1YLZC2gtBCGOWLh0OYgIhZL7HYjiqtmWenhLnnLBBgc48g
fNvUpyI+1Nkyy7fBkumUC2BYgW2Y8WLEPkc15D+MRO/XeB0EQY5uUyArtPphjcHPjzKp6bceYIGQ
abh8XvVVVuP5VD1lc9HWc9ho/USl1xDekojZhhxh6FVQc3+g65AjD6OOoH6o9RC4BCGlYsSAKkSR
XKEVY2bTiTsO1uBHRvWwq4FR4kdhubVeHQn4g/WtNZDUM40qrYwwKmLBJU54HGFTcOT2ohm1DFDS
gLyFGqqYdWm+RuulARaoceGq0htR1kgqP4BduRyR05Yus295E8t1BzcyZA+/1+DmCgpEarzBfI2w
wpW+h9klJXo4NTqDOiWRM0tf6uVGiRy3wyARhpgV6j82BKQoM6VM5/Ry88kMQKlEK5kUXH3ahLfm
0W568fsL2MHhQmHXlsOe54AjtGKtmBlvqnMiwqRtf3L51lVfmbQtmnVAcgUwJvI++FGCzMOl05oz
jfl7yA6m/w59QI4sCzNHQ1XwUkHiyBXYO+KMCpeiJH+M3snMfv2KcSfeGxLNsVhXkNTgLVySyf8S
qcQ8jlefe6Ljpqw7grYHPhgCWEjVjH7EDmxxCtqkbSgQwx6/c9L+DMBGsTLv+ofEdAnjrGgbBNu+
tiSo2V5hCgdZ997+KSymU8hYStCMDT6NGEnW7jX4jvcOlZqRETWy4MsLKw9cmyM6ypqFR2RkRUQY
tX6uZQOckG822QZ5xai9K/QnqsKx/NU17ZKdck4mTsVvXBMB928McKpN5K1aiGPfvEbyXkgKi7iH
xcxQmr952iUY3/z0YThuNG1jifYW3DeFC1mNjNQNFiSCwh8S+7BtEC4JkmNuyv3s97syUazUpJDI
E9M52GI7iK+liM/NeAEZoysYRv3catdw9tsx/eOiRjYEbrQs18Fm0E9JcSu9XewcUWry0ZOHg/E3
HjoBNAgp9+QRrp18WcF7qH836vuEbE93AQvCZm1SbPqdsNnNEbKk2F3mJgEgJCBDRhcoQ/uLpe21
bhUQp1qMxrwkxqvS9qj90chj32ks6DKuWy1ckaaNHxASCUktlhMIo8xvVioVR36H5pVjfFsWH3wV
gcOtzflSDW5aIosdgXOGD6KFfb5o6AdK0f8YYFgFgfx7gD6lvTjcon311s8RnATz2ILsm/fQeHiz
2KUgB9b+qut+++IWsn7Ypluk75GFPNw4I07G+zuP2Hh9cT4xVVcybeTsygvWbNImALFA2hAZMrj3
8LLaY9C/YoijrtEWffluj58mwY5ySCLLbxrsMiatBZng+c/YlAjzeFozEAXRGBUDD8w+CVsp1XzZ
BNVaPF82q2hY5BvbnjY8a/NWPar5GUoEwp9Ba2PfUVaIA80r+WSvhJlzH78VhHwEgpsJCtzExVfc
EfyM6QblH3GO7q8IRdaTp6f80mvuqgHKj/rApwfKi4pvb1ZrA0YoCN4QQTXuoBVQwR1q+26RWNas
Uy5ahZ9zuFj5RrPPGBMqrA6+TtbiJRvg/SBBrCsSXNLFOPqjLZFJRLJ9jQ1XFx7ueeKQ9Cjwf2LV
xSeXaWve8YXNhC2OQbs64gOEfebqA+aALxC4oM6tWx7UFaHU40layji6Fql1p4gGdt6MPokT8JHr
y/rZpqcz30sJCirq7xzqXsyFx/VRpAr1S+UyGJkRkFMW8s2jj5ZOhQ4PIeJKXfrRnb8wv/lEInDz
87lq0ZLgNyqztzGaG6XlzOyvMRsqZuJJ+RBToxY+EpeRpT79oC3LK1YQMqeHSwWTLQRdyXAEvGgR
iFAfS49wQV8mt1uJU09XCdEhHaZ0FhS5zr4lD0M2D4WDnqs7jDiv4wzHPtFNGarlBNP0tMs5AwNO
FrjWikhkV8xgWbzu3zhhMDV508c9IOv+K5s9A5RrXKJkviNXRlceFfbc4YQvbWfeSSknQOJuBmHt
prCjBIv37wqq3XggFTDH+MBGo77r3pa3XHrytAUM587wk4C7OABeAUCuXdTf3gSsXRMvxFsfkLMk
bCOEalXsIUhG71LMGZ+sh+I4gQR0VCn6/ScKbsnlMoJ6FIYVKON+LYiDJnw1lnCY2ulH7Yt8Igco
A2sMr3o9Cdk81CHCOOyQK9PLVp111jPSDfGnWZ77TdAbahtBWJrnIf4aBFnCWSvg2wp/TLIf+Rbz
4cmzzqsL2GHuYGpMWL2KKzwJxOWqlXAXz+zlW2B6zR+XFQ9RuKijkdFedWlBIAAdMngA62BCVesv
czxOK39Tq5/SIlxNxkEAGWWy8lbcuvB7QiSkkOnTosiIuRIdCWELV5dtX0PxQ3DXZ0TBgZl6S696
qPT8BBqaSxJ3Koxbp9ZH52L/xQ0BDdqfD+QYf1jRiS9tTqCfx2WB8MOe3Srv2Lke98BTN17A9sSQ
4+LaeXMkywTpkyY1V5RpEfb8OHx/5B/i71uLQyNAWgqRxbDRaL/8E547vGDwnpq1tcPdYABV9qBi
6mPUTqnUrnPLQvFQr6j9RRq3qwPkOSdgwzl7savYHKUB6sQ5ydtTstEKlPM8HJ2d0e+JMbu86c/O
pMq5ds3wM8Psxycjw+kn4qTg9fwoHG72HJEQqxkYBymu/KQOQG997tAT5flOnASVRRLSIkHqYo8v
teeToMPGtx5ZJXEDo1jSX1J8coxTRGdSui/kPyt/10ScEXSn/xWXPwNlLVnCsxtQzXwiQ7ti+SSh
pNwa8XuW4v5dUf/OyAxAHcqso3yOKVr0mFcYKIf3/VYWh7I8t8a3zR98nCZCtXngFQF6VewiZM6L
CXjmuK3GkMXtyF8hXFNUAjgJluBdtvFWfnKdggtBPhFC5WbndedEE+AqebIBDaDwTEpJwAOyHkK7
t1aLIYgboA401nYV+ogePvixEk4gOkpGRrJINfPrZGFZJQfluLJlaS3yvgwU+SbHBb+CJ5GX0Dvs
Fcz2pFwNcPwNw7zMcJW737ZAybnbQhLExPsDCzaitUXQVSazFgqRG89VkJgQkcQQdre8nOxARHuJ
tRBKrsnJFshqKw80j2YMJfwgFc6ovjzlLuqqqxNEvV5ccMxYzj1OaISopOUYsXh0wUyTXQfus1n6
bJde1mE+G10bgsnrP3ETAhyDyD3YZEmzAmFkYnzDP1xic+Zn9jE3h9DAqvpumNI/jbcxAckdKxS3
OSRdrHYzZ6+1NVQS/bUkt5U7sQl5E1YhGs1Re7pElxoHE2kbHE+trotoH8sbWh9I+qW21ViT10vH
JZY9rrj6rE8PukdYYLMNbg51T/CgWI4wGY9EpSDubIKl1TUbJyTwHdFYA5O+TvgRey5OXLNw3Yte
/CwyRz7Dnd2BgKKK74oEc++8s++se8J6kPMti3lYDVgUpbtUrOM0YGx+r6Ur8VP9h+0dcWj2IRGZ
o9s76L2daOaYaP1Jx9eSliT9dEF9CKOt6xmMX1ge5rK/0ctnK/0V0TtweJafOrQcPkC5gVRQgYkF
Mlj0zcGzEJYf++SpUlXYEf9Zg9lg1xSqKovBthp/mU35Gtl3IXbNZ5GxcGkHyeCXqLnauxCIha6p
5uLxfSSPIEIpAxJLT5a1T7q/oryqqD3Ix+LZIutzKOYnLm9CmlCvE+zIqAULa9JIsZKllYMXEpUP
3z7eIOY0wkvWqle4Kd8+ERS6XczGHMfoc8AvOHv12R+md5CEn4o/aexu1ngVX0dlfvThoYCHIeW9
WukqNrNtNu5jQF9N6E/hGk3ZdmOO04qw36jjQsw/K5KTJO4ojJHIAbNwqX2SNyGOU0Wi3PzokOMi
mlvU8iMz8IEcWw+m08cTT651iVmu2JBpWiivUGOscHaS/Ky671YDfSTiXqfsT0Q6FRAGhYWEFEWk
H3zb5IlxTSJNuSbiOm52annx1EOZXT2EBB6BX4KS9blqe/YKasmJwip4O34BWv3iApChc9PTFuEc
SYFFtiWyHo2Z/D3aTzZJlysn9QD8vs3xK1KfdP3OjepTgzkgIAdYkvotJySpACAI8aqAPf3iT3yn
ofRJ9qQ7YPMgeAgT9YbjmS+iGbYy8CeOipRl3qDdaZmW4LdftvRVOH+mvuNUyKVPD12FVdDel33y
yUhNgwkHhKI75dHRpIGjo2oZpyssf7yIlhFBDFAyGtp5lDmhf9CsjWW88uapM7sUwWWSAByIw5kD
cIGLS4gSW9JVp4vCpqGNgJsR2sfo3c72/CcGBorQI3ZMDLb2qUb0VjDSaHMSpawAHGZu2Wul3sTs
v+Ay1nSk0p0lhhaw6idMUY6j6GB+SOxDguAsaXawDCT/ZICOkdQhGIncRuZfMa+p3VXImDjgKarx
+oPWvFvGXwjjEDRnSBbPJxYMKaF9Cvt94J39+oYVDcB74bHmmIXE38tm593JvBOKFJBFiAmugjh/
erQ+mgetPVUAQelPTKbpuK4rxsrGnmt16KbKrz0nstT7QaDpJqybUVigzCHkJxKQAHJn4w29pNh4
u1rFRoW5L0OaSbt7f1KJziqlh1Zrs8r6Goz7NFUbw6S0QZsWmY0+hJ5alxhMew5knpb411HysVGg
Cc+MSx2oGA7qfVKBVZNvXxCRE/AyxJMDufZbhH+O8a5W77J3c/7G5TiHY2GIbGYwS72A/xxvx6xe
4SDj2JhdOiJhXwAc5TbyQRYdOr7sg4jBCPE0QKyJ+DDjp1PnprbFJRGxS890cw9RLXlfQr1udR/a
dFGNT+Hnmzix1OYba5ZY2NmHo/QhBa9g/OhHrFo7CdE2LwcPpYo6uLYzJgKcZFjvnWtY40w6DMPZ
ohUm7Xv3BlsX/tVoROuPJDxnVUhuxlNPCXua0aIzXIkLRwyCqW9NvLX3h5qRdFLiFU1Is/E9a65y
9QBYYA5bThpg2KpHYp/LXyGX83gzdo19LrmiNVR7eBBRrnMxS2/NRZU/g/rHjvdBtkCju+/7FSVA
IIf+wpxL1TVwzvwpMtEWpT5DbDJTEQDgazTCM9nbcxtniddDm1dcTRtF3fYklqPRJRULuwb3GTU8
1uxJxnZwlPujR0aKBRMIEY5AYmn3XzWeTS4qcS+DFiDRWsrZPqGMBr1ZQMCn/6NaA+A5xjzejcE8
EyToz046AlhpR1M5GmkPs9dL9o5ycSwK3h2Adenbar4m5wZ62sC12Gxgw3SswFg8kP+PJD33AIl9
ha1juo3lRhrXnfqeYmaLqplBYUE9n0h4vTAzzes7Oi8CNwnzylfOQqg8JuUyYqoEZlcbx1XUbu5A
9mcGtPDBVneYm/X4u1BfFstEifSRvzUjewybv0qETbQgglCO9vTwoGTqil0kHQnHnlWYaZV1nqBV
57Q0qGNADCi+dy10XE1fGuHGy+5168xGx1+Lik8h+G08vippwQcnxq6cyAHhNUfMIH0KzAq3w8yG
etC9o/gkfPWeWrt8ImAS1n885GE1r/t7bZK/yehlOTvP3PP1jsEJ7wNa5QqlWoTWu4GXsCUi7OKF
htxCKo5SvGiHDwt1Cxnts9i736CuszO1Xq4Sb8riLVNZtt7ELxDR2ykjSJtD9Co3KDHCg2E2ODIQ
tljD97AOgY9Y5pHGnoCT3ZikxlI61Xg2UMcrhI5PxSKw4RfY/ufxdE5gc05gcJrPne3wgKRPySA4
sXbllB7HS0pmrEF6lK9/Z/VRK66T/giQsKlo4tobAxVaEOmLuLewnzMIhc1S5wUvD81cpqQRgISi
BI1oTYf4ZoMXXUaiOym/hXZp8PVHiww02cOIFCfvCgBuXWzt9gRzdSNqd2YYr1qmFGdVN/uRrj52
h7H8UNE6irtW5WHMqCFuDaTrQNUd3DraBJRxHKYlUu+o2Fj5m4EmnCoyJA8Sh9VELCDsTbCLaCRK
rqkMVus+HTsinIiTfKwYvdnevYcTHSTeXGBbtHZz4g6CcqvrVyFckcMv8dk6Peaj6r0JnxQBIlaY
BRWxM3MSXbnZH2PxUqxtS/BN8qrU9TBuwvA29p9p/SVlv1HzygxuIfiGsdpY3E6Rh9zhDTUV7qNd
U37m4NP0MfzbFhWVxO5DX5JbzHzM3Z6XJ5IP/erHxtOaNe8TWBLL+6hnEDgvX3nLy52hj6Czj1i/
d2ib5PYl5zsABy7wLLxXpnfokIoEWxk8PtL3nNxoVn9LezGFmEiXFuGI6joQ2/+pzingudkUzNoE
DuTnJF3bM5aV4i3W/1rZdG2shN8m8r6btTAW5PkJ8tcLfvrhjNhzEh+pte2c9xJjC40PoCtPnrOy
RJJsrTzKqdjGx3orwCEDnQSNHSxZWrBETzGKpx3VQPkZoSwfk2Odbc1CMN5UeooXEevHCI6JgVkh
jYoNhPK2wHpFPBCS8lHCtHb6D9/MJB/bf0WKqPZUPBJLpRQ32E7ND5SWRtObrH0U0lXD2xAzHyPH
gF1aKoQjGot0bxhfeXZPpoOlHTAUVvFXyhFW2GdUN2SvrpgYdHrkLARGp65ZD8OpsFAuOMu4uFGB
kKGEYC2vydz+34oFQcJhnyZbgf/TcuTqxlI0vsS0jyza5mHnBE9aDyGDREnamkvEUj3FJUQ6SW94
D0aszkxMzj5SrlVP8NC9rnjshE5UcJEcX4vJYF1hjaijZq3mP4P5KtA2x4Bvi3yRtqchpyJlN5hr
4eSLHhruY9y+ROl6KyFOjoPD0K2kbuV0EI2kaKAsLvxTgwSK6efb+op3vrYTjn6l4d4QuruNLa99
dd3TplatNPlFPYbTnEKSsFHtELC7lG0aSG45vArC8lmF/gWoPFLXv8z6DSYlcUjD41ndb+5fyd0H
cgtlGBzuhjC/2haCVNiKell/WPUmAmLzl5l6sYw3nBrJKyeCRAYRB4Aq/X/IpmP/rzsAh5TfyLhF
p/kxqitDZUhhZ1i21SNFfkss93CEqO3ULQ0EMBwbBLpIGeCd3ILR9Ebjj6uXayqTu2o3tL+McAhJ
QXb5YcPskkTIfnsAi1uUc9FwV5l+uARrIiPjGFJiOh6C9N0i+Uf6l7kS93vYVjRVdDb3ymoiR+vd
lw8FD7EJOWwNuDTvI2iGRca1Up0RT6XyOpNFnKoU7ymBzraNdbCIaIw6m1V8cnX/r+qOQhxAIgRy
bT6nf9fTm8DAouxu0b0gPE0T4bwGtrf0bvQgUViusXxOh7S5ZMW7ZxBw9d1UIsDqWCBSN0Htap3s
nZddnDSk1dLWoj8oOAJqpvEGhw1dbqb/1uh7ZqW05hDCmISLt1jJT5mCIOQbjkh8IPyHWggQwHfS
AJLhp/B2NpM4hQwVKJLMtdNA+gzkesBOM9llqFQOVUgikcBEeP3RKuKj5fNcTubbQLwQytPC3OTd
3goIers5TAWkDBRMcY7KVQDZrx1zHmwPEcoWgL9Av9eCjekAZ2KdSQZ9FeaXNs5xR1LJWH8SJeal
L/FAlzR6JBrA1oK0RDs5tTUpcUEGxL8SaYMOcJrIYq1GTCL13i+BIU6a+eXUL156N8CsBNfNAdkg
DtWUR9ViCli17Z+PyZphyZlPDYpllA64bgWbmvlXjU+HTleqz8al/h9J57XcuJVF0S9CFXJ4FUkw
5yi9oCi1hJwzvn7W9VRNT9mesa0mgXtP2Htt1/Gxy+doh5qFbz1+f2T+/3SGSf9PF1qNyl5U/T+P
HRgqyXmHcq6Xt72zgT4dkeSUIqp2/vXWn/gZTJgWXkmwbX2uc8aMC48S8VbO0TzmP6LvbIGGdbeI
WaWkvuEoy8UOfzosInWElePwymnLUT8P0n0C5mxpjzHZ+P4ZjaIt7zVNOKkZifjbUKRcLHV/w9xu
UO5N+0icZ+0gPr3m8sH31kW4txgezioQcmsUbB9N/i/m+p7qS6kvdO3Xyv4yDTwDmT1u03xF5d1J
vlXnJn8QPtqeSWyYjS6J9/mnzFZB6BxNdA3WkFFt5ZhWn22714DXhFsroi11cdd52b1jNkA65X+P
kcajAXJh5lsnzcCIQWg3UM05ouU54BdOWawspGK3zKSY+QfNRqcm0Jql8cPKFWYNGkNoQMIwbi54
EawfRkBMc1HlkBdg7i37VqeXpP8Jx1Ou/utDdd3Ul6bSWCmDAyKER7feSb+bskPNpjbh1ptYERTK
Tb4Sotyk6/+uTjZj/lWQr1LzaaA3HFaApHmkD0DOtOpq57uO9qFyChfgDZAsxsiiT1HbHx3DxvgU
7JemX9bdsUnOMiCwfCczAmWYZc8NrB+Rz0yPs9LLBHzZoPjipUyX3NdRd+jG3VSjt00gHPNKMTeT
wWAdOAJMajCEFeElMP44FGCmWPqKCBvP/+U0QFD3Swoq8K6Mm+3gYYfUfztq5onpYc/iMVY/oQ0Y
rCHrmsqu38bxpp3WmAtm4V9SIyJ6dh4rrZ+hXiss6/DB94sCeZ7+TPgH66cx/JbSrcph0YMYHK4d
E5RSppoFtaAju3UyUntPheHWE3Ikll874XVVMe2U607ivrY4sw//yaikG9OjWVbC3nTbZKv6a1t6
qAY5MUusGusY15eBmqPlBUrOQP60FsW8gNKep/CYMwKmSRAMD3ymwgnQy8D6duRoZbtwBCq6RB5J
cDLsn2eP1b3OtpayAxVXFXurOLcfMAnRIoCHKW5qfWHrT4xwY6E3J3PS5Q5FJ9X0hyE6jtwvcktA
DrUji2pod6+WijEvb3X9Gqnn64tVXRwuUU1dwQ5MGdLFaHTEoKqULoZ6Jx/Iag9hUM3S4bPTObCm
H9b8AtrdoJZBnm+TcqtlG+jt5prxd999krAww6VAfi/7CjZOK1pCrTw7V2/EX7CKEAgP3dny/mx9
TzA3RlHEfZxYcjB8BMVRrd1CQ5xA3bXSo63TnpxhB1tzZPEOv51pZtw9Y5/zrj7YNPIqGRNdeDSZ
1hcZ8adM87S1lG9S/SAc2FO1VBfpAtuz0Cz4BwmtQyREBfQXsZtmS+jowjejDU+LMWsMgmKGJCZn
6gzruN9O5soxV2Z2Usp9hFRLOpl0cAVi84dhfCnjJZXWmbM14HfVDEiV2pWCEhqUDWADzR+WwOZA
STjLzC+FU8DyPsW+DFwv6lQre4X9EUjHh5buCbmPMZUkaHdovUnaPNvv/z7A8YqldkH+X+TtZefa
d29IL1wxkrdHWp0pyPuQMmdL0TLp8VX4mSNeHBkrZ+09FecdInWpwSLzSnAy9q5l4NHb+sE/QZyr
IAPkmwwPpKO9/Fpeoud2NnWDMgr2uWPNikWbHoP6UtTCLWRuWqwco/rUvZ/a/kU2M28QBFrIvcWp
ojdH1iA2saxU3bYLvQqMrTYwTcexrABEJIXJQ3G8GTQW5ZeGF8bcpfajeA4J9FQLxxD9hQxij287
gKUTkEfSImDxeCwHHVoGhpOMP7V29rAJhn+9XTKdxkFDz4rFjKVKBZNTWKjTLRH204A8fE5VGvNU
eUu0P7iS+HdrVAhsN0L16itbnYbbNk4m4VZCz4dQBjouP28egDUg2In44I1iblIGDhnjsZa5WdGT
TwaO0HT9dE1qL/J4cYwSOK64rGdezfiM2rVNezTcYEUmEkh7g7WSxhpgGjke99QvKfM3tP5JBbL+
zKJhxvkiW7uCtIc5yuPO+vREow4BivXTwoGGLMOV3WoXNXxk+IMsbHdsGcMT1L4xPBStW9sPNDTI
7nkdsbQ640UJb9ClHeamauAdCvUtwlo4gVpKFVgCLcNS4E/pcJbagxw/0KvOA+bMYKbiLbLS0DzV
s8DFMm5gMDdmo7fymzmTusBtVrZ+CGi7V7q9iOIjNXsKcqNFbCyjhBG3RAdd08FDxxWht8ATcbgi
jjbsAIkw2MdPlmYaYb4l1Zj9RIbOHdUmJ914JjmvkoUcOCYz94aQAqavCgLUA0pg7QKxuIhZw0Ol
okgGJvyfXijglY4PbeMysaLLSxPMBK7vPQYNKO9hbFdgoGIUTX21svZ6vrfmd/pD+2Na5AAY2ZVg
liE+Z9nFzII3QDU0ivV80wU3G8m75MwJ3GV7hciQDGcK97Po5dGUqQxm1UNlMCp/NEgf/BVLu2LY
iSofJ6rE28Ybz8M5dRtp3IKp5WHUYOrBTzOs1eOLqEC4jnKPOPuUdMtcELagEjn3JHWF+6+49Dm7
ojW3xvcvn8Tk3JgM8eqAzIZr+x+wD7kuUFsWkRbymVwGqb0IhhO8BaysvmHPMiz+OWB72dYXJjej
oRFYzI5ua3/QSrpw82ieeSY7h9i5VRefWZk8NfjgNM+IGOFF+MYz5w0Jpp84IlhP+BygfOKG8+b5
sB8Jgq/onsVIFpJSd6wtxA9LbQCMBDuEqBrQ83jrcVcr7ZLfNkSaPn2O0d5OtkjQPTAH9spG6GRe
cI7M6oaN285HIw8RPNU2IQBig5DKA4sM5vGyeohqJr3sRHKQHlkBSZnfABPiBJV/T3E/zhvkMGI8
iUSlj5dT+soA3jn1Nhw3woCslAthZlbtbVGfQ23DIVM4iDtB2PC4Vvcaf66+TSnSZeIrS9qFjWPR
p6EeGOmsWO1zVKndmSyOYrzk5H9PPrtIAaZgGSEZnBeI5v8vjVYoifj2BgijgNSLhfTApdxVy+kG
KdJHZZoN10oHV+Lvw+Z7cJadcMyyf/S/s9RViqOZbgiHwSKJ3xSJ+m0q5mLw4qVziRpf3cfJs2ep
CahAVZYKuZk0e/SKBigqIeYflVtrvIQXK/rKUX3b01l0c1Z4kObRTOn2PjIrn1CQh1+uJ2Vle/fh
kTF0lY6Sd63KreXsZGMZRdicgWM2I4KLSyLU3AEzmOj5ACzA5n/QfkLnZLJojq3PaBksIR1O4b9S
4mjLzdkg/SUw/fJV2YJzRBhcF7j3nEsmb/We7EC6OHC7B3lcO/JcBgoxCq2fsm+b7z0fQ0NdWlcn
sIf5eC7J8hn0Y5TsZSS2+gnxS1I2H0wCxPUbaWte3rL8Ip+GrzpmYeATQiXwYgFPa78Qvsq8fqfE
DqoU/Zya4NByBAZMe0sKQz9fNjSwQj8pHWuEHtJV/AZbSAKpvBztp0+UaYj1Uk2RsEBFjFcI0NsK
beO4MmJXUh86owBCUMTgpdxZSMlohCx8jsGaPLmPhiYQ5VkXcpd1Tz2ACO8do3ypwXEdHCwQ2PYU
5G4ABpkndgk3lH0055Dy8qcUxzObQ5TBpAAXiEkS93mKnTIcl6zGuEqZ4CzbcEVusFadsTcPdPR2
9Q2HTyjh7eskapWONalxETrmwfkRLXa/LuF31F962y8y7JrfvCXeuWu3XbpXtLuwDTOx9eOtOWxU
HfzznNyVqfnVy1drfvuoHXLEtkoNgZnRh1G6o74wzNfIMhX0XaAuRdsWGhfhXtLLueTvK+fAentZ
ozxmrQOmQNTJin3ulRfDewttgA+NjyUwR2j5yA23z37L/k5BlFypdKMG7qnQ9YbhX6NcQu+R/k7R
8Zsk4t5Ft5lNv3lHWyPkrNuI8IZsHfF5ycRRMXbT2k2RzmoHF5jMsnoDmAoiJJOI3D5NXNqsAYna
7B50x8zszPQIayQGoIlmR86OZJS4CQ/pUF9kbw/dT2i6YKxRR/O3hYhXXCawZHHwqPFViFJOU3nF
9oIOxRi6wCxjoGhnpfzMpM/GueFgNhg8qNcs+KyBtpo3dAatuIFDnOXooze6TcrDXY7XrRgNmKhp
m3NSbjKkM2CLdarq8TuvEaE6c/ZL/m9P3ooFyhE9j5CGg4ij6LH4n4gZHSKOHHbUULTYj8PT8sOD
qDfk+JuFP+wPVKv9miH/goyHkZlWu0u1ZcmEWaXo/KmDjV4glUXblazY/jjGHrjkR1NuhF+R7bWY
aNPim+cKBIcSAS3WHlq1blrBTTYSt0v5gcgY+avmNvRZdZ34b1PgR/w9xTr/gdhutORHrgvAnD1b
2XumCKwmiwDr1qhAdW+Wr7JDYxnHfewzRI7yfKbSkZswhHtHALhQcbnxmlbBQ7VIQx+eZO2gNrxu
GZTPnQ0EgtFFYOyFYTquv8RjHi/428t+QfMDG1nNWWKAXGR+XB3BuIvhphZeCCigi220kwMEN6cK
0BA4QLISm4VI+1WbS9rT6LDCRrQUrOfFLswOhnXEuEhU7N1nK0c9M+tKWi4Jz69FswL9ugofknZo
PLSJPWv1Lz1ZZj7LqRAjFIHXIBokHSkSEzllN5rsXBh6ldm/Dg6SumMkp4X3wLjk8cpUN6V0rXO0
FRsDpQvkSHtjpwh9tAVzZdyKnBl1tC2635H6N40OSYcSPKMdtd5VzCFdrgdigkgrEx2WpryrNAMj
85lw9VmEaHUsTKFt6eGIvcR7VGb5VhV2ncRhr9GDsXbpcUZG28oEKVVUfIjzvPdvlWEfain6a6vy
i+QS7io/0+eGpJymSbiOqBXTTP7TdOcUpNMjlQFQVQqQBub5aoR+LJC2DRdxVayJez4o1mrU8+9+
+upJk7T5crWBXC5fOpiw5KfcfNYpeLSgW9rMc4LS3+Yw7qM03VdUkqHcslJV7ujFZy0ufjAx/cVG
SQp2FWkh/rcsJncDk2UJ/cKbdn2gcpliAyn1lcMype144KqYQ3N0aa1d9P8zNdT2+2BoD53cHixH
WfqFfenVVGbh0nL+Lgq0gVogoZvBENrFl2CYlpKigxt1lnJMuSkNR5VdJJIMO3cgE1lu15juQJ8l
WJs9Z00lN/9sPWLVYJ0tR+x26CUS8s8RvjnoxsY0X1shflEgf8jMA6ZOZnEpVUixIyw6cwC+OCyi
HJqMNS7zCZ0L2bOejfQKtKTnV8tiYgPMKqpRvzmMpa5fKSmZg9q46WVpnwTZruhCgsOmVYJMsEX4
oPjcm2wRxrQne83hpUL6o6ZuW2jLlp6zBPAa6vTGeXyaUvveOVg9OtM4FVO/D6JiafiAfdEjW4ky
H0oRm1PQ0E1oDROEj9LeDDd6yhNBhZXie6MFc9JXgvtk8IeDjykI2ubOgCEgx+WisWCKwn0Ua4w8
Us61A4aNjDLiid2Y1ygMyl3Po0FhAkBPJdOyXEa5hfEMLBFoe7jFbmcD0mJ9MSkk1wsRUEUWjcJN
qeD5trudor8l+XsCqFKIs+efYgGwsYggqOFp1Sw9mZh6VBQ6F2BMpcTSFqTjp/dPlCUJshWDvf5w
igKm5fgeItSGgUGbhDIwtlmUG6z9oDayt9CZG+vRwUleBX3V6NA5E7QxHKQG/QPBkJMJnQa0VoPR
2WCgarImHid0Yg3M5zSeRy0dzgDelbV6keozlWwKG1zYyJ2tUm44bwftUkk6mIKUsEegIP49Oh1W
4Xx6FPtt0S6CWPkwMFxxAvsyvTGdZji53rQdk89yql1+0AUxm4vEQF43Ueh2//SGmRJjkuhoWzsv
3Ga4PhimUinPkSZpNbt1zg8Lv8IgutHgFhgrSyEDjM0lsfVUhF/ddKHoTuNHgce3JYMstBDZMZtA
hhZK/dwP0mVNuoPNJ5Lg9UjIAPjwGJR5sh3hsbMQIoxrHYCbny5qtJ06gxAple9MFFuORfHxToJr
QxSCBAPfQl1t6XxsaOfFDxfS0CY554P27Mgw6oX8kn9gYVKqRPShQtKSkDbIYoxEk9FH8o7dY6Sm
auHtjdivua67fO730kIN0dt6g5shwZvwCljZqghYP9aM12gqEWYXSBTCkaoENJCKnj1TAKZiokyB
QHWiUuNRqpBroReAIIDmoeMz17OVBtSr8OKdXimLtBrpNmjgGAwuSvNaFezBwt8c8LHJDEPlCRd0
L6NJ5xPr3FxEQDr00TUfIIc7+MJqvIQNnTGdiGIxdkNmmpOc4SB1KNCuW1DsLAjGAfUy+qvmT0/f
NlZiQaeoVebBLCtFxcr+XkmeVQdyVtvC8LpBrq/phAECUSJmP1LIpJgRudJziTHRLmpKQwsd2DDW
Cx/cXvNu0q0FAG1g3lWzm5O5tXN+Vg0QiSZbq76TP+yoQVkRzTBj4WrKeVOaChXtV6d8Bz4s0ZSP
+dzbpJjSStYLdcAWMhEO0KvbpHo1Jq4w1gh98917z244OME9cY6F9sjVfR2+lPITaIVd3aVkz8Ov
0V4qA1WKQcPCmB9pQqFSD9ZgBug/GlqCgT/PB7etda4MJBSDt3E6j/XUP70HA9z/tojWxARVzETk
6JFwzxQWDxB+ynPGl5LGp6Fko6++M5vZQ6Lciwi8K8wRrBbzCJKCl2E2yAklQLaRQxEf5B9BtWCZ
aZh7BaLUaAE7HrlF71mBqC/ku/ue+pNlfqWooZPJWwjzh6OH6Eq+DYgqf4F6a1sFsgUzt4BhLMSk
BpdjGL7Dmqk9kVBEG2R/fYt40kTtoHzWGA0KwCHKrxL/2Uyliq8MGWhEM3eT029cClwBpEOepfio
VDC9PkNU1cKEp17CCOw65j2lyuexCpgt/VhPOELLd6ffzeHGJ9HjBWFlDFoulgjkCmeZsRnks1/c
UoJ0gR9FWyJgFZMcId5Att4kHuXrkfGQHCxTNrPxSYmPHUStj1Z9yQrtv+QGLAQTviPgFxZ9nIZD
rayXBnq2UZuloTez2QQ0VKFBCT9aJkREKuCIYSCV+SxwVDZsCwz7xV9C6If1yXynnDJDTtViLzUe
+v+k2AlaP0zmGjd2aweu5pvbjH7XsIp5wCjOg2QbJzV7JYiRw5fXCTRg8tGwB1YZKtAUIhgmFJGF
Nr/8kSQCL18NebmKq7nID6ERsdi4I6s4MqqSYsJUDjoxbLQZ6Yq8N6jRIJY/rJT+od+TczMioezd
fIPPcUpd2MyiYlfv/J1SvijHkxnt/PAigddD095uZdyLuHr0fJ07cPvuSfVvAvcqgf1sGVMYyk08
5GnxVWFL8fmRc2fgl0SyLgQR9uFEyIZMnRK63CidVhHqIHQVKt1TIoPSD1Go63ctKudad9K93NWU
i6TfJdIlNfVb8W5m+q34n6zKJzP77+ipA5zgJmU7UqgC3VMzvAvjM6sOreXDPzII2qA9/NU4QfJz
mBH19qcGB51EUvFaZumvbN1V67setqp3LIDPWNsMIYyiMV38TarCHdVHHO+kaF3y+db+Qgtt19TQ
RCh/HcNv7wnrDChs5W35LEN7xzSBtR3LmGYrOzuiePDd1/a2wm6ZXktxzYZvnb5v1G5K8ZmmiGz/
+D074y7Xr7wh4/TKuWaz8adHyJeWX4B+k/iKwnCCiykfdLsmoJu0ZHVtDfeaOiAl/bDW9L3NIoWZ
f6NwIn7KXD8RzvbKOcktM6q9V17M9icrV+VgY/Clbwkx8REan01c+2ymyuKuBhZvzD3Ln+MIDqq/
Gs1FVAiKjBbXzbFvKqcsTudmsFOVS2dcG2YoCdziS2eSbraxXdU/RN1FpXgft1FJL3cgIZ2/t7TX
PWiL6RQwH/HUq2Z/VoUyM7hTk/iIoY19oiOzCzxWnF7VdQx+0vStpCt2mq1+SdF306wb01Ft1jjw
NHUrkxaiRFtPHjHVLsv2GcqIHXdJfLLzjeVdAgZvUO16b1uxquwORenqNfCFTWtctBaRpXyfzFuP
fkHJDlDQK1pGW2F4Ux9zDDt88J7ybLJNXewT5TOcDvJw1TkI2vDOI6NwDOB/Lp1f1TF2yoSYjRtT
/HY0etE6++5Y61rxjaEJGPbQ/5O6B2N5ZdyHEYvTjwIsAiWZr+1MlnWYF1mi+BgOmV32+a1QbsQL
IYA9mhEWJHyH00kCCymWFjfTXjcMg/Rdgtc3cguHdYWxY7c9tq+UjXyP44fOVuhdqRvjpWcc+YMq
PsnOzWQUaxuMKDNOdKQJycmo7pZ5CCqYQ+eg3KYBKv71MCGJXAHXs4NTgHyRyAhHO0aGPfdkqvAl
lxxrcQvV7wAtv+/PZvIN2CHhG81bdHlkuQwFtRanZ3clCLvIfhP4muW/mOsv3Qd+uGhRLNiBNVe8
h6evugoNiltiWXLeUvU9+u8pepo23lRp56QnuoP5kgokgG1ccZbm2r+Cu8bGgzWgpqlztDx9tAjZ
buX+2xjIh6bUIw0HbWeeHMaAnHo60Jj1Q6C84+CRd0/TvBcjC5hFlS0wA3njtul2avKls53Pjn5w
MfhnkLLNQEFt93p3k7lXoh8Ox9qYqz6ehFnIWgqMXnMs9D0DlppJMQZCZKYIEt4pCkrbuzgs0Grv
EinUT3A31Kvq/ZP5AvI7T0SZXvSWL/SvYFaGiJGvXkOkC+a23egIy32e2pM9bH3vrdebQmE+ln+N
/k8jL42e8Xex74dDRFxMt46iIzxjGni7X5FRh7maAz7+FW9Te6rbva/u1OpFjy1D9IyipwR/kzJK
13669hHJyxLVJGsNZ5vkbIjXofrgWU2Kn7paI8sbbDJH048cCRLBEjhJSDVmePIIMdsoYO2Uc4lz
MuUs7mBDgrOF1D4z4Tyn0MMYhc4pCwvbn0W2zazqV7xgYnhQNMwK95GxzZQlR1urPwoyANAvGulf
xRo/JGOSDnCGEgW0Dj9ZoWwIQ/altWwy7UKRymli95u6+8QH0UzMuDaesmN46OCqjvyXyoybCvij
7rEK82sa9HkbpTM6ajJV13ZL4Kj2q4tABWqaHm1fDL9WtoXKnhPVss52djEYLBSbILqJNo0ftqu+
6VJ9eO42Y1hRGHUoRq2KvAwP9dUuS341HEkd498QY6ER3vrxRXuXU/5Epyg9E9SWeW5ZCtND6rPV
3tnxVU9+W4X1vvw56D+F8VPmfyWC/mym9KQKboL+nxkPMwyuoj9spX8i8zClD+uqq64+4YLVVCES
w/zggmGVMfqXJiPcxEtKllSy9uxN2qy9GpTZUiHQxwJetRwmsuEvTXy1bYbdr8A5JI+K3AWoijKM
OyR2VPLZX+JcW5S+xQ+3KL/53r/kcHAA1QjGLCTjU8FUJGSZuOPHNU0XqAEhlCZvHIXdBy9NUD55
BxLtKGHMyh8jc71kpRqrMSMc9Rb6OwsmNDVKtan4g5Is3cVdxxpb77mOqT8qcOOIcMlGh0zGt1Pi
SGBDwz7qgw0e9A2VlKBwyR9E1i1iQMQ5MVooV9YG+ZKo05oC2Ie01kZcFByMiV+wRqm5EHhlRqTw
ofVa6cW40McIPYjz1aXT0zHVRyFXDJlYVqrT2/Y6wTo821wCKgrnNs0OI7+SQ/OImbqFlr7vNGyj
vQ02KNrUmsYrmyPm+PEqgwpiXBsxjDhnSNepXW7NgdqgyHceKvrUZktsA9OTEH0jBRhAVeZJdTIt
77Qr2nTXGpZwYy0COTPQ75inyNJRzpFvxS+Ffi+CFNCEqrpK4pWW1tuh13a9FOOh+5hsz53GwpUY
UjpWBMIQFWUAISR4DR4tioUZEG0BjtalYTTLtCOEoiqIrzaUedFdIJCtJis4KJ5/ru323AwQOJyR
lnvXpFcfqHT3bpzp0FEcNQEggVhetJSmbTFsyvBLRjGQjtS18J1adZmFyT4lkr3M0KYYCIcJdTO7
o8dZr9Csy90Vg0BhHUd/WKWM9poAiAhSq5GljgYDKGrecn4W8t0QF0xMalwWqx8lS0RJvcXVCAds
fMZRhnNn2rVoOJQB02Szc6Z7mPjzKSMaKSeRhzyvWB9nctGgSh7Xdfzd4QpjZBOTKYHVb8VX6eYJ
RhVPWOPyHx8YMu1ogX0l/jMYhpAJCtVKRV7nL2P+RWlOSC2N7ghEHSPxXFcRdgGul7rRdcgvM4n8
MmgNDYqxAqGjpeJaRlZRkzfTlUD5rUWW0KRTW1bMYlXqRm8APeGVEztcAoiavrvKEva/NuHcqc3+
gsmtSy9SNS3zkKSy1t9pyrix6/aKP3HKhx3yzJ2cjLxQyjHLmjMN8FInpQ5nDa5RSBEDOfXwE/Lo
IpPtV9rSMxn7q9T8Dna46i3jDl7XsMeL6ifbrvBXOjlaDcbeJtF2pV7dpDL6lRLirkwh7637nXO3
huJd9sT0mv13VGfXQuHZoS7F5t/b7amXhkOvKIfMnA5BjMSYU7IJiNljE+aYwiasjT81fKeWZCOh
wZcXCB8yUpCSMnnXVcEhwtpiIJKBgsa+OpDBBlp0JHOdc1GgiZUGS3JYy1YWvpqS1dEe0NmbCcFC
kdIvkl4x98/7ML6NgfyXaBrgr7g71M7foPTXztbPuW5Aou3mpj6tepK/M6OfO/JwxGGGKkKGNqbp
CPEoLzp+6LQz2Cmggs6RgBphPPd4pntTAj9rfaJ4wMmTvjVvB1yG7ZYhJDA6ZMzaIbpJgVciPdWw
vBJqAxNa26V+eW0dzGeprr7yMe626hHqPrdpmb/8fqqwUf8M0vhv6AlGQaC4LsHO7bgyHabyDuPD
pG0/qlKUG4h0kpxwtjK2w53nTXcrTMluGMMzAYgImyT9IyfVN2hwxPWcoFlJwK7GvlXBlkMkzRIO
zVWvVhHVy2wqWNXoRrUpopdGSJWDsB7wAHkt4cpWg5U+eRvNrtbVCLkX2gqSz6aItiotbZug+kJ/
ktqs2+10MwUG6UY9tD59ZUKncOR9R9qUp+G+g0FSsB5BXcUntLTrcJ330XwqcNo31VkeMY5HAeAT
f4azZG1p/c70YeXL0twLzM8QKFfipbOw5z0j+1bu62VltkRm4hCuO7qwaBfSsI1hvgGrc1EIcOfh
X0wWlmRdQYZ6K/V2NbZYn1p5o0TPoePhVirlMrXDpxzU5HzQakfBUVaUnxKRbra1PQ9lIRDhcliU
SbsWUgDG8i0fGnNHstcAyA/x2/RZruvsO6Lq5BfVpgunn4mEBN7xk6Ob66HlrhQINpMbWi/mWddh
V8IbjxpGSad9LfF9G9NOD+St4avb1oLuEULXp0Cw2O7r0VcP7SqBsZQiUwlGamwT0k+/a4voUEbh
pgc5OShIbkEjYB30inE/MGwMjGalja0r+RCtjXwZQQhIG+dAV4M/a+1L5UH8aQcotSsiUoR7Vhzh
wWi9Y8NOvhqmRWJLDPmGdR3VaISazcQK0GbqWYLCJzLeBapEFKlizhpQ+4mvnNQKsM4xyDdJ4Hra
gfhk/jvQ1/Afuvak5rTRzFmaA1mgFdijMPwpBvR54M5H51+tPSvRRqbvXFpa3quQ75ZxxlujBLch
VBgCA7TwdhXz76r8DhlH+XHHkJ3BlvnZVOY8YXgwngLOsQDWZKlIMwtShxMocFZZYELKwgYsKzgo
nBP+2dbZ9BzsfvjVaicBrzc8ZijyRsfl1WUPMdn0nYtDv6CB1hjqU9eIH0hnMlqSvFpX4M+st89h
2zA7Z8NOgx205BzCMtHCc4N7jKqoGdG370nPwpNPHbQLCJ7wAWfrJQji2K2lL/4lZC8EDzu7FVw8
BX5bi5jdZuZwSeq1g5h8l45nq1y08mqinaXybUjY1qtHrKz4OupkI3lHxX9X+p+qIS+/Wfq71K+m
Ru8KvVdGuatd1fAfz3vqQ7z+SsFa+tYTphu+o6lGM7ZzQ0GS2+dACcsgnIPobwemZczmTRfZOCYY
mRVxHB8GVF5GAH2cQUGGgUGySGNpC3L/eMEd6cNs4RLiR2mgcDQWtHWs2T2pulPyikwmSH/8RhgB
ORLj2I1670BHqlxj9l5KbjmzY7vDEBLii+tBNtfCH/2qCRtVKZC4rEsxa2MqbEzfGiDMgokakT06
MT6S/WXFiNHYF6U+Eievmn1HwcCxHM+D3FwkBPFUrOdMKSGj2ll4p0FjIRc7q3BsMeOhCefDRVdK
4gJvEfucocmWhpe4USOcs5VrMr+2O/qFcY30g0Q0FsRkc8Q4eDXvBWqZ1AeQsBmQYn8DNnlgwu5F
GlqkZuabBGhge3cuvf0bpFyKMtswyDs6o2TDH1g63fn4IzdE3NYSn5WvlOQsqXcvStlRvNPoV1Zf
SktDcfKGNdm6jhtxVNjmIbK/CgM4kP+jjyc7PeI7YYVIIT8VUInDb4F2U7G0tfuhPWXsYEbWV//1
23Rydvrphx+98siA/U10Sx0chKR8ZD6u7xdlVGr/8+WnqcITuccc1cq17djCNHj6zZQWCal5/zCt
ncXXEHj11pT+JQ1xwo8gPk+0zQRlTNqdt8O2t4F0DqebD5uaAUqivmOWDv708nPsr3Cq2epz0swi
05hxoTIzZ/MsvQiDQox+DVLcTRKUkNfAUtZG2Mfr6LzbXHanWMHDdavQyVTJ70A6S6dw6IZ/Rmqw
+GP1PUoYOWeSTlAVM9IiuaGDb1C8GOZXlPCjTT4QTfKsGMq2v7EF4R5pB+tM7C6I6edhk8zZ4bm5
6VzGJlmKR6kNyoVgkDXKwqfWEKO32i5Who+GcYDwpXTkwQJNilGfIoxVF5MaLJgqYZYJsPFg/1Oz
hVOoa0cidRA972BypSrtfDS8TcC0yev17RAXC5N9aiEBNCMH1XQYSeq9G3EF9xBx9WggCYS/Vgsb
/kYp5X3v9+eBbVxi8LJgfk5J8ByCeE3PTHoRWU6dzcr66kecl5N+CPVipSDfkDxU85QYlhK4tpy6
/NRkjmduXlEr9+Uyi8zFZCcIX5TPIoR1Ug4Eh0O+s5djbxz8Cq9WHrABEQIIVjL+3YdqYccI9Rj7
9qg/KA/mhR8tmvJqBDGpjKTaBWhuQjeY2PJhV/YMFHYIfBMaaFmWoA3GrspvIRp4wzVv+z/Gzmy3
ciW90q9SOPcskwwGB8OnLnLP0tY85w2hkTODZATHp++Px9U2ygYaDbhsZ0kpKbc2I/5hrW+19U0W
1mcs0CBHWmvvL9Ezf3WE7kmoKJ5Tf7PYqAJcuCAuRKy2gH1NzBWkEOlBhQOEUAFkWlz0wBMHMPLI
koWRGlm1YcFpyh3coo2GCybX0bNpt4oSh9osNeeJBJi8Hq9NtuwqVB51DvkuYfs/ONvRzLtxjC8s
JkBocx3gUh3fbxqDYwbCU5b9IZwDoJ6s2IV90zNLW+JqF2068ku82NtZ4bybI/LV6bJ9IJU0ODvZ
jMd5xPaCIsNE2X4AHWkjdc0CF/HSggvnyvdRrrP7VqDeEhMeWiZBjCzm8Cl38ouqDY/0Jb2ttkFP
9JsVvGodbW0Gk9Tp/IegCt4m+XFa9EUakv+5WayzT0PnU1YVLB9nZiAR4B+bWjIhOP17ZBLkoTgZ
V4vyj1W82A1Tp2Lajvhii4D9EEbFKMMON3y0MGmaG8i0ITs44W/UuqIueoTF7HeJaEuL16AloPh3
xnJ/xika9Dde/+KzJVLxSfv3hfz0rN8DPX9hU804d13xkOPdxZx/KZ1iL+7S5CpRBVvCZeBn0teN
tB6zvDsxn1G7giTqWmdXa2vYNMs2wq8zEZKi7gVAmWFf5jcDSIUye3Onx875CMorMXzL+jhlL7a1
z8VjSIJnfSjs2677rMLTOnaf1Xiy6eSEdc7HLQjz2HmOIQa3d7IvdhXJKk77WbAzywyCu/C9d86r
6SgBl44C1A4/6hFF+H3ERkOiMoy9VXKSbEyvdlFA6PpbKuRmZJRXsJsb5ae9ejMxMO29qr/ILHxz
GQXlc2Q/acvZ8H8A3sOKkAcvQrOELUHetTUexOrSd8heQB1HG+hDn6Qk8R0cgrYmvIik8I4IY7Zg
67epKswTwcx6MqLBWCfexyxDfy4GctYfRHQ75zD2KS4NsG8ciGwgkGLZfvXVsxt3hD4ZjlCrkKzm
s33JNnLAa2RdaweN32guko4Ulhy2QZIwwIW7DytSQcboXLPt8O95E+sw/6nmPtRRz/5dH5x6OUyR
2I2TjTZ12jeNfrDE75hjOmDwCqY8i8aNiHLUX/oQtWI/+PFWxNneMd52KML90LRosn+LmbYELk4U
XevsKXbTX0t0W6oAqX4A5XPad3gP7DDmUBX4HspP02N4K/jxWeVNmjoQtLo3EuZDLHV5owrvltGw
PZe84Gupgd2DjL0xIjgFFXGLjJRNLrhJWPVkk9BY1+hcqnQ+VDFD++StRu6UI6tIvBcXrTAqq5b0
s6VVx9lE4FHkbirgM6G2yBbyHeeJwHbE95hdm5ZsMxI1yOmtXERbNYZ1NleKNXzE8TjYTKYNKpSf
iQp0JPVoPU9yuNUTu1/8b+uavRtmbuFnw4aoDlmzyGWn53gzNZrYP4yU/HAGs0VPxmTJ1jlD0eJe
uiWPMuW1tUld/guuOlrRQ5E9NznqN4wclHfGuhwGcEJfDRsy5WK8qX5cQ+ntvC19T3hSskVptg5U
m/3QBb88OvBlIrrOyo5NsOy4s8gFOhu43T5Jo03Sn7sxvAw1Fgu3P2QEZ8wV6FCvcVhusIcpz0OR
kgTVD1wCyw3IuTekIBVTZzm7F8qpr9xA32T84HTEXU6vF0h9W3re+1y1Vw1QsMW58RzYMAGPxi+3
xRexXvSytPZLzzWjGZV003U59oemJ1epdK6TKH1oB+d5dR6JDJGjm2eXYclDYTfYQoiod6/XJ8DJ
3eMw21/kd1/FKgFnFh47e+ZBMzC+fDBr2bXvQL1T7cW4+LeLdxVH6cdSqIeYwVRl6RfmdUyeFSR+
A1Ii7r9ANqZGP5TKQ0EBcI7vajnz5zoY7E1/XUTwlfKVF9BdJ8RXl09RD2QrQrdcPlVRvguwRRX5
9NwrDeaEamV8LYG2aMs7lTM7chRRyKowFxbzXiX6xk0bROqlvuQBOg+Oj87E40xDkiydNwchxmoz
sLo3O2B3JUdIt8ul0xQnBqkosBCtR91t5tNrSm6wueuuOhrRLCfLzi9fB69DnJGILx22e5kkL14i
n2NnvI/ZxUX2IwEA9yUv0myB2oqYp/3KDq7PuRLSPBLw+jmiaTAeU7LSv5QzPrC8ONgdP7XqrqWz
vg8oO2vnUUWIYZz5KbKIc5lc2qYmK1+CJT+EHpWx7/2MiTrZZbt3xmzfjfH9pIJnvu1D4SXXAkVU
0iIWHNFuWiWsuopi3/fHmyjCptdTyrPxuusyzamD6jfBcNg1kBeRcqfiM9Ukh3XkBgXWuSnDfdjc
wfDfhuRBFDxsOXtO3epzABWLTn3dmjX3CerxmS2a6Fu8xPdimW6XHKsYdj6rQ0W+4k1TwuQREDGM
z0tgJ6woB244x82u1LC8IoWjPp+veOejTXy1sTuXjDdZW+5mUuR7STO3BA8FAgrbzcG5Flf4qPch
QEW/fqiS6oCz3ErmV4NIIU+9PRpXFr3kysfd48IYv0+IvnTd81xEV9IwieuZEqvLeCEwfIRhCl3R
ByvqTwh/BMdiKz4WmjkHc1Y82j+dXe6cUR7zQVzOhXgqE3sve3lqGraeZLQC+kd5sK+y5NEx5hod
xE+ivK1IzcnAjQ/G/cDbbSBCHUZ7adJTi1IkRZuVky5WuOV+keYjNeF+DO6R+G2HtrzuqG0ydZ6j
mgURCw+msjDLTwFWrlkmjEOrWzWQTdDGT/NUW1sKkpvRPzuRQ2R8BvjHoWljemX7PSUzWdLoosVU
XYe5vpvUkRhZOJJTbF1XNZBQgSDlIwyno+D5XSqchsA3MrbGIdG4BZd9vSBxWZxzO2KL622EvPIS
H/aL7IOf6Scg2NQNmUd5V2xGHegXTPg2XnjTjf79vNo3jfxep2tuEV+67BfatL1tl+Bsx/a1smes
mPPBTIC4fJKx1XC7igdauqrRWmBC17dhDV2vBknlhdZe+ProNPo2GYEyYM52otLsaUZ+aYABThID
KQygMoq9AU3gzMMlOOE+WLaDF76oDitozP5GFXrDTALl27ILr+sa2XVIvZpgTsC3UnjookzzEKFU
yyrUBmgLxascuv1E5gG3Feu+3N8UYX8xsIOGYe/MBdiaiNBzXBxFxEa8j+/7li4i78dtW83niZUQ
ie/vrSEnTl+GdXWUkT6LaTiVAjozM8tB5ucuRZrZE+YeXrUTHr2zk6JPqtlfjZKAnOZkLKi+XDpW
hurHZ45v3A156hW+PsUlSOZBw7rA9OY6fi4RLObzZ99U+2aONqDkxGSO1aL2BdqpOfOIugphCwgw
E+5m6Py9bQ/7Bvy6kvziK3ZdsT7YHuIXNW0rCPzVdKCZPGlSdw0zfp+Yb01Hjg/z3BJMZdOVtRgW
VPEWgE7UGIDAmIa/2xCK+6uVKzoptBEOiuQk3fIr3melz/Sv2sarcRLFX6sNuIW3iWyGeEv0fIRf
z0CpncGMr1V3w2CT5KiRRlQyVZArcQFXXcacRKySNUTY7bvpUGUh38poagXprHWGY6OB7bgwBmMz
n2GwdWiOKvKrlxQH9ZDvXwIBV8fmwjYRzJsW6yDyVUSS1AxEpnwO3blm0R2mv+f8Qy+vwzoiqsAY
+hh94Pnxz3yvrX6rKHK5unDpKfaNah8KbJ3+pc0aKutC5jMM3G2JOvvRzdKj5dy5Pkl9XWagaVMg
psIhZad3yX2u1rBBIhpUv+BDiOjAHA/WV2M1w6nWOPqiDBmQ7IFY+7D2J/UadGG69QT1evpSLf6H
yM1bCRJm69jZNlgw/Bq35fvnyW/h5pRetXOTdWT8BGGBojSEfzJa/LSAj9wCMYf23Du/BXJWhQxr
FKC5ln+CKiRlYIAgu7YLSDRVc+205lZDgkzaDNFuXwd7Y85WzBXmelO4CSpUnhaBqsOyblVK3mSp
By9lycJmXxM/IkrHPWbgTqK24VRzEH2HBTrM3Ktz9sWUnZN00qPP5UMaKsUkhN84KYhbRFo1+WPA
aLvY6iDWZ4W50A08kjuxMluB99GOAajWiSDHuHx0AjIrrKL/BNq3HUp/XzjuLnQxKzNg2oQ0CHWG
bMD/8ocVDpJlZ56klYLsA7Rt4qObwuOi/sXaTCZ9GCGGzX6boL4pGuux8CSgnYSeX53T0Zxz2R7L
saGK9hES6GU+h/i30nI48cI6+7yi5vGm29AED3kdQ+hw4wEUXf4Qpeld4FS7osKrv/iCVt3YrEsQ
B+D5BzSJEHC0kDM4IWFx04oeJXgg8+GHJFlwSvA0uw6OjdaEV1UBDsuAsrcJ3BhdxtauTFEFrv+r
rnNWpgGAgmTiDrER9co8vOh61qpp8+BO8kf4dyRyAGe0JNE/ye1iwx3P/ZeBGFvXh+7PT54/GLeC
xzS9TxWRCWyS1aH2IKOJlDdJ0j6KvMGGIqeDV/JwCT1eWsEgDlF9mZm8uqz6+BAGjJGrgB4rKe3x
OFXJuW1Ar2RZjGx8G3JvbqYEzmduA8WvSwLBlrLcO3MK6CMTgN/jYWc6fIohk+qNmL3+0PEUtWvi
kew+kj4odkm6rBr06ljIlV4D/XFyl2U7L3g0/VXlRC6X02fj3tTWtAub6Wtsq0/jEsnhO5oWnSm+
y5jezp86Ur9P5RISyFWK7xgsZeuzrO5jdrZCVxd2i0gsYH7Yhu2VU7Qs1XtouFkBoKsIDLQwnBQh
C4GNeKaE/kqMwsFSLMgbnPd6RKI9Ntu8ZvbWJfJTN82460BC2pKXqYevNUIqcRYyFyviKXRVunBv
CrSjEft3P3/Dnfy4BL2LUb2ifyIIzV5Yc89O/CYRAqgl+ewqFK2FIKkuR7wdVdVrM+T+UWTxuVYs
0nzgWe0MeLEL/GPMimU71DR0wvMebAhz7PoODtmiTQBYnzHacmyM/Y1yYykf2wXh0JyAX5yyRVAP
L9fhyExHDyPuWodaiEihKnuXJYzWMX4cXJi5KetNRyGyHJxkN6WEelg8957xP3J3uMw7kgjqRRKl
iHHCbX/GOP6ZHeYBE3VB1iCeawvaUpQDdZLBSg6uNa3WNrCR40f275hpzzQh6cldd+vNq5raxbic
ieiiFeDOHSt4i+DmDRBptPdQhDQTQsbfnDUVFxaDCn0v8Zo4w/zliNYCbUK8INQsNwAVwQVWxvbC
RqSkJomeRs2TUU+/cx+bcb6QC+t4wZVqHgvGU34+OEi++XV4AeM/66Coin+Fgb8RKgHEbxMtbHWE
rDlWHZ8TbGoColy4stgWVbHyKcfXIWp3EphVXFk0bGin+8SlslEG7+3QoKnQLdXCfVSoy8ADdK2J
4c6LDJTNgHo2VgFapHE/1R4LzTkHPLGI8xRCt3Cb9EZ6b5kABxDHIEfjVdcdEhsBISEHRe14vBot
BIwgmO6NaM7Cc+1tuxBmynZLB1BsXFbAIU1/WbYvrGlvqlABBY6tkwtSO+q9S8UrzsnJzEmX8cPA
mwfmJ1RWS+DgkLrdLsF2iqngfYv9WZ1duZa3EKly1/71SrRevnM7cVH0zI10R1habxB5SOu2RVZX
UnYxP8Wz0FfYuyZ6myCUPXrQ+5YZQ4l4BgtbT9CLxHs4tnjf10qoMPI50og7o+HkJA2+U+TvXcLU
y+nMfelg9tEuxUrVLTCZwPUgunI89ealCVu0KcFUV2S0UR3UL0KH5sWcRKbFtrY42VtcdXKOScRm
9GLVSG/G8HeuESlOds2qXnotGpCrYSEQxA0jxvIWxDkkyMmAC9GG1r2+joTQb31UYNrv7jV6HzhL
bJa8SL3WcccWTDCgS2+7wP5mOfAQdh0Bi9GeaF/E+9FYoQfFRef7nO6Bg3IwDpJjxiZHaXLIiopo
h6zrL3guMSumGNL0StSZXCgYcAHnvEbdPEThFgXAU2mbs2Mk2CIiQTirLzzEvzRrrzWPKduxYpNm
ZH002u52tk3MsMm+5EBqwey29HzgeNm+tZuOeXFrySNPHJuyibd6PIEhH9j7l3nC2gFDk6usnSoC
Pu45aPjQvbUzcUZR94mslsmqhuNYQMpNVfE8uExpLR+PoaR/CpIYSS+zoYHHhxnNvVfW5XbA/EoB
rjbjiLEoyvuEbYTzAEZUBZm9kV1UElDMXLEmmxbFIkrqnEF96zbEWzoRAIll2OExnOPK3pr+S9Yx
RaA3vEpOqVbDsenZ88jOe6gR+Q+iBlQ+D/5uNgoWQniXTMEaML5AGxjYVpdINlJtv+aCyshzxgIh
NMq8HkUtdfeyc2vzinGu8HKoD35yJxrtcZAhXyrS4NLv2f7GrMb6peg2vEkxZQ/Xuc1I25US37Yr
wWyVF8QwYDZkoTVY+mpy5Ve8sH8Y5Lc1a5t968T0v2RM5vny2JSnaoQgb/RnYyFQWaKVsU+n0tuv
iF8X9oAyKg+WH75QMECNy3gnehVhuVb25BRzxHAPOdPcRNdZd1fa7ZoBAhgq7fENjcP02MAe8Ao2
3bjIiR1y82Vzv5iixPMZYyP0kNHKLH2SoUiOvmBmmQ2Rf8h1yVJrwAMRtd4p5ko9W1Djyip/E7W8
nTubuOv2K9VcmVbh8jXMR6YayTttgTqSPTW1M5+7+jZRMb8NmzlNP8FWC0KIUrSsQ6IwV7kJEZnY
JOyMhchSZ8wDQWFOKiHWF66AM7ccB8RmhgsDtkJfjq73pOMKEI+Htzer7XqtFXnfsIHPe93gX5zw
pM/qd5CvIYwVewYXDwXEXcbpdnIv3OaFvcvsU85ZORyeoZMMFOO7MhQxrgHn0Y2Zd7bFdJ0OIbEy
sfB2w1hcFZ1hbBVmN24x4cWi7koy9g5lp4Fn9D1BMMynG/s3WRTZRvluw3M54aoauy/Mi6hjF6xG
dix2RZCai7j07xpj3tVQMGlDvXfQyBqG3qcrm/zbIEBCPCqFLYo2JCpD5xD3VHA207aGQ91TZPia
PFlnGxbhqyZcr1HAd1OUPcs+/QqEmfd2d14KLEI9hfIvnwUzHQ6gKSN5IhkGVD3NZGeurKW5mawA
d6sowq2bE8gWQxfRdIh5XDEjGjE1Cc2EoYjQ4M4XvjAk9jgR85bQvilsCniRwFutaaC7EnUk5sA4
q1ntJf2RNJxtISxILg59b+8SqzzmmwaZ9saZxMcketakGA2ihTbTysWu0cMFuPZ3N40wWnesoIo6
Yj7MhYJ1yBO0n2aVwnVkD3hJYwMP9B9jD313loa/Qh1iCWyWautauzqYX4f0w2qrt9pq30zOsCCO
cLKoTL+GaYK5zfDrT7T35MjHvIbuDe2VuMCA82g0O6dwfxZKVx5jboTc6jYpaadmgmFYGBEhpakO
ZaaOldaQDnEZYP1UFh44O3L2M1nSWB5/6RT6RnzVjB3cVtic68dHRZmIzJDQjvO4BuMZj0l5gTBv
C1o6jqD56sY65avSIl21yWmMW0eu9fXCVLlZDe691r+JXP8M0DDZS3jpDOV27GWHXo1ihPHKth+I
sAwVFfI8Og9TwoKcFHdmB5+eDB3gWvx0VfThVxOxhDOhlGmGBIiBJFwMom2zteRljsiSidyBwLnR
ofiNkvKjWdoH3+73OfOlTTneWWJY1ZEaNKB6qScQBil7LZ0syAbKtQ+cMEgLh7xuAzMlM4cecAPq
Ej2Cm6xynCT+uI8SWB5zZhEb3rOADUAt9e6ZJLcRRGWb0/qlAy20m7Iu1rmBtuYgNfFObt4EOFHq
aldbvLxBjq+5CL2jY3GLjKM7kT6bHMM+RHBtC3xSYbhfGpxxiL5ep6r+SBXzpqVjSYJk8iVUGsuZ
d7CmnLDPMGLlwcwxq+PjX59nsmRHzPO9quxHkbiPbDA+Mahf9pLK2hW0hVX9V5d0TNOal5ld5LDm
u7swKu38J+n9G90+5AwKANTwJpuX4bW1lu9aoIqxsSjGxdM00vt4nXlSAkd3TVmmF3ZBxZ3beqQD
lr8VyY5hq7bRAhOgZkLQVxJNSSQPBqJsxVf/5a/fWVjQoWxuk5ltCOEYC8OilbRSFNvGsehv3fEQ
WsQMCIEFL4/QHNg2pxV/i3nVh069zwo1a5alr2kVQa59kCM+Ts8v/W0kkd2pDPdkg8yQi4vlL8tO
joKuD5Ntm+rfPvayOsU/3Apkmak/fI6N9aSjPD2olz7OJ7LXzngB3v10ocXUQFpa1gapYgSVpCNM
xaj4JsXDXVUzbkbvwwz9mZ71WCCAROJUeJR/m77H2glA49IbhmQH4BUsUOAREG8rknvP2Am/B5Pe
ZZ59YYoeczcFjJLQCtxeeziREQ0VU5TsKp+rJd0Zn9TLADNCE0fHNqJxacaw2knJxR2sbykjH/Ht
3rjxqLfVwO8sCs2TGBCQLcGnbUmX7RbEcc4qOf82CV5SiV1vkxi+JbdPCQqquhYFzeXcO9VlO5rX
KnqqEu+iqOtNiU5t9nNuu6lkDIgpXLEDLWs175aWTrycmp++C16d5NjF4paf6LJIMChOPsI2CMXM
r7O9midKj54RzVg434I00tiw31sidZFF8zqFBIdmDcFRBIijihFq+kIx2Itk2gYxRbIYKLbTJGYf
NW1buKZe4L92owdNVXhqy400sd532WNydbHX48zVw7wR/EjMh5NkRxT9o7QZYrLrfEqg+RCFMrPn
WJV8snw1IcORblIj++ku2lRDxjvezNa2pWdfGidGvjB+uRZnXZfQDE3LfPQbkI9dwLutb+j8PZ8V
Z59eypLaY8rC9ldilw3/+rUCc/ZNaj3bEXVgnTa0Mo44GjmulA5UHTHxNKxm8g2TZZzLjvpZOsQc
VeXQzEv96BfIiRAMHNUkriIOdRyTvDJtzCvnixKrX7VbiG8BITpC6GxCBuclGJ+KiWjbZuGhgYE5
NTinSrmfoDmI1L6tPYTiTWzBS5oIq+wNnJQGlmxjs3sxct5NHWmx1IJOVu+CtIkRFv4u9dMiKfuL
QuCYc4EeCCyruEF51iQ71LoCqq+haNSdQrDAM9146sKZCHk2CdojSwcnWuttUvF2LD1mIWMOryhN
mBiNhm0Rozg8ESvyLQkRMNbz+By6QXDR0OwHOfNpRuT5gtLVx0qv+zq/0oN1bzjHDsXUvouWdZsT
8HWl36vLiXW+zgW/L1tRsTrzQxIodYqm4LLt1SqwvqmVHVxkLDA3UjmXc8pZ1aRJd6Q+PFodmdBJ
zZDXji1aBVKgygQ6rZy9YL9oji9RTm+RjbbVD9r0V6TCkAE+NjSEvzuZ83hkLrRj1cPuGHlnsvKy
b+Ad5NupxnDWRURYqPFraSj1TNze9hampoK1pgrJelTEzdQFerysN/rC6+VdOA/qoUaMxhK/Z4V1
Ta8DWd8GhxynuDzMgRN/3tk1oWJL88ZsizJLhMxsKNHnBZunXeJn5MInurD7heKG32jzwBgqpJ8N
32TsXMuZv5VKh0a5CzYKkcIG+8yRkSSO1v2QEpox2W2PrIRh0dJM6LgkqZYFDfqUpkdX+gD6HPtN
p8JCWdBfLHH3Xa/ahfwU5HSadQnqN8hWUOdIlSR+xcqlmpljqATNsIt5KkVxKnz+HLqwxGFydDv0
/JxfZIm2hffioNTsLR4zO5Mz+9r+h3nOgoYL7CNHbY0oOqrOhmzdcHT2VaOOphJfi1qIBaw44SNr
lxTBvV2R4uJNK6oxtT9HAyhJjeJqdJD7OvV3nDTjZprgIwtMhy6gR+lkLH5mxLApHXHrqJKs2+bQ
yBBpbKFZetbZZQkGBIwyjpomCB6lVO2h8KYtnJLkqKmQEYxEPwVP2m5J3kTe1cdkKNYfmTaZVuuu
SQSr0dHLD8oI8sEJeEDaZblbnVbk1AqrOgofsVtrpnLTAGALGRuT7EupPIefGKvqwYGaE5afvKtA
hC0DZ3+9bObEAz4vMcEldHvOOKK41xUPveZw6TQKfp5sooAG/B4TDbMlJ5S2NCswrNG4xRXojoJp
yq+wo4YR9UwgQFpobN/NPi7Mb7unN8qG9HlJh+6YEcslmZ3ogCFtFjdXFT66tEUmmyzICuZ5Hjdj
S2JOYT2WE9ObULfiyN3DPtCpdwnR4V2VL1eZ5+CaT5YLeC873BTkotbRZx4+Ty0Eat9Gu9EkxW2S
DY/VHEKxUi7rF9S8dcC5tNSrPLOs3hunuxoyNjJOxdumdXNwKPVdWqJpd6PVSp+KJ+Pnh0nMz33t
f1YO/VJcoMj0Jnb2sJh6wmrGnDcmO5BqAVsnWeamSAZQP/3YMaT0SpDAEiDpiKJptdr12TZnUXdI
ojeOTLNxaL2w0jCc6utiE4Xdm5y4v4XkqNeO/5oa27lsA/R4rkYxn7nv3FX7yQPgKT0YAkXaoKVC
Mlda6VubUHkVw16EWm1VtB0l8kmfNlZ1FNqE44bcZNFI/E0KfSsBrmh17AvSEHj7erfgiNl7rPFJ
Qr3Myn4+LnRhGz77JGtEmBXnCWwP+YMMsRwAsYw1SvDJoF+en1o/7g85z+qvsG9PhYyZBUZ0v7gl
b+vAf3JK3+zkUrBzTL1dmsCN6S3CVwOE6yZZ8l0En2NKY/CPvsd2L+nvixIVKhaMSc1QMYOvSTCC
1ZHadxLTxpzEj1MqSVoquWi8Pv1uXC2ZV1oXYxITQ59jkCHWMO1ibuuZ4UcxEb3pUllDq6eV63rG
jtG9W9GWxqbk1U9R+gz+3B7a6RxHwciNboPA90KC2Kpw17frFq8r48O8MDibazwVYVG1x9jeDWq+
miM8far2Tr7bjydAJzeD/WyWmhT0oUaIr7hAMGMxAgjUHlSQbHiiOoI6NeFUIA8+JwC2bdn+sGDM
dyKxjnJ0YQBHzFbph7wjvQPObIbFWSbvAg15ocEEgL8ePeV8k3qtf4GKcjgtc/edo/qAZVpa23mk
t0udJyawHQpLw4lALTwYSZahvY3njMQLP901o0G/Tg6xsIKYzylvF2WGfYayOwDcZCJeT8RjRFqM
9U6kzkuVNvWOraMV+BFBfvp+ImJNQ5ghFYNk7AAV6lKa74yq58IJhjuLlI5tV0avRRx/JLrLz8KQ
FZEEaXzKrAYCCkK50iMQDT8dKj7FCZ+6zD59J9kvpWI0NNCg6/IT7QJ4UtcF3+BN7dEPo69i9E85
jyPnkr4Zyarp7RKcp4WOnhVHsO2jy8rje7ihvExDqCZyzgQbxgDokWWDf1s6a5dWxWM4u8DqZ5DU
Kv3sBmR9dTGAHeNpL20ZARGfTn53mXpjcjstuLMXqlmEeCX3FDlBScG+OcEJU6n6xhvtajulDC5j
/AAX3WTwD3KDuUyysPLNQBNQr40wEg7BANTbNN4xCIdqK1FwlR78B9eNgQ7VDKmZTfgBlFa/6TCV
shDFEVW8+Q5FhNe749YP9LQXlXrtPrMlOiQCD4vGpTsMza6a75coy3YhwvKty6sZFjAVkoy8uKTO
tkuDfIkL+Z3n/p3gsIKqevqePY/8Jgt/0MJ+OXKs5pxaFKkWRIiCBVDhLtd1F2zNZ1dKsZe+fvTy
+rzg71x6VuvYmdgPkizmfTjYRHehLqByW9P9vFyFmn5RtQvwuxIx04Te2gHAqBJHPER09V5KqIPM
5bnoaTAzb7wyFkRcsUqyZ4mMmrbSkPFMrdgjaWOEGbiblRtiuV/VOtnGqAdmp/zIcYMjdgBHx8W/
Ko9RiqZoMyPDFKbOkV9pX/hHOo00wt0V6Xa54JQ/5gErVeajTMRkfaddcdUugvJzRImx9jAlCkws
crTyqnWXbQpL1XOmW7xXb54MFGdgirdcNpDvOjSDI2z3iBdG6eFUxc7MM31b9kjeFwsDjYk9uKkx
MnUDzHSVidl5FwMLnPZt4RsEpOkFGldwzrFioO6EuAbGDtw7Cu4oIazHQ/Lex7xulVPUOOU7mKG5
A3oRkmAhOR5QzBFGkym9zzuOj3HRTCbCiuMiZv+Jz24vOvRTbcvE06QUorBpEX7SRjfTSH4gKrHA
6ZLD3JinooXQhN1z2FYd/9+o3aeOvUmqdb0bgvraAhi37fJdi0Rti6w6Q2zBdZRFlT7b6Z784eQ8
QJfm5OpQNPZQ0jpGO1Z2aBJOn8ivxmOemhtvCDimah/lpB8+xkmFiN0wGulbsC1zN50LN1iOvs1y
Fyey9euPv/3bP/7j3z6nf0++1a0qWTTW+h//wZ8/MRN2WYLs8F//+I9HVfE/f/2d//qc//EpV9ln
p7T6Mf/Pzzp8q+v36lv/z09af5r/+sp893/+dNt38/4vf9hxk5j5rv8GX/Wt+9L89VPw71g/8//3
g3/7/uurPM7N959/fK7dxfrVkkzVf/zzQ6evP/9wXfuvF+o/X6f16//zg+s/4M8/Hob38uO9+/pf
f+X7XZs//xD236UIQsbvYSRdnpzgj7+N3+tHHPvvnueJALs3yspQSvnH37jwTPrnH+H6ITuUPhBx
GYmAj2jVrx8JvL/zR+H7rmP/9YH/++/+l9/ff/8+/1b3KNyy2ug//6AC4ps3//mLXv9lfuRJX4Jf
tPkhpIyQ6vPxz/f77P8QdWZLduJa132hnwgQIOA2c/fsNhun7RvCLlfR96IRT/8Ndp3znxtFpqvC
dm6DtLTWnGNWMf+/9f/ssvJj4tyjrYM9zjJs7zImUQOvizfH9bqS89D4zKBBPGz6P49MRl9BxxGd
wkYDq+eaF4QoRNoQvLyCe4tV6xKRNo/28J+2yvxDw3Z9dV0E9ePiP69z8yVCx+0xsHjN6ook+co3
Ll2iYQI2YnmxSUDGT6mGXdPn/WlwwSNkBPL4DLFOwvC5R6WdABRlzfvIabBLC3GJmiI95fSTXxvb
h2w+dN99ApZUXruPY1IWJLnHyOk6O03e55psEiNbEGE5HbwlKAt5bfmnufCOIjLELVOJeTZMWmRU
1sOOIR1DlbbqNvZfRpNXF11FQehLpg8QknaOz0TTplrbqLJM6RZ58YeMZf+WTiitXTRlfXRtiXsn
+qD87GzXOlIe/wiwfXzntg2OJMhQS8Q2FoLWKbZUBBhjvLH4EPrW50l2i7KeeTElIl4amd1jI6L0
wWmnkuRi9bPaWL4D7CegF4DUFwGJj9/Kx4p4ccvpm6HaLGwjG2V7i4O9Krmv95H8RIeork7r9PBb
+R0zGf/m78BlC61xaMTojkWShZVRzUCOuoZEQBCsNU0jKX2soJX9ma4EZaOe2CB1nuwKMknvo7RL
wsLYjmSqCTQMhm/0eY+D17ogA7nsCIHu3bKc/jBHNempHYkLA/n0abmCBp0aMFuHcruvfH9jesg2
zJNpKvsj5oa6T4AZQ1STEakn058xIn2oMMZbWdGTm5zGuTtlCe9GZ0aYltokm8a+LAEUthhz+qc0
8gdu+dDL2/R3ZNvHOTdBgczupQpi/83y0mib6zXkGFu/l1fGEalYtE+y/MMG03wJFEei1irMghY5
KkZBDOBwMNKInDKZb00G/qE3LVZIZbzneWu5LJgYl2MBO0/RXja4GN9ia9XOWbw/frkAcQloQNvO
kl/cdVnaY6bWYiUzzb1yE/tDDXuqWIPJpTefUkRqnL8TTo9JLTfdNPkpov5+8Yv3ro7m977BAxc5
BirEDvca4EPyi2jyvjal4V71bNNzd+V8FxyXL0ui51NMmbMztPWV1EVwREDNZlBWOaDLKcXAXbjv
5tK8JV3Wn7ICSovtLx9d3eHcSjn+ZIQYOKWEv5XpatzyghfPAfJPPep/0KkrB5T2HtCn0nPqq+T6
Ny7jl9Ri+jkEDNaKimaw0/bFvR3VLm3dnddl99mduz8F4sPuPHmoVUEqBRddMIttJGpWaY7cpcdo
2BrWQrQafKuQ/rq9r93Kv2pr8beGg45FQjSyK5+kF1FxGUir4BChQHqdnFZsXKsVW1wJ/QZ8Klql
bGh/lKVr7Jux7C95z+2nq2q5aWwzP3frQspzZ7ZkYFT8Ab3MUFyADj/HS57CckKe0GB32S6TSACs
W4RPlti1t9Lyy5BBTwmph4S4SRJTIEVZX6kXEPpTQ/a+/JyjQZxKQZpSMbZHbk0G+cp1B6oPITK1
QXD3jNOimDg1duf9zhkqG7Vnh2hbsJp2DX/PelkudTFvGXP2D/wLF0ZDJM7Eg/ExljRYZcDOpHCZ
tQPyJGNJ+ptRdt9UQKAol3T1qs2O8gr3CPDBdbrZmv1nBEWrH5t/ENjXhy4ITOiWGnmvwdU8CriV
DlH+D+Ya8zWeygJXS/mooyFhRhrtXdTHYbwcITrjUGqzkpyNIg32eVlQrtTCOQc8B0zG9F+Z6jET
Nz+lIz2gNAEWLz8jf9dAjYt2n7aHhKCKHeTqr9yQ53s1Vd9EnVpnkfAKC+1LxgzEz0BgZt8q+t9J
anq72e6s88DOc15VFWNew/rrkU62fixPJtOKXZ71P2PRPGY9GCBOfHy6auZB89Nh2/Yg4Z4LmIyZ
g+QeRbiYFSfz3ppcgvUs7IMgKr5ZMW2OFBHIBbkll4Q6MkkqrejRO8lNBb9rbxg+3cbctgoUdjGW
CLfdOdg9HyxF19txTxgq/JOeCvSUzw+rQYAX2aSHBEQHhbqUlyxyolOJXCtsR/c2N4N3roPxHXlq
EPb9bBzpNYxBoU/MdsSpW5cxspGnuauoWlcN5IUUcgBGy2iAFRYspnMqu7bf1oPj05EO0AVZCyMw
/BARQjCHhulLhkbzSGETnCsDJXI+tpTK3ShuQ2ltR9n9bSelOmQEkGkY9t3Mg4emsbJotHcJ+i6j
TQKiC4eGHFQG69zdL0vvMAjV2CE50rZ5vczndF06i64PlIhr1SItLzFBb2gn/0wnDoZGlAHQieB7
gKAvMPdTYiThoBz8UeV8oTnD3ZD+yG7WvKO9ad07wwRbOCXWpfa9N6NIkJHQyrzXhuns8pkBO4kK
sF/PntApGTQVrZDAoSticP88JoWNqXlduPijBkqmWzWn4Ti1XAsq/9QwM0PPgTgLd2/cECgcwz3X
hcL7QUS1mSmEQEr21Ak+bvsm88X5uUwVaTqObO9GR8rDgJuCbltDw66m31TMWtBGh+jJvr4vOh2M
mzktro3HoKoKNInaKTYWCs5D3Lkv5liMF3O0ylul9T4amaH0i8vdNIGcbnc0Diot+4sYvkk19RfM
NB+6V/MhaWjz+74DvYhJKfcStaUZw8U+IbIVNXI09gsHUu1dDPgyTZ/Uh8FmhE9mKh26pu8Jts8V
CvNpvihHM2+2gIklUNtIvenqa8T9varr5dUE232wDZsY3qY/dwYALaWqa03S7kE1vXiLZ47YpM0+
y3q6dV1uhG2HonNG0XzGLc0gjJN6GTUCUd1cFxCcB3/8C5DYcE32fp3KH23yo0D6sRXMerZjnMWf
Ul/dqrh6jQcsloihi43PkunorliPM3sISmTM29iy4lejHKrXJYjtzySnG5pp/SsXPvMEuolVphMe
2ZzHQMhtjaDvG1emu/S1fTf3TCbmCzrM+SKw2iagjU4Sqd7ZdIg7sigdDp1lESxjhXk5EpVhM61r
prF6R/jeHkyfAMIapQZ0ZA0TRfWh79ukZHn5wWGEeDGzoryYWv3OQWQysxlRv4mFNqHRmKHdVc62
7QB1prULEgYVAJz+DINaILovP1egytYNDlpweuSKjLTA9c9ubUiQEhxWMTGHPVUgcJjaOykPBQCc
DmZ2PY0Z4pqHa5G1a174WBCU5jnnOeUePNB1/HfjfP7mdYVqDAElyn9BJeirhCYDY6pTqi3TfMUa
gF/MdGGEYM2Ok/hmCHmukFKCQqXazQGtXVTQ5BfK8j92P6AmFmqk9mTI+AIo6ITwYTgE7e++a2vw
BnENhz7GWP787XsGNhgdpHU3TTqCWtklhOwCEV5OP7FGG0puUVkv58j0+rBAjCUhxx8NZNsNXtML
4JzpjB2W4RuoiXVxCJVyYxIw57qGlzlU3Y5KD5uRkatz2eAL7yrZ7x1i70Y5GaGj0OGnM97Y55Ym
aBW/KpV30AX4EW02gV2iiejumYgMlmO+F8Y8bJTuQNpm1q8Raza7qktXZ12MiIyWmO21saDV2JGn
4VXkwrwaNCkA4AG6sNzgp7KyZc8PQtyGpoUg8Q68drXN1rIuz6/GgCzltPZQPDLF2BUDotnMSpNL
RcTCduj5D64v8xtkdLyyFdhhRpcX2+cd9cc5vXkeJUTPy1pn3rXNyUOtZHozvxfQFL6rxTTDeAym
11F8xC0fvxpj88G9idx0pQMy5+WXtuvkPWpECiXUPSwO1unGpAm7CowufYeH3GYml1GV3cy+q26U
pWHfzafOsadL5fbdwx6jaaMSOvraW4FpmbVHyPl7SKrxb8KvSIaW7V9pC3PDLwIS0BLS2mfrHlvR
3aCpuTFoczL3NYOL01AvcoM9FcRsXbqCuUBXCMb21FutaYhT1c7iGLu/Efxyg6rxvb3aBW9pWbeb
DvX9V5Ez4HE5lWgXzeRBruWGhT3xshhY1poCz1Wigb/ozNtP9dI9xs7K7+XUnpoCdM9gpPrAk2ht
gKAbtxnKU5erC50CMnhrVHtFMJk7f7VjtPxVxKuZS0YUnktA2NBiP1ryPAnbBG9BzGe6GYaW47kx
Eb3ay9juBOCAfeyM/ziT7Z3tSaJusDLj1dGDcxXrIr3a3+WcTCBtMCITfX2i4OFCJhodNjX2ySwj
jGldUDGPh9lL/mlrY01FTDqACFGGYAdka80bk+jeAYZK7bYUhAkyeodaU5nGCePwNo+WKCzE16Bt
zilC3ffmVH8r8DmEz8VwwVsxXiLYpxP7ZXLQua1LFOV3L1kb2P1AtpBtDmeEQf2xRVp2YZpsX3gn
DibdVQN/xy61+uqSLA7KoISI0MnwwMalzA8zK/ZeWkZ/Oy/hEumbq/wLjeAaoFblzcY1jdc5Vd9n
FZBxGYjyvBb8L9ZAEy6IkJPWCwNDXDsEq4wGEuekV5ASbN1urW7KbubkI6e3zNPQ04jHjQavydP+
W995x65ZmrBasvkULYCeGu9NzTp+uNU0nvyyYCZTJ+kP3/61/mvnOTl5Acng5Aq2G/S35Kb0+YiN
WDDSaCKuE5Z9qWz3bzFK8amrzr6I5e63/ey+WkyFmpjbuzQTdS1af3kNqtbfNWjuCCDqKUEz3W3S
jPyx579UIsX3tfg7WP5c75KGnAHRiOISjRkX8oDWRVS4oEWNRRDrqz80EV/ctc3k3e3ss6ei5TiQ
4+mkgVirPHjUpf7hzUP+c4AA4AJXRgTg7LkB5WHdfEVFW15aB501OQ/OHAT7ZJi/GmHZp2pdUAlb
O+GID2NxotDQvo/RilE3V+TqxIXokibGeDVRyBNU9DZ33JC4TLXn1K/BTJLQEZorzY6xerjkEuiJ
PY5bGbluWFDiJx3Hit04BOBU19xw83uUo4crDUnPd/1W9cq7psEXl7HxHMX1dC6UBXPTLKAD1ISW
qSGHO5jEj3nnLtklwR75B7r9WtfNcKKpaF9qVLWEvfvTm2Bw6rJ9eYWzJnPq4JxFQ7Sli2aja1Hy
mq6LQSHQBgsQlw7mb81H+LwtzWPADzN3HXe9pt6hRYMiU2fjOe2CR5D5Uzgt8RT6Rn0ECZEQJEK+
EY/2qZplwVHKEsd5eW7XwIVuSgAvrT8Ugm25i1pgN0Hwy8K5shdWoknTwHDYz0CVu6G2HwL0weuy
zMiey/Kkg6SDLwQSil1w+XTj6ebFxbsCp3+3BSF3kVjWfIYsOIyi/ctRcXZrvdo7LpnJYDGO724X
wzSUa2qjYWLgsdmWaLsMl7riX9Kt5uGyYIyNKqZNCXKTFlM3ybYxbr+JGeHgiB1NNx/lhLK/GcOE
8yo+0eyf/9hF+iuXJRbZBlBY7OAzkZIAIjAcpTCP1Czzm5s2NPksnmVOrJuZttmbR+n/Qj5X8Gqu
9V1mYZED8PmLvBLxaY5V9GohxjgOGiGZ5IoGaa+99E3ONI8uw4tht8HB1H0OQ+HmWyvZThfBRrjO
3147V2czSHZuxTXXa2KonHJ6zw0UjNIiqcUNcljlRDfYNQiNzFW7rh6jEO0RkkifB613M+verkvh
6VNRDl+18tIjD3H9vjjIqHiDAUBUAKa0iweYy2b4XKqBq5VMhdwkztKd08YBkkVncdsGkgg8FM2r
kKcNzSD/7zKtk5Ty38PueexVUnAvRFWHkjGsmi4/z9WIyxt9zBQZv42+tncTSNFXUTINrdcex+zk
E9v77EFSIDxrHovqNrVZfHaCeR9b1SeHuffrKKG0nkH06H2cSKCdg/Hd8cBcI9pfdj46k7ap3W8W
Gu0Io81DSxDsQVD8M5rueHYGJPU98cs84gyegyKkq0vYoA+xcV933juqIVS3djOcXScxNo7gxmpM
Rn9NU8SzEg26HPKB+fgEhAoLx3dQYclpwXP15kQMTfUCyc5FfX1zfa/fuIJJ8Eg3BU5Ws1y0YWNl
bYPLcyFACbS+lzAizZBERLF6c0zdwCVJyDBq2CcM1B7XcuATYkZKcdbkiKUIf6YF5T+yyO+Jrxz3
vDX+IygZiydqsPeV58SXfi3fvKj4h4gr8RJjjHh5fqBJMZU3mp1ktC3Lqc0oNrtaUt2jQydd2PYd
9A8GMciMtf1Xn8fnpe/NZRtXXK0trr5hzx4JQ5OZ8frcoTFTHWY8diaRAdOTLtbNzldfri5NdLts
LXBbphA3FNYcoKurbdfsnDDxTLbGdSt5fhWsm2SeDqCAUPjhXaY2H6cuOPkD4qjFTabtiGiXDKuZ
Ga1uARis3wrZ/Yr9qt4/b72mDODFuSNtmgiw4aZTWXCOLa4lq9fx36+SFJxNK/MwzTa62BDSFF+Y
fscXPrqf+CIjOP9+cRyMQhMgC6Ixb41DzxOMw8ehjZrRRjoLSE5kWvfBJUntv82eVij9n+DdsOpb
bIwwlus5jHqOinmWAJtW+Z6KhhScVFBcKkOFHTrhxPCY7TKFU/SAKcRWt6emN5XmZgtcpXm3uqgg
mCH4yApXcqOi8uAAR31SFfGb1N899LW0+PKwyQu1BkJK2o6o7+LY7d9NdBQ+jMRiqd3fk9j5vabP
D6Zwg0lh2mS8WmCDk+peIWja1gUSHRHX9OXrwDsWyUSeTkLMWYUurvBpudKTJb9JHKn5zJAfyAyf
XyXS5itkkkxrK/DLkRsu65K2lht2Y3azEmCaKWFCJMhJYjOBdZ3mt9rHOw/2EQrWEtPrEcTjYdYU
Vrt3Zg9RpdU5BB3R3l8CWioWAhsa2pQWc+IZh8GhJgwmnNZcNYMHNbI+tAGCE7oAWPvw0hSISvbP
7zx6rn2SeYRBK3VMi7w6BEIvd4zV58BrMzSQTnl5LoHXJAcHRTOndX+p1kUx5JYBeSaG9pqt6Wr3
A6Gw2GVOj38+9bNL07nmmXb3O0xDdo2RT2pWOXo/iMdcZuo8YEZTFt9iV+bXYvWYJngvIofvnr9E
Qf7Rz5YL4UpEaFtxb5xLBFPAedOdJ/vulKRRdHbIpjiYsfNm07paozBJUngu7oBOIBusYMdG0feA
1tK7NIbm0BxIiGrOTpbDI12/Ukl3a5IlPeR9nZz9wkvOz6+KJSn2WorfsyHxITjWh6+y+frcfOhD
k5mbzNGuFkVwMbop4Dgme2z9zqIX8eohVoKcyXaPLVqiyes4PYjlQnRiKaJBMkH8r1q/dHKm/+26
3+u1fVY8K/l1kU0QhaU1XBwn+jahH9zBt8PWN3UTJ7f1KfolDq2uDHBBk4Jqcm/YlF6DtyUlytkb
VHku2sCBheWW8igIA0L15IfVuriLS55hmv3OSBtmeJU6oR05NvQ7DP3EoB0To+cv6DEzxfCBSTVT
MZ3LtXA3igBjXsNgI6gC8/xcIr2Y51z/1h1Nu+e+8Vyw9A3HfCCeKxio9Sr9mAn1+kYOGHeq1bCn
ul3g5XLaaFBSPOWAkvJ6//wIAl+SaWkvCe5yyydEtIL3rhOASYZFbLkppYfxYupvbtN45zyOsc+n
Zoy3f4yDf7uHzxYiO6bXjyLkgMcCyz6JYMmnSIjmbONZZJg8F6o99vBV8piM+T91H7fw1P+79OM8
wLUZ31qTKVhd5hNmBhbbNz4G317lvJP1cAmp0M74KPoV+NRiKAmA2f6uovmQtqlFwGODMIV38sNz
9WtBH/DNR0vtA/5yEjlVmwH/1TYyFPS/SnknRBDeyQsMe1fOIGf4E6++M2f/Lt1c7gfL+Gl2yU/H
QC2jUOwyAJ0/SRydtkJkReiLArG+8CXRPxgCVaOdR+tx4ZHJaDxGjrNYzuplGVzzh1viFfD6ODkX
wDvMTGprgxqHv5rduieupkWFkLzcNkPjHvWzQ7guqCXIF2JEhhGTkBuPBHWGvDdVdGtBYyGinXS5
Tc1o3PVEv33oyEEmnDqPVHk7ht7WCZaJOD2/ei5oiV4dg8sJ2OF0ZqeJrT67doLZYDBqBdeVmfei
k2uSTNOb6ZvRLvOZ4jaeEvt6Wk3rrZc+CstJ93PdAQ5U+j/N3yqK4VmWfrkJ8MAdNSbC/x0ubYnQ
o5hQGn4+C6W4qAB85/XdjbsmHAZ3PjxHRE6JULiVCLVtsY8RszFkUvGJQ6oLnWQA9ztH19F78TT0
gdfJ78xrWmXBLe/IxCGSDvxTE4udV0pCgtYBU+3W5QEHDtPosTVuYOVfsF0k72WKQdFPKoZiVRdh
Qe363ZLhDdW6+5MOv8FsEohVMPAHPVqCZoX8Y9e8wXWbf0HoqrZ61On9ORpumgjgwi87jqr3kuDj
hFas5xf4MMy1uysG/4/bLv41L8kGg4qkya4PelzewWPop+WUuXgjZU/VhLh/lB75POhd8WNqknUy
yvLNv1M+mb1bcuxP9Iy5CEQdtg5zQSOUDu1p7uzspIA6+Bpgjx+tNwhe1BfPo2ebrt3rZe1e57lk
gq4Id37Wa8/FDujhUy3RAV/8jZ8IYt86K6JbC986Lc083UQTuYAyScxtrWOP1Ab1e8z88u6M69g6
MNKTwcTTNVroKoPVHnGfFY+ujH7LXtHimJhF1QOhYBP3yQbzBoK8zPiVjS1drkrecB4ML2LtQ+RD
LC++9fW/J4cPXp9MZKCYVKeMeOxpXEEuYWIuVHaFHr+Gkqi1RPJgFMzzSJjp31AZNi+uHZUchFJs
K6JemBw6Ee5sej582HFfhhWSLQRidX+cUTtvlNDYM2UiXh3V9xcPbAT1qRHt0S4ztOt6AjMI8G4X
6fCu81HM1uy+97r+rWHPHHxGbvskh/P3PP+FRQi9xdBlU5r1j26ax61rNIyWEw8fbVHix4Y2fJuT
+ZoNQ/6wnOGvOc0HYOBZ/giGlvZUZVnbHEQxv73/Ntuq+gwaOKICA1uuzeUFOUR8CyB1XUmbLMJZ
Yn2Cx5dTkGL1nCEGAZ38x8KitGnaKnYYxov4WAXj39MgvuzUj8NhbeS7yIPDEu5ZQEPqZNKBPz2/
QttbvKI5C0icgMfOYfRcYuqgcM1rsuKgePSovl4c5l1ftDq2y4LzzKGsJ0IY/3Xsqgl4jTeSZMX9
zRmz6SU1RHNZQHRcrHXxiLBPfCKP2zyeQysSU2gu0bdgnKRE/zml22g9aZ+L7DqSDAyqsm2ANxYP
ddfdzdFUhO00Ldg/5005kT4R/TLgdktzvI0L+PGIZuM5yycCShd5lfaQvPcDSATTydu96kwk9wZe
IKuo+0Obj7x0q6N7KNMi3UySGwSCXK4zOS40kOrFZ1ckY7iw9b0sGEKwK8vjs4R+PrVNQQJeoOVC
FgTPxTIYYAJiH0wqLYZTTM6i68JoLyZuNQoLC0Jl0jSo4/tNnzNvcWgispcvQKu4PXQRYIyg5R2h
AwN4qbSZABfgXSvyHFaRhrTgwL/UXYuZUNcegsCA/QVGFv7oTdGCKoyV3X+rvo3sDlVq6UdvzUy1
mjzl/yn62xKRO4Jqku6t4B6WKuVDrR/1HcmTtYtbUFmiqw92oweqSYzCsWcTYjcySko8y3+NS2bh
ZicgPgaZIsY0hwzctBDFlMDbqyPMSD72/JNouCht/aheTuCMnX8ftGxhctxHeItBfNjEnrHFtlMK
i7FN3shjxYrresO7VeTN27CQO6XlSa9CniymcdvHa1YM2/TNRhRVlAZA9rn5kdW+cW6t5TREXfNe
CTwO8wriL6pBvUWWdwwElHTVOclF5o6573RDfYlU5ap5CjcWwUqDE9wdR8j9SIlwNBeKb7VwvGQW
OhY1ZO6+GPyBLBiExcjpcdDVin0sVW9Y8/AdG8XBjnBnIVlU783YoyKyBaTepbOQNtHuFZ2J88jN
duiMBkYOYIed5/C8bJlUuJHxPsSufytqPIiW4PR8jiA9heGKs8mmwmNPDwbSfAi+jRzaF4Ld0V9F
k5ERfDGrU/cShCSODat+x45Uk8D1Woxd/CfiTHztpGkScOtM2waVj0hM8Rl38cHxTOsxtePwxjxy
76aYGZU5fSSLv8eEYx2GEUqdYUbyDiII7fJMHdZUzrJd1ktKztjA4TL870/CFby9uuvbZiTOw01G
dQkMzwYtl1XbQYmWR3io/naF+kN75OU5HoG07997xBcDPLEmntCmwND896ueRGZ8XDnDiML+Yw91
xUkUWbfnguUeJFI1go82kz+Lrq2PtLHlW4ODg39p6K9L775L4Sg+h8b/TCWVmgk5pFOtOHSl239Z
LQgla+k/Vc0mBN3qatiQAdq6R+Y2eG/FivZrAYrlLWRiLlTiEyoswW5gwTWGHNh5SfNprty9qFh+
T4Fxr03/z1xqdp71L9rZ5IbwzwH1TijMmTyzMf8wbzRGD3ZA31HgoNtyxcAnN2XVZcy7m7O+o4M5
1pc2xktnMJNZyklsnkI1pEsVYwfCkvUkPsdKJLvcdIarR4jCrFEDZmwb3yNreF9o+6DNJfSgpsfA
DbYibIw/FX4JIP5R/0Ttv/dAcu1o7qlN05XodYzBPwZIqiSOMqlL9WU3bnW0gmTctHZGSIRR12yQ
VOYNboYNtgpJ5gSBysY0eQ9hYrwYs3Zn+qj1gHpfiklMb4oZ2onwaIInh93Ca3Ov1j8M7CAXLI8Q
Il9hM8lcft6EzIZ+bh+NaP6MK5PEkcm77Rmkjkfwdyxhl2FQKYoWJGnHlk7scZDlD2vy1jxhI9oh
kfIfdBvKsFDGryZ15CkquT6QvlB9GCW4157MDiWc5FRR8QCbAamQjtI5yamH0h233wonj25Zp40t
anRjm/XjlxcxN9ZWBfmUK8hr5sFUSU2JXUEnyQd0ovSxgng1zo8bWTeHueCDJ6ahc/YYd4nD9sx4
6wm4uOj0mX7XvkAO9bwT8FRilhwKuhKJNX1PKgtkSCCHu9v2zITapSEOREFfUsb+uVe6Em2GbyRH
J0cNYFrAblvyTH9CFcaLlWfQAWOPAxpS3JtOlgetkua9R+j/v9EzPiTkEUUGMgXh4b+vYS1cuTc1
EjtEdBNoUvdLI10j2a5O/DMpVXQJSWYg8ACAbCSJpMiLbKXdHtMBE/LzVa4bg6w/1zsmq9AtSYav
9eU5AMFJKfb1P5Uyo1vbkQHBWKp4HYcC4vz6aw0DQoQb4iIaXxJnB3YUdQHjhCL48Jg9UdTW5ScD
oOV1koX3I2u/+e1DD3cOpeVXYg/EJadNc27m/M3Sxk+MPxKtVSm+DS3wULUUp2I08zDOjBtgrPwg
skmfzXUZk748YBZ55w/T5ouG77jJS+5+cbYQ4JyN7OjrhiZzz9sPnL3YAz337gbYWJPcPj0X0rHs
U4tFdO8A4FltaAyoWZh0GmSS598Cjvl61s0+Wz+ZuWyMVXqE27/w4jBYFzOYTwG6p5NNn30XCxOM
ADXntU7s/KOMa0j3jARgmPBATMuCb9K03PtoFj8YHJkno2/d+3PJtHOpCnM4yA5czwjQy6cFEagi
/RoA1fETDikMmUbsh1QkYeBpouqWJHqp2AYoj528CweQj32edsdnUyervFKBcvEORdHJowzm9pj4
6uysSlLFCL6NdH/01lISdzhDsbytDg6/BRnoIkRoKcLnV8ZkKi7tdNOycu92ZocRNDD1+blwasav
M+S8zfPaysDkP7dYWBvGJvYVN/Hep6E7UrRcZliyF9p55hKjo4qcB9lc9v7Zp1pGJsG0gd91oATQ
PcDAg06PyhPylsBvtFvKLirqyyoFB8lk/1UECofCuuSZ/Z+vABjMYdWSXFfY4xaYtyCUHObJgGKq
yMUOvGZwV7xod2XZSNgWkqBwtwvF9GhEyfEgHVrvu4UeM+KRjdHG7pn/mN2e0yaaXQ71lfnDkZpB
Tm2cRjkvZ4AH/1me35r1X/2k+7BJTUJfCjimcLf0w4QK8Urb/I/s9BSOszeF1pDMB29sDm2BbdLo
uUDpXvTly/P7xnpHYtCfGt9MGJDHY8ZcF5wHDor+BbFJepZzVa4DD44QbyFoZq7zXRUHFjlbygvH
dUHl5IWZzRW0XHCnNODQTrZYbkGWi1uE4vMW0zzeSIkgcYktsS8CDMPPyZhp5/YVG46yfc2YvRcI
NG6y0fqapC9zWznfFlgaDJWFOoCM+IbDwD3ga3QfBplIfcA2JdONalT+vfQIAi77+lfRWRkotbj5
qgImv6rxnXPlqOGYElv7mri63js9w+HnHOI55+md7sH90yZfpGXkkEzPxBXCG9HcKOQHERjPlWqU
Eoyo10m+uS7P7n8aVd5ez+kjwnyOYuS/SzcSHT9qghYdkF6754BhclHXRoJKmbmDeEcTYoT6KYyT
Vf09r5JoXz1VCErEzdZpiNYaKpLqbNCACRXa6bnUiAJPg6j2KKWZKqqKVJiJIYxjnp/L7AzmWa1S
UDHTzLG7C9jH6upYcFmFzHykmXxbNI7zoiaEoYGtHPECv3rP+TeGwUggrp/RJ/7/bdH/4+vMlttW
sm37RYgAkGhf2fekKMndC8L2ttH3Pb7+jEz5luvUPVEvGRQt2xIJIleuNeeY6pGLTwWqDKi1//jo
9qg218xoUVHLGYZSHaklmdPfYRVaiK2z9OkzITuYgg/YMpKbl3n995HgAo+m8iv6q0+hRns4hlgL
PMZ5aq02HKpBvr91N9P+1Tklmb7YqALwbz0YJVDDo9IApcVWlAlYcbihlm3TWD+CyI5vSlhgas4P
T4enBhX01BfAfxu/MMmWoyjyJG5E1aUDp7CVwK9/tMem2sQG9qkut6P9pCfRKRx9cUgDVyCPIlda
OJ21C8cCBZuHhzqebH1jNeZypCXyQk+pu2m9QwRuB+8/6Gf35tggSDQvbQ57lF09ibSkxWCqeELB
dVY5Br1Vzgv4aCco8nPwu7TwJiK9id7x3U58RujwswOrDSeuEuzgwRxuIle8L3pv/lAPUoKGsyIg
KslLeNGYtY6baQgx+mpmySkvJBBgHCcbSseFlrMzMaOzyGeSVaXFSFIXPpjwFBR1XczhOWjc5jA5
84lpcUpAlF1uJo/7dObNUAakIgSfHMHtmFhleJr37HJ3SxuWJAB3jjdOWoX7j6O7MHT8aLLlXwRL
cSpRfaEw6sdLImUDaul02c2eZpgi/otRONIuN/ImdZS3kc+M2Sl9Dr8ZO5RW8RlK0dA5g8uZUv43
2VTrTIsS7WoU2vgmomY3Q3Gamu6pC619Wl1hbitawR2GI9J5ISmu2ly455ckWdKj+uCoz0zRMLt2
AKLDrq/Csy0X9Wisw/AcEvSH+w4NvD82IUQNNz4sta+/6CKprkbiOgdDRPOpLH8qAePEzTmBh0ln
cP6W0ihYQ0ibV74FWSSOHB8NCMsUQlqyqtTflFPR7kpvINME+zphhIH35k3p+/VY+3byVAuGNrTG
0EuzoBk2ZsnMmZ72Up/EYh0aqeRWC/iy7py6/q0KOGms09YqzuBzhtv8ryUzsvMY9huti36ir8g5
NvLz3IMWlhb0b41bUGPfrTLXTv5A9yKlk3pJaSMRvAZvCETbOkGJgdaILpVaTLggBAChTs4AtK50
nWy1PtIJXa0N/1qX6T/0r51Da9fBi0dCB3mG1uGlrivUmfhhrmNvi2saWsSQokE7qn40+YCGH1zN
GgZO7aWI3jHRQFQhZMVZWmBJST0+l8Ay92IkORgZPf1v1byQA4u09uZDqNfFzsYowmwrKnzIGCtQ
2AZaAJrfscHtr6+JlSnBYm3dDuW7aj9gNOAUw+8NGJJsYLno9CinfyjU9NdmqeHopo11m6shO5QB
qV+j5154Xr82Hf0xrXivucaPQV9fGCZEl0R+ANQSyC/BtADd8+IBCTEMlbHUxsNYLBlObSFvA/ZP
EdqPysJq6QO7e6u08laLsXq6riTGIV9AvitpHpFjbBu6cpozu6eS09AqUV0/zYrYliNxqHTxfaw1
+8VDeH5N/eSivkr5yc66Ef4uDJLn+gyAm2l34r1Oc750fbF3BXYZRg+5nOcrcWWXwuaM+t2MLJMX
cZ5+TNVt5r+oGnkW9F4Z9xhHt+degadzZ80lHeh4ZDvTm/3EcOit0INTkVjuXX1V18T9YZ7FPOe4
W/VedijTHnAq6HYb814UuBQmDKzuuknC+JRZsLpV7YqXdT5yCz1EyMf3QVOSP9HOpNyNmNe9CtWw
GCMJl4CDbDXohwL53Dyb3k5VGKrmwKvPqBC9eZjY09ljnzlkLhGyzsxtGGe4u9OsASP2BCqAP6Ct
PsJRzIlx2OLrYX5CJwNOsBW8cAoA2zd398kYoQyVwsPeNcT/eOF1CuTnAIrQwc6clH+xEmsNbFvB
mQFyNI8IsECPb4T2q2aXT4AVwVeB+oKXulsZQzg81EJb1seKFL73XnxoPNnc13wM4h550JXV3EDj
5UX9WyuBgih1Wad9y81Oe6IokWF/Qf4qfPNL4SKhAlKLf7yxORz7BbFp3sJksNLg3ZTDJDa6V4cn
2mfRdUHctI3KX0vSO2d8uOFzLOHUWenQfG9LQhGz9JMNd+6Qzsv0hAsRckiS26SUApnCbHZjRZWb
cc3anPtfOEvb0M/ie2cXxSFKAh8cgpi/6E6+KcVv/BPO1wHv487JBuOQiPxEvNzy0hXlT4vYtSMn
meWs9Xr60KULL88deNeIlx/qOcjl54mi41AWPmOPyIaHNIHGqrVQ3/Qp1PWsagJSSILmUsbuL32B
iiDbhISwBUyVyKOBYxrCk62dq8m85QrjBKhKZ047t26rC2fv6rIsM6pJf8B3HzEtIMEm5ITftNfc
e01rvBe9VAvH8NGqahZU1yF4+gCc6F/zXG0ShV2WbK1brt/6uNTzNbDS+REVJmXIwGWJ5DU91a7p
oaZeNNISSFz7O3T3Is/adMYAo8poT0YZzxd1qzWcIL1gz7sgOu83cds1W/U8MeXYavRrnwppRM01
guWpDyiPg3Ueky7noNg6I8vOSA0ygbHK949YwIFhLtM0OZQsUoOdoZ9/oee9fggislZOEYrgCPMK
XQcBihl5yrT8S4YKqYOcGy+UsW1pbq/UgCn9kGhzP9GhI659N0PLJo+G6pCY6+OTGbax00b/wfix
3DtD6VfwaeZmXczortbe3FQ7NRqI5UAhasGIxloOysIGQR1xBeMRa6V3XnMPc2mhdOUgtFviIjvk
Dhtv3Q/oLgWABgszOYlxfNkPhJyNPaS2KOlmvHXxjDM0Y4RLxBuxrgzLmbYRLODzc5g1k6WoznJi
kciUwVHkXTj+OBfSUlyT/rdclNeh7JjyLGbyEuZ8I31gmm0iRvqSOZA26Z+/GVo9XOd4MXZulyQb
e6TttY61NNsXVfcp7+m8+Bqan2bBYTCMuk3Byu2pGG04gwV3V8gcpnXEWXPMS3pk4ITewzYmZ1by
ixzXyd5TJPMMf0pUq3S5tggdks3gpfPZivv57EYdMVRCTOtZamMiqZLJgtg6NW321U8DfafOeEEA
ihLohiQV70d0DtNkFK/xUBWvaMYhHEnkeNeZ5iuRKMPGS/R42/b1L60frOegJzqZZHRHZwwvz1ln
xmXCajTM+AhA6lSKLoaL0/+DOcqJ94Zk8lW4nmq9qy/J7P8yiLnd2VJFopbcecnCITp5uol6GVsQ
+XWuNiAEoEYjZFg7mXlxt1UHHeN4uE+yYjc1s/6pSfwHypaM6N65eXEt/1eDjnmnM2U6eXzIjgWg
mzTUmDbl7Imqr+4anOnRyYGFbm+m2lIQCiDIGtmiqgzXwoIXfK1pl2YwzI3AXLCrtSz7lLcBQhXs
/Tn3vEdIsgfxRJ96j6mtGD0Ep3KxMms41bjmKpOqOjBMjFAoah+xTzPUMevv3LiSU9EG70Q/asdZ
ShI5ubK45rEbsvk8BvM7muVh7ycV+sZA68+U24BnoTpslFdnkGLCPEh+OlH/WnL6OA+FewGWCO5I
VLdK1pYIm7hxVwAhUNj+zImruCRd3ZwNXNO43awvDLzRNQ4kaBT4zUYg0ecIxDpChrbcGwvyxzJy
EJ5jeTqadeNcGzw6Xd1DvwWxvTZN8krDhGIGVAnzB8fqi3M/lgIY9Pw7KOfA3oIODkBJUcUhEUqW
FQjMvWO5JkS7yKa3kqBJs9p8kztIfRodV0Mll6ImJDSnCb2Jg1agj5OmB2zExGigPCbzzbZOdl0y
6jX0AcExqEhsP/aJVrd94pwltnkFA81QhyY3sZH9eb+Q85qnDEHDST0yOCAfZwYTTTI5z6ElSpVh
J8TnJh02zHx1ui0o7hffecE0/stosLDWIEjI3iT7hjSf8FmhCrBb8SDqxJSY13KnJD5qYTZKkGBC
rCattnWSzYQjxtVgIvjTyMsIyLvHBmheyTJdSDMS9g9lo6ZiTaGEM/KHiP7gpIOOFaUf13Mb3gIn
4bwj+uzASe+QWJ37EoyzfaSL3FBl7IaK0Lm2ct59CNXMYeKauL1GB/mIuhLsbNvaP0DGVPsRAsew
0t35HSYvc22pw8RQVp0/HgW7TtTiossB7iwX30+wmCEJXaf9VDlbkU0QPgx+Dn5SymQUPCufwcwO
WlqIaqTkdqIN3if6BAejY+TUauSg0NxLt45j/2bKCi1SDu98a0zvtWcfvSp81NrY33K5mesRDjyr
0fmEErLNFI7bX++1e7ehc/7RShdVMx1pkObnkuajSwjZu++uKviyFQRBrScrxXXHpy+XNrFP8dKf
q9A516Yb34cRZk40M4fMOV5d/i6R0+OGbUB2By7p83+XDMXUqg6R42j+kl/VMmDav0RxPd0BYkhE
Z4gzMBEvlscloeHDaydkaY3sRQ40vk9ooB5ThEDcN3XtiXKQLkjArA4XyrVT3R7Z42nlorXZPxqi
9iP6o+LZOECOBtcheA8X1llQmjNxt+Zjj0Zc/fBVQC57I5dkmZednhu/osXHnMSg9kx+jk2iI5Y4
A/vGheAbnaYFjvxnN6QI89u84KrHquZjqtqOddswqnbbl74Tl7SzU4n69A8fpbcOh+7SAahlz1rO
XeotiOIZR81ZdGLsxe4tt3C7wPkDlJQPS9xpxzIXECOZlXIc5Uscx6R2Gz0RBXlrH0ozXu6KCmBY
wxMDjjYm7TUR1idnXozT36VrPeOUJ3KU6BZXDfk/mgdjfIdTQtTWMHzCXU+YTq1/QYo7Inj3sksM
FuDWGO3AbLT6xSgIVyzB6MzyvGA3MPz7OnNYhDLnnvBbZhsuP/qzkvOfoul9N74F0sKsFqefvSOW
bshm8QI2KEeigCx/pWcW3bdhqD/VdXGJUN7tQDQzZbf6mNCRRLyOnFEpUpL5C2r0lbmEhEl0KOHt
1k+9lZYQKzdW0ZpO6D6KXeecjmN81wVhoOoRs8MV48zA5XZqaPtUmmkzrdJORj55yA/DPl8bCXMZ
pRo0Sp9ZWjoX0RXoUx57LUpB6gAoRk+BwnBXhRiWdMN72MQRUXCWGBC5vCElzsu88Zn+Ysaxo5sn
F/XIKN/aNsRM4PtX7p8cGmabNGV+jgPFIhzeAl5Fbw6I1tLxpL4qUtO8MkPC1RRpJ0f5lOWCGx8V
E4U9wPPgnxFH2Ju0hb1V0dMJUQ5pgPpOQuuKt4H88tnr7U9goR8wsvhkF+VtJqIG65e9EGZjVHco
5tKOEcZ9cysL0iGocOlEHZmApAdH1HS1ihHrY8lMU0ktXalzoY/lnizGMo0Eh8EN719wQgI3Sir/
Q+WZDkkFGxXNoHQfq2UixC4dCNszS33cujWUOhKS0cjxJgCizRY4l9B7P/stSlovXrTrn0GZEzUR
dypImHS/m5c2GmtatDkJEp3/XmpW+dQtEpYAm2IvUxncOr2sMAgPQ8t12IRo/O22qIlLASITmBYt
kcKeD3lSfHfgpX+3muM8Vul+NCFIc+CL2ZBc/9A4Fl5mWvaIr3inD40137KZMIa+Fzfi0dxVTzNj
h8eCW7aT19lhMsucI64L65hJ5Y9hxi1N7YCkTHZ2kt4MXhDc4Hq2UXyFiMGQGyBhnzW3O2YGta6c
ndVGTeqm0z28uvr5caRlEgPIzjAfShA9WHFxdbU+v3bNZJJMlLLBazYk0zQs7p5cSl0X1zb/Z+nQ
nxZljlavwvpeJmn+0oDPPYMikCOFPLIhFRT4dziHzugl/Ok2NW1IWYKvGPEC+1DmEjdYuzjZvXai
+zCnEMNDgKSEpZAHYAH8rvJFoPqIz4s88SXcZbTUm45jWv/pftuhYZ1n/x9DngOEXDxpfJ584his
ugq3nUYW32rkTnD5f+qG8WulIUP+K3JQ+oaPRmnroLvuyrmF3g0w8qpBfcGFurxNAf+i1tkW+Uns
P2phWNXR8uB8u/VIU9qXtOYvkbRPxdrynvdDvxcVHIvSZmBzNzt7kAKl9rVfzPjMbZrAE9PQzvZU
vQE2+iPnVNaGZcCAaKiYZcsI47clpjuZDN+hFExE0vEGZ2AUbrlUZXYLxSzxQch184XSigToH31X
fPu9gLzOJVBJLUmOk8z1z2HALvl3aVrIag5noxTpmpKGRCMHKS/Cm5EjowW7XoB78HzjlcYAqhuu
6NyBaDQ5aGSwixhTc4K8+OzlFE4tXKfZpW2SG2WK87DlgFSLnPQxAUDLyLlxAsvfkZI03IqZlAWa
1S67XFYf1XB4srRPgjqx6D3j3lOt3waE7J5SObuEKu9EWIKDlv4BDObGMeT0bmlRdm40KyVOvpDx
HlH2yQmpPiJpSi01kpCdxEHO6jrkS4GEqtFWb0i0pHsUl+PnEUjdxzmX96ffc9E9YrO3Vv4MttrX
p/caBMvOGofsnEgmCTqVGO9S0TA5DUCbDhkQ38nxDou0zCjfzEhH4QiIaq1M6ZYE8YRNPGJApezH
JEabOGvCV07Tx9mz0NWJCaP5QBZnXmv/hGlSnAwHqkVF5eWEUPe4/VYnuyWkY8BrDErKj/JbqRHo
MaNGpzYyYCWm+841HoHI6D0jQUM4OWFXHfx2FXY5IaRMUF9te+puuRterbjeYpRLrqmWk1IqpvG+
YNDedRr+D/XchA7mQ85HIwit/7/4FUqLjoIG0rb0WXL1Q9qWZ7aUjvaNo0F7a5YrtGHslyKjEE3L
4avREgVEoTiea7zv5xEVwDQY99SAPRRhj7wFTVrt9Tyur/3i3EvLT9/Y9elpLjEjjYQyH0pvfuth
i6+pRMKdlkBtWMV9TnBhP3frpjbr1yEn7lMnRoJuElI7OZz0ppjQW2YHPaezbZEbQDNdXO+mPRIJ
5k/axagwiCpZo6gSCltvJIOMtFPotunZCLOdGaPJtF1inbFsE5hAhtghGP3PpAos217mq/w9/oEt
wrqTYFAbfIxzlcQUkrInE96ADvnSEQYhZVeXtbNZ9G644VgnBzKzwGjGE7ROdRaqB0xruZeExIQE
4mbl2a4Bs3oW9AXXvZnX21D69dSSVX5zcfTgJ+wpsa+7OLnZmTSs1tCoF3KiUxtIkY/x/0UtWWIf
k6Gfzps8BSbGrWqAXh6uUDgjgmbqeOYs6Z1LSrNtYuK9TCakf/XYov+Tj9TiSQrVIsi2MKSYXsjF
5zo5pGlKSvNSAOANKvZcGxE68ZzyyUFMH8WQKoPiMJvOg2xXyan6bER4xCAxfTxi4ENeIG8/XEt+
ADnw/OvAWPzWWnmJmy2fvIJRtvo1dNI758EOLgoRhwOLyAuUBwe1c2UesePmGGAMTaeEN0WcuyIY
b2qxqkE/oiB4xn5BfqQREvSDyPeiFn2i+T2kXDhyUodeJDw7clZlyaXxCG5KzUMoh8Z+2OonzwVZ
tHKRjmzoH+F/G8LlPHW2y0y7mTeCKSs/CNna+oJW06m8BCxDw42NOx/uI8BMGGhoxB2T2t348xSd
XbmAJsO534JxJ0UjfhPkraBwbxdeXvkQJY8hB8qEKaNvA9DKuRwJtgmxjMEzaOLX2NHNDcgsNAz/
+kP1yO2cfPdRxkaTeeBvdUh0MHISUtud/Ta9p13T7el40OYaJys709EklXsM8o2QNjZbLqPMqMxr
WtJWhVqiq6YrF+RyHOCW3FKB0yWX0VZmWC9rR0SwHWqMsA79s3fGDuSNISl6BapJml7D7H9x/X77
MfbPA+1scLqUQoBIWN+RIzU7E2szvz8LqYHY+4Yw3TlF9DMZDVJHlRw6AXOHgYB0DDWxdsAjYorK
EVMtU/p5HGJOydJDXFAQ2wlwACIz8BYDCj9/bOpTHBFuhFlcLRmGmkskHeM1vLN9Occvyx55H5Yx
reqXM1FyC7Sq8MXVqniv3IyuJEupR8rhqI1OSpwfesVIQAXN+j8LOWZ0l7sALQC/qhD6nwVtQrkP
FuNNmgw/9je1yantTlsaoLqocg2A7pcpadpTyadVfRVLpMISmiugH90xlZ0VpeQpFkwpDsoiu6rH
g1Jn6za0d6o85/cEcONAbgDhHiY96Zn6/AEKYKBL3s330L8jFKvXoHLTrWUk0WWwyWxc2fCyThA9
Vv8hiKhnwSXCYGvzd05alxIDHznfBqCHR9+eP0eqK9HQd9zhNrb25kAjonYSol5cIR4iTqzHHAUR
I5SSjqZrHAwmgMcOaQI9d2PZVbzllnQ7kc9QfiyDtDyhBajOXLDcQallN5aw54tammZZDlPX3Lhv
JfS0OrbA0j3nZczMhO7MRn051r221Tl5rzwLH6Q4pgabRNnnhO1Qj5cnDSUYYcZwjayk6s6oQ/mk
AFo6mQlIrRDgEvJyVmj4P6jnNWGjhBnHlKYmiyFNT6URyW5lGz5bMsEVJiz04gkO1lztlhmBY+3X
6S5hFPw2WI1DnRTlp8Gm4Y+InuBQ+ekE2IydLZKfVu7V/cZbKFv+9vjVI71BULbMeIq+5pnDKEyk
05nNbTqPUrXk2IVxxByN/YJYklRr7wmwA2QWOTZ/zIgvLQaRPQiViUlaLdlR4IUaOIK4ZbCf8Xod
1FehK16msBKMbRPr2ssZc1SJ9gyhcKNsaKU1/3GlEWh3527boZEW38LwGcYVUnyffuCBuE6Ue3DL
Nk3qmfuhHXAfeye0986zlv3ALCt/smXXm7pKvqUlL/ymrJmBCY+bK4Vc/6xLRBnzK8yA4ZrFYnot
h0RfF7SMDgSS1TvNQN6Glb9+GIZL+A73S+hVQX7N6Z+qQYcaeSyyaeInGCVwvZhxUIKbRDczu5+K
ngGItRibgBAiC+/smBtjuQdXaB2BP5EeQU9/kUd7eYg5Yd0huKvnDpoHZOlxPd8yuesSAgiAe47r
ndLwdBZEBWLGQpcT12LW7S5szQ7WNzwo2IParuhn44IOJjrMn/tu6rYuh967LxeDTh2mbTvZEsT7
YL9MPhdNPR1KD6pOFUe7yLeX+xiQNpr3DN/Cyo3udGhYKplFImnCRGLfCcGETGi4mL5KEBEuW9TN
Z7BL9Fz7Xtmawb/d28FqySbI0sk5cypM9GHdb6vKWi4kS9hnw/w8psyCDXkZKJWB0htMbf+bWMX6
qOkOkGUGmOQoVOhjxti5piPCHNfYDdhumYR0b+3sFk8/igF9RjrejLY7AVvuTzG1IMA+gN6+q9kf
sxU1YBlKcosKB98wUwC4h/JOp2h1qqzKOfVzGsaXR5LDn6UToj9MQLkZhMADqRheBWDl8RlVeBhI
Syk0HyuMEXDQ4oBt3G2NiSb5s+XQWF/R0rurkdPiDV1rd+gGtCYxkYLMGYXzTx9/DTvrbTGkDx0d
9MM1ILGlJXKfWdqludyIUW4RPUc1xulkNn+i/dT3VR2W8OkW/e43FpEKFNJr1WlC9hd/9JwyO6xW
sWsTjzI1+ySystOy+DGKGIebE9lh4SYIJCJOiblc3S5Q6i1vuvzl1QtSSU1nAVDoNM/HdvHgBVkp
tDbiGzC9K+4cuNL63KfVLnW7+0fhBsAi2cFFoTvthkiUmMkhjZVoUrVYPVlCVjgVDLTq+kCSkrNj
9PACfmM64kIAxgeEHGa/+y1ibn6nkVtvqdz0g2HR1mpISmaCHBBtMzF5X6s5X1jWKG1qb2902u84
Rr0+BH7zYs/ktwy5Pm1sqLqhY/SfA8oRRbLLZAdOPcplG64mPO9UMRPltDocFKTCjEjXGoMRSJKs
jvhw7Op4zM7q4KKOMIw+7WNDxlY2unQiI82gyPU0sYo0GsSpzpGTblOxAh5grKuOMcocdwiDpoHU
8sh2UcUbNKTb8CWHrfBwHQp/+qzEqjJZOUXLYp9o5LpSmgbTbAnwNMNaEbk9v3FvO3sgUNacl73X
ObKSF60dN0AMvNeQ9gHeR9dd29I/rcBIaondr3EYM9lLh89wgL3DgH6GCSgX483Jj2UpG/mp9bX2
cBWowX3ICX87e222Cp0E8G0TbXttIfAZMN2nynG+2lm7bBPX4Pco0vGDJsbkyrvIaZJokIq13oKY
je7xYaJed6xBu6vFqoCe+02d7HBvuptRWFziFjQ/uItI60cTKgYzt6t6VKY1zL+RnEjNYDdZ3OWI
9Qn6W68XI8100lw0eHz7nsQir2XMpXd5ddd1/9ElZETSitI/9s2mKjDIhsuycyzP3OouFiyfztrj
00hWMUL/sTpNCjxZiearHHncltEwbkM3+JtqXNnQydaubEDiw265ryJeVXgmtXhTPx44P0UrjTjF
iozD3cd+Hzn56d8433942v/Oz3a8/4OebZsW9g/bNDgyWP+bnp0I9L7jbPjbueBADFQ7u+PSf8uD
ZSac3UHap2CIaliqhzn6E/QlHFq8E+W0vfXN+p8cFs7J17OO3S56mohBbpMBM3O0HK5hB8W8zy38
2rbmbe49GzVYUZ36HgMeGQupPxKQ3OBEnOXCdIShkQsRGiFmeVYLKenhxi1h9MfyXrq0uQFrmUfG
bSyC4Ur3Xb8yHWqp4ewFAB2bZkvZwjCKVK+CsMidKPUvrRwnLmCDTi7syT0hIKs5a9yHbh1JEdBP
UJ1xWk6xxvifW6Q51t9NTr101BznUuO/PfFWkcNZWhvedBJM9SE/qg+EYbz+93fFM/7jXRGk89Fz
R+Fl+QYJ29Db/51prjMT5MqnewoheYWxUT+pxbAnuiK8DfLTFLE5UZ62+ZrqFdu/fePUW97THI2W
4yOSRx9h7TPRQ3EJs89mnh4q/BfXPvC+RBFCTvW64TDW5xUnA/vYz/rL0iIWGMgpi0UdnAw5OmcY
L3YkViMQdca31EJXkkhONnIGWuQLAZ2551VYbWNG2LX2zZVgYKOY3TN+yB3NOB/9dLbVeshQRh66
u4Gsybci5UIoyZDxukNpddewJ11Jvav0M8Wal7qGIJikD6G7LnIcdq48IgM2sBIIRQg3UrrIx6gk
HqzMcQE1Jm89xbw4OS6mDLUQPLHRij46GoHP2S3Qk3NvqjGvlJWIijKZdPZd7XbNGThhc3YHbOB6
IoKNbzLU/e9vqjDlu1aqSII/pHrLAYhv8WmzhWE46s//jVTv4T1bBrvTt+xRSFQnhrWeS54Wjcf3
iYYZlVvgeF8WZ5r2CLdoWzNI3gdTiZiRHJFpiN7bahmvrWe2q2dCDiSu90l/seEFM0LAqu6B6qRv
TJvPdzj1FlN0GgRWMFkCWoM9Pb2E1OIFguXKafnAdCTv4TKYHvq0zoUYfgRdhQGbsLsytU5eFY3W
2iYmIsm5lYeJVxF43Y907HTx6cPOGrQO+iBXbLVCW4sB+SHFXEm7jyTOVAuw7he9eAmo8fseur4M
4sv74IFp2dz6OT6rEfjNaiAb72Eb/bvnNNbdh8kQyYJx8ZlOfiiDMGJ8q9vsjhIfjHGP9h+/uPna
p5DYg2pfeLiOdUwfe+JRCEeFSXwx4NADvQ3pYY5u1qM4yaedM753kdufgk4Uh4pg0MntLTpEDNCN
mgw/CEPFax3GPyrEiPQGS2PtzCUePstlcLZ4ELnFiPYNSK3WxTc8ftUuHlHa+Tk28pnsnZMoohoM
MRlGRiXIgpQvtCLhtDWtNmRTybYzPN5RfKPOdZim6NHgBQNSdSEpdOQ/qL6I3KMDO6VfBV0hpA99
shn1OSIicIxuV2iX4IdqbMCY+DCDj3477pXtf0poU6PEwHDp1l+1ypiOfsuQsbNb7/TRWW1gEKMC
cxmCk62bze3N7RMNp3xkbif3LZO9v1ozu8tMxBoahPrcWTJMyB6+N1JONVkCPowG9aKZBpjFrguO
HgYBPSEgqr+XXPP2vQ4PY5xQ6wYYejnnxgE9aN4dvfN+0bMWN0PKqRn1Meaovi4+drQRFeCLXnhb
bn7JtsrM8obYExqTtrSgtGUUUtqsTDJ33rImuMZp1G9xTyyXStt6XZID5yD2naPBdDBHQZ9dOiJd
zoCrOGFalfokNct/1NQN6E547fYp1JijLsM9+UlfOKJUcOfigHa28YX53ScHicPBkOA110RAE1B4
ObV3tsDsXSdmH6uagLxBcjrU4vTER5XYSgmYCsptTa/oWxy4eLDSm7tULZPNjEO8FvWHlJC8ddhk
xn6o/PgGK0ujyeY2Kw9aJYOI8StEuHVc+Wclc7cxn+4dRm83XCIAXkVw4Vj/C52Zw2bZ9HtOPvAC
ipEB7FATIzHh8wH/a3+GffeKn4DJdfTSSOXF0lL1u4OFbDxmXyUWikmGVznsxKWke0fbsgJNIwto
Xy4pkzaOJPQW1dAUVT4EgT5guHik7OsRx6PAR4rj0Ns21/mCQzJosxLNKkbWCUTDekE19GFiVpWE
5vcnUuQ3oyWce1Nb+dPX0HhnjIxTs3+VPY6DGZPwGuOP35QVDATlXi8qd9r6OFWI/TzbWmNfU8pb
poc8qg/IaMfzNBbGaphG59X0IQIQYFpSwR27RvutRS4bVdlq6OknXnZe62VjOWZA2N+SPIZyMUFc
djclY6ARwKC/0UnGaLPvqhqAkJCwS6bhDqdDKiXlTG5l/TYxBu5zQZKWGIfdf98x7P8v2oQCwBU0
+S3DtlzKtP9dBizeYGkmWRFbUeFZy9xhi/GvQ3LHUtSjLcOTkg1cpj/PGQDCqaDH4KS+xW+j/i7/
VpbBq83TMF53rWa/ZV0L1nyYst0gv+w4bRySgRQ09afCHb1LmGfhSpdOb2vW9CtXwTMWyLA2ymAU
kmC46ZEtE5Iin1RbvnoS59y/nsShvjJtCM0iaKi7abnvrbZqX5Q87+9z6ozVyYOWek40QwOABgWf
+ua/36eeU9+snot0p/pIB/oIvfk/imGTuvw/tmjbJ2ROGAwpqbs805Tl8r9t0ZYZ97SJRLjX4Pbv
UxuyoVq8mt5aZGshaWJUnsk0oZuFmxl5oEEEjl3l0taDz3E7wjOSFl4RglnyTHbFwGygYMbo7uOW
+ONZLA8D5TDRArCsex2vlpvVV2eGK1Lk0c9FFsINYsXj6E1/BjS0q34tC72DvxjRkXHFqnGYE7Z0
l6cGzqJjL/mxsLKfjKTnp6nHxGoCHbjwfkebzh2efhh010ZY2jPCJApUWrXOQ00FXpUn1SoodPRN
Is4p8yIdgCHpYqcepKSJim9aVZVSrYovZW5RSrXkp69720SbFoBKBXXlb/SZudIYdNMtL0+qJg1n
tqCyqzzufvPnOIyye9O7gMPZMLY0CxaGomUNeRO9U0rGhkL+6mEBhQbL9EqXRTudreIYOyRHy44M
jDt3640xm2hsEu4llxAYDpBUm4MCG21BIGjZ7xsfLJSTL84pcUCmhanTb6BTVKBdt8Oiu1A4MOEb
mmPdDc9IbwM9jSlqhzuzh5jKNjMP/KfDfXFccfR04zeRddEe67uGcyme7yZHbGWDjAHJrRamKfu8
Zkz1P5ydV5Pbynq1/8qpfY9j5FDl4wsSJJg5SWF0g1JEzhm//nu6JW9py/62Xa5SdRHkDIciCXT3
+671LLqKU1Djy0ZvldRQcZGc1xYnh1eAu28ET9QpE2UP1jLbGCKYYFhzoLmD6h1JQQhQ5Efnvo/9
VPQ2DWE6SzItcCG5BXMTzvu1HNur5hEzqWnLrXGaIijjT6VCwqVVWd0dClm6Ceko3Lv4ynp0a6Td
8BWY8WejrJNNAsT8aJBceYdQiPIL20dnagDpDa15CAmCpb79bqnVNHBF+xCWJp3IWmu87ZjpH6uq
6oG7IZirGwD3dcYFfWhRIJHQrJ6qureeomqVcrEQuLJyjfm8sIY11R1C6d0iHOJoG51yIZU+vKTe
lFPnp+oVz/jZ0oIYdbCXpHxMeMOWvqMZi88OOURIpXJSyzWYtBZGaUYrvosSVC7WQOhwPz0PsRAm
hs5bZIAs7MvoQj9mpXHPCeBRR5RJTYpnLj6lEs1XBTmq7ci4HOrqy1rQSnT/k9aXffu+g4dsTKpE
vJAfVc4tevYEZQqqCNdmekYKNx+WuTu1AlspB6meZLv26q2mvbfnPL00hscZrdubULjejbvGZ/Mw
cVlnC/C2bcJvqKYe7NZekR3UNCVs3oZ4Tl5sD+iGUrr61uojI3D5r2+47hcEZeSvmZC5FuiCg1Xz
ms90eCZyfJkSe5upLgG1sMObUDFbEwqBwSndIMMxbzb1+z27LeK0HRRjndFc5EZQDo49zscKWQNE
zPD0c2igjJFBvxxkAyx3sjHQ8AbpQn7IZI5zPKXvrNivAmg7UL3vc725w12a/Shpl0Cjb7oNcd5t
MebF+1H0esOBuAUnFpwLq2NJphcJcTQmhtdTPH2Zskp/MseXasR3BF9UvxJ2+WyyvN0gXW749iAw
ggid+97EOgHN5M2pwvFp1IDYRUV7ZRZjqLCpT4XRs0tITXKwlG99y0r459DE2ptKNZa9PWr44/8c
cH8ZUIDdEldzWBu71XVfUxW+y4FQbs93dbhf2KxZzGTtZBxUxFYrWie8aLObY74H4/42jbthryMq
P8lhtZgMppRy4FyDG0mE1DZxHcKcUxVtVwdzpOWyQikbxKk4HFe2iSbUBR84T1mxcpkBUVQLuvrE
vS+E6GKZbC5VV3mbjlL7YbBD92kl92ZJCw/sVXrmqkTbWUg/0Z4ZZ4H3LYHaHzswYNQijfE0iFuN
i36Y7chBRTPJJZhoDLA1tziN3xWmNwSj4BqaAtkzIEaiLKu/ToP31iwgLtYxXVoMCcUlpfsYQOtS
X4akfjTSZWctyicCBJpduLxEXjQEEZs9dHSs4KzFOOpcv1sh1FZEkgvZsRPf87OnkTaUkoBLU2IN
fQ3TOtTAuU+Y6EhKJTAqoS26JvtWLMU0RyMGCkmpjUs/J3WhbpeLwzUCVHh3/ckKzVUTaapWBmsc
1OH00iYmZtWOaX1Ulfbotrp2ISoMP0GGrbectPe5Fn5eELTgkGNlrpRGikuNhpCSu1cCYhfiZSeg
S63Zn6sKLK/KBXxXKp276cFnr+tE7gwXXrbMLcTy0rn3bdo/2MOAIM4+5ElM5AZRBPsE0cYDZRIs
cgivfYjGE+qc3IUekFiPgwlKwja1s9mQUNNr0D6i8pV92ZJtSRd7KwVjrTmle6kfs4bmXR0jh12z
sr30vFk+PccfSgy9T7gIox+qK1JMB+01qrQPTUkoDn35S1/QZ/OyNQD6wVapiI+ygDzXPXEYESes
GnkP4Uo7EJAkS/oWU2mvFbhxJy4ibMy28nojhzHr34aGV4d+Vb1IWz15ss6+qrTPCLKdo110AeSP
5d6UhXFJcpP1KfnQ6CWoXrkJoJ4lJLo6mYjAamCwbp3emX2HrvsWXYx9Yk2V+JZi58HU6QtkLis/
m9N89ah+3aeEgHLsI80+EtDDSROdYRW/Yd+xOUt1I/0OMa7FZitK86Ml/Aor0r7tJKZoGbNA22tG
DeW+S0ocXNJGnTs6IZ5cy1lj9W6wcjnZjlHTigzO/Bii4bCirnhYFjzoqg6rdFrzT02PLV8iKD0a
xs2MEN9YYuvBnZwvXY8SpdGXD55q3FL4JNDrxhOxXJwIY0aRZA0P5RhBVM/XPZ2a+lDRCN+S5b4+
VkW8nrK+vBfzOh9XXY/Osxhiys+6upYXiRxRG/fJ9mwtEKXDI7Z3/yc+uxubzwRDQOlwcBG2Geka
s6hLDWRosfYPRe4q56ionVWAi/bV5H6w7YwQZbExbPQS0Z3mO1AlvF670spqbyvmOb/Ksc1JT1MB
j/ZAW1/ktwSmBw+sHrIUxjFWJYKxs5ORTgosCPBZsjLs5oAvM6KjpbTBUJMvLc3QfdQjnhsaoAGt
lVIPs6zHkaRJ3yJrYo/JJd4qCu58d62ii6suQUEqzzvFcLBSJVX2povLL6CqyQYk66stnRDPLKmm
2NBp/QuNbG0DTkA1/a6gTUrIa3RSrGU66ij98BECvmHZ7vj2bKiPS6gpPt3kIOliAetk57dx8ScW
Tl88KjmswCKaERRX2UHiKil/gkjW9Q1MgoRqyqTeTPUV/yF6AL2yEMrfUshKwsPTIWnF8TgDfF9R
WSgjubg2mqltHWpIeeiGHzLaGXsL/DflqGSkO4UMorNIGAT1JNhISMryOvqsoN7dtqzMWSEhoc1s
gkTMRsUpS/pXnrrW20QLn+IiPHZCeZWU69oiuDKuXhllBy8q32OtMfYppdOgNtZnwGDE36SxtZ1R
ceQN7elOMPxK29gvHpsVSetVK1cVtL4VAFKRUW7le2OSmjA7ZM3Xon2Pdocsl1L5aIC5w/OwHFQ7
sy6F3T5YhaUfVNFWnLBYnRy896auEWc/K+8Nzti911qfZO1P7TEUJOmIxCFSmdCIEopFGK+6dOlG
1cYcsGX7uNJkulAUSpH9s+efm9kKxkUNPGt2r2llQIKn/bDDtiXrOx04s0nPIKKScejnpMwNY/kN
CmoGIv4xdsbkfdcMJ3QzyU7JzPEwdCQ3lwVRx3T6VKa0MiHnRfcrZ9DYMmMrsLphF9aaFhRDceYK
5lzNqvmKzoAtC7rDbdFiAC1G81taGualGTO26fr4DK6EfhRbnF0z1cYbF1n2wu7wYhaeukuN4XMy
K9FWg77KbAUuW69oHmIX33eVWl0jiwlTV6CuJZF3qATCsFIj/G4zjHIPJiM6eNLrUaycy2VKfSMf
yotBfAyeCDhJcsCH7w+xZnISoHPKMzIEBTUcRB9u33EgdT00Vwh41d2w0RqHFmU7pDVBj2zhiUiY
/Wi0w75Bu7pT3K7ZDTV/yFu1ZVuA60OiVoyXWmDwUwPDlhpGR1IUk6uqvQHcQcGWxjF/DADFCpJT
S8f10KqleqI3up6IzczHjwaOgsNEuc1vqjl9RtE9fkXCQzYV8YQHXJzEFqL2OFve/GbE7fJcTNj5
sK8XpfU+Nl/AAzxA4vKlzJGCGM5dI0V+iRhnLOuPFkJITEnJelXoiPrm6JI4Eo7rWXcG7F6R8ZJA
XLsSQbjAzMvGQ1/YA1qwMN/Rx0Rrik+xsMdna6HwW8FSJeth+NRCdtu6LcymKYnz57TBIK0u5bjd
Iq5Jr4MYso6yUpp2HaY4NdoweSmH3BuhEc6N9SldTV4XvfrL2OlDILvLzkjyhq1ABTeFg7IXwV1x
aiT70F0xdKjVuiMU3LqNIhnHmW3StYi83LN/8Nva7i6dxRVXfE2kPIXA1fSMQPBuOK/NqMd8n8CI
W8JPjA8T32QEVKAXQ4T1PDBU6xPKNtr0opq/jlm3jZYkczYLpTqEpDq6gSzKmKXo4Wco3nwXSx3w
7gLtRWqVJ7UjtNIqmubZdJLPOhG4h2IcjYs1jG8yhRBBXmPPL3keYjT701R5+mMSlfs2x9SjQp5/
DDEg0t15sCwv3U8Gmi3VIlOKK3T1YqyR6ye1/qQIemXaE4Ta9eYVL6p2Jg7bORDfGgyiZVQIBQdr
97e8wd6+E/os9AWpv/brvEUOBRlDDjGC+jlven/gFy7UOdoLmZMmRn+/0houj/pBsVkIK27RXUZ8
BQIKIQcSyJZ9E0coioWxQA6RQcpmZGz5Citjj5Bk1aeHqKcwLtcezFYRCiDE3mtTEKfAUKMAYPYk
osr1TlSh8WklVX1tXHSco5N4O8pKxOclmR4eCxEUJPYZIHFYFttm+3G2ewE+VjSaTXCQTqrYmshb
uffAf7B+UEp6SgDuDpGSTduShQG6LTz4BQv6DfZUYz/oSPXIi6Uc6SZI3cv8USUs58DmDgRRS7Qr
9KEvjei1ypWGIjD8zbqeTTNuTkOhni1gQ/d88Mjn8fSX1cGbPaMKk/owzST8M63JZJeyqDEBNaMY
7ovq4ilpUNT6o030n5Ol6pGcDAwnIEpWW3BVnOw1c+oPcTVnl8pok3emm5y+4sPqb7XbsFloSb1w
TRZahpLs1yIEvmR17+ScUiqEDLCycp9M9EGr252BWmcnU9PqJ5TNDiwGcp3L89hm/dV13uIytY5x
u7YFp+P8QC+WuKYcszMTHF1TfSy3k4bX+yf5XK+yHpm//RCbFptDa52+axozIuFZvRARKhedQKVR
18jtvJmGm0Fo2sLUnI/Ane9yg9ZX9Wu2xjCj23kIyE689iwsCiHHVsXu06VPtkCflkxZawApvXRY
BjNtHFmwRm9kI6rN8ASMxD+Q0knY29SxQ6AsVe5aelp7bcjch6oiyNmm4u2jVMx9BM6Uyjz4PgkT
QigSpy3NHsh1YIsRAKHudquoJwIx9fjvdbSd3DckYCPLyOnyy8UAlGZEpW19HdD5YiJ0KwIaWtXX
vQhzDm4+/OtdaSW7GkcQ4cB8/RPDFgpQaLejYbbXUKGc1tcTb3Y/P7iQm3cxL4xP60MyzZ8arV/Y
FELJwVT7se8I2uMrnG5KlqbXjn7sbXbx+UdupuzivsNiTyBCrczv7aQ41vHsHJNvFG3CswW2G0g2
uGxgmp9Tjyw916WwNUwq/yGYZSgt16vjjZ8bYzjGQvxaavYGwk8NBc/I95H5DfhRe5mrslR2TaHE
j72afWonLqITM9JmdbToZuHvbWBIZq6dnM015dpmjIdcW+6lgRyM1ooGt69cONdaCFyqFT92pbDi
owfbZ3l2tEOF+DDI8U1Nd6svxsrvbd62hnjmtlzbgJ3/6K9KehoWixzqZP7ES9H37E13njkThTbF
3VVtK5fWZhEQJF499UsP60TtiadKenMTH21xvpqq1wX0DFliyWIs1cFTBvMTBXJHBPQ5bahSJNlC
/IQKNyvt7i5UVFZHQ36ZWfNc1JayRBIWCVthfneK6W9NJuIidtvjuaxMtnQH6eY02Q4fWTyv28YC
ZIvDcty53y0JqFWuRCy8sbpouRr69D70Yqo0zarvXNEHqobhmc5lftDXITk2UXiWmyD6l1+8alKO
WquqPj0P+vu0uPMlU15jlOAky/BOmRgkVJ5ujdGVJx31sq7HpF269YpDpXMDAjofmnAMgybDNgKi
9E2nUxsB6vBtcZXunVUN76ioUgyxrHW/itJiaKz3Cu3oUc9YCxiC4Y/fej15lQa2JEbChzLKCxIk
hDc5lHyCK5AvwqOKbZw2xn3uVB1qHmTKXEVYNmnLV1B36UnJG+PGvnyLQbi6QrPTdtXMqVagIdxE
9TRS+mZJoTbqfhEA+0nBGushDtu2sbCY2eCYLaFSzvTo6irqfCCno7rksWnspsXEpiIUES1iwMBV
vbeZ0U9XZS0Pic7Kihw4ZBvtWKBM0LKnojDZKEYxyXUqqJMcI+2eSqvNTvrJ6WCWKsZCFNTcWs8H
gn6fohBmAm8/qYwFFe6FFAWsr6Rg20BvoiRFMsytUj/TnJ9uskOH4O0IAkhDMz+qARsFeg86H3Q2
Fi84/xH0QUtI09LeOnEtwCQIIRutPtIEfAH2Gu3aPeW0GAW/EO+Xt9ArkKGXRf2Q29XVJZZOKItJ
IdcdMI+qZvhhprPDq9LpMXKLNy5cnH258sHOwuHR9sNHKUBHDh2EKo0Zkb1HdgqBggqxBZQ8+pOO
gWLrpcCRhL9v5+reizrGZpAAq8IrincP9w3G5BAPfUXqCS13/BsnmSXQyxIpKZmBurADsZD1LtDW
UaJXW8czTXMbKQ6mERvOFKYkZiwawd8HhLHtIYN89rMcI2+pdksSY4jVrXVIT55oYh3ydiXwOH3K
PdV6v/DNSdle+uP0Q5ZOrgYN4YJGHs4S85S6Lo0HMv9UMrNOnolmCLPldqpYxno9aE45NCmp5PWI
B0nKG3UvJ3YucpBOqSlr9FbJsAO30z6fT7KSYa3afIBX02/ApMxQ/UY2uXaJ2ZAuDaVLgIdjRhJU
lwZLSQuKC+t1ToruTlXSCkxTewAIQEyA695qY/ZujpsofKKvqkvKgUUJCVeeaV4tRf+kZPhVy6II
oU4q5jMpo9uSnAcf9SWWw0ZwqsXGNhNb3HEOX4xRXaytmbv1flGn6OaRNrQvS4ImhugZexELK0t5
zCwUtkW0vhVA4cCIMv4jwi+Qpm9wHgKt8pTs0rH+33tLWF7ccILJZI6PWQqteiw4NRC6QOvKWP3n
RfWhFjZXyNrhSd6ax7MqVYqiRTKDsuLajnsYBPWxY0VyrxzknDN11/OaquMzRXne5ZI2HYqiibj3
FFBgmGA5G7D4dzlIIKPXp8vEuXeqU2dn4YMZTU8NBkcPW+KvQ4fOnPq+XeLi3P85rKAeOIfzGjN2
hkX6OznCKFFCKoviUbAz3hI2aTyQwW4/tWm+6bA4rEbV3twubG7yVq9Zm6ECkuKBYW7QYpvxBk2k
tQ9tswbgNWfOrvUogJvQLdnJh11A4lzISUUD5U+ywQpFhiT34sEjDeCgk2M66yaQNkJUhmNlEEHt
ajZ64oXaXBJPWTAn08sEBeAkh24i+Csz57clvLJ9JEyGcoht6rZNniNTFfd5Iv8mZWkapyl1bXHh
kFcPTZiAPKu4uSU1ZaSVFjJoM0r3ZkjwDrAaNgIs8JCC4JCSXqkFTCM7WtgcYGMshJ+jiwjYfFaA
C/MOqwMlxKHI/IztOCl3YZocJK6hEYV7lOnxdjKyygfd/4PL0fe5G7BEvbHgNPnrcVNc47z/2OZT
h/e4sSDtl95t8ZDFD9Z06lXD4guNoxjRarzlizBtJW06Mittb0/gwuThwDew7dbxVNYuOexy1zNu
ge1Yp0y7mGNWnJI6RNQE9rr3+wSBpy6WfT8Hbc5AEy45FDl6VLN4z0cJSdCADkyW7gSK6SwDHzqV
d9NjFWnlh8nr4ycTZyhNvNVle9d/NIlaCuaO4G+4wyh3FP6o5ONQoipu7fDKR73T3Km9p2XfPNE8
/1Z2mRm0zCMnGga7KupxI8/8b3OC7PzUy0sob71LZhqbHB/D5nLyOoi5QzMR7JMoNBFkVl+rJQBm
cuzbWTz7MxXNHbPXeNLiLg+kmzQGbMNiOztKFZXl0TGuEpWkp9E7zbJxliOoImepI8nRTS6VGOyh
3tkAnY+W8O9EguA4aKTds7zHtkutWU1N5N0GYMJYkBTCCKFORQpyjcS1I/TnSpV6q6bDdP5uFC8Q
r1lKxrwq0rzY5PO3u+E4qxiHhtL1IAuYLcGw8/rgTIlxTnT13rmJ60MxJ01WJUuhFVLtdRpaH8+M
u5XIREkKyxWHTkqONDnWC8tFFefUZzjUynHWp7E4iDaO3JEO4vLA5pZ5O+ZpqPdNJzmkhT2d7HV6
aqA9/tIEY+HobXGGI+YV6wtFCP9Tg8qcVsXvp6LtibjSrS0qkBWih2LeRg/VXojra1db8ExBHtNN
4Zu3j2o8yZ1IzUBqQRNZDLnujL6JO5TTvg6kNmgtI5ukYmp1m9qY3sLeCPeAtE+2lkcPrhjA1cLg
ilb1UK6U8HIwGD5heu49zexuS28bqc9sOPfBGJ4Mh3IBKSrxLulRPki5kAtpnq6npKBEzhRk9vJk
66V5SYvV2vOK4o0zw3AoFP0pYkd29rKJwZkdesLvZOKXlBJZ5FIQ+N14Ows/y4G9wyZ2ovRCBqUR
5LHxvBAzM24W8QFPYghnxDUgmYodAU1UjOmYSXOuJqos7aRPtIu05BGRwClbU+UY5qQdCDT+SOPh
3jWhR0fdKfelwblI96N8QvMfH8piKrdhbL8b9faRUJuWqKKLTr/sLAEzja2A0RoIt3ar8H2iuNp+
bfBDOBFwGogFoYtcFGKuJXqpctBMXmtZubRXVmwkuqAmSI5aYiAh+T6ltEi2dnWD+Z8rqNvvlqhB
6TwmWN6nNUSwpU0PErsairKvJ1Asprt8yUV3hYLZAPeVdA0r4jSQA4IZrl/zBKBjYKbY0VrAQJvn
xGQ4WM+wVuYbWzEM/IuGd57oZp4NwibpYe9mkR730/MQuSkltnBNtkKbRhlkcmw/rKjjxpwgTOD2
Cu3IzN/DEqQjYyEZYg8k7BY9IRohsqosbD+EzA37WtjQ4QlOFGWqw9wZJL9y1aA65gI+IC9MGXJ7
p+u4KZymRhSN+5aQrtLc2aOJNNnlUgOgjiqg45LQTFX5DcHRzr6okXxuzQE/Xg+2sCRgOY8/58hY
IHAl9m2qEv27qj1ukLZnHaK1ZjKigyb8jooSJEbylDvreJ9Mi4LUpL/R2VJeRpsvRhXq0Z2v7Zs+
bN63kak92ZZeAs5TbRIIQOb0aCO2bpQYgbWWX5aFb+uYImnbaA2WoqURlu42CjSFa4MrICr5oBLG
q3KWyoVIEkfzJYpd+CmTbvqrN0B4oTW9W2tMySvUUpw6Tg0nBm3f1lNLykNm1a6H0En2tYnHTw62
uEZZbflWG1A4FB1iy01T8GNr0u3ownmXDo7dMUziozziQ3pMTaijUl6Y6AIoS6WkX3E+9jknfa4M
9YOmDOHdJfkRswLOKsrlNQnMWxZQM2VdnKl6Sl1AFG+hohcHArUfJXCu1xe73KjVzoFgdWsG/DJR
nZIxQthIOw7PGlDl2M8wd/irWE+YqCbOTmOcI+r/B0nCM0RFd9bm89+rCk3rv2jcDN02DQNglApW
W7P/qnFDAsbLbZs8qGECTPQCDg5JhNuByKVhqbuH3FS/lFH7wjp73NRTxP9jhZfox24eH1gkn1E/
LaeuKtrNMFJRbka4p7macWJjqowzczvN1NvZwYR7dpi8pSbbsjDuz+KrbiNJNibWXQ6n6MbGygST
hkQSBEm+4hLFQO0GTE005qcsPVTCNZp5Kn3X2O7JBaR2MDvsAYTdFppVt/Po+UBs5rL8P7xN3m9v
kw34iAq25cExdTXvd/Fl2qskVlhszVSCCDcgwf1RyPTkUFjjj1vykGXmQjzvicsqkcSiWyEHu9J7
LknjY9qLenUX13drNM0DhR2u7mqC5ZmeABNELbp9ZU4sh1nzdUR0Qt+emKYUUU1TEHbSQfuLSoRj
hTK1ACaZrGlkDtdFRaTmEcy1kzvETvhAL6mmpK89a6ZROXUdngch8iTuAQgHZW6+vh4FPBYovSx9
K064/ft3Tld/V1HaqqGplnjzdJur+e+mIpP9pW6lxRiY6FGRGC43Www1m8XbanPJcFJH3csHKsd5
9TqWi7bidCc59FrWf78lD80/H8jdlfoGNWpfg/jCgikvrqhKtVNPSJu8y2znH/f/PJS3EJtZ/lwV
3VYeymEVT9KlB5XW+MkiNs3eJtGcnOWQm/RPYL0zpQo0zixyGn4OP+/T7p0ORUI+pKU5/kAN6Ymh
dk+cFcodoJXjawL+Jg+TpgNNF9v5qTCwSsj75OD1hXuctfoDEL6NnVIvzzuFbz1dOu0ydKhhqFth
gERd3uwUL4loK1zCTjWuVouH2ACA0OBMusq7UiI5rnJoWwJBnEx799v98Z8/oWtkHQP0Rs/x533y
V+VvrGnLOpIK8k4mE8QYyE6mlyPCG5YOEwFOLHmffPTnIa5sfEry+PvN3x6Xh3IoVgIP5K3vz9NM
1TFX8y37wPTqEgUuqhtItVVsgVsajDTKxLDoFKB8eTPShToop3c+it/5+TO6iCn5eQic4ThalFWj
VoTWCUzSQIvrAt+Tnm6owgkXhw6Xu46lb476UKje82qdL9Ri5ouGG24L1pawNXHfzwd+HqbigdjS
xy1uu/yUKm580/P2plclk24b30tEQcztOYtbrWdfapmj6BKozfeI8kgs95RkPZCinRzXnoiO79Hl
4pY8ZPNQwi92Cd+1v3CRbx4WCmboGNk9lh7wIMTDHWrTJYWCJoalz9mKhH28h1d9JlnGPETCsiGb
XJbHol2Ais3YDw/2rUFNuAuj1PBzYpAfChHXRFg0oDkh45b3UQsb739/vbB/n5BszTNcZO6W5rCE
txz9rxOSBsZRswo2b1rePhTwG78p9xW+8DML3Oi7RgDCSciOn5NbKAbkAKIbfnQBdYYIRIT8ZMv+
eKQeG3zRRCWne3rh1LQwnB3Y0KJMWFTtYepq7YFknvWu6s/yQAfTc50q/GmiuC2HTnSwIlGq/v8e
TgBEsJFxgjfZy+za+dfYQBQIoEcI8Oiyxr1n38jp/DHUMUrfHiSwvCv980EDWRtVX3o6RW3fbQHu
lQ5zykM6HlCKbhF7CuucA2crKgvNxyr2xV6TczPMyQ76+8/D+G8+D9NEoOQ6puGyRPjt81jMPqU7
Y1lBwmLzVriu/hhN8AMycGo5mptHeVcMI/BcWu27n3elVagdkhnlZCZ+qVMd+FOs/JndaVOOQqEg
u5Yh37jjvHYnvSyyeSMfaApzHvyU+ItNZ7Jc/OUhZuhuTyITrrhiSncN1EZ69zCqN7GIhPVab/f3
74ApjBW/OvX4RtoQ3HTN8GxsmNpv74CXMXGpbmsGJczuNv+ijuAk5dCYeSaSk5cfx/JOJ4vJjEKb
tXHZXezpAcSI4tT8DSJHJ0CXDkZWHiaVcnRNZEgp62k1pNkuAoqrKKGVWcjRlXfY8wSzJdqLHSGi
6pYAY/nALz8j7/zl8bDwQhi4+KdwtiVBg2ItMIt+es2LDP9rbLzJTd06Ow//w1sl3orf3iqwpZqJ
YctRdVMajH9xTITWkmneaFsBM2R6ZOeXP0OUCs+rmn+J4lartiBIU6pQkCzSskUiUdKeBLPGmh8O
EFOco7DgdcC9Y6v9yDqQRV1Ji9bLMXHRpsh9Y478eSYjiXPDurliMJbUYlGR3vSZ/WY3I+TvrUqI
oMSj2mOcuOsvPymewVvBErJkv5d5+iaOU/sYF1N+l3fJQUO2sPn7d8cVa+lf3x1H11TqDbrjqYTL
k7L+10tb3aNTHqMQHXhfprufE7OcbBeOt7FCwZ3PLVoxTjGfy5+J47ig2zC+qqmF7NyB+xEtH8iQ
Re2SruML2fQA5pO0u8hDC2GYb8Z1EcjDWmtdmFioeOWhVi/rTTwRrILxRd7VRx/lk+EX+e+fLE+n
X58MkuyPJyMddL3RVX2UzzNnZS7atWF/1OnhJm7SvSRk5gSTx25ibsbuRVUHxIGN9i5r7AmxxHKr
LLt9lj86dG62ydomucgfjVJ4IoseIYkVT4T30kPUJ/TS4onMkayRZtKD709U6t7B1r3yQf6sW6PO
jfNZO8rDdV5sdphD6MtDTRkhOeF/+v5MhuLoz3TA5WMqPefg7z917/fLB1cOx9GwbTsGjnrV+O1T
F3/OmeeoIZWxJB7BRXAih1SIpzslee3ZGlCjQnOMWDND3NtkBFgig71VHbYJvkxgFu2+ejPGIVvr
Nn3vkjF6goFhb0tlPXjEA9g6+S6Il62Rch+mWHlrtDu6ugRV6SlqvCzMn9FLjHc5gP6b7rQzzW2p
5QThiAdYdo73Vgx9V39OnMZPgFNg4x6cp5av1W1qzJNH+Y8kCu6q9Sph8Y0z1hH3kZZYXhPFO/el
M10ylY6yKQSiPw8bZIP+kNb1thEUkO+2fQUyiDzUxC21e+3XJuAdS9mDNvXbZbSQR2td7ff1+kxu
W3UZq8a8oTtiN9GH7Ts2hC3iKWqC+UzyZ2OO7xAVByKR5ZVij7sfaA8FXUuo6VgiW3TIf7h4YnDL
mCKV25B1kEzEJSdoeDaJPhe71St7CgbQ9U6E/P0YygSBu/xy/NtfXGbdf/w7x5+reiGxBynBXw//
45p8blHlf+v/Xfzanz/2f/qpl6rg3+9P9Jfn5c//eHn+x/7jXw52JV385XH42i5PX7sh7+VriL5W
4if/tw/+46t8lpel/vqvPz5XQ9mLZ4uSqvzjx0PC/65ZTB3/9uvz/3jw9rHg965V/qUaP/6X3/j6
sev/9Yeh/lOzDQeVtuUi9mFn+cc/pq/iEd3+p625gGhtR3fpFtjGH/9g09fH//rDdP9J20qzPegv
msnswXnaVSiDecj6J1OVblMDdzWTopb2x3++sh9Gwe+fGe/Ej+NfKRqY942/lgvA2mguTyhWTfwh
1XDF47/Mg+vETsduTNDB0xSJREHF13sSpnGqFb5q1bOPgaDZd1rb7eB+5QjJoT/NLAr35GcgDug9
/LMIL32nFYDCeTT21N6xUCYr2+FF23chkiD+R8UeyPqTJzr+8aTWxJAPVzuOwq1DnwOhq+6HeKYQ
ozkPLZWG3kmWQC1bH6Qx5r/3cNDtU0Sh26Z+64dmwdSZbHTyMX1qqLS8sQApYdecVMth/RxGQRuh
/60c953yvMYrir3MoUJvqsWuGSG0zQVCUr0GERvnMB9tUpd7ZT5AST72zPw2DPtb6PZfTatU9ko4
nUKt/FLlqNDcuT6ULOozx8545XBym5XtCS9t7V/s3nu0tZ6mar4h3249VGmo7RFM1+vynveTCpPS
ElHQJG9g6dn7AZpfD+VwRr67U0z3EOn1fgQ0v22QJvh4xilbs27bqEpmbOBkPeRDdNfdDpSX3dXA
twEuViM9l/J9F1evbgohqFBGEX5d+vra5btBHd+Pddvvy4kMlShfT6wf0Yaq686aUYNqo7mr4CCW
zlcTQOtKrK1JbOBG2Mjd9m2RuixZUXMiX+AirFPKUUbMMnWTH2rpoW8AJhahSouq/aKF4fOslN8M
A7Ay3qtPjdt/hMP8ZYlpb0G1cEJV27fI4WkJuMmm7cbMjxvH3LQjuQYTtqo1ImWoEthfllO0mDeh
Ordbll3eJlVEuY+qFOneMDJJZa2ocq4z+0gVvXJjge5oR3JBNQQtOc3toGNHqg7ptirtKxHXLsB8
jHk5FJQg08njTSEnx0tfYU8gSHDOCqp3EVNuCxxq1+FuoLAPJkS1Ee8uuMY3erpGN6dG4+S5h74v
RGhf7W1c13mwG+L6+jV7Hf8fSee12ziWRdEvIsAcXhlEJStZksML4VBmzplfP4s9wGAGPV3VXZLJ
e0/Ye232YfvMIImaia+PgQowNh/L6ZZiw+rhDa/F95pB63RSwd6hIN0oEniRVLma3TjRKoJYzNRr
tD7edBq87ITYuzwTu8cKMqUhzotll+rMJfukexuX6ScRR+Gcr2BjGhIy9RY5Iac+a25q0H+qyale
puQrTToS+EYMogK6nq6YZX6uhbGJJx3ZTd+8513+vkg1EdWS4gRlBsp1yt+aPHhbmma1yNaNW4jR
Pr/W4cBMJULYCYp/uRGLsw2R4zjqOBe7fBCTkzLI1/9A40F+k8bxKaekkw8xnjQZwighnSUgMTEB
F4EhWy8V0GLDEZTgnzz2r8g5EJbGcMAUnRyMVB+PRsT4fdTNvaItySaOsV9pZrETeyVGl7YTRjiu
JhyQaNLuUdIgxQv8qCRiqF8AMOhjC5wHF6INd3TYV6sF7r//6rqKwN4ZAjr9mWn3cMflonx0RfTs
kcEEUNWQp/71efWAMP0vC9LcT6By2akyuzBwTfy8Wuggc0Mc05AlkgfZZ1eG+7GJdBush+Gl1rZn
X7MxUjJX65FcMJY8zcS2S4UYlOnKean0VwtfMKPVkHzbIvd0bHfw4gUCX3L9s50KRzMlRFnhl6AR
WClOx0UCKx1l4hcWEwdacuXVv0mLZ2Mss4A8YMHWInk8xW3otJX2DPrm29DnZx/LgFX6dM+6Ktwb
iGFUYvECTg+lk76JLAY6RBi5HE17wA/nao7g7WuVU67ELpJXtjlXE1l8uchvSiUnaFlVZ4poV1mA
fbzloy1VejRMgOkgcDkTesHtEcpZVn8eW+1riANkErYmockHuQfWGzZzp+X3SI4/FWLIurL7Y1GG
zcxId+jEpVHTscSovRuxPstYMLFovsaZ+eRCIsQMQ32W8S5J/Pl7RSdSIflZEqt384KosrCwVAd4
2p9cFwl1GDGnaoon150y0STZUTiEqHGxO1gfpjLNjkGgKJtAo/XmESWgOoQXeUlnp1UwXFcJIZEq
1lpSZ4dlX6jl6DV68t5ipoAXHoInA9xRoJolH+6nQx9wF8qHZU0lPquG32omBEUIg50sBHYOQ8MM
dMFqLWDlkbv8b4rle6Bs0Q6EN5OkGbSz3xTqrdsMMpZgzswOrLZaWzH02Frdtka2RTZ7BSGS3NnC
HfMxz5xqDaT5z3gQmt0bVlTBSwt4pW1lPKuBYXLboXhU6/IqlRzSuiGgwxfMXV2Wl/4f1LPQzYG6
sdbDf62tgZZ6zEpglrsPYUC2OzA4YiH0Y7CJwSjXfhLIyW4Pc4seM9+s6ukOznhT5jgc88wgmEpR
3mdJu/atTCDOWF27vnnoFofyWi0E3bme8r2whjHh2k7sgVMCf6a4A8WgbNSRV9DUGreLrLdM2gpd
hypQBmQWDEd1Fn/QAm91PvzWKFJ018TI9FbzHfbRAcuNIQO3VZUvPWwbO83FN5D6H1Un5s5g3fS8
w8hvWZ33mwSmsIsH7XsdnygJCUNmhDMZYXTlcfmqTXTRkCyfc+uVoz8/T3Xu0EjZxVi2bk5YLpzN
wgLNwxquWNNhRlOwDTl6ZfXDQjwyrhHxw5oSvFlFi4a/us+NJNvS+m8i/jux55TBqsUCxlaYu9ui
YeCpNJXAGQTVYcGcH3H2k/ybj/c8GWHjIXmO64vSt6vWFSkIIlwvQhaXCstFGKpTog6v8XLSmliy
wbutFQ2Dt0gKA0/m7FVgJMVRKpOkxHCqUgNHp/bftXO/XZ1IXbfesGH0Vtbxd7dySSTc3SHJeDFg
kp3K1ZNH1nYMlZGYCZKRdXm5hjqi1xRQBTDsFboA54ZbnaQvrTlJsyQ5VoEmCLcIdZt0h1l9V9sh
R9Rs8FGrzdSJ31Is/DZLfUwB6sp6+Yskfh+qhejWaEYxgZyFpbqVmolGugMOv4j01YWGBEnv4A1W
l4IfRxJ0hPYQ7ZtBNJKHXmZOIxySNXWWr7bdFsEKC8M8p6L2itiOOmwbKW8bteO14RRW9IILPXfl
NjkuxkMIR8MezOjPakoUsoz3N5IefqBwcXMx+QePj5rQFBLO9v4WMi5ixlHO7lIupjeqkurGUPwv
JmIwOzDHYKsm8aYMMaGZraeIjbwbUZLpQc3TqlEJkh5zP6NF75xJUo9xjt59DM9ceg1XGsko4FBV
vwd5Z6dy8kuEa2/H4hzvtYa1Q9etiUnEdurQYR25rGf+VB9FbPGnq8qHIjG64BpYIxUqXxjKyp0T
4bcEnTa3xoOAmE2C3BI8yrfVPUPZzAEwpIGNsBtii4qdsWC0q5aPFHUgYg3jTy/E2zJH0WYy2hgk
yMZkJ+WgRi4dFONsYhViu4tz/8CLcW+18qOF+kH/6xLn8Ir/7BzU8gfyGoaL2fgPpT4LUwNmjVg5
iRX/asYU4QizOgpdXpA6SVOEn/N7lSrNLil/ppWz3UgWADSeX8Lc2mOWI8KtKGJwKIHbng9yalhe
qkj4iUPyPweSTVsR5o6Aexzvh5uIZGJPEq64KnjDKcL/xuiYUQrdM4HwLiiLJJmhzlvvJL2cnYH+
YEnxXVlQe2yr6P0k1Pc9pkp5wL+izP0XmlGnru4i4x9+6H2x1fEFk1sIPVmdwfKbCHtQ1RxWQ/iU
9vAq+AyOKMa4tY1RtENIVHpIfELdBz+SrOQHZrKovNOycccpelfj5HUGAZbUHApoF4iCkRN+iLBT
HUQo79CnAH0bSDlb/Yi/t0BqKf7M6mVsCgKA2omog3Z8S+jSOG9V3UvHeoel8S0MwXKmQnqGSY3o
C45ppE9PoXtIZBnC6BpeGgRrdmfSPiVJshH0wdyVfXjrEKh5xB5SXsbx4IYBMsqgq9xcnn8wrYOd
0sXNWEskyil832PAz4zpOX4dC9MADgpOqfkekUODAhOdp2KlZ6HRvVoZgKxV0bMT+gm4g7RTq8Lc
GEY9UTnrexlcGBN1fpsJh8MucLFQNoNMG9K/3rqgZP2eed7LJbv3DSbd1tAjN8zKpygH5JgJieDW
vdZ5FMJO0yarB6W6J5WcuxbmHlszm0fU9q1DmQUuTT0rylw4XcEcOFReizXdFS+AYk9JtZtmsA1h
/yKEfectY8vSLgUu3sNzT0u+lYxQkoZqZ1isr0F8TzDD212D9XTO43TDDsERcbM7KDUQKGrDc6ij
C4bB2Taz9XHIqdnHMbfJ3ThoSbcFNixyoFP/lsf/foXUjP9ES/OqkRVdfVvM+RmEOf5dGZE0/5hF
IbIEDz5wPGVxDaUPXTJVJb+vCWjLBQ/ZL/ikxIAaLKaBq83/ejAVtlVpucNogEUPPDEhDHXAIulB
mQHV5KH0Esql4HC3KuiNWh3zSnq2hKJCaDI0djXrgEuZxLuKdi5HhLRKSePeFdbPYEq3ugFxgpvA
xFJAvQ7SoEpCjaaiw7xkWBiFF22blWaKCLLgt5XDY9bIWVbN5qUzFCrmotd4RFlg4Qqbum6vwiG1
F7Lw0ll1ZSo228JyngyDZidBRtBRHn6Js4J4WcicHGs/xmVLQDBHERSoIgp39dH3yftqEWbaIeyj
jtT7mD0XF39NQMpfmPb/TK1+nVEF2RMcUTuN7uhGrpM2buex3xnNuLWy4HeSETAQ9tEUX8VIFJkl
W5y5MHFTTaPtM/ezUVYsWjqZspMTOhESfPG2WMPpC7T0LVMFp+ljbVOv/ATdmMNVA/SPgQSHS/mE
OEfUck23IyWbpGXtqzUfNKOBK47ZrRzSr1QVEEkCOVsaXruIxEg0VH6Qh4/JlP7N0aTDmk1K6KCd
J1oAww0ZQNYL0sDYJYw9ds2hedfbsHDaJL8DlyJoyyDYGMU2PyLhTpb8Q9d17DzVh5STaxATVlyl
4rgzB9D/pujkad27aZMZHqHEuSmMcL+6S50U435M+t88jwFOUyZHPAEstewW0xth5PwwCEqwQLiF
TqPhCyrQ3rghZ1TdhondpZx1U5Sbq8CFXxqQqBuwI2AFrwZptGN3tTHT4IcgOwj9S9i5UXocFthN
yR3aKEsKQxI8TiWs6s07OMmjKkFsSmXpimL3ozTCmi7G70TYViWWTzvISWLoYxDtiVEijNRER5+C
p9J1iq1NlOPGVF9gKbfOOFSJl0UHIcd6phhN7sJCczUZTrC4+iaVV0GhZZKrLPKUAw17Zddz8hcs
EO/KwYvTUXFlkYyxKgWmi/OgROBo0CuaYH973k8h6M84fF/oju0lBFH0FoyCO4jtvtAITFkNoNr8
wijsaI1TxnZG5hATu3sEYwYs1wthXpo9WPVZbZhhJJnkxT3ufdM8NwTSOQI7HTa12BokHAeeiaw4
SwiMhQpvEJGu4GHyB3xFmzCeMZUQnlfpLOl5pan5//UEphUSdUYphZsMCLSTmAr1/534EMsdWYny
y5QHIWvkCpOjNuZ4F9pXJjXEKWR8j2NA1ObIIMuOGUmh+JnJgS/2s3rqNQQCS5Nd0lx9h70EUmVs
VFSUZBdM2m/UxsreAoUZsm3Sl1T0xEibbYm1TIXgh5DtSna1It+Iojh5pYhvRycitV2KJ3tjEUPG
zOyEJt6atchpjbynore8gRxtHzQOiWghylbL0IhyQxe2SmnsBBxhitpw17X6Sz4Xf9Mw1+gccHk1
01+UsTccamCEMyT3qbEINf8JqvLLUsSvSl9+pAoSR96l91FFGLE0kOpFUmFLkTemT3kN5vBYdeQV
R7riGaX2U9RG4gjx/EBA5YJ53E+yeOly0A4UiGE1gO7ILY3vMNpHaVv5baD/xAHV6UwH3S8FqsiS
lVvD2c4bZCdGeOtH9a4Z+Tt7l8SXOBtiqPdJcOhq4xnhQvHqeqRPM7ELBZibNJPeN9eMa4HxP82H
NYYa5F0IQp9cISzsgbcGQ9uNzKqCJu0vl4XRWehR0mRGsRPkixem4ZU4DWunl4Iv4GnoUumXCOI7
IWurh2F8jydgWyXJhEMqPXVuehuLA7DOdPhLYygSuf4Yxf61KXQW1kw2N0zx3hk8FXY7L8OOdZUj
rlMFKycjJpSNc1Eq936MPOYmWKrBKjjBxKNI/85Hyor3mAyldSCNy7tG4tdTAosN+s3JgtICVv2M
KLize87ffCKDg/0RlPo48lthAMafmbZRlqlTNjWVb5ODg5K64zIrhPspTARzufxSJz32JvbiIFZH
hSuHsWGqT9ytTcd+t6LELsqtHoi3voIr0vGy2pnc75Dj0vZYRA2vFfGEodLMpP5WG9z+xPOkHXoj
lgcIeOUrtLWc4jgl2JshjjO35UGfcqBaSngZAoadosz0jEG6I5Zc5ItR1btk0c5r8E6W1JItA2kf
oCKjnWqUtR5HUJwGZ70XPvKKKdFcQhlHT38b25U53YvXhg/vzTlONtEI35EeIWtmCuntlDy/lMzF
iXYNtqFIwIjRTiU9kaq4CwsdxjZKcSDhl9lTAYZzwQ20Y/gGGUnglzAZ9tHXUTcJ44eu5+lZj/Qj
QUYAIZp5cQgAmJ1Mnampp5ipyKT6QsudkNfgYFWVTqAXmR4XcVa7QcUhowkGx3ZYNX4oDcEW3ae9
vqfoNfuDEJ1zpH3rTwYCYCcdG2FOdkISXWSrGwleJWykmgXWwR1KAbXYmabK0m+B7y5Ub9gtfQsY
wKm0ilNpZoxeLC4WyRLOvRTdqzkb3FZrCAPKYDD5ucCtJQ0NQ7xw+ZPTSNw02P7wn6Mcb3OyDkML
l0zTolAVwLnEaoeZIqohl2FhH/v1epBygtw1ySfRjPK3fG/0TS0md1aBtTv0EogPQaDzQXvGlApG
Cv/mtOaCmMca6QYrR7Vvfzh7HYyoFpQeJs1jg2dcKm+DJqMYWd45jgo3KMTn0axxFpqpBtpEophi
xc+aRzSJKFpHD0uJrqRcuB1F9WdQxWLXN+qfpABd0wEuYCcFVyI07Gf6UMWZM83HuesP8C1ehyih
x8Ob55S5FYHTmWP4aNZeyqObxHTcM2uCPH+x/7AfKoWZ4htk1xxZO7T0WPXId7AAqWDf5zkvimnb
lnGB7pFSUxCGrz4yWRyEH/XMCKcSOcHVhtwPnRjLAHlLr5f4U63wkMMIGCuBcb4SSnamKrkT6jps
4+Bo9IVKBYPriFAjOEVXDA+TMykS2MCJ7EWDcXgaQ6dKccTIxoSlhPC4TpQ39WL9I5VncfpeSPxE
NlCOM7cFjC9vmi7X3DLGWIGRFofzWoTgkRlji1YCJJpmzqdR6SnaiGstwNrSfE/+MqmXqueQViyU
+nHXb+gaPblk8AkaFPB/Rx0qkp/gWNEma9g56y3hGbLURGzluPqUHntIfSHOLYUk77YKJ73WwfIW
dADHyX/o2qR1F5X+sFPLiTcaKTpGHDBxIQhMEWJqiMtsE5p4XM/SLP9pWOY9fDw0BZOhenFRvPD8
s7wpQDZKzeRlSYxjvwP6nOKy7VlnxRs5pAfASspySq6IPerylzSPHQ32t6daeuqQ205hk+HNZOLc
h2ZjT+vPe8xHQIh9+5zXHN4+Fi9iqRNCmSwbNqlUimv1aNGDV/E74WEZJlPychflZ+L5DtKaFUnw
lcvqo2qN25yQaw53uMxXu4ocp7BrdBAG2nvdYQKuGKEZNJOg+N+7XHm2hamRYZHoLpIkeNlL9Roh
EsJKsphOlqNK+Smb13pxte5sit+LeUwGAkHOqpoxBWAOY35Y8mvYx7YYXEL5rsOQQh03HMf8lDIp
NQ69uBX0G37DdIuPDRYwfuOMjrWE7fWqSDdj1XjypIRXpCT8Xt6Cga2SpN1M83XGGW31b1H5kPia
KzYVmAFzEqKrOAY8CgS5Ao02sfuqmZR+W/Wt1IF5eEp5LcBNsV1gIPJhRjIK0tZOn+KovxCO4jBV
8pTgsQS7MZIcFT7gHJyK+NYyBB1fZ0KD608yINBt/hSqBD/6XRnvhfpqzsdefQTLX6A+NeM9bu5l
Gm2t5VMfWeaBojMO6XLoByfFl2sd9e4QWL3dxJ0fmccpxEp4WGLalIPVvDfqTQTqS0wLFbm1SXNv
Jro9aXdiRy/2Fv2XRfuvSh8J1neDaGfmPdVF1A9y/SOWT0P6VzA8wi2Lje00t399B1vouqi3sPpL
1CeGUw4Q+CYSCXefUfjdBaxaKSAE8ldTUpJH1k+rJ2LkkQ4/tPxbDO6y/B0wAgrUhyzdlKDcyAwr
k9rlQw9xbKdstaRUpuFFmQ1MJl/gc/KY4UibCsbwJEfMbAksUh5ocAVxZESHr7/6lAgF6eJHjpjQ
SHnLKMcn/bcQHiWwt3InE2uLAT/qD2kO+dhXu1uN+Rq6XckD/mLKj5jHDahDuDEFp9in44Yvc1De
8MCvhuuUeEwrIj1tA6dqirdKuCvUE78z1UBXnRfzPDAhYhAAOHREeEbENhk14QCLD2uVsOJBxs+e
TlSSRrtNcMnG9BcAQwzhE/eSLTL8tywJzRfZ54yv6f1wROiHzow2srkiEVNnQdfbMnMCJMEmdZtp
LMw6piD6F2oJKlIe6fpjAgwUy6UtUUpFRkY4beWtw3YLv9bExpnlty1bgVPz8vESmHPn10vIDNlP
FlAlCZM1annW9ov03snvEcXGWUzPWXrJms9QjPzJONblrps8ch87KrRZ8ZL+DEVoiE/1vBulexbe
4JQqsKcT4ccayLBaEHweo+mqTXd+zlrNUvt1q8FSSeR3WBQu/FEYRpEtY5ez7LppnSbgb+wDpHvX
kGiWUeVcy795RaTkkNevyObN5HUS//LsT5J/gVWzQ/mEr+UgQLQz5U9kM9nlzqxc5/FrqiuuWL4T
LvSYIWzOXSzFDy5OydrX8zeedydim5MugZchr9D1z3m8mAzUQ+Y2kcvBJ89/E7W0mEUwxEm7vXG/
waX9KdhhlyMtYLm4VjE5UGd9lCv0P51TElmQSg/Dzc17LH+NdefxNbIndvkqRBF9Bdh2NvDJUyHE
u8Bj18088uM/9CRePP2aeJOSCV94hRFtBv2tbtanvOKHtL6XLWdOx1/XVuhEEvvS4ChOlGZwPNTh
N8hejOZh1H+a+W6KbyUerPpZzedKuifFKZze1OCr4buImFBP1ls1ymS25y66PhuNFDKzsBRtvbjy
uDOsc3rpW/hom8YuNI0qC2flY1VvGck6AhXBDxpbmX69sCJ3KTiPUHmO9LX6kBBaxFP8NXZf7ODJ
jKBioPq8kcKFXzZ0qgh1PPTkvvgxc1YFjS8KeDAby7xjjWqRUkTLGy4SWuMQcqiTsomk2MIOt24M
v+LuL2Mnkkk8PPX30GzJJXU0wjLWs8fEViSCvJ0ny486k2HBDddDSvcStKOj8GctONzRZLLbpMwl
VEWKVn4A3y9GySj+V6MHYb2M+Xc4DYzoc4UpJBQNq2S5wdUcdjnUN8UreZtUqiS0q05GpkxChjfl
BQ8+5CSWQX0PEpSuMZqJCyCJpM6olvj6MGKU1EJo1ecIkQI5cxOcZx47VCKC16OHI5J2F6eLA8rb
1XtcGKjqWsfSIk8UH8Q17M2x4NFfwKGGntoRIioobq9Xm055S8s1GIn3nGkDyyJPVxtH51YNysaL
AkbxJhNdzAnMJ9y0/EBX8lDXRJGhdsrQ04TaA1Kya+h5BJELAoPwNe9kbse4d6x6dMxCYbWd+vjt
UTp9hBovsTF7XUqWCEOILH1ik++Xm9B+pmZOXcJVBAYj1JC+vI7UXSvMZv3DyS1P73ScQ/pvdoB5
/2vFB8M4isl51D4V3uNy+J3ZINCpEdqdeAsVE5r1zbx8zCoGV1CZyk5Yoi3TPOhtZBtLQIN6z1oq
u7Q+yN4BQcYH5qIVOUCrtqQuYt7UfsuRo+NNFxm05o3kWSEyJwkPtULtxfGYQc+yspZfA+umspwO
EW7VR5vRTByFCc3AFLCJeVGMU8s3Mlm39d9jZhAMTwpvyvr1djMUllzddr1hQ5LnqVf5PFwnkLME
+SWcLmrzmlK9JpRS1m/Tf5gj57TKp2Y1LoMWGU30QYRnY3lxLB4pjXXgoPxWuH9n4x6I36L61ebH
qOL5IYKaPdlfjrxJ4WgOGCP33A6M5yhDU1fhAY/pYjL0l8RUO+yi2cfnhIowB1dCziuS1oP+CpnC
CePlKnBVsCJhqJM5YIY9NVDWcvaIoOp1DKdTmq3bvnd5lLmrK5tmhCHxU4vReAovGncq2d8glSpn
xDGnZwwjYaaqobUn/RUCyvjS69qltxI+SW4+kjLlDlrfOXnTGZrfVQzAZNRvmu5OAi+w1O9LBBBi
OHC64zmodEct0YkN8YtgFKRnRqemEvci1pFgYLsqvbfy9xIikmDqJquVb+H2CiTxnsblvhx5iubJ
R0vAZx09PZwcAWRZJYsEoN3gkbNUWjAOb/S48qe83EXa4mPL9WcmtGFGoSOrL2ZuXU1g+UUDwhoj
B3hKVlQBwDh9s6CnEzvT6fJXOnXU6eMZVe8r6DLczeoxnBbfGNJbOlQvciTg/InBDXmqPLAcHsSd
2gagXCXf0NpTJ7cnT66kl5E5Xa4mm66dN/2QuD3rP20xnDhAZCUWnooZSC3mo5SYm2laR2pw1Lhm
9BydQVw+ICHfOlAA3ITwWXLpEYn9ey0bbEvx1rXtMaxDbKmGp6idb66idFN5qyXxQ0ytU9Oqr+gi
T2qh+WX2GWf5t4Y22WhPNWgSjG5SRJBuUh7kiME7hWkmkioQ5stTVuH/FOLflLIVoQl4UUl6FFiL
IvvdZuC5689GSP5qzTwRanLPdFevmlutG//gMoFaId05SQiVn3cSZkEWYvVXZjFF5vjIGAOiUtPX
aFHO9tH8wEFJ9/YF6JNNu+RKCj/nXZ2W27L+Ftmjp4PqZMkJr5FdDv+a5BDAAlrc3NrkaKwsBpZr
HCiqiets4df24+U1hgVq+qRwJPK9pJRoj036GqsIqDnOy8ouwP9p7w2vS66GbMYZHWiHpcwcxj5m
9anawJ3Gz1A9tfGzWLjDWApnAkNbBmqwFu2IqcpEscBfNPJZN1+kvQ3DV/5gPuOCM8dNexuKf5WN
oI2Fex6A85gt+0G1QpYT+A6RTNUru1VHj/w8P8cb9g1ESzKWiP6q6VqN3FKuknqi8kjaT95qDuIX
xbZcfJnyC+RXhnUMuZWTFV908FuzH7YnXiV/RcWCjuZ5adgJhV4RomiSVTayAHTQLZGtYSshZKyt
SpYQBzBYZ7tXHnKzlxiQpjsI3GPvI43jPzFx1FrC3P+zksSduKEdKf+U9K0hqETwSnOL7ABTSVQ/
uSshJae2fjbrF5AAbtQ4lUMIU70fbZG7nSAix7R8zjRHIcIKZZ30kzE6QQw7+HV2ZOKkFF7ikWI2
7pIQpZobu0v6zeXlCtGpY4AXxLQOLwrSTml4ray9zsZaRvMRz0ctMpzEYVxjeEPnCr/Y4nXLLdqK
u+AbjGlu4d8xPlOOi/i6jgx6ngrR3E7TY1wOJGRZ0jnyUCnqFyp+U7830z6PwKO8qsOzXugD77nw
EetP+qNm8TpxO1uPinK+kF5IE+YD0s5s2exDGrnxJ99E2iVPX2Qkqcl+2pDlox/M8tSpt4qILkNd
Nu18Fp3OFQ2XRmSeznXlD+JhHJ78tlTZzRpOgIsJpaHdaPOZdC/RRQzKi0Cdnu8TT3MWeZP5PDik
bkTHiS0lxASl+MmXf4L2WoNvch4zIqx/UfBspVsU/1Gsj5avRNe0287araeWeoTq7zhvSutBHW7X
9YcunXTdF6Y7h7FoXg1X4Ln/rdzAE41TsusIOjwb9UvIn8Vh6Ja98s90OssPy38x959UfpCGA+Og
c1kUxyZbYCbNXNl99TOq73P3rxF8Az+NetKmvZAcSN8tnNDhMe9zGKsHMbgWzgOTkqNAWe/az0qj
utpV8b7rfwYKNaO7weOCP1aRo/5KoKxcb1Pri+/fMySU0FcsJuuPwk83I8Ll5B7Nfpau26GD6WW+
QNSCTV3KXj4AlKiWb8OGWPbislCwGjbnUcf3YLjy+unKwG70f8XgI7cJKRZ7603qa2cYri1drjwh
x0SSJNBD+roY20N91CwWylv2OLZRPbvAy6kT9RTVHnetX/0FUoyDIaaxRTowYPr1c6YSKJdt45o2
zMHFs5RttRRAXOTr+UBVptuTXNgV07+leQbtyxS9Fe3X+qQRku6ZceQyTaByZ8Hl8P9SlFT1J3k2
sbJjNmZr9i+qchqT90K9wDyKs5dRPVflgnP5agEZCS8R0HRD8Dw5+AqbF1oi+qaSv+229a5qT1F3
6lFYjsdSPMzWrYMC1dHuNogaJzIKx90s/BloMRqBaXv8Owr/Yj/1M+NjpsLslUtX/qwf8OMiyk+g
Bo6GxHJqb1VxqesdeEGWMZpvwrJYYE/e2/rSUDa9o8YeLI6XXSs8I5cD15WHF/pFPvFp4NRN+2vr
wqKQPsrgRW7ekdyg97PBGdpULhxFpyjb9r0/mg8iGmxTeYYtXGlWw27jiNj33eo2NzvmbJuMtrgO
dpFw4luI5q//9tPs9GS/Dr5MGfxyzPLwNVT+gnkz3PrGRxGavZfMWplZdYfY2ogtRk8v3hgdhXR8
CbR9vC5l6Kmpku1iFWXPtyC+S8M14nzRufd6BGwU3BR7pb6Pa2/R3BzNdaIemE8r9IIoSkt91/Xf
cu7U/d4Kr0TKz/YXYQ1IG2hO9kDVchZvc/4+pH7gcbQiN9+0LKjcMvdSOsu0/Ws9cuCiCl+XgDKb
tWvL0lM+Lch256OAR0+D9U/Ls6/pIkf1l15JjG4Bp0HX3zC2ViI6WJaHByM7SMGx1J4KCHIS0wsf
lJsWvUU4hNB8DN64WcpDUmIU4nw+ZzyhkfaWgqon5LCA/M8XXwoHsT0I9M1J8hMuP4XAVEh9W5Xj
NChO6Mr04m+czilZU9veImvDWT8Aee0+5Z2jQZe2ETRvNOSoi6l6BXDoXMpoM0xn/TaVBwU6DPCx
OhOcysrkMUMCsvwvnZk4VZtv7Spfn4njvIOv+n3ws6vCHZAHq7pZpaMJnjE+ZE7zcERS7Q/VpW1c
Q9qHoX+68KlDhwu924jZpkCFWbH73mOdglqPisGPG9/0BLdEsSwQeLZtUydenrW2s5pTzkjZsqlz
7OjKgK+m7SUG6JMFDdtiwscxbd3Hcs+L27EK0vZ9CkLPV2Rn+EFIZWOB2CymPdnfpquydD1TRrew
GzTjPPXbQWGMvhOAQFqbLLsAn5xCJ8g37dG0SWeCoEa2ix+6DOvorZK1mOgvknG0OIhRYPFNlOUu
zRjWnieDKUgJ+EV767JLP5wUCh7jTVeokCx36DZq/dF1lLPM2n0EJ/+fhrRUiebw7DWGsHRUSwk/
bG1lBXAQjR+nZ8X0OBazu0FFtcU2i5sDPMH/ODqP3eatbg1fEQH2MhWLerck2xPC5TN777z6PAxw
BgfBH8eWyL3XeisKCo0mbzYOJ/BqFGcXidMg2evtPS1cFnaWGOTcp3S8GuWjRdqFoIpV4tvnI2+U
TSF/SRRnmqBwnbYTozdzunHAD5Mj8pIr29p8omAcOTFyMgovvJmo6zNlYGd/yjctpDHDNmfuNl6P
rLKXUaMzPoR5X5CpuJ2NgxafSn61KeZ03o9cFLQF8kgm6THi9TXhbRF82omwxCGf5/GNrhgh3Ybp
q30yxxCU5/JIk1B6yInYhBkmU6O9Q0yDAiqEbDHPgF6ICOp04tvAz3dUuSecTpgUspPAC6PxgkDE
K4y+Ajn68j1j3pHzDY02+EiWch15zcNIuAJ6k56u6PE0WLvZTgAB1ogCeDhJVrYNKqV7k4iS8dcg
F5ICHspLA5+Ov8CDU7FJDoIKWnR6mIRIKCdUyp45qCqVdTY9Fi8k6JZ+aKp1AiWqbBR+CHkE5Voc
f/KUhGD4HUrks94zkUtQOdHZVbtX2jMVQisdFUbDikXJjF2b/xT/Z5RfxO/YZJ3t0AJCR92y8dx6
GmpsAj5FlFVytkc+UvM3pB+ZUKz0YldBcrmhKwS/XOXYmRuCIitPjdwmcvQcc2n/ZQ4vkXGVfk8G
dDKI1BuvjD0Ea7PezhHsSrIxxOP4N3Kah1/NeBcICY5fk9M5WnZfhrj5M2iuZggF4yUOeJ47VTs5
O8rStAqHs56/c1xq6m554XX/Q+yAP/TP5YXqqP9qbA2ZbdyYq+Xm1XVeliVCsX9Z4SEVtuJ0U7XP
PllmyEo8TeIll8nCOurmGfOUMm1SOk5s+GX/yJqwakrI/BYJw4t+AK49/OcERLsmt1k+n+Oa41U+
IjZkTE9d2ZnqNdMgRaknn2NE2cbKq2Bl1CBxuui87FYG8DtLQhxQGW2+hulolveRL3vsj6RnmN1F
IYpGJdt81aE/ybyWN4v+k6mtILFQtvG3WSzQ/t/UXyOesMjfyNVWo7bykognouGXD1D1PYwWQZUw
JX1Y/VXb8jbK+c7oec27dEvF2QKdCh0h2T+dChs8fkAw2Xp3Yu1R5Ucp3JAr4FHiqXRoHeNvo0uA
y0FRbqNKtNU+0d9V+Y0U4VWff7T1ezV8kp02dxyYdJrG52Y4ceAy4yqsKLITwszTAzBd/OAWWncL
N91k56uejejSs8XTKkTMvr8bUSca4UuEMHVAcAHa8/O8M81139LgtAWDtgsFNwVtI5a3HEBTdB7S
/ydkmXScYhekqP35BLq/mHlvsyQ4wmVrTBVPKdi26Z4GpFk4lXa56oQ30idcjhedmbQT3ll42ZUn
G5YVPYWwM61Tiq+vupbKrwoHkMITTBIQH8Jn2bovFXwEJMfD3i+/S/WSzEzULyTO+eBKtBzkwHoY
rb9rkUf3Oca76ofMLFw7W9Fgwds3GqMSrgRR+QeUOIgj4x7JdkgUrOJfpv0rSFIlIKa0WdZwAnGV
W8E/IyTQZDPiO+t3aQmQf41qalsPj4UlPQbtplauGo6aJD2Tpgvfe4j6kxX+ogQQv1VuiFmikhNG
BjCDS0Jt2CSczvyYFY1J8gCV2KTILM56sx4ZSef0pQZ7WfhuGq4ujszixvhQWSU4CgKHgsS7uyK+
c0XlOuPouFGbdaq/YshhQbgttwyagSbbamz0kAePHv97iSZcBMoWxpMgHobqe/HexSCDI6ROqd7U
Udmq6b/Kogj5p85uusmYcPQtL9LXgMsc5V9Khorane2BxcfpbZhejEjpF+ncqsIvmez8xiF1hGAE
h0ODOhgjPGLwcguUa+F9DLaythb0C50W8CcwOjxIIigq3i4YiUdpYFnw9BjN2x60qu2OWflaGtoV
9Ly6iCjABkdTSc6TP2YHMYmSQJteIxdtp/VGh05SPbr202y9TvfiYK8of0P+h1aph1xkjtWU32Vh
y9KdsOqd3F+nDdWBO9U/1dM9ab616r3pnoP04AtRgt2crMP6ICm7SFs0JaHNcg93oIqXCG1C9cw7
TEvTI2qvrEBBAWwyEFqdPTNi4crDYOx8+UtZRZh6UI0eaochTfnpXJ7j+EGpL7cFZ4ZyJUXFriRh
BWlsD3WwGpp/cn/A6wnh/0ebHotxt7QoT4lj1Qi1ht+oprOJFLpk+GW7sueWT2T1K+jP0UPlLj9H
UJBgo68tiw6zq4rqpCAP2OaWYz2xQ0fkXxhpWQb7Uc89byz3CbRY8jWCxC6/Bl+HFNKeDlpnfM/F
RyBcBumqSYdq4sxizMeOu+rBjKV5neGQ8RfRTXqhiV2iukb51s1w+bsRZn0nOu/Da14yZJLCDYtb
goZnWdYUIgaWkMqiVdfZ6k8adgnnis8rdur6p8nTUdBR5Q9Pk+jcIH8I0BbpgaUAGRzX8nXSz6z5
DMnO5LMY8RMr2MAqesvUo7WJy6MBuMgYjOCCGmLOizwG1qqOTDCFv0/GX97LfHwTAOjYrzXjMimO
8GfOXvKRReup3DTaNiVAcUEhOvqkTq3pzH+ZuYGJqJUjb4Ik72pxa/pnzgBOhQmDhsTGyvZFk/1K
qX7kYW+Y9y68meT36Ju6XKdciYb6XgO1amh4WOUEqnPpfSElBH/p2R/3/DCyvAN9M7HLEXCjBH8d
uHTUm65uISszjgA2lTfTK8DSX546IElpWwZXBM/IZCXA0w9i8nQFJ9CKtu3qaF0Fw0HDLUxg+1Be
bl0f/v/hGL7GZ5C9xdMxzH6q4bQMyVpAk10yoMtM7LF4aCSGQgGH+c3igtHiyF6mfFjyjmHdWA/T
pmW2qTlkVqAe1Bk0vKWhzznLxyTs1GwdmadIYsrdtPWnHCFneamyW/Xrxnp8zXZWnTlRQrfFa3hl
i3TKYDMk73TN4QXEw5J+DxtdO8NiFrqLLllJtkSmp97ymUNYROYNM4sdivQWYdacNnlw1/t/Lb8r
94Yto2YDBAh1LtES7/vL4h8HeM8oWheTbQctM630z86wzRbJzLssfjOy9+qq6DbcoWWyhZnDs71d
nmZB3te7/il8cpoTC9xKZ6VhyKT5EuLCKNZtgQ7wsMCaBjEgmWc22zm9h9IHs4I0beRoPxWHvLug
W4K6ffQ2q2L93Wk/pgJQAleyEBioF0eBkJzr8h8W4Q/i+YNvRijuBlGyJPlBgSrXUTyjMecTAXJZ
TtnWQ7GM7OrTQNDTtp9cg6Oxz6xtMHsh/M8XyfHYN9AZMKo6PXQdufZ2xMWSiTdVPcflA0C5MFCW
jhfMhpFwJkIIOwxB4eUaORVNeeZ1gZCq5B2wTleOpXUspA8p//CPBchBfSWAy5NQRjbzZwwfK9Vv
ZvISrLPRruXpWBMTjpODCXlA4xONdqYFy6uShse4/J3UiE/wqQCVpM13hZXTAq216oO+6m2dG+uT
Wwql4ouvXQ9I0t+N6WnYRN5UvZbNeQRvYzYIwRrRkmEmlLfoyjhWdzWXXjZ+EqSXASUI6Vecf/ky
6hmMOR17MNVRKxr6gk0/Xrmu+WHLzVl7utsbD5Yd/L8q2WtsPgX15eJ5OR61dhMW19KkvSjwDOuR
kNXlX1rJSeQNNYJR702RR+phnPybEiJYu8OCumjhrlvIAP+YRR9Nt4I0E5l1hK+af5xUH2b2iTgZ
OnJfVOcs/NZRWBEmlwPQGMEbTaiILX4EcVsIZx1qL4RHYVIRaciQb5HzNUJZ4q+zm+rV+PvONhw/
OPeJt9wJ+rzNwIaI8oQZ/Z6Vf772HvkvvXtY+pY2wzb9bgOmo91Yfs/dp0DaNCYUvpoFyx4Z1sRP
zb+HGM4XdCCRXssqr6j3oNrVwR2o2SbThf3QNReZ6hcSMKKmGgZK5gqRi4fbNhsiUpLu4PJFtu/A
IKq1HxQrrYKe57mJOPpPlZRv8aHSxJXZaU2TAM7qnknXB/cwskVy8bdwCt3IOGg9xOmli3TSx4ca
sQ3HXPVNb8cqKh9bq7u0JQUHqG3SN4HXFdEu3aZuJ6zbGnXmv4QkNN2XV1rOe0OqhO/TwhvwePLj
heA4aOBKnpx6OokzGJ2fPRr8ysMcxcqxPG+T+imX96w5FfmvRbVkx+aWJXdR/NDw8/kaZXtfI6If
OeAXzm9tcknutCJSEmkBNYubcSpw7zjhsvMgYUDjFoDm858vZdgQYBJk65x74w9qZmhV4E2Ei2W8
VqVHtwBFIpppUmVcENvpbIS3SMRJuMUD4ab5NXS+Ux+DiAAxiwWAIz51qUs1UDyNY+qqSoCb17I1
VaaZ0k1MMj7tMbwADLHl6tY+Zd+uqVWqBwyFBHNMR0nhrOHvGkkG/1jexEI8iRYQHrsm5d2rZHrV
HHtNcFL97bJyL0sC1wQPInc+QA7hSyghMRutfOnDqraz4MW+ZS9/gAwqqkM3D4sofHrE1qaf7kiV
V0p5JsJNBJmgdbE9ZDRIx65kUBt8yJaRAG1C2Z11rqpC/lYSegXfDHlf5cdM24QYHUW5d5a7oZdp
2Au3k3QbwRtMN1+zHeaSl+oH8bNxO1tubkh3XYuhtsSRk/GiM6EZ+kaftqX+oM5m1fPxJ9lVaZ8K
BZmNl5YnU/5bPglDeVOGRx6811+R3qxSYp5hk1kJOakE8p64g16JsAecfP6NETav6+QXK4EEWslg
8Qh+A2VT43lN0ndaMfncYpijToYBWA0ILA/G8F6pXjh5TBa6xWC9loaTWZ/wPaLiM1b43mD30Som
pxqTb+uNwm7aTQJqhrK2TczoCUYhNbry9Upo+BrWB7j4GfFlLr4H1tWv75AMjo5yud/0pBYczaPV
uE13aI3fLHof36rqghHfJAZthUGRf1sC0biq+/GR2wBhIgAsQpyGIhYAGSYyEVvWZ9bex+nNZ4SL
RzQHDK85u/O62gwc7Mv3jrhwwfYKQ0Tt+U2l4mpsr4b2FM29Gv0V9nc+sPhOwAsjLuVjJW61xa93
DFnk6fK2JRbplHXHCM6+vjb3/VTw/Dzr+UtQPjr9D1W+3+9k/1spcYWsQP+0lzzf9P658Dm+/w48
rOgwb0hS3OJOYWU8Om31W+IxQuLODVqriATMY2shreeoUhcy79GZtcPd7BPGFHkdA7y/9+MriruF
8zEST/N3k6uv0buJRKqob2P2qKI/BWoY7b/FEyLB38ywIEnNa87yXYdUJuXaDYmZXZOmim1buk4p
Q6mbeip33ltBaIWhEIkFbCbONaPVZ15+LIer3n5JXDDDVW55swgjFzEPd43M3BjgV72ZGkg0/Y8x
utmOYQkJdCJwLNgCMfu/rccdkfwZWFhnWqPMgC1Z35jjOZR/K2Mld9A+R6uHOPiaaR5KObqmrHB6
ooAD/0MiP0ErBZSGqW0BWCoTTu9H4F8ZGWYTHgPHFHbcdivBTBdEr5d/dUg03JHfG4oPYBk88T56
tTMm0W5xvPSYRDNejo6kloBavn2Cmi4xj5yJhBFiA9IgDH5k5D2FztFVnhqjAXhbj8lWgJJUnBaB
J5ZrmM8cxz1fh/LqYCKiRa8C6o7ogv+DFDNiQDtgU1FBbDLfyMfwYbN6zanHbUraR05g0E6Sripr
p+p/CtV3PXNNHgZn8OLuIHIpcn9HHheK9v8uA/6lER6Tx6ekvywCbb9tbbHcVvqzl0jOwxahjq/U
f009O/yfJbwL6XteuRpVb9pmFD1qjRmZNxhfG8RL01Zbdx71Wg5iDOwbvAKvLw5d7R8qQDjzdKVi
9uoWG9WE+6vnqkCSpNYvVWwd1Hva9L7shTgTrfq87J1V/d38JZwgGpDWjFaoLs5KzQ7Jw7IXiptE
anb9T/NPYFHkjKr5WV2u7uWuNQm2xcRQGTfoN6m6mYh4XUyswA8AVYZJjWbwI1eRLQW9J40VsnQ8
noudD9FSqyD563988cu09qEiYXL7zvUTnww7TMRZiwPYWeQ/oH7x7MrWY0SRFnIbLIkG8o6QE6Jn
HflFMZeqnMvu6Af8RKSpfvGK8NDndIotzLgmcouFTIASEGSBdXYi6m2nyHuzBlJfI4pT0cvidAdJ
VLK7Hj2UgdVO/4GhIjbi3wM9qvFu9V+R9jtUyP60344ZizQYe/K5v2DuNVtgR15PGxPLv0B2NHSr
C0LJcEVsUI+EXRNXx2fbVU4JxmbA6fh9hyL5jp2pNQ5T70HTS1j10J9180kPb3yn5gwlx2gUW7nT
tHRTKavqgw50Jr+Aj673qumfjiImBWWtukvN1t8hvZNMiNj0q87OfnYBzOwZ8kLSKFqkUMOIfo3K
o3q+LFxY/NYKf0r1NQfbmAtRWuEcE0BoEsaNKXVjUNZY4pZOQjvn4QsqXlVttAMJkHTfiKfijTko
QVQi3hv6rf1yMwgfUgiDzP6Qk+CxXFRxwcH4oRdOV2IcyCUw98mNOakpe1nhvUH95JJcE5Lpj3Af
3EHaME8t30apXPuw4WwPWD/YnRYtrImmEsI5bg/8oHXkr3PTGdLPlINkRWm5qRDjZU/apnkbWWlV
D4Db0vYtw3d0MfDrzdrRYuCr8Irrw46CXYYz26j2gCs6vwuuGBv9KYOdumSZsGH400kqLsvznpLT
kVVv1RJgOZBzw0tQ+jxLa7784L7cy4veBO5KnrbLl9/5r4YUtKhgkw0HEApCEEB2rL0ssrKHfI0G
oA7TDle1bn2I80Epb5XwVhA30+38/INDQVHWcvSc4TYaJi8Kl0ULCJPe6AI7bVsy4voFdtoPshFY
9hCAAmYurhcctEp5wY5Hn9h+mbrCjpx8fmeDGxpxhj2TKbaIsId6sSbxhxcE3QyQ9OgucftpVHqr
ge6KkQU8Lmxo5lrnSbNWqeyYtYXUQ9AKB5ST5aNgrE8cuZVXNVfBsmXpnWVT07UjvcwuBX3vg6Fa
zEwjmfcOBzzwNywInBk0pCChjL7JnrGmArzU3ugpzO2vql77DDstCCh+rFUOWG8mrd2GpMMtjw2I
omBsP03cQHLxq0vXaiZQ/UH3ziqmSHkRpaYy3xEq6Mrs7HQNbNfHa6RhKsE1FaTxlv8Ejug6u1BQ
NoPpWiK3n/7D6oBayeDF7c17m/wFXAtQB9olSC+tCuaKRhUvU2h8Vlj0FQwp1vS9yKKGzuV0Zn/2
CmHnM/LyTJbBmWqFaLqP1n1ClhhSim2xD1wSjgDsqgjz/mbb4kTYT9Kzrmu7rn+KD6V6aCXSEJA0
fWTIRx6ozemWcj8nBxYTTTIhEt5yemnHSx3CDvn7HsyMDM11bhgIUzqwskvqf2rAjoMGfg9qauyI
Yc+6Xc63jLE4/+enIvapjeTfl8N0+UWdL7GpIXREW5RmWDoLyBBlFOqqDI6bs5Q3Wy1INfqijI8m
svM3JmjqDm3ZzklvchrbjC9T8lSl8wTLvNhJQvOvJRtBCC9cOHNIQavyKVGdbtWfje8pS9TVvUHh
ERGAIw73aPETQPebaCRAtmwNSfwCgNVRvaLqySvTNUO6O2nHEGafFhpe4k1lnTr9vUacMaWMc9SY
ybwik8kvGU+8cZGL1gBFwp+gM8N/h/kXBESjbpgeBB9KicMlpdCEcnB+CcnumIm/qgWyM/ZKwNJV
2wOrxMC8APyk6tdq+OFNppYcW7Us2On/1NqjM66an68p112XGOtq6q3qOQUGHhzchIT4YOyCqzMy
eIdjYxDngloFjS5BAU7o9r2LRqt2ADrb9WC96pglodGoaT1pzcbQ+CSTT4ZIMtbn8FJoxyCDjOLp
UJhoSBR3jLL5CRBkm3yDSVwSUfjru4EX5Vv/S1u0lPsWbJmPM0bmh+xFNATwkg8BfTEFOJR7Ohvs
CXYnZNTvMfLhR1EKmG2FGwaGYHBZg7JiBUiJNPGdM3AlzE+iWGQA8wvZdLMzej2JSLzkUPqzky+Y
G4Va7PesyJIY2zHT4choKHRHs3u2/KmzqHMapZLECk150CS4EgBgUwm2xVscl4d8RmvyI4cuenKh
PsU4QgRuznS8aZgdyqJe/fyrmwvELD/rI8UB0hfPyTomONOSO8n8eLaJ8+h2y2ktU7TMsE9ZlYCp
BIe69acQNUTUJcN6MOWe5f8W4mNBh6R6YrKqPauQ3U7lJuC3E0ObUu9VjEWpOBg9IOB1yEVoTW+S
QaIJh/yXGx9Z7zZesFbyy3IUhOGRPMfaRmpjef20kwmxCK9y5IjhaYHY8Fgs+hiUkRuJPlDHdKNs
De4Y8o8mp5/2lfHeAAHrMcE16c5Co23mTytHkcCXj6TJv4UokRfXR36UzatebIv0Jte53Um3xDAg
rtGfIJofFPqUBcwcCKjOlI2hOd/I7YE/iU3F7eRjxhHYME/K6Z+SfvnEavxWXGnL98AQbmNmm8p3
SeLDzAhecSRG9OK8nBttcbeqw/LBlsna+OB5W66AtLtm4rWVT2U9OHT+bMOy2Bozyb4zVX64BAjk
9QburtXfTHOeTzVGXakMTSgCF9Gp+ju5oxejAcVBOv+rUZEZ1MUH75SY1wiek5YOq+xDVD4Rnf3/
0YEroXi1RDJLpy17m1J8VZhTSLAQQKYjHxoPbGk0XlN7jTAZkU5rkEm85tUrH/SwCwiEJoVxqfWK
8kn5kpsAvuElITsLuvRcluJq1G8quEZpnQeAjOoV093Wce6jI+GMzsZnzsuekoU51phEZ6Tu0qbO
3cp8FM1Oiq9h/6fgiqfhjUwJknskqug2MatGb6NlUqI1CO2K/h3SF0eWKsT57aEa0K7MeDpy2LJi
nXeH/kp/DCdxSZkdKXoOdA2QeOMS/kFp3l/VeLq4IdHMZJnr6GJ9VPmvHr4F6fuEU2EGP+qHt3gk
1me6Mj5Y/yTxU5xONTqF8kE+EGrBjUm4658arKP3zrz+YulR7oFxJakHs8epmW5FciWYksI0p4MN
jdCX943oVTqYwupXY7rTcaTkTy4AiS4Xzgxh9iDjsOXuTaciaIyXmHWT3ikCNQrx0zLPfnxPm7MC
8Y5tGbML25mIEOvu+zjj5bUWb+V6q0D5o5JHqJqoW4M/vcMGa43vmowjAQpsebwmU9upZJvpZsD/
FsXFsvFSt41SHCmkhmYitOlTQExNntUZDG7w32pY6PJDFY4LZmXp6KCWbeGCi21Vzme/cZFiLnIh
QfaCkEwYUkOvywlm+J+i7qBqp1gMuwciDdYMg+FKx5NecwSm8W89XpeBeMwAEOse6CHBBfwBF2v9
K+3HrJON45ZMTDNKhpOF9EHfB/BrlfpbzRcjf+aYHysxWDW89D0nYM7Ug8UbgJSZ3DYJUSVF6yjj
ZjLRXfC1CKyrOB39tZwBJe1RTtbyzsAdBbPQ/ZrNB6S/hfF9xZQH/N+Uvf1lcuYcCapatdVh+gaz
NVSG3/pVY01QldWEXE0P4QdpGp0g05YlUm/+Qv7iuYEDEiw7mLdkUGGBQxvD5dqNF2yh6U3pcHSg
7kQbSNotAyd5DAaEsEbgNREfHIJ9hbkMMba+454J4q0lP2dn9uTq4mM6WiLNpuqnKn/kbEOXnMlv
UgLf4m/062OvHLEGcrvxriAFRfgjl1sWwTjbtM3PjI2yh7wlC1D5sXAj6/XnUNyCaKMVG9MJ3EZl
C1rliHa9ZJuPCIsmgJ7/T7MRVGQsGlfArBftoOKSEbVlxzAkvVXmOVIvgSuPQCOeWH9JBLykzf9E
qlbsdEewO5gCV3VKkohqcGp+rEsOGfhBgnqLxDzMOtQ2WkhvGHJwJ4OrjswkWw1ZVVbsRCzBCe2J
l0TaDcOBMGDykh4k4xz96DpyrFalbbCwmAzoFi5CRvlCQu7aYQiDRJfAuw9z443DAxs/hdGM6y1e
XGgIL0KcT6tn5qVexn/3n+WGXhh8LIsQW1Ccb6hDc1XB8+NDI3gKIbkm2zRxJV4IgAdkBCEqdjCP
HFuwZYXpFuHHUwZ+Zj9h22ujZ1W+svQd3DAXNsuyK7lcfDp+X1AZqeZPqeCadGYXkvZ6CNFFvzww
XKT1z0PH95m7YKcDe9hXP3xlyp9FpNvkyucpIKhrI3T/Gki8WPvkL3EJl3IO0OJ3M7gBvjih8S6b
m9KGV0xd8QWKoQmbOvwj68Ye5GRV3UO+jypaiyE5yn9x/ysipgcDypR7pV86Bm8+ESdVtuMtU10O
NUAjbxQ3RbsR6yuxcaRrvk2AH8usaMlH8nntpLkjGuFu1PFdkZsrPjTlAvgXMwOhySWXl/BkMURB
FH590UqGv0X/YXsFmQpHNwUui07BXwtFOwsjXwpGMjQN6fSedV5vPcP4GYZ/rX4XhlvuH+gaE5rz
tBa8StuX8qHLsF8yfpGBVAO962ycHZyOAL+juqV0iLCmcq8NG2Fal8lFV8+yeBsaUoMuZfinWAfA
raLaLUHH31W1JrYLY92GMdaBo5XjrZlxcpdbw7y1M333s2b76Wnqb6SLmOarNA4KKX8QntBKWCzn
Z6m/WeMGdZumvWmAXBr1dsPXBHBfyReDJlb+cOaxIb8uUj4SfEv1VCuACjeKKADkf2Wo1B61mOX6
JTkJ8BI2znATlWv3NPM3of3q3drNgEyTfkJJiUmMTZtaxVVEYGsyEwunHueR0HGHeJiWZztYdcPa
So5w1A5eRHRII+nazjIxJixmwC1DCUhxHtMNGimeci26LGj8TDgAw59CHVI3Ybuq3QibvLqX5bMV
4QjYKUTEgHC2N+JjAXnvMejELL/xOTgCfDQT/r+5PafRr0zMUy/8Wf0GofSiic4BbMzh189AmLXP
EbgfLaA6kjbDReFrn1b/IVGdurJQzVjECx5F0lqRtAifSb68JTb9iqiLGwdYDimDExbuQt13eLqQ
UMXCX8p0ADZrG9Zv4TZFbXcq6czHUhSW2QVFqcyBscTieVP4VUCzomx3AkLShuShmO9AJJH0ij6m
yRsELygeMWno8c9A/I+lbHAnupjkSCD9h0qj8cpNgVRMewe7QhfWWMym4TGHG2PcIdesqY8IUXlh
RsI3VCRR3OC6eOL/I1NjqJjItrH14Zdf8fwbz/94/xyr2QdAn3K3Aeq1Je5kr8QGxgiAj3QJbU83
C+bJK5R+itqxx1rOVgxfRx1nvK6U1A6ZroNFTCr5NvkrSBK3cvpW1RyZBbrn9BxRuqwdKgJYLJ+a
5yu/nnQ0kMijOYisqwijLg3WYWF+SwgakAi92sswE1xo4YIDVU8VpkqLvyzze+gZmzHPFC6ZuFQ5
WGQ19kekmL32kbdc1eKTtKhVLG2UKFzuLkleD/WREAGkivt8jXxe3VabeA3N3h4Npb400oPHBWY/
VnaLiF+zThepvJTiWUw/IZEQn1MQz1O3H4Dva+FvEpl+BKyRXCwSOuPKfDOELdmeOKIxG+8HxUQZ
3SMw/qFudEiuY2HXiaMqCJ8xWo3FV3pMmZt9uyXWIb0tR8AUv3r/2OjvVr3VLMyQjiq5BNiAifO3
5fWlejPVXwCOhKOn4ylC3YKilO7lHavC4kBbQ3FbH/zP1xEpgT063iI9VrJCBs42wW9Q8BgBCJDT
LaRglTNpvVq2NrYs+oWH6Dj7U4uL/Odz1Fp7pJJTdAXBWykSe5J1TaJ/TbpXIjco1jAsQfHMEPjP
Iwd6xXQM4os0lX6BAETb+PGhG/IaWzPOXlU7k+QTruP1jIe+RfqGOB2RiQPFEMuQ3HLvBTWgpXjL
GfqUEaXZ4BEIKYHB8YkG7PY3oX8irOAmfEMb6SjKp9VxL8hck6tG+x4ivuAMtFjwlgljSg4QTk73
KyINXGCM6cfga+p87Nqwl4yzCR852L6DJz3xmIHWrfqvBQZYME+uDxzoDYQ4YaKwmCjQQ3lj+o+6
/7Ly3wRcXgMfddNp5hxA69xuSzbPoNxOw1+nko+OCkBwouRKPFfIRMFg0aNmmFEH4+pRCcUXW7DI
oF4P8jYi3tK8JvK3ZF70DF8xcfomvZqCTw1JBHotnQLxZdV/nbnqNtNmGA+E6yTiepiPvdPDXtzE
5atlpusJNBDzjYgBOaeDAT+5A7AfSmttLSt/0S+k2kLdqP55ZlhM7xO2jABYwfTM3k3b1+JzCTIU
/gH4wJGulh5kaBYQwp0GB8qo2fbGPqVxMr7FwXs/wBHorkLEGJ+1HxzaAXFK6IJ/Y3NxGfyZPuhF
Fziphn2t/28L8TmYIMCA7+85bDOyKa4BPnO0I0drO2wQ6qWxK/Dp+ZeEZ108xsOLJdAsXEEngANU
EMylmNg00q2he6ipEFWDWigSseRchUL3BFm39WrTuhWWxj08X48xOWEdImq4RewQ1JxgheSEV4Tx
XbtPYUe1j4QbIRT343RZJI4xd1zYCk6S/UHDhy2F3wR4XcBVi3wrI3DuSHBh140sLDZEYuZI0VHT
1MZeNDbN6I1xvuiTCVVr521jrvXga0JSEQlHrpQ0e8nRDQAeWTzbJQqPjHlnFVV3s0VASMZyo/Dd
U2CzTcf3LDqXwq0LP/r0FPNuNPMBhKPZDJtGXS/7QZE6KL3oG5VtNO35Olf+mawyRfvVDvCR9T4l
j4gpvtnovexSDGd0/HGV5wt7zm4ocp7NdG2J3juhxysBUJ5nEpx9FQbbkNB9yR2G5wDcNfTINYLz
kmWh6CdLJxZul5CXR5Dm5GeOIX+kcIgaJ+BI9kDBRV2uXu30KTfvqmetEUotohWy+QE60VgBkcfS
ftJ2fY1+Uc9cjf88dlp4ZbDRa82WPVcB5stNQEE96ivhhNcYkItHjqSKuCFKHDlVe6ifeLAIOqxb
1MReopyajkgsDq71/OQuWoYfHXS6QKQo1vSK9/8YvHApF694y79VO+FvSSWy5sO4IiDDUmMh/Wmd
TFtMjr+LiYnI/+w49Zeoe6X9D5mBmAcCIETeM3SVjejTa/0Zt49xVvjEj1S9MsfXV/KyBy67ATaF
sYESZha6v1BBjcexuJbXAegtlYxekL0CzhsGNyTupFQ8YgfuAWlkf8l1fKvCJqIHGwSMnSi+MzSS
cxrjXzSfLXv68LZswEN/UYwLhsCl5CVcq9q/Nt2lYCsSG8WyV2dYoCDTiBr5j7Hz2o1dydL0qzTO
9bCa3gy66iK995lK6YaQUhK993z6+WJXTQ+6BxhMAXWxj6Q0ZDBirX/9xh0Y4EJrSd2Hr7BDjBuf
PQ5tUf1RIMPVlj0Cec5evoYPPJmshnbeq3w5Gq4Mi/qTn8/Hfu6JKfeEJ3De98ximX7oV+I9BMej
jV9FQVHuH1jmnUI12/bkffZTp/7w4MfIGMh+y8aK3mko6dS6WeOsKBP66o5yku2ZBwASGf51s0Ca
+jlzcm4jMsq8KZaxveMV4Q4pGFICZNmfdr13dEFjcmeDdqLDkZkgormi1hCgoOfvHBaBKA1xdZyV
JYcE9iMBMG6bXfARxIHkkDTX/qOOl3x9PbxQNKjVmue5yN4lmsu2/CrCnZhP2RALcNCfUBgk/pb1
JXprtTlEpgVYxOVyf4Ivsk0EBUsaOD7yc6+HpJz4UwlCeHOyu18kChIkjXBY+tHy7llLoaccqw8V
HyGMSBvqexu+N0VTZf62WjqJLSwP6IWECoBiNyS+Pb2oNhsQFsJV8C4IXJ9mkEzx1U6cox9t7OS9
p+qu8hBuA1rA+E2gDqSxiceBPGniZ2ZagSVe1zBDfMksBw6u4gp4jJI/Dt6I15l0TsQ5hlSBsyZA
baW8l5xeVUob4p11AzMnnKo8xOWi5BQjMCiQer4JkQWrLbDKJSzuqnqXip1ib0c4l5o6o6xK4o+U
intk9SfGJWcIlKXvzJtNcyU7FM7yLOZ0ohCFZJB/MOE31s1KaVaZswUWS6FIgaW231oBdGAQJMRs
bFRAUkSZ7eeHIKcFUHTEwCXSWNry5mHOmiqZ2qyZImrIDWdpmO+J/Zn3HymDswmziAr8eJhZqQUn
hCmxxj1h90z2pokWqduLXZ4tT4iFM46hYdgx36KGwSaJXB91EfbsKRv2nEr/QbQpNDM9YeXlOeh/
GmiSPK5YHgX5lT16qlUWWjaHuuqCTAPhXzL+iqcEFmlk/xh2x/HPYcXitnH9gS9dUrF3qMynUbf1
yy11wlBDU2oB78CzhNkrMa801O6MsLUGYDxWzqJLj3T2O8ytAtB4DxJBPkRzT9giw+ZA/zHlPwuE
RNzU9sFHpGJ0vziVmdMM9eazQnu47CGdAKu4DQDKKjS3Mgti4EiDUqGhctIchn/lmSc5OBmQwJU1
9XKHcBB2FPby5i4LmPlcRJ0TgujcBNFTf+vxzqvSla1vdPpXWPyQOjHYC2fQWYwl4FEByZNipfeW
TXbCTL5WFmPwChyUfWw0xQEeioz0CKI28aGjvWWs2bUbH5GbIBdJpPysRFNG7QWCgBiR1nibhjjE
HoH+mXKlS0YFjTxTmtl79cwwJNGgk6tT33lKJcIJbBlkWI5GDxmy91kXxAXILP9TaN0aHOaCb1/5
cm3c0xfhosKonmn/TCAaanBo+qfkgdJSg0Br7piLv7OVCloyKxVppNjiJGv+MMkYqPlPwrQueIRE
RJigbr5xNc2j/iajDlC0bYKJVIgbUJ5ffNZmuEfJXUjIWNZ1uXUKEzOpZp4MSxL/ivBkBlvwRLyT
J93CmgIv8bmYvl779BryrVVfnpLI1VnJTA+Fcek68A4mgNn0k+LRgL5hLRrrFmKiA0xggkDi70D5
gStOvVDNi5T8jgaddzLH5QVTionG1t1nS0aewr4g+KNNHtGu7rph7YwapCdsRs4NEzeaC1Dsedts
QhG/YLJHn2zpJJtPl8G/c2QoQGCK0286trNBnjKir5ODKTOTH7fsb54B2U0WYsaQzvvPLMKaWdan
Q66W14FzY0OTL93qoHOy0rQJV8OZkh+kEJhCSeaJjlERUB4SZpghLI176UgEKRMUNO5CSNwBBxzW
bv6EPtnzL3WFNJokA1Xd6dmRVgtbOw5SFQ7vUYYdlK4xJhBLTGe2z6gyb9lgjWZaWvMQnMb1F1KI
jpAhwEZfmnMAV+M1GO4ix50jBAsJsVeLGUwkF1kAvey/XXmVgfh8iJUXbL48iRom+ma5y/nRc46R
e6/8r6ytCGZbHPQWrQAAlXFKQVminDAEPksz8v/+VSF2U7cGbNSKDICKnrWAAU53j7yv0HYGNw01
bb5ESzQsoW03/ZfYWGtiHfzimEqoPsisSCkRM6hrpLvs0NyauArkxXekPQrkxw+zeysseNuYbmjj
u8vIzEi/NYvZtDrODmqtTKzhQzSquWUsSvVMjjf4hrWM1sw7yPlc5I49pS41+nXfvwvbtjiiR4RS
bi/oASA98cA9uvThorFMTFo3hbfV4oWPU4JErauu/G6eYuZtiihua5LWH6plYSzGV3TZfBedPEMV
2FMF0dv3ZgKtBGPvepPSmBD5wYtydt9ZbsyXhJ2X1r0byhNzHp46lyYTLgpUtOYCcj2hyWODMHDx
4qtUVBg1+KrFo2BjUtN//EFEk2soEcb1lWABPuxNa6MN77BMC3uN0t+wrl6STAYP2E/0hMmnF7w0
gex6Dx8KZFM5aPIZfyfHpDk3+aQiTyDDwUK8NDoXJAd6dYsG2GPUgkONWUsAe+Xp6FeLxsm0boLn
6yRHXX7v8D8i7bLAuRSbYWWhtXti6CRlydwoMF8xe9oQ6MyX7xjpwmVJ1lpL6V28md8I6nXc+quA
hCB6686TWTTVjACzqcCSQFAkyjVFfvIcipoMAAPeB+cTxmDEjuWIUFWLMQzcrjH8yNVf3EXccldV
FUfaakw/EwZOhtbyN8AYQIdQ2gmruYCRUSw2Qke6bskNzMje+VChGgTGyww/3OI8DLB4Ka8a6mR5
2TrAKWSyob95C+gXiw6n4QmDz2aGdSjTm5EtQfcPhcmtz9+G7DMn9S2Eh6jW+VFpH52Yj6zE7qgw
3/E76LDWLzAKqYywQYJJ9RWh63exi3XjmtBZgglQI7XsrNu2g89PrXV4s1zChyF68FucKJBhz0q+
LeVpDhZjeSvp2y2oYMglc2fAMf0yK9epZEwK70UuNTUxJCkI/c2qmjkAo3sxBiODd1Lnp0z/UXoS
1cgU09ulT4/ujkwdi1tkL9WT3p5r/Zil0uSVYUbVrIWOScXb23kDtJtU2ZGn3FLPZtlimQeGcjXz
TU/OO5hHtUmazwK7tiTJuE+Yh8ObJFQuE2LyuSwosVujuSP4EBrmzRuzdaHh19E09xMogIySPf2D
yQR2u44QX20Yuurc/7x/FTCCXemlpCsBAAP++9F1WGhLjwrrRoyXGF+H/k/QnWJn2y67EH2nWSCw
oROatNYcfKiKVj27LKnsebMMlLPqnPT0QMujQW+BwIzFAqwPneVLjjCHNkgXVEcI84yC8Ki28Qhk
03VHYQdGxR0cVYy9SM+M4Hmgi4JGE320E+xHvoD03GJWDAv0PHgCnTSTxrX8SbVnVoPvys1ikIJ5
gMIPQhsWERRnFBzc9wblWSmsw/OrRNchy1tNVVDsj0hjH3KNu/9W+gKFx0QmqC5e9iKdkrfiEhI0
O2HtV6Bq9YEpEa/5yJNvCHBQDEhdkvCSOnowGVhM1L7VlRZcDKDd+iTmpx7ASR/snPiVj7d/4X0+
sms/JB9viVmhFH2Z2tojPyrnUFDeKZXD9bC0hgOIKfHf3bj0zWUVn1LdmWrGDm+5ZgTjorRa+nSn
SlUvnLabmTFeFuoJeRugdwIgJrhBYnLUJlzzE1z7THKpG+FfBRtbQL+czE1Xcfdukr2T4gNuF0w9
hdgZ7bW+LZSrCvl0BCos83oeQghSWSHePMQ9iLVLC9bwDPyZEHYLER9lz3KMqyTIqDnqzLoQDdKU
JpoaiLFBKKjn0guzXAjxdEBMgxNoepZNtR8d4jMG/DEeIRGDzu4qeHzgOWqEawktB/uxEGBVzLCo
gGFTaByA4TmZnCkhNNJvghcuMRzhbWRB54SdjhMU11fUlWAtxK7NpGJGuTrPsq3ApUmpBF6K3S+1
4IH/6cc33HGZCuGkQZY5I9mnUtwV+rqKAIFRSMI4uGOstpi4pqgHdyovbB9qHKu17CNDnJnvmOj2
2Y9RIeRcMjWp3HHhJh+RjJaRpo8pncUTrY3CO5OwMBNpMWZQbY/hIWxSBTOsOuPkNWlYoa+oHDx/
CJigmf4bTTh7ObsEjly9JU9VnVqMpJ2ImY7nfObZK6CIrLa1uU+WGHila+LxFq2FEd9SzOKAYhTA
V9HrJTQFA+Y9KSsUqqCyEMocQ1om2nqs96je0QkzX8v32GehATGzeSqsnrFE2EkmVJtFU2BisInR
e8jGxUcBhNsphFJn2vYOje6lwDWDgSlQWmWt8aFClD+vhm1zRTdq04bF1gnb9onbbEGXDERINnvN
KoS2Jf1UXbXy82hKzhi4DoxyNBpIHbILG0uj3gLzmcb2WuUGhgzKWZzAhcsm3+kyMIGx1FkBFuwn
1X4ESFUcBs8X9u4oSCaaxX6yuo/Tvr34PlbMX8TGw91VZ0R6zQuV3Y64A9lkg3kO1QrcKbCPGodb
hJdBmb1k+yh3S0mB5j2L7GdJMdw0rDFth/vcogC7ozxcpIS1znkuF07zCPMrkRQ44dXTHEfPMWQO
g9fNKk/3nSPBHwXlxJyrYGvEznntyPfxD4tLnCi6c2RUNLjQiNhUxWQcYqklnFPVrYcidhyAgbNz
gEWqXaLGRTqNEkTel+FKky0W2HdECyjhOlMezf5ZpTjLPZlrSyGEbP031Yi2AYAEngq8Z5cf1E8/
X2G3gX07xwC9SIY1HqnmPkDYDiHPxG2379AEvoLxxMhwYHBesTU6AdO66jzkRzu6d/Z32L46eVwR
DkCxlsfQvKyL4bEPKNgyHeRmSZeduBTmxIfoKAKgrPzzgGm5fy6nozRjQeAwEFaacNWc1aEyd20f
ZdG5WVDtuSeY4LEGZE1Nz+BBbX8S7F389CsL3iVM4MpPIFKc4wzii3PQhLM1+R7sA45qvvJrkOHq
XEN5nAX9h4H3eb2XnF+j2avmRkUT4D4c7apJvyzUMb2EEaSftY3q9qiqc4SEGvpwdWZ13lqLKQJg
IRKmO8NwJEiPmvXuKTzhsIjkYSPNw0VBnvo/D1TR1fHJ4YPNJfc6QtyoWjRZ8PUNMW6vn7K0ECIJ
Vdow21dBapQI896jdEbsmys9I/Rnou5kC6IPlhrbvO/YfhkLQVAiaYIp7xo6XTDN3lVGko1PNOjE
ZmJSYsjwIQc7vVtqWEMmwbeiIURXLmbZMDBDBTXceqZE47JfFUvIGfmKhWiuO+b6QXgXwNlAMRow
9rRor+URGq2OS1m9yKEGY+Vbx4AdAcWlWYO83/F4ngbKoZMBoQAZnR6Hg6vFSZCxVGK0c5ySkGko
yym3wHqc9bBijxY9kJYuUEYLY80KpITqNd9wJrTBCpA+Gt+qCjPJfaqd4+Ta4CUQ7FDfSMXCYLkz
zpk7S7py0RphZk8lUeXXhI6ZcB+Ec596GsHVW+W02wqLkhnQDBMK6Oo9/ps0dVV4x9ylz357UBGL
PkMoVWoVtC+Z2eTnKDx/Blw/bV1tk2FVkseG7U9ts3czN3Hrr6R6tebFn3qrfvz2fTJUUB9Ec8f4
TGDRlrc/Pndb+IGNOIAoO+2lG1N7bCExEPwAEPnj06vZZF02h4qmytZXUf70+4syZjx5m4LFF7Y7
xXuO/t5+6s5aHv2dqZZzZyAS663C41YMqJkks9EKu0S5gk1pHiQHYq1wcuMid8L4SRA4mWmRIEUZ
iTOn95mQXlYm1DeNSXXO3SFCL2RA4S+Y1hrEaYJlR5QWWO3hKoD6Hy1MO5xaWPwZE7G8XIEYGepC
Z76TNCWZ2RnBiiCf1eqOL2gz55blxclAoIVburVr4J+rXNGEJl5ubzK2CAEMv6Hew3edtrSj7kl0
L7gjC3qz3S7FtKUkFLI0WIec/6WSAxN1kwgSfgVT12EmG0k8mNg9AQeOCy4VXgR6tdaJKMy+Sx3b
DAniFcfXyJLQLJ5LXyclXVq9QLiBmedYQP7TJke3vgSPriaAAz4JOHRUXyOKJc/QJnT5WKxOKw2B
sIeICF+QpoeAQRtCWELdvmswhvqzhmG4R7BH1z9K7PtzFMFr7ZFhPBZeDRUcbjip+VmhB88pFaKP
EctAOL7UnXC4y8dIzg51Dji1xp7uhCu9nPf1SReDCFEg2u8n3kzDUXHbMsRV3x0eMhRzykoMDiIO
MOwfbeNBICTz5i3zPPqqfWETNz8r8AsVyIWr09XS1GnDLda3DB9kki1uXv7+Z/ORB9ieO4+V5AiH
B9pn7hT2grG+UENAUAwWu7V7KVHkL1J5C+u2kc9psx6shVvjLbkqXF5uhh8AKJMWb1wrWhr5IacX
6TUZ9vMC+HXELyvdtVxPHy0g8hCabmUmv2JcBfHwwuF7LygbijCo9w24fO7NiQ9Wv9/I3QLjXWH3
AjkThoafkxP55lHBuOdyIGZ1lUBFKVbjHXyG/KR+BvrOfkQjF/rHhkevir6s7hWEsxbhVgXscCv9
vWxeqvw9LeBLLYXJYbegWmuYPRVVhxUflmTFMrMX+FUVOaTzhevuAUO66EMTWuuASTPiW01mk/s1
+svYYbchMdT70hh+KAhD15G1FjPtBRaocT+r1JKSAfDa3w/VzUasgZc6iacuywRjhhgXiY3HQtT3
FcfgHJ9O/xNwKGYQQAQHkiFo+mx6OuNcYXGTbxDJBPWtUg6D/rBwq0DbBzs0cpceD2wLlLfO8s3Y
b9LgoQ/xytQ/MvXO6lQV5FUwOUUHO0IVKjjbLVQpuNT04wrbW+xKjsyeOE1FyzWihemmpIZMBvWr
VNB1LZr87JDaHKjXXvlU4ZpUPNtBMxvNYOrY7wOFYERo0sp1N7W/1/R3xTtj/yq7m1zfx+YmjPdm
8HCsGwS2Bo+K91FZQ0b2/WsEjq9YJ48nQNuwrHPn6gOreICixotZ0VDupXpnUDrjJyG7a8TMxUiG
1qAsUg/qkT4AicK6lJ420ak96sQFQJeO51FJ2O1MpyGKocvo2qOXTuO4lvSnChkmBrmSJVDa+L3P
HjndVrbFNC1qRH3R+t6c8fO0vPfQheXumwsqNaRIbFPoSDLm9SVZEHaAE1h28+Vf8rqxcKzMTeuv
3GKe6VOcqjfYQsaw+zIYnKZ8cjG5rdeC+OWax6A7jBBNjGWafQ7KfLBvmU4lPuOQZcJl1xtb2clX
jDDV6l0Lbmp2H7HiYsAiLQN9HuM9DF92zhtQ7DYeJuXv4FBjTIBf4y4z7nUCkjxAz3faL9fnSZiP
MQEd7za2BOZMThadiSiBz1m0aPuwcgDhCruLX556tFMwNVuYNLSRmA2bw64ntLrEcgRgVWoQ0iO4
Ck/YG3hNj5Z27lhPJabk2vsRii00EhkeGjbSRe9TV39DPmuHAE+2voBaiMhZiGc+t/DwO8UwlAAb
57a2TuQ7QZFDfcL4uTL2wFijeSJDEQQWLRVe93+I2/5v3PEwj5jBfmbDd0zDZyZEZcgX6LNwaZp9
6tbTWSU9MUpCJZJmFxmfk+TRWN8jq0Cigk8EhbG7w08IAiodZUNQcqQ+BKXOxlr1zluSw4nHMkM5
ZgIM6TFhyds5FusztzuKsUWiJdNQ/RE5IaHyGPwbXGrNg56LC8C+VY5lDCyy1+uNVFNpC6wu+04Q
t1Dom9aKzUGMtJoAw867gycql1oZn0k9caqOoCAGNOzfvs9h4ADt2ju33pJDw93Sm6Vo6tXbwU/w
CMDtn1eMtB1PDpYoLl6NR+FzhSVWLSYNcTGpAMjiypjWHCuhcQDh6TE9Urr3JDQmsTDG8H45/vD5
6UOySZIH1p/eGJDRcDDjcyw/9RGTr/4WbiS+XLfJSLBliF0S0r6jvPKL0wCWVdPkZua3Q3HVeYc/
Cwfor94qHkA+jzxxl7cYKnrv/qR8rQ4LezHgrqUHg/sCzrRdQG2hIwdnbdVJr7QADZhXXJNF2e+L
lDSpBV0c21VDafUH5mtmDbhHghkeRriY7WwjphvM6t18zdCDbNQxP5UdfH5OQrjXUfyB9iuJIWMv
ydxxdXGzCm+n4wERoP0W+53HKImrp5pHRVmpdGzopBGdlHgasHHsVflHAMEYw5XhU7MP7G0VJqJ4
/DofKlLKKnv6EvA7Ju39K9YRGmL85q9K4Gpnq7dPm0+mPMVo0hJ7p3H0ralBX21uE6o15M/VplPZ
74Ti8sAyGaM10yU2NkxEqGhIywXMGbDSJM8GkiIeww8EbZh9Kjg62Ww5Dmh1ulHkLRc86x/kp0EF
8rnqzxAuPNX9Xu8+x36rlMQ1zikAbRkgjrgHRn1lx2t3v0WHm+kSkMctYC8yINtEFAz91sBUezf2
8BQon4E2AUocSIYra+3zyLXXLP4xlGvfzvE9cX5AXq3sp8iOUXDpze3QLOt6B9O+gzNYwQGT9r1+
c4BBCYirbjqPBZrc8FeRAQAzYKfqMaZX92V0Mztg0r6z/ROISZuuYmqaBtAkICkoexFjy5g6po9i
DqTrUBLxlWaw0eJjBbMR24FkHRI6GPsLNYGTuQlJL1HO9QBctBjTJaKDRoKCg3MglCntnkIOr65t
dArC9wHqSBUBOIztpDQOtQQp6JZCe8DQL2NAeRVZL8A8Un0phq0wa6fo6Qko2jD1s6yZXTIVPwbe
xZUfdfFVaZdA/ZYCvNIh2ufbiO5rwVv64UlCr1e287FdefqqsHhsI9zi926Kbcs9LmBMItMEs27X
PJB4hjEBx7IY+9qhevYU9CWmLM0SdQbyeG9aiw9itv6mxMbCli8tNjlsRgPozMHNcURem2R1c3/6
SY1mYiGSfWu3X6UEOwIRMYIEhEG8q+5cUh7kfRDAHSWmxFpZ6i2U3hy2f6xmBd1wrYDqVT0PTbcc
CNOofvUwX5TMS8xhxZwjQXXYYQ60Ut1bn80bmcydZdRJmPXsreBnhA/X5ot+YBlM83xK/YeWKI/X
7L6m8+UymQzvdrwgqMUsNsTWL2rO4gAXAXwYodtCBiN6Iwg+C9xuEO53xT5olrpJt7hDjGoml75K
UGkJqt4i9Rc53blFnTzc6+TVqRzElkHXJKyhmPVTbYVEkIO+ZnurvZoo2KvyS9Lmdi94mpBdSjwv
zPZkqjBpwkOhs7Rs9J4Io3YK5gARjstoH5FWYz3FQ+fChW+h1OtrfDRpH3RyHVoIkkhBsHURU8fk
KEkhGYy7nglJg1Y4aO81H3800HHO8K1q72FEECpQYIVF32gtWxy0i2XbbzDj8sJFZF0ah8qH+kJB
WYIKsMVDzIeMiajF2GPfm1hLDeeHtt1J2i1vvhIDw9B7V22kIaY7fzIwDFHHcD7FB4iwtbY34NdY
F2IIGJB07J04jycBS42aZEuQiz68ynxngzCXXKxl12+1cZ/3x0F6SSLV+yu2F+D3ZNCP8koPP+Hq
WDLGJsi48XA9OsMyY39MERloCLidR1Fdh22QPjtACzBqGfSdBWXWv3hCmhhrlnMOUPgbIEYxTvLD
G28K8oERbiDTOna/dvZETtqAgPlfrsNC38QYZOgwvRa5ySvho0FhGR7Iz7SYdoTd0erPfXHPukfK
E1PlOBsNX5KFCyP6+zh4Jfkcx1qLe+Zv3HolqUAz1ss2LwawIjxyWgboM8TL5jSyM9W/jM2ngXGL
otxIPKitbTZuHW2jp9UUnqxczaaQh4iSkSHfC8gXg3nDPmJcw2pIoVwQ9FJDkjjkGPV6wHU5DZ6p
Pzr5OqYv4vZEldNpK4nDSdgKhshymF+XjEX5SozfU+82RHfT+hKPLFhs+CZ01MQ/Tgv6FYZFYO1G
eSmNraKeCf4axR6BRsbKFkHw3kC1SjjhG7r/2AcXDd5FFYrqgOYXjzOvgXHx69Jm43KhHFrvLRl+
YjOcdQEgS28Tunc0eIizeY+hVpxgAn7KDSyK7fI6DBeSXRMCPKIv7gB+2gQ5dMxpehorVHGwQvAM
hblpLmOMtvkrHmzo+oxr8WnIbcJ01x2xxhSkkfflQMWjGoXuznKlIeKmlCr+MJYL7HnlohPqRvXM
lCPhOzUGc2dDREp8Vu4ZZ96kYrdbR869wGkLFxn1u0wfOWMKCzqtfKNvzDGBZLKerVnguf7Gp4+D
LSnoPKdFf8RHukZ46L0nRIC5uCgzxb45Hsp3VAJnDbU55rdiihK+qu6Hy9h0J8veBslddpaAolSb
dnBJ1BOXypb2AKS+h7HHPnVwtd4jx5QWWXEuwHrdbttIR1C9AfTJLudp6y6k6oLFb0NvlR3YignG
BgeGLFxWYtyC2FksHA9ZIHuA9s02SIftEZMazCoD09Ri0qj5tk0+RyBJJEneauywV9gFxkMBTmkY
MHSY86CJszjBcE07+BGWAk/J3CReBhhCA4Opr8akgcHQnG+ER6tU37t2Oy7HcMNbx/1dVF98QTwo
hNcJI70Co/21qp9KwpLbH2XYudIjt46Ds6vyndmeGSJgihoNp0D9MaKaJ/BcVpewuqjyI09PcTeL
wKlSKI0znhGvJyPiV3EfZnLrOO78pTSuMJkv87csamm7GGt5mPciIqmZAWp3O7sM9ikH8Q+TswoG
CY9X//LxfhrRUAPL47P/0Y7raIS0tKL7QbeTydewOIhMXoOkuRFcjaoKNjMuywrs5Ra/0VVj3Q14
vFxlttM42cj9SVUOBPx44V13x6WT5ws1CgnTPXZQ1zUQtJBKgffgd3wcxboC9FHlKAo2mfEZJ9bU
7eyDWvV0hhsFc2xtbRQfGhb2ji6trQZk3joXzL5zxHKcfnRecF2I6mUnYcrb/bbSBeMu3T8O0EyQ
+c6L8pp38UyqbQbfzRqY1Wy/Me+DfBW1iwZsvMb8axlhuCSVNRSm7z7/zjV8IRa1to1R0A0DUqxf
HSJA6v3AypdcpPcfbf7e1ODAfHUg2SOFu8FUC6ZctHT8p4w/nwo6TDE5H9NFGe5qHLdsHm1sRi2T
xvrs0ZUOUwYUPT7J+lpWaC4i0Fj3jKemFh2QAVTlLra+dIOoFHiM8W7M1515KICiZfUZYR+C9x6O
ndo8Nr7SiikW6CJkKAePW8r56L2PH4qFizpaN50qfyD7jrGJEgLJQqNXLn733qkrp6cXukefmQ1J
q2bX8TGLql5GQ9EifY6IjnU4JZYwBOq25BJDZrJLyDuLgI9slJzzJcSfV4Xvaoh4aMcGlOew/uBc
sslU48ErzhkmSZJBSyR9JNEHTDMalRzEAsoeKIxD8gCzOQR2sBKKcC4zP5KLmK1r05Hq1a1qbTE0
m7z7LAR2U8PFay6YHGpOC8i84+xzAa5j6rdG+3SBwUZwm2ndMYCnjfKjx4Amw93ayapsVqSrcChy
qHJ++SkEDQ2Gh8oyVN6MgUIxujQ4znBuMVr25IMQKaZQRZjV8pCpQOxEoi+EQTfnpthfPTj7gmef
GGufZAoKCG1Dj3zpzIdQRcgrvMLwuWEeyjfz+rPZb/LiLaMwkVpIPv2XoNaE1YIwRdB/jgYXXnsH
iG9CEG99IfR9k4RNhvQK3V8LOCuDf7TP2ueISEoCTW3Yjtz+qqsPy7pmMmgG104BkWEDJHm0gCjH
SEk/kFUsbAJc3tZyasg5kJCFSxKhAPGzksiFW4fJWzK+Maw+jMnKM3Ja0fdaP1NTwZquOHvHcaGz
2/u4VwD/+A5BoZ9jeQzMDYtJkM0VDxW3ybFL6pktkTkO/bQkX5xFq9XCSKMAcvvtvI8yALqFoJ+A
KzsLhwAAMp3ucNbC4dn3Gxo3Wz9K3bkbvsvi0wl+XHqQwiS7wNqkOfKOa8bPyQ9pHQyeZe4cxFVx
ipkEVCzrYOvVB1n5BAYTmBjR0xNlnYmfu9rM0T1iziJIbm9SqUD7odf0MemQAIuYiTCxCp9//du/
/+M//v3V/0/vJztl8eBlafWP/+Dfrywf+PB+/d/++Y8bRgJZ8udv/vN3/utf/GMfvMqsyn7r/+dv
LX+yw2fyU/33XxKf5j9fmXf/16ebfdaf/+Uf87QO6uHc/JTD5adq4vrPp+B7iN/8//3hv/38eZXb
kP/8/a9X1qS1eDUvyNK//vWj9fff/1J068+F+ud1Eq//rx+KL/D3v5h//CRfWVN6/9cf/XxW9d//
Mv9mqLZuyrJqWLalGZrx1791P+Inxt8sTTd0h/+pmiWbMj9Js7L2+ZH8N8XWHd1yTOxQHNXhM1RZ
I36kO3/TdZPXcixHd1TFtv/631/+v9zE/3NT/y1tSKfHEaDihQ1eKf/nzRbfzpIVnc9gaKam2pZs
K7LMz1+flyD1+HXlfwy54XtaQ/GjVpwGfWS2+B8RkpXAFuqLYhuodH0hUSwt4C4nZwaPwnnrsYVZ
haVL7FkeMAD327leIsUaXZ1oE815SejtfSXB7i6CyFq5JcKxihlfgjrR7cpF78rEhmfsydIYqlNH
jb9QVJ87SodRwvNjVLpuZkCrrNz+vVTzZZHL315eYCtEGshQb8uuXviFZjE6CX5TFDhkcWL1UGdz
hdTFSaH1u1YnMNZVpoGqqGu3c895rM9MMpZnhtfhCxdU98ri7G5bikCJqFiDbHUdZ40ydk9Wkxzc
NibND8MMUx/eHQtqeexwhgtrTWOVpO2+T02Mt5z0WDMR8QyGFgxk2EBd772ponA2JCjG03mfasNE
HynNkiDNgE0raLIQfhsOUycDGZHYAVJPhsiaqPTNKR6H7oBdaV5hzJVZ30oPscj2FHlmjf7ADFP/
8lwbypgrO6tIyr4aEeZoaxGS/hIljGfgDBBx5mq/QHWLTC5vziB/+Rqj5bImuE8lfKfHBEwhqb1Q
kkXjmPq0tQICFH268bFiGFVX3nfc9ExA/Y6NthPBmiVUuWS461W3I62viDzqhVR/xibjsMQ/tCXa
L9uriPz0fy2Lzhb/Al+Sji1hllFQ3CwjHhep0t2q3nzIiRfN8hGWkmS13tzj+AtVwaCqzHHRNfUu
Usbv0k0xKEA4gOdYMPbIQLy5qVlcwAQnOtO0PwkJxQKwyTqm0H4OXflm9tq3lIH5NzKB2gpJGIFe
fg4Ygk0cKz81Xq7P7LwR0Sus+URl3paWCcLzwtYvtqzXJF/V+iIxaDodowGzxRQjriE6BcAWXmfd
UxmzXtuEZthz1mY26Y8l4PbUKLVJrmIQNOYl50TRQtG0FARhbNtcc1n6UKKnmpTpYqzHh2Jr0sqH
tDVzoTKX+trrnLntBptgwHylMvJL0ytIdAE2vDrDsRGf0WZsl6qDKEGD3jJmbP5ey7FU6nRDyC8M
JpLaIPwMWt+chK80p2iCnhcAQGkh5cHAeRZXIBRyYzzMJrvJrWsDgrubQsiD++gS++1D1WhtOr2Y
MQ7vAAl8hOsRIF4Fu7klUIYJRqBADlVdzl9d/V/sndmS3MaWZb8IMgDucLi/MmOOjJxHvsCYZBLz
POPra4Gq7qZ0rXXrvteLlDLlEIEA3I+fs/fa6jIU7aseaLLm9YtxSfWIZkL7rPkQBzSmZQC1PXKG
V8/iY7ItuZVu/dg6Ndlc7XDpJAflKO3ZQWtCctqPomKU6vfLrioEogFedqKzb04z3AU2zTph6vc2
wEIlMIhEN5nd7IIak32Spd9FvqhtXyfQGTQ+KCc5cXk2ixd/S10gLS0KywqNBMF4hBXpHFi1GL6E
4dyR4Ox8NAObus7JLUglLJzi2QspS4OA8/xQ7+ee+jDtCxKFPTJxIFTmBmNj5sYkdPmK524xFNLN
W+MWsJ/S9OKVg3t2xvbYAb5DZcqIo5vfwhHZYjil1+XaL20lUrwJZLcTLwh6Sdtqp+lLphMoVUTP
pqV9ihk2Zgxakny4CwkW9Kwaiq0FBX8gK7K3mH2ZebmepXuKljrmAsXoodZ6FXjMxZKAkhyrwVni
VwwMuf+Y9J47Q8fRZBJK2gTZwmQAxxScxuk4Lgo+yJS/WZeYxwH+FlirGqvmEI0/uxHNrhnpiRtV
P3bLNG8kB7VMxJy2w1MYcCLu/HjXTdMxH5K7qelpuGmMFu2o3Jsm7w7IJOhltaeiKe975RylxedR
jqXedNXPuZsOpsYepBFNbQPrVyjA19bGPhqGH+w7tEZwTU/Y0LtxeWIe0nIxZ7aaNqgUvV8Jx1ES
lmpDEuoAOVp2CreiQeyySPJfytZHuEI4ngekHLUyhhVYNjv+FkpeTQ+8W6s0+7EwpEsOcYVkpLRf
nUbsLSu86XwADTnnBgtJhgOa9aiBUA7GvlMJjjFdU0hHdvDQRSzIzoIjdXoCNQUkJgamMfUjCddJ
9hZ7HOkClHNfUgQQrEABcpJhr9J63q4rFyPOald6erkK4gA6BvxbRpRlf8OizKG/RiSUQre3aP8H
qzJ1rpdNt9BxsAQHvLVx6MXQc+oqo/tCzrbrh7DxJ4aqzTjeiNzXJ4HugfmZPuhc08fRGLm0wqLT
FlTz+ZjdWpnjbRaqk43jzGdvJfoOtgtONrk0dk+blQFkL1IUuVVUbEKk9MN9oOO72Iyot6Lq3TZr
VAvUqrpow30dZke3Mj/ZCm7sskV1Uz4F+cLhu4CtO2XYQBw5uFeu+RYW7a2KIyLF+iZ5KTNA71aP
JCX4sST6vktdYqQRLsemYgNL3sKa44EbIrWM++XZzwLMVBw0wbdlFC1fQs1O6jOq8irxPW6lg92u
2IZWx5HJ6x8At+XoIJZzoVEQOdOtWXX9rFrbpi1+lhm5dzqjsDaxQV/fxBi9/eB74kMmqlPMxf78
rezRxjrdFB6S6KcXhm8VhtVk4PxkCXqSWAMCk8N9JWRoJuxrMjn+atO+mwCXcGH7qCPV+JDR9fvf
mv1/UrO7PlUsh5v/T81+IRTrs/gMm/L3mv3XD/1Zs7v2H4JS2NiOktTha838Z8nu6D+k5yrPtimc
jS3F/63YpfjDk7byjRH8kK1civn/U7E7f2jp29L4jiCl3FfqP6nYHd/lr/xeslPzCyGNQ/3PK/Fd
Zf5asgfdMGaxk6VXfZo8Wm15XZEMaxcDts/XYQJf7quLY/kHFaiXQvYHHSH4yBCS5rvY1ZgAVHWB
0MZs07VvK8+A364Jg4tRX6R28WxXiAsVhtgQ8WuoI3bN/lmnlreNwXTSo4xfNfV+L6lnwzJ57npK
1bHD+CuQWi8Wdrl6kY+9M0BzrKkwXWNzbrbGcwmUrYZGlONHKCMEwVGevHU57eF+IPrWg+fDGXpo
80+zWo3HgBYY6sTrdJVcAW3YxwqsR4iWJVs1zuze/oR80jOoAWJdvhft+xSnD0lGF9xta0LU4uCk
Q1oodarfg6D/Jpv2nA7Nm6LP3GaHJM7fw2h+Knk2Uc4OAKKDJNzoPBneoxBlyVzPm7Ae0C+qEpmX
l0XnLKZ73WHrtuuA0XbRT7cOG+iuzrv20gU+utyqeJydKthW7VMUp185zzzXBoxG2ryHJlQ0aW3M
sCMXU0lrv9RPco4tmkWGbXyB8NYmzr2c3ed5qhwwk/hIh7Yl5ndN5DXiGPTQARcniLZRPqEMtYYE
/QBbmzug3unW9CwTPDjVMmHOfhHqw1fJtPFlJja1RzBryfnIMKm/WqJWb5z4weK7HOqneEKz06eM
2eIFVXImyBMCGuJMAMryOWBs4mOcTze0ty6RppAMZUoYOSW7yadpF3vFJpgVDLkg+x4tr/h3kFfV
d3FaocwcHSC4BBLBmT233ZJSrRHIpLx+58Y4TYbWMUdREnqnsCbLz8XCT7jkwesEMLqIpl2bAxly
oxQB3/JmVHEKJb2+OXvNGfzxS9FLhSk0BfnTcxDC6bQsDouLbrpzaYNlpGX55puvQAwoYA5h8DK1
KbY/1f2oHHFrunbVMkxXEnLmoKiQkorziJ121NWchOMSrwLao00tijdUiTH10VNJurCvzE061a9s
Fgdtg3Wbl4uZgm8iEzfsys9KVheTOPWJdC+MOdI+JLI/94WF7Gp2cQCLcyUb9ELhrciYdgfK+T4g
I53InLEUzaasWjgSjjg22vDSdFCy6uxNuzD58jL/JtWlBmx5lbey24StL7/YyBfWFzNkC66MhOkV
wpy5wlhWFD4KYfXVjty7JuVqxrISh66C98P9v+169zWhVmjabFuZ8eyQrjwHPybH7GJJxzqNW7Js
yulTw17yo2dOS9dBXQMOi/xzVPYEGgAbXe5dCg/DszPl7qsAbokEhxO8haOJXxLXRApH2X5ox+fE
r4+lHWy8ZAToniInLJS6c1TZbReXG7tN1Y90/t5Kgizjrn208oEc0AF9J2/DXb45A5dqpm/YUbLQ
PTnJDDFb/MrF69AkdzW9zDIbjs7kfxg7ITSk+JYXnC2txv3WRiFcpmrAKMGMzR39pyriPDxyV6eG
ezzKnZOXlby79nZA3abKs23KS95fGxxKNtpvzwaBjTe687HfoJf1yxoxTnmYlGGeSkhIelOS/1JB
yMsyua3DcCcXuKg+eHURbi0htx6uKT4+Jl00OqCWdjiaUrMJXRg01Z2LArRNwud4FNsqHq5bdHNI
4K5cazoOQXEc/OjKfQl0sMshdPBYo4MB+kDK8PqTDmhRjVjYH4BpNgjwZ4yfKKmUc5+AZJTDmu9+
6zBvFO9SzgeG3nufmpK/LwsFsfZtsgvivuy7Orb2BWVPX6JfHbFeh2BaC7C4sTmVgT5QFd7aw1Hq
6RAk82lEfUfxA1S4OMiK9a2Quy6Ntus1WZF0YaTgmICZmEidplkR9GSGOs1+/XW+EduwL9Au4mla
BIKWRKIraSgAIaYt0OGx4g+wr83wM0jONdPLkCllCM1/Dh94zDeJB5DQLY9zWULv9Y/ZGjbEYuYz
oiQzMSvsQ5OM2yZlA4HGvkRgFrlagea0UmPC4d+DFX2jnXBjhduufRtqm3kVFrQwJExLXuV63FoF
fFMVPNKg2YdQynTyOq7Gd6La1uuatPzvjtkI13k243bqvY3TEkEuMV83xAJGzdaNbsvJPwQDI8Cy
uoUEQUqDQ7KL3THFrr5HJXMpPy3xwoc3UeGcpTD7JkFbZf1Ypv1IwFLt0ZeZrewSpm827f2oaS41
K5HLBqk9Jghl2T+XIsM8Mz6LrPu6/neTlrRr5jvLFiSKiNeqtB75VNbOxabp8ks35XdyIsnHDrFn
4xsARmTADbnmutTqJuyjp0VFDMSAIFXzs1+Ym8pl2oQwf66yu2awTzk24Cgq7qZpeJ51+JSyiGZi
Qn/e7RF/43rg+5bh2fLdOwdhfOhjfVPlZQnJw05B2jG4aeC12U5wcaePRnGLdfZex+3Xbs4+TNBt
JnCVIbJUOM1u8lYU1v3aMPBJ7lbO2QJvPIvpQfA7rCF4FAwQ2tS68b7Hc7hd+nbvTPAkHPuUINyu
Cv1FOJJ65r4wzTaRAIdb5Hkp5nqCsetl3InQXGPXu8ykKGpYc23/MIiYFhSPdCO2tsz2pBzuiyq+
TyqieZPhYQnBFZrwxYTFVkFtMsxcAsemi1Kec2Zq89r3j3YlH729FJ+A+Co6L4m+KSr/qOr5m5Sc
CAicrbpvVhq9YiADjMAAYYztu9x+o9GFbe5cWwWQt46G36a8hNV8Yqt+yP3pddY4cHhmlIOVHaNr
wG3H/Pcc2c4dvdHD0ixnJjSxeOxAjLXKuWjf/cjq6ec4oZJMluuqWl78JnpNTXbKZf8VFdwds3wT
WvAYigvBefDRPAZgcXttQO473NzRiBGyxXNRhVtZQ0EZ2ptksd/K8RwDWu/23XIJcP+nIfwsjKg5
0q6asEcuSjdbD3M1c7RcTrLW+yxE3ulZRDTkJejo4tL73NZ+HN6C3XsBcMS8bJh+ppDh6+yDM9au
ca60c57oj9ohAEDZP7ZWch/ayxs9xiNDWtzzIKYsgt9GpHwZ1rlGfEjoF2niPnURzY71mQsGznkq
QdrC5rjI/iGOMDXXeqVK0IwIpYBGQDUgcmK4LD/9qKvnEcCgUxYnpUYo+XBPkFp4lB2+u42D9C2M
zCEk69dosW2rliTaB5l/E3TTNpHbPztN/BD3KepLRYeGBiOKZRlhGmmd85IKZP3NjeXomxmV7VgC
W+oe2cbwTDCnr/WNJnQFQ3PReo9sgM9Zaz2XaniWEw9FQbpf+bONrMfRcTZztuJDyQRP/GcWkMeM
ad7gT0dVhVfKDcju0o+RmV8hmN0Bp8JMuzDMo2RL8rtpZO1Y5FU6hzfZyEic+JlmW1XE+gn7GNdI
KQhvZIYMPXqpgfbN6d5pn9wAnVaeB/jtEgB9UIIyMqjnVN83coYc1/vXeQIdtr8fySIsox/RXBfg
ZeFZC1UBuEwR4Adsw23t0VJCT5pM87kT5MiQEdmM+Dl4kV5GgqvdoHzz7u2A7ypLbDA1hk7cWw+T
h15yipBO8ATizgS0mNDHpeamQ9wUqy1ugfZUu8gmqHWsKT4pH/J86F9lc03GXARGImxxD1qNphHQ
AbsAtzMxHSCig9YA67m/a+YAVU99TWE9Xhdjila1guYkKtq7NrdSw0R0qIrrIPCunTIeaHgN8mrx
bquwfu+98KHNZ8KEEjKOXLTqM91FjqDooUPwXyGZiZ6dHaQ3PreqIDGWR6Qr8pui1BH7DLQKL0oO
JS2oCjcFI7oZRTxQgA4JbiTim2nJq52WWb6TDixbxy8Y8VTbwWdD7izONlEMW21xAD+qGjUjNbqt
qHM6nJIOcOMu0j0+XgU+3N7aRfu99by9GCRx1UlxQ+gp/d2hf28WBXPIbVBO8DEnNnFautSAlW0m
oGNGWWGyy9RrFM7eVZS3Av33/IU48uhgo2Ka/EHTm60HMF1TmH3gO3a3y2w7u6GveBgROtQvSSBQ
6EefDD+Sja8s0C6mZ+EbOQ5hf1l8PMiltWQ7yyAVTTtiL5KGIcGoWaWSZVk25QQmuut+xhL5XhPV
y+1o8OHzTiY0y+B4qmqKdr6PXsaocSt9GrjJpCb0v4BlOZTEh7HOg53rzKvzlhG3Djjn5rVUuxY8
iRCsoc1UuWjsskPVeDlGw5x6Bu0+OTqwaMvBbJMpic+1cJ+yAWer4L1umrLe2vUw0lx/UFWdwlpP
qJ/VNBy8pZXbMnGanZfPKbZ5QU5CDQZsDnqQ6wU0F1btjgHbh1VxKwqhPoO2P2e6bU+6ZXJg5QL9
RpwgfVwtdlYxom6kHMDgm3APhfN9Se9sEwpaZVkYTxt7xDs2pkc+hGBnj+24Xccfjp9m1xXiCLD0
6Q8mFoQGofPTztIdU3qChz7Vx9qlL+g59ya3p42nY0jRxnBeQhiOF+t5GegmiIFp9ZgL+gOGw6Nr
CC3pIHgZu9vj6+0Y4htxhwYe0aAVHzoPh1jQMLtaOFWxAMHgSqcwZ8GF8KFVQaQLkK8cbGSfJxj7
x+JbP5QnfwHB7rOd8tln+aYeqgt15U+ydZgNokTW8fDa9P6LqsTnMCTRNwmxVQfmGAXIvbupb2/J
XkLQ7rDb+xO8sDGN533GQJ81FT/fnBYcfcyu7tHjJvrUzGBJmgbTyK+vKq37o+MUVICEnajFzkhd
R2Y9Q5PseiBORVIG14NFN8Ak1oxlsbgTIkKgVU6MOta+ShAykvEKMhyiyuUmCZ1d1KbDY5LdqVzD
t5RIWiZRftDu9R59c+PZwVVtmGgpRWJgqcuXEEVS6Da3EffmaZhQ+4Sz7T3EJWMqnZP4mRpasbWB
AVwZL3mgo8U4daafPgvQIlHJMLO3v4dLDhE8ofgoQZjnJYPKPErMeV4iyNFS7pYyEhflpOMDJ67T
3OSYfFwU/6ao3yYjGRqH9TPt/upeu5+Lv1j3/GoMeawZh24aQewFnGwUBkouK8bv19Gt0BT60Xfc
OpBXPedFMFn4rF2CGIflhQDg47zEaE1g6w0GBb2H/K1AQGaTixVHBqY8QvO2bL8qNocytqjS9zXQ
2ajKP6l1vthp/rXNs5dK4pso0l3ZLvvSBdOTGud+BHTUNZid2+ySDgNS7QYeU+Md/MICi+K3X+RJ
K4ZbpjVPrTWbqzoPd/k6ZhGenqHRwaFwS+9QNvwCO9l73SnkxIAGby4w2VnfA986xap6MEn76Syr
30+W/G3U6VWOGJi8U4VAl2EHcjhyY8WC6LKl5ITyRPyXZ3hqFpYUQsrJnF3MQX2tR+A+ZfzTMuVX
PYnXdrnEC1ZCVGOwm5uqeWPjwBbvHUPpH+sme8wm0iiDr3NQwx6gmeTk9B0sMDpXvRs+BcsESqK4
jhBwhUlfbbxyhJqYoaHtUK1ksw0Jbr7kU/6Rr5Jjb9nGpVlXlb3aifhCM4pQjOBke/ZrTX67lfxs
tLiRfgM83jlZRf+jl8nFBlPhM9AgOjB8YDXBlZ59DddYxaBFuB3SEzGwz8cMUQCbKpjl4Gn9twjc
L30XPmTZvSxj2ByUb9Q9lyaAodbVDjgrnvGrNFY3gZ9dt15LtbRHmC2meZdz9vRsep3VR1XxXX6B
5TzeaKd5Hu3iuoPTRSPm0Vj+bnTIGunMRRPTPPLUmMQDudiEPwPNqTlJvpej3GeqYB66LC/e3PFk
x9w9JZFe8NZdwFvAU2mmJqsuq4k+3MU7xnh6gPulX8OJDDjt3jgLr6IsfKihwbxtovyYMyzZGBv7
AI2dpdDbduGaFHmGz7YYnixbkzbkVoxeY0INhtb9Ek4Q6MSyYjhBoDfYZwPboSqWGVpDcxzs+DGK
if0dok3dwPZu+DB+xYcnuB+zYLu+U98Udynxd03evI1Zg2bZ/HBmeH58+OjjrVPvS07sNDpd/TQR
gT1wqfqap0OXaueXtPbK4cOJLKSq8pDgqBuYebvcc4YAs9raqpGOVJvn17QIvpt15DVX0cc4IsN0
558+3zGMXJvCUxg5omPpoGLja72QqUzUM9JTEnvrmRmiurd1zsKDISXqiDSJPe8g84KTnP6GIXy8
LFCWYhsTbkWl2CcPYwQH1aTbVuF36cV94KmbrmhOaa/RY6K5W0VlE6+1QMudWGR21ul9qsXB6dTW
5E+C51lrgpVleaV5oYUMTgAkgYsVxV3n8aoD+h0oMYeDlYVPicdqOeLoxfuMaOGYxBMTRicivrUB
f0E/2EDJagvu1IxVUoz+xk5fuy5/DGRGu3u6XZr6LbS5y6CGPZaluE9LxGlBt/b6tXnsQy5O4ICU
6mz/qUk4nEyZvzbf1QFDoqXxOE7TGvYyqWOqOIPhLLX09IGakiEqY+Sq4mfiisHuIL+HhDtXC5ed
YLR61jtLFtcCQX0XNPVV53CtFLqAGGgLt+lhjjDGepN301QdII70p7LQcghRvEx2dks/bZ8gXXFP
o5P+dP1+M1rDhWyVSxuRztMhXxSMWQm+hLTHS5571hnLO9Q2bmXHfEKiYgRQF+ivo4/2Iy9tJhsW
B0aD/jX+CCdS1wVhv6uYwoU2tUJE3Xc78Xclm0NnrFNoGaR4xdc4dO+FRkpNp672uE9nlX60Laur
iIbLuexYBMZYnLKkuaoczOzF+oF68wPtBrSA2fUwqJs+KB4bV96zHz6aUB/7vt9lmpHuwppml980
vvKGe3paGLMkXf2GXIF0hj79+AkuXHQLhwKJjjZ173Nu5sy2gNsWXPuwde9RkeFPqcC+LP27r1/q
V6cwx7zkyDHm5AtRrmTMEOJVlLMfPIuZLbSsIDw3xBkly/giG/9myqxVMpV/mTS2oESUd4KTJBDE
F5+GQh2bL+vF6GiETqseNsf6MCVNRS3nbZtueVza4lH2QEVKn02ER7xA71Va34eOu3eesmtRQ42b
cCT48aVLCEAYmGh6cfxBlzcXnFd8Mb4M0XfVN+nOb1mMxagY9I7nwAFujfycxlmEshJ0rSfY1zwH
RwumS3mDAuAR1cqubqGYxmr/LWywVmc4qWhF6HR5KcsMw7U6rrds6YYfM7iuxLBdTt5AiO54VdX+
TSXUsQr1U9zI/bp9x0F3kbF3GAv3njWeekCzYmLByk2PEKy8c3Iatza/Kg6LuzkS+xnUrRrzCFEv
6zxWwlfKYZ5JCEBjj1GrFj8KO2ScVnP31mjdCx9H2HI34MShOamZZuOZLzoYzrhMJ+6AovYOSF/a
K0+vC7WM421KH/GLpL9DJ4sDFr7hHh1+iJtyGFJciepJJTjB+yXwKZ6igQoELuoCXE2i8zm0CR79
MmjvhuEQo1G5SqsKyshS2Js+FZvW0NUZeDaxBiI5GFc9ClXZ5//Ol/8n82XH0f80Xz5iPZx/Hy3/
+v4/R8tMkD1baaNpCNq21Jrh7p+zZfWHIsfAGEXTzEH76cj/N1z2/7CN5zLrRVPleXKd+P73cFl4
f0gt6AMoWxkhGNb+R8Nl3sfvo2UG3sJT0rOltG3PJUHzr6Pl0gPf2BmUhUspzJfUe59dRq/I/Aga
DxcYakV+3fjiSdo7KL6Q1XNq0kwpJgfyVdvAk/vxsSFhcxnDz7bmXPnbhbz7U5f6u17V+fvs2zba
EbQibR/9q2aS/dcXWNSNm9YT8+S2rl6kbmAdO8APMPl/lIvNIYijcpH387MOvsnRIk7C9V2Qlh2I
2RIG7j+/nL+JZ9311Ujb167QLipfzUf2u3jWzIEqyxZSzGBycn+igXSgnN1qTm266E5yZ6ZQHv/5
b6732u+fEWJVnzvBd1xuIdc4+m/j/3lYksQRUO78sni2vHS6lKLG3D5Ippbd3C/HKZDdMcLuyZmB
k2a/NAaN0Rpwkr1hd8mvM8fgQpHOm+tEwTFymJdD/5T/5sNy11fym7Z4faWuLZQruEWlL1YV8++X
p5iduHAk2ITZE69hipuknhxxcZzhnXInJnysstp9PVbiWZbpZqLL9aDGLjglPaFidgIYoZVYqBb3
VQcp3+9l6bJNtU22WS5OfTUgJcqbBz0QKR2BSKQ+T2+nanpBltfeeOhLoXg65ess6+nLf/gx2Nq4
fOKam8BVUsm/ffbJGKJriBH2ajXgLZYuOPJCV4fEdrITX7jMTCyNw2/WwGpaXh92siLrH+M6n48l
884d4Wpr4OmMpU0uAUZS6R7Lqv35z6/U+9dnhqfFRbbCXcEqotYb6jeJd2ava4mHMncxU/Vehv47
ImLuGtW2+6jB15WEDUwwi8ZYp9XrgjT7zKyxvpIjnl0dlu7BieyYyQmZXtze9x55NXJcYCL11fy1
CceDW70HLfE3vvLah05UsGkELsVec5pMcsZhHdGyaE6+RFkfHNs6ctU+iGKAcVbb3+r2zZZKPU11
Qlo77kqf3vA56BWpUCLMo02+jmhRXCGdZru0h6w8tZP/E08UsrBs4L4vNOp0SJHjo8UR9QuhyHRZ
THPf9Um//efruS7Ef7mtEQbRqVcs3jyAgrXyr9dzsdzK6UZ6ylVl3Y60fL6kaTVvTAmPMGW8i3PI
HJM6OHZzQWJV4z3NUZFwCKK+DhKFIFf3b//mNf3rZ+zQZxdCIz5CzO/9bV2s08YZ4mIGaVPL6Y4s
5onAUeKrpqW7GTseGBLhwmxRD0Na/Vzq1L9qUBt8paB+Rb1m/5uHw/37GmWzf7Ey+SillHBsiRrq
91uuKeK2H3JEuLQIqq1PWDwW5mTkEI3/CobUezfJ5U50OZiAeKSHW8m828dTgcU6qMEU6ME5izRx
TnnqEWzEfGwczRtR9TiT+/J7UEl17iabkU+YZxtsr9AF3TQ69oPEAZDPWO8rsnQKkca7f77UajWA
/OXzR8Zle8p3MU6g9GLT/uubi0cX969AJpo1qaG95e/HTjR3CMStc0djlFOTT8XrIjGCUXKtrQDG
QlF92nPu3q//b6ri8jEsXOtc+mVExzW2tmNUJdu26eo7O4AnUgtoOqX67Gc3IaF1AaTlMM7Im+FE
eoi+771Gb41VvgUGnYsFvncMxvZp0P5+SaczecjTM/q2YpeQiKaxafizOcge77lCanIVGNs7ASgo
HvNA3ARzRqJKQIypcEdWKy9ND5Fdv/9aLyBUTfiTL1YelNdMPHl7MnWOQ1+Ip9y7OCYUz4BcrgZb
RJcy720kQ9xZTcD5o1gAtrbOmB4qGEN0ykbWgwp9kXGj6lhPUEFaeDnaKggGXVmOhg7kq23XuE04
dld1CZIBNCwd2Oo4OcplmgVUmxKgvKl6u7zxwQDKFGvANAz2bplbHwj41ECnZAjUjvhyw6InO7wZ
DQ6GgdxNiVuui2971ktShHR4qdwH4+CW721uw7hK0d022D4qEcijpq247ZVMboYBjbeO7XI3rLsO
A4TyxltQTeu0fepcH9pFoOzrOSTJbedIqzp1jeUepIWobunwAVez+2Yp5ipuTlPEFAqzoERS63qN
uf31j3qZDMBBtpGJeQiTkmkzVYX9SVF2KrwfiJsgQHXlfW5sTSYGKlfwMiNgTmyoQw3Vy23627YP
4QW7bP0MIMUlCgKbXbaDiik/y0EwadIhs7ulC69L2pqJDYwqrFbxwPpVOdN6JMztvkve25FWR+uC
X/izsvCcfJ2U+SSuzH5N6iR+2NFzN7GuIaHoaCIZAvVPtzp2UfbTcasK99TFCNb8Ad+83831FSck
zNqyuQeqaKoi24/rjc5BM781VgNxSqCEqod3KdkrhOksosba+pz0Q3Vdx/NHVQr1Iy/qbZZal18P
gvY0ozN4PWWZMrPKIJ5wC3cOs0P71/Yj/djnYAUBzLVGGrGD85yEsFrcKSyuSkUgoJfYuygM4MIE
xJJSp4yntAw8KDSs5boreS6B4XS1He9VARETrWe3K5ihkOIKG8ToYLmiRKCcWXfOXz9a+8K/t4hX
OTjIXY514quzpaqX2AzJdV9x9i/rQO1LhtNh1CynxuqG/ZRx+9J8Ck9L7fVbYUKPb/PfK3v2zorS
IBzT63z9B6fUdDdxSLwOieluO+k9/vrbdqeYC7sDiZtNF++trB2/xJgZv/QCmXmQTp/IXav3VNN0
YhrFiEUXzTNlQ3eFpo/h3vpThQNggM6BOo2m+0QxOpI8ZWFbGqGM0gsgt7nsgsOvdVq4bkHz3peP
A3Pv3AF+LD2VXhYfhUXjLtVOKigwTh6zojgtiRVNdOpEnz+lgyAxIb4NJRYhkQ7e+dc7CPv+0bT9
rin0eIHJhGJM2f5dn9KpWrwgeimCVRQEFmsr3P57svh0EYem3afUk5eqXpDWec314hbIOFZsIq4i
fQwkkP7KWfnU0b3wq3hPjtxHWHry1VTzex3GR9k2813Psfp6sSpCvyJsEa2JoKQv40lHy40J7AzQ
V2HvkqBLNjHQioewY8fvTXlorXE5iHwKzgZbxSEgvpxeWxVjkV9UfgoqRERZYn1NhgE4EdPXzTAm
0206Y5QY7dX9OumdH47RNTlHwBInem9p6GBvXr9q82ikozy8OTGpIf5yqTsNVH5GsPZnXayLliCM
sHVANxcxVIt8eGJmXDGJTJ8rOx4eePrefY/8w9rtGNzGTriDyAsv29PlwfbwCtECDM4IGwBmOCUe
uNiGie2hjR/wTaIpZmMS00fsyWkfVpZ8BCq/lQNsSx4b7xzXjgcAkSZa96uyT0NQXDmAVM8t9jMB
6lsrI9GpSibD+I3ZdjuhoXK6au+m0AltJnJ1vlSnkO441l8nxiOwAgXC7iG1hhcE2e4xTEb3FKY5
6wt2kgdZM7Eee9G8ACz8CFBHYqwmotGrih3t2AorBxyVoGqiR9TQ/0XYmS23jUTZ9osQASSQGF45
DyIlUpIl+wUhyy4gMQ+J8evvAqtv3+juiL4vDNEVLosEkHnynL3X3pp4ctu07HGHte5OnppZynOQ
h8zSCA38pYxn3BnXsOxemhZ6qyfaeO856AV6G85SKSBlPSrN2LDap0edG7j0GxVEsFR5w0uLxs9K
rPYqTLXYhdJFteQTwdmlP9PcuA4uG3BiF88mldq+MmymdH1zi9lRN97E8LvLoCk48sy4G+nwHECE
DWHSB9Ugz+HALNC1EFEFeTDtkhMPRPdCh3Z6mTkx7XwTk6ZfBHvX8vFbyCI+ERPApBGoQORp+15R
nYIPtfrthJlz39GkwuhyiFGEypSG0+NlsOW4LnTooM7OwIuIfDzYQRU/WfbCeE7K8+xDaMlMlDgy
VcE2l81wORVJ3D5VywtydVK7PLTA1uC3oIQDGrH6oJJdbjTxpg17+z1PKv+A3+w5STRHugDRXeoQ
E9p3QfSOzWUOwI4lRMFwG0JdSNr+mV/Q27W071+tWIF+x/uE3sBCk/Z7oHgix4mvCEehvXWZ9j7F
dUAHDXkSo+wZMFie3mXnbJVjxq9yoOUKvRO1cEJSQz7AXK78/DJIhBApO/obFh7yFpsMnI5VEZK3
zD/N2E2OqSmOo5x4V/vNUxPJbxr4+VUTpTbbnfPaDoBWqmEip8eI3nEwtesqyK17pRn7p7mVHnKX
4POw6Jx2N3k495BbUeVJVAk2Ciix/G/xA1tgH1DKDWMLWEXyN6o8rPl4SiwTT6w6MSjuNPHLDx7o
HfHj+Z1kkLeg1vlzE1bWqrTbZbVJoltOQ7tSCfyMdLC2GVKY0U1vaLuZGRBZ8GgD9Fkn1yKKOKUP
1fAyoENFc+XOm45W9LYb6/lHDscwIbVWPVthP//pfaqp0jtR21DwRtOM/ABCbLl8dLuI7tNyzOyd
jG3ADyl/avfqJ5hkw7l/s+JebeMkjg6MLtsXYT9HALwM2kxX123Z74BDbqsQXsOMK9finPqES3DA
xIlVrsMVfp/b0OD5G9Q+ceZPP6n/MFgpdqIJuJv6Uif73m0cKv9509dZu21SHl2rd8X7nGFm1bl6
H8fu0x6Du8/A5q1ddqOW0RnqEL8NpntjxtFZKdqzwsQ+JZ1QHLuIy/W/nyPE4qz+L90Rl9aIiceb
fpZ0XUv812NE4HJqtK2Cg4tS0EB9sc+7Ud9p7yBAIBrCbsf6HBv+CY8j6FO/RfoeEiv/eIkymEvS
iW5t1/x+fOGxQoZZVySEiqHZ44H4/xwx/0czx/UcTrseLULBqv3fuwhiYGge+gPpXiPSucwJoouY
F2h87rWXUoVXp3d7IP1I/0pnGl/+92/L+h//fID9gZ6LXAw2OOn/Wy/Jr7w4wHgFMRc/G0EeKt6p
ICI908LHW5mIv5wYaoRX+tE5wap19bodGqm4BOASlMETsp750Pn08DmdCAj48YLfwYsWJsrf/++/
rONZ//3iCvz+vuNwighc3/P/+8UVTp42joXFrFflQGCjcMggHBwEWSnJ6My8WQP6ppux9k0TmmxJ
fOJkHwkDns6XdpTdb4OiAbgwJo7Bw1nMWMm5DvFoPg3ep5k4BrlDQPO0WWxjZ22N1owgrcFgWlSg
LSLX3eGJ1CBDTAXUH2Ve47saZwtvM9H/x3/Ax23tTEv/6OoZ1FZn5Uc3DsWT05F+pYPcefZyFgGl
RUpVBpO8bLO3avR89E9x8TbU4I4R26IlBo5h2B7DOV7Y9qbt6HkgtV0q+CIZ6utUBv2LyKtyNThh
9erm8S/ldX9DmS4NiIEYrcyub/ZEdhZdpx1eefTA//micoaI6WQCTFuWADtAlKu7wNBIdLdecXSw
IH0HA2CYceqItdXpMQxwKbSwFN9rAM1olqZ9xKBm/ThZS8MPiP7EhJLiy2XqBvtMNSlice7qgk+k
oi64zZhxDqGLVbHyOuuttHwfds70Yi0WeaMf6p/BYJLZ07PKYM3+ytM2BE7Gi2HH7UUZqKdMwAdm
xrP9/74eqvwvvx6agytyDpF1/FSX3nDMJxihfTD9IpLNPeZLh9aNyEmNwXprnERBnI4vDhj1b9mY
IH9FWN7KXo5nseTcGB0eqJIuyuGx1FG1UwmNlzxv1LnS9t+p6maGW8l3OlQgwhyRPXvBGP9bNlMv
XDkJUSur8UeZl6DRCbvE7eXf0Bq41zjpbmXuj9shwMljLfsU4QbNyWvGg7Sf+swxfrW952yR6IJs
mgYm4LV+8xIv+FFI9SlHeJlmyeGZIx/7TNDnK5GE49pN6o+uGb1LPHjcNzkEPJNH/2jkKDKToKWG
f5wP/0QYfv5d/fK0m3ZmPJmb1kqAUbNnXdql11B2E2Hhpem8BkkFGqEJ0qvfmfvHScINyw1eK7Kq
u4kuR2yK90ICOJqTsDtSav0eR52eYjG0z7M542cqEAE5BmTNvktvVCfzxP5n9GL6qCAWBQlCPavu
xys/rAsrl999ZS+Q/p//FuQTljdauUHzFA8OmVZ4BxGlZp56TpZ/Q2W9cTJy72IH7t8AafmH6apj
UcKTfHTx04FGZuW7kG9HWoxEIWSNbT4RZ0y/CZORYQbYBXCOmns9YtVJIxNl7/IThwCDxE9Ij+x7
0RqmhH9mDtgT+p2k16DxDx0k8y2M0/Zsyn7CSq7RDQuPOTDc9GlTNvI2KWRDUjfvmVbTwRws0iFJ
QkiN0Pgwx/DTS43XIM7nX420zzju1Hs4pNZJobwgQBTNPKUoEGQUbXPiqOewNYsXY5LEoDfvMw29
vybH/76YXHinVHyAdf2/FuRIUSH4R8eBcwA5ldFsAsjH5ty083bQUbcbCKo4VXFLmnuZxPcOfelB
JoWzmWa8Y4HJPk4feWvISG5hpAZAkALr5AZZeUh9Z1gPyDS56SZool6fk04RqF2a9kTzVoSctwnK
Y7rYSLmzGvdb19tMVg6PLlXe29XKKIzo4DigoSHpu3vpEOPrLc9wBla2+I32DqOZMX2meUtD2h2W
tEGmZ4iUzZWXpC9gmdzto9zovNo6oCN1OJ4sDxvctGCW44tpBFgkgvBsqITczEbfXbS2T3Mh702a
dfs27bxVZxpMsedZdDvI1B6S8nphmzV1eWl5xi6Pn5QQl9pxrJO9lAz2WItraR8j9g9YzVGw1VMe
v3SzF71kGIZ2qPmWYDveKhsgQFUW2KYwAtI3IoYyHvQbbk+aDAZeuCh3iMCcfCIF/CA+ZGg+XyYk
9phHpyNKaP1W2vI3wmlIcz7EPrMlJhpiwdZEY0FQatUcm4JRYtnSmjLj+hxyHpfBeDCLILmqrmOW
0KSfpaujCy0PRU3Y2euqza0fGClsR1UfgmhlgVxn2yShDz9ZeZuRg+lbSL+gqhJYm17+9njxkeRF
tXfhl4gvvdf2b3EEF8BQOSW1CD5sZDNkipeAy1zbIbaXzFrhRArWA03nFH15V9N1GC1yYqAahJCe
lfUk/d7AUEn4XYblFymOwWoosOE1QUAoNZKG/WiM7a3L5nLNRl7sHt3KqHwVrVFdHEusBzue7sUU
YZU3YK0Eo79E9MSoFckJNoIoulvTRxMKh97QEG2ET9MSRcATDeZpW5h+Bs0UYWuqxhDszYzUJjaQ
mPY2UPDU2Ui35FH3K9wfs+Tw1GZkXDVlekdi523LqE7BQkKuiuRkgIIkrtRzmLeBYRXXbIa94oTQ
8lO0Hb2v568FG9hgjPjZQFzZITf/ByEsMafSrM4JrcAFnu7+sYQt2fbws5u2Lt+Y/gFrvphxpT7Z
hFHAhk58aos0+cRlvXOS/DU3m/CcLldrjB4Dqgl3lOlHm86J85d66DsQVzCCxs67hW5e/xQ64ymr
7zXi2E1sJj7PhJannsiAR13cIaLfqoQIMoKrtxO2ife0IuqwSPFuuHn7u7Vm+mHCJY3EbqcevWnQ
3JzU/AeaZ034wHAKZDpc2ZX0s09TrsawezEE8UAFX41WSC3mwRLP6HeKFeml4C7NMZ82QybVdoQa
i3s3anZqqS/rjGONnHW7cQYwCr0cgtMk4tf+8QQP1DMIwrAVsO82+zJP58vjJzqQPIKL1TOO9dlV
KVGuOXy1Lp5Q1ITJLgrz4BLPbqiPWsoa2TzQSvqc+0pE/UVYAcnh87zOZCSuUwBwZunRU5TNR6+I
P+wCElIiwJU0Kcl8ykluarkCnqHTdRTI934A9VEvKuDHS4t5w3ZMfEPLH+nadVjz28/ajL1NaeEs
HKZE41ymkF5Pg7RwjS7vkTXPz63ofpVDo6kc2g82g5D4b1MHHKEREDi98Uw/13h+/FTXobFBpUZM
NS2bfYhsew24Sr4OPmXBkAfzuVkGBlM2I4QbjM+yL6J1rhWhALOTThcXWV2q1NpcPq2Av3qPCMB9
7PU8R9mTHtHEeL67QSnjc3//36PUY0d2JxIXyedZDoCPv1KHtH3HcbpbGS44MWU0XcuXwYaVnnYi
vHlh6L1Y9WtXeOoQjfjHp2V1afAer7w2zk8Z29bBjBK91twkJwh7kAeXbxDdfb63Kndikr2dAGr9
1XjqQUMjjZqM6e6Vc3q1CLf9d5iggUTN2ZS8IlekJTTjlHfa2T9YhRWu7Rb+S9QoefMCLW+jyGB6
o7M+FjF26rTH4Ugza5WXYbwfUYMeZhp4VwcvSJslwXYAUrhxOiO92OgWMZ8nn0bStzc9emS1u1Sk
plfIV7srT2bos4rNPZEbyfQrWboijxcIhOdEd+02nW3Y0siV960gkiXwatTTJoFkkXQu/YdllRXA
IzKrdDE8R222d+0ufh3yLj7IiSjMbgaeUzsBQN3AQGQCv1m0oVo/ep1y2WbRly8JDFrtoqCzzo8X
UZXNwRbTycUdeurGa9lGNfXQXDEEDnXAsSdjPAwztdmod2Z9+iR9cMO4K1gGUl0424b/thKFRJEM
r6jTjvmExcx8QvKmn+J/xtbDrz2m/RnZqk9rSP7GIu+eG0s657zz4T3l5q23skNk3IWayDaykBxa
tKQeL20ivuSAvW8biXw6lXW2f9xxjxvQzmk7iclIjgDPWUlKbiZ0L/EWuyiy2Y49tDJkfc99JQ5e
X8utnbprlejpOltquj5+8isT+0SJm6Me0asti8HjxXI7gky8Fumg138lflxDF++Ha992PwM9Z681
mxXljb57KctL7aXPWYN4t0oByBK+/O8cKh2JwCTrcXyhH5hv0zGfN61G4N223rRLRRUBCcXw1hQi
gRyM3TVpo/6N3kZ87gReKbP4YvztfC6l1bpjNI0QUlmbITGjM04z3NBNyApejJ+2Nn0C4qr52TNy
IgBsVIP0wyU8rFBil+RgFqIS3cZz1X+EhoW9258X5BFvaQmfo7aJAfx39gadxXjnUp6TWdgfc5Qa
RxR6JC0h/aQ3iwO/zvQH4JnprY9Bpg+xXe09mds/kA88IWsfgGkX1B+E3DD6WzUpq24axX/dgaCt
MoAz3tNKIFg6OcNaggzGPnrWMhlXeHLs9/94Sw/p8RYgj3ew63Rf29S7juq8n0GTgmv2yN8as6K/
zQPhHhrAfc5Zb5eItHipUGeSS4ff8PEWn92rciToDpPGOGaMem9RD7/1OHdOTLUIhEkL5i12TJzk
0lgU2IsANMwcMYOYTCeHSOwSgWLS4blWk3Mfs9y5o/X/NKYRX9ryR+2Mk7RntgVKJ4dutnyWRg5w
MZAw/vu29GXN3NrYTsgSVygrOQY7mv7tbDCpnunwxua4jfKg+skn4GxGH72kWbKykzF/C7V2b2yu
68c7lc/pW7uuAwxEnefofRzMNLiyqn2OCvUd0Lmh3cQN2lZhdxpmcZ2n+ey1wv2T5O7W1eqvYRX9
3fXHFvtVG4IYaU6TXcavtZkc2mA+5OP0d0qbhO7LUuQpa1j01hDD2lxbe2GyLjwW7mhm+ylYbFZ4
D4vVY8tUtcSrJxhq2BIIcTb38mlM6GEuy3WnJpjrdbUth9g5DNkwfY7g9SZZNdchit7kmEcXlwP4
muO68TN3R+J3u6l/Lpup4SCfMgNJOLKWA6cKVaNJzyZ2DG0K9Rkh+s4mIz1AQdRrCroALj0siyBI
2y9X9k81hq/3rkVhKmMfWa1o1o9CpluqGSrv4jnv+V7bhSXtkzL/WGtReHFqlUTtdrC8vZxmxX++
2A1xZpX1JTtNuN3kcfFsJgCWmb83WTc8jQF2jVEq4+Z6/E+thGzpZRYbUY6xs+3UUFg/Z/pTZGB4
w8nUrfvmDD0uEGvbcGsRlEH+CaKP6h87bt7MxG1fRdq+EH/OmKmvYojbDqFvaGpRUCkb6MB4b+Yi
3rbJDOd0eSCy5aWNuvrioOro7Giva9hKs+vaL26cOy9MtWLm1x7wRIwTDnvsZzlyd8318d+9FLXt
Og2n8tINHIVWLY6XtbDbbz2SaZt0sUkctEVzwoDocgyjD7VMElxdp09j7PsIoREtgw+xnvLJio61
HX6OHJMxqxfZi1RDuRtC/ayjkWa2yi6ZbpnWV6jl0VHd4rzSe8+oGzLDDY6XS6spm/poM7EoJ+ua
gaNO3BBvpo1gd0psEkboAXkdiHhboNDD5TMdvWDeoUxCmS/H4O9FtxMow76pd27ieU+m+exhdL4b
5LjkndW/UXubJAHB8Yl8cXkszBOZh+uhyPKDzQAEVY359ChWq7YARzD4N5qPhKYKlV+c5azF97V2
atgliJ6CF25F0p/xvJ3/7VSYrZ/ehmX1GdmPjuW0lJHyFQVsc2gGrN5Tkp+j3HtynKm+cHQPbyKy
cLgNA/YBo6BrYSh02wg9bA/1XFjpW14SBsHX2XxliTqWXVbcVJdU68KBJ5BW3Q1vy6ozOqbJLvZB
uoHOS5aOh7yr00vSYxq0RbuT/TxeGXZ+Fp0/nAm5RfEYFuDLBR5vGbYHt0C4GSx/DhApvCDAIY+K
d48/SiYMjCTWseO0I7Er1sjpd7Scuw6eozCQry1U6zTK6mtjs+UzuY2w4yBseNRPcIqulZWQ91q5
8G2awsZORL1VTrax/vfQ7g2oISjtGeN2znVZFhcPGcuUN1fAhifzwxPy55zA0oZn01wl5AV0Gw0I
EuY7W/LK0Dkt3dYuQYsRknTBY7a2YPrBGbDJFUR6Br91fMI3eJa9mUAaY/db81d64gDSTZ5RlT4k
BXFPtE0ykADe2s1xmogB0zEO65p+F8ncNF4kkUMbx1Xfk2Mk97CAzI/a7EUzxDqNTT1gxGacRBd4
xzf7VWQWuvw2mzcPAZGuqufHbMgwG+DhFvhnGVAMI62driajYXajPAL94SMUcbsbp6N/4rQM9iFD
rr0Q1fecWtZzFGe/G4PGjFdZ8W+nwK66ePHT2PxRUHuui9BDJ5OicyNyFoyzbNhOFC1eOnfEbtbx
ZFzoaocujReIbX1/LRgorHNSG3KJFd2Tv3t3krskte7YoejsxepUa/fZryZc6xWQuCnsD0EQ0/6x
ShSH5rjvemboRTQnG7+MPxkWpYHzbPowJALmT7NtJigx0mZHB/8lsLmU9OBdVu2qhQBSDt4h53S/
7mUlt7Mxq+1i5wO2g6hnCKbXfgJsVxlIKSQRjHss3GRlY0cJ7Hw/Smy4eaToSMUZMD5TAFY1Mg5p
6iuuKokxW94at5lRS3nQoXtC/YSJlrKMxU9KUqyuGPhk3JzBaSMU8O/+Uec63WpN+prF8Rzp60Gh
0DviT8PsgI1BQMYB/iR2bmDgh3CitW1gSsOwfAWexajN1qdQQLgdVHJqs4aeYpH9sSrqqzl9b0ya
wzYNYBCnYrHhf8cDvtVZiAP+oeWmrMNtWpGE6QJy7wbCzc1qfKHdtBazfncG5xP/9S+FAcxIcIjY
xHLAxKV92H+3hFER5Riq7juyB1y+uqg5TKoNd05+isAJmmG5CzOjpAMcFOA4Fx1GaAQ7DtB/Y2Px
ZSebeooPWD5O9EmKa678VZZ96mEMd1rRIIlUQijlmEqarGhfZ2P6JzWc6hyEnsDjDHIswZXcNeZ4
do37nGAO7S00T0WN23oYfGKJjYVSGZDPoVUKFTXq7kjcu4sXcxI0U/T0Y8OQZZxygviQJpxbGZR7
ZhUYmEkAWfrsT26eVpuOKUFEG8i33TMkd4YvPnaVKqDPC4oS3L/C4NQNc05U1JbGRrh1axKldM8q
Yw4iIIJ5ZdmpOAbNffTzYIPh+NYDyd2P5nfp+N+F0UybHOcOVXeJWYU6bJ6Jp1YG5wOTJPHQQ99q
j9siN9yzhdCTG6hpE5CUjfGVmPm2yztO56H3Vbo5wZMKpqpfc0DsKLiGdvoTgP7aokqDXzuzuYw9
/aq4TfQmcZiRe1G6j5S5zOl87+TCK5HBudFBvGrw9x8jb3zPMuAWo0sVW7I1eCEfH5FNIcKApGG1
h/r2ZMyWtQdrCnk9JIeHfiMak3UkJM1NY0ZjETpolNmMXemAAD5GxpiBqSdgiNumXDmy715C2R39
eJmq5+gde+R8XhxVq9lQ2NYSQucjSKA7ul+4aN0MtEax1wZhjzMzJSGQU3UzdAUVFGChKWU2Go2A
C/7VTatLKobNhBl3Q+WXHutCsnQumPfaeJ2q6mkIFGCN9tRGLE8V6Day5bO75gMz8FyQlzXxPPQj
D4bTPZslEARCsqrZoYmOnh+2DcowF30HoS7+n9KKcnpzI2uQmdfbueYbG+Ba7yw6U7Mp/0g/bneo
y1qIAgZoZBdfHdJ2smkx228Noz6kofdKBVgDOK2+S6zlm2yA4irc5sXqfuAxxamfhhJHYXZNCVLz
zWGRGqmXDmAquoeQy2kwSbGyl/laWgGJwmBJmSfRe53zP0Htw+b378UCVHDmOD90g9wA+IvWDEra
rj4jnCMl11tPRVwf89FGupdzIu8dgA92Iskail4NFHF4bJMfU6vlqo+c7Ni4NWm0jDi2XQPIa0AP
KLnmcx2eh06mT1zxYu9WyT8VSI+t5yqfgmfcUZUFx8DHQ5DUfb2N6z0S22TvJKAiKtz2Zxt4iZva
r3GIJ9axiquszHzjJnlHTEabEO+h7I0ddzbC5t80fS5zVpY7L3ZRFkRddDYpMdgYqoPhoy6QITVo
Ebf7YuJxnQPM7zTszOE0KbO54HzASK6zZ9Ysc+9wgYTAsmbOwx+BKIUzW5tunFH8zRhKQ02BTVPC
BhLSJL05QL44xpbeRaXKsZ6P7pYcM1CF5XL2oYvXIdMtmbuuHH8CYjYFmC5jBjYcTXPmIkW+QuS/
NzO6XCXToE2OkHVVLYkaYjEch1HfrwBWRuvaabotuGRyqX3IIcKkGxsVs73xKn3NNA8BgHiW0nLn
b7qZ6YEL1I2thEP9NLREwEPNraLk0PgFwbWhZB6dbifge5swz+u9H5qwqpVyL4gA6+gfox1IV5so
2yMWpE09iGZnV8zD45Dk12wGQgRTMUo+TRzwcyOsPTtgt5oK5tmq0T+RLz57tvspZfRDgpGE0JNj
feDGoV7eWDF+DHe8mUb8E5gKoU0YOW2D1L42onx1ZHqMI1fekv6rZ7ECzNB85RYIoZz0JTjMcqG2
fRcQDBYcFXtst4w9rPlNRbQzkkBtpV/c82nhI6OMpmOtVkOroGW7IcTBBqN00/7wPORFNr6SMXye
oZlt3IyZsuPOYuMWHZQNs1KbROvF8PzH7ikwqJHDTTwT2WgrplwwhddsJLADOived5HxF+04ilcy
oEqfCM/IuDYcgw+IufBbRz/42GdHALerEo4uM01RunbdzBFuKACXZ7USG9p2AQStny6P6E4gwxfI
SVmQGJlQcyCEHSV2lr7j0jJGQFQtV6Ed5+u6Zn+bWjoh0aiPOTaNtU6S30YJ17Ey1NMYBl9dK0Yg
jWRzBkFzqtP2Ke+X9NwM9vz8JRVFnA+fh8P6t+81H9z5r0z3s62VUVUUYYxaZzAdwGWa0CTqtBz5
YuwkqG0n/Wugwtr7nCTpS7KNzuba7smAKkP14vp9T+Rkhck5wj7OKN5eFZD6VnGYW2CsArSo9Vs1
Q4UBu0XCrXyBc3G2J5G9FaTX7ChT12Lyv1qhtwtZ0zb1n1jH3NWcYowGOLsMXpENe6T0IY0cK1g5
aaGeLDcTVOIpgNE0Zt7adVAr20yv/TbHqZpQ7uMbpZ9fzpskBxtOVgHdnoQhduMxrKxIvZ+8P4CV
f5oDuY1hxYS46YatMBHlDn4nDgOdRZSZ+gkJfAhnahcG7ofu2MgdMgo2AHQufTKsbCADH7L/IWBQ
bALbvAEqt1YOj73vcj94FAVxSQ2BGvQHTjMCC1UFT7ZGD4tjhnNq3A+7MY0/LTZclZSnaaLWglVR
UL1vRZrcq57I0kyajOoR7lWhwR1pNHRVzay6GhNABKJanDJDeh+yLlL7xaomcFCUbJmaIFmcQQfF
yHR5EBx281w53ONtcHOiRQmdkR9qJL+WnlAWDt8VaLkQfe3Yi4iu8czAVSZYEgZqcZPMB3rE5NP4
Q31p8ijgsEMg/Zgl35mZu2QNGhb6Tbgag0l4m0zFKnHjm2OP0VMnrowkFNGTtPx0aNPIz9sTJ6aA
uqtHFV95XyFILpoZLKZyqqmMTH7Zork1IvqRFS55wMZ3XG2NflP3JE6bLeiIeNQbz3UOuu8/CLtI
9rTBKb0gs08tonMkB1B26+Z1IjBjp2DIqYbt2wniYmXYy83iuyd3WCrqLGjP1MCGAxtgKNjVk4hj
PVdqWudmjckgBEOU6LeJwIq95VkHxzaNXRZ0HtbxgIMxR/N5HPdIF3gCGnvHsC09unovZ/VHy8k7
1Ja3d+p+YZiR/QiVhwonNd1DrfURRS6E/YSloJxdDEjWtlQBFVJy7otTEnohjz3eN/bgaztGKJYT
uQu0sHdjQXqjdsSZSQKNz5SoQUkjqjG7dVek2WFE7TWH+o8ZB3ezdEllLgUy4WY42mH9idGCRpjt
tQAmPdCd096eEch7CQgkwwPCCA4moRmRorNaTXmjX7VkMbULW65zW//KgsK4j8zQFIZCcviKvA1+
mh4iJq3IDeuk5uyil0DIRiIHBhCGcwNfCLCx0KOnphi/RCFhPLkMG05BltiEyL5XYzEOq7Yw031K
opBOwlNqq2BdEHlcSLriWuPLcefF3A7EfLTIIDDB+2YEDIqpoMOMRMnJ+/3AJbbxEG+Lxo93bgct
CV3gqSsV6UFAv9ZYqV5KD5lJPbgnBUSZEq3MNyUyvX78iGK4P0EOvDlnZY3xYRLfMn4FrSCrIgmI
TA/+UmjF+3z0Xmj5r3TWMzYpJ9hJKsdL5FsvLYvy3meSTjfY2FayP/F1kxbtDWvZhTd/LD9U1pgb
LKhyE0NyRX0CHmuI8UTOCITqjW+h5fc7+0/l07uYfMdaM/Jaj0iYaK4l9BNjCnW8gysZNajkBHLo
uZEuVYffc1WOaWr+aDJ1aPCLrZIitdfaxZ/RV/cuXGUtIpSIHOyNsoDBOoON7MPknkqbX6AQ/A0D
0WdHWP7eqov65FioN2jfC5/nsccTULcfBULYHQcVFDYJDT+MCiSuwn6ftDo4YbfuNQfVDmrSGmnq
Fl3k+BXD+LDo4DTb1s0WalN5dELcz+NgXbmCM3ydesl5fpdUfsfGzjeDF/72SJmvMClvmRhLSNec
IdtIMPLJCK2zM0OihuKtTz/hrJkKosv408MG39ABj3ai2wugBvvGFRusuNG6JFxPpJNc4XOYaP1e
wFuc6xzcDIkbxUs9PdWGEaxbJ+a0qdOIJQ2DRmQW9pNui2JrN9XfUhe3UpPB53E2SjwYxKad7Mn4
+VmytvCdgS5KXHsdLpdNtOwZUcQt29wNSdik4jjHVsga6JgTrc94j0WQ8z5BSFuRpzvbc8gRLIuL
7gGsLcbQtcot6FEDS/oZ/aF/cDuDyF/PnzeNRS5AOzb0scnugB7talqzLBCarol7VbMe1roqhnM0
97vEHF5DYChPsZp+2LOEnWPcLCP+NXn2zSv6mSZknO7CFryHO/MdKVIcNrMj1hKhyV74aL5q5zsV
crhVhvuOvM8+G3P/ajafykGQ7iG4YuCJxKPpGaGToUcqAFJ7FbPFdsEKkVa/ckxyrBFnEs3qOgzs
p+vYGflVFiYd0Ym4BCvx1oh04m3g2PTIko+miZ0tlW+8z0ZObTWyEIJgKAQRqx+wBl+zMR4QLXP6
9SJiXMeH/ULJvSW4lER+niMgsEZuti9o4hB85WW5kiI9hXHvAatpZ2ba46+mAFjCbw7iBKVTb7fH
Rkq5ij+hmU/b6EA2Wgtqr9P6zcR9cUV3DbFoUsj74ndVIcGQDhl2MGowpqEZrR1721U2bhLjDFt6
BC7k3ku60dt6+D0jiYXFl0+rvCjObd0dhq6bnwVGWRlIamGnuTP+gWgB9lhWIY9YA/UIcfG7aip3
6xmj3o5WVuyw423M/0PYeS1HzqzZ9VUUuh6EkAASRqHQRXlLFn2TN4gmmw3vgYR5ei2AR5rROREz
N4w2f//NripkfmbvtQUUceGYc12L6qEy/A1T86exzUg3bH/HZeJcZmpU7te7yR+OzYBs0Mu9asss
4G4CeLopZXCyOwOlVd5sdGiXp4ho6ZSadtXH1XvZNbBT0t2YGjwdWdzt3Ka+h/6nUR6MR87Uct9E
3S9fheJQaMkni9zgxIwZ/EeAzFL1FrI5Q9tOsoueOsc+IbPF+eoRVz85WGPeO8LHTp2lvmQaf3ep
yRPjkaFcD93KT9H1R82zl0NgSQcr3Xqp/p32xiNj3nxDNzfQSzn3eRt/2irrdlkFGm+fWsyTpqAa
YAs1dGfhtK56JhmTFauT7CAHxkyEipSYVZEw549rzd9EU8cjgKxKj9J9aUft2alGEEEdbKTUkIc2
9+DtwXeZx1a2o4adEUgJqLCVa8dBlyRjlAtW7+xDaSZwkwemhN10JWnlYLqSKEKPWTgAVVTaoJhW
g94Rb1s6xd4fxprNI4Oequz2NYDzo9Eav5DVwYOeKn0riOZQkXYwo6fRAZ7kxMMr8r4/pRXyZySa
JYs5SdQiyLeNR4yk19IRaNEnQN8jITSrYvTGu7F+JvLTbHhjO5QswGN4j2RkMKU2Edqb/ecwNXct
mzVS4pHZtxrlX46otnK4PBW2g5WdjoeW5e6qFu2DjzyC8tkFUQ5ui6FwmUv9rDv5b6NOLw55Yoh4
xbVTEsYqgQyKu8XuKo+h5ioPmcblfuqvsO8xrmMTh3vlY8guVYMKkZ5S1fS3YcPgy6HpCJMqZxpE
QGw9tvtgYqMpo/winfTaq+cyj7RN32vlQfns12QmIxINp3e7jsOrzBB8iC6loOD5xGtB/uK2dGOT
gwMBWVdr36NpQOXRjB3990HMoYZuyYJXGHQSJn878porPaSPkJjPCB/rD/CHhyDlyc9QmhfH2GC4
V1Vad4L+x2AWqvvIbMht04suxt+dXuqnzs1/M4yBY1XN0BsxYm/K75DUvUhPN2HgxR+GCUmQ6upT
yZxYxwodb910r/DwiYYn15XHMMZft82HzmV6PMGebg10J+Ebk0ZQpnPoEjRGVJWM5/eQQP6GY3Wb
WMNWghQMX0eN0CWE9NipdnZgab5p0Mv00vLXkKdgMVsRj0tm2hySj+istLXWBb97vbcORh5Yq5L7
dZ1jMWK7pzPQhixfpfpDIknubRLYPd6YfkS4kAxcM2qkc1FmTM2HrR10r1hXubjFXZ4iysy77Wg2
V60N7zut+LIQ5dPHUUW6Eo1gNv7pQdZi7uEKHVlpvYVOG99Xq5xlTGDUxt6XHuE9QwxvDZ/XppMg
jqE4mrVSR0hL1QqlylPqZONO6803eBIAjZlWc+0QDEKXS6PDkKTr32qteddSyKXmZKrVODIC7NPs
KSC/I1FiuObiVDb4ECfZgi830PLZ5p9mwibeyfTB9VEN1cBJh9rDUmMa8D6nOdUTmiDwU5pAUWfd
ts5zXGl69AYZ+zwmKcRSI6Lgi2E1+ek87U5UdHMjaxU6KJLAjAdnv5YEKnU6r1pHgnZFbLnyq5BV
PTlzLlyVNcEfv8N4ztnALs9gRIPRONmPfRFru8xyMCeWxR1xGdOjUUS3OtM3fOBjYG39U+swh+vG
11F15VMJ06wYu3ecDMUFTemrXW/aAb74kPvXrB6eggJtkV35T6w3aPyM39HA/D2R1Nvqd9WEzKd8
kV+6X0roNPMGn/EwohtoA33buOMAfa9JLoWq0HIqkv+wyHG90u1yXo/flQ8D2IjNS4c6Ww71h/BG
ZudzRGAWY3RXwv+T11Fz7mNeKcKNrG0y84IjPU8vglSDny+8xEQEEO0VjGQTd1nwVbgke8A9+GOC
x9xbUdggdfJAtrkOUgdqZKITEhTrtHOsMntZH6ay4Z1Psn1i0vMjBQRV8lmbaPdqySUvEIL6+g3j
Ur7OC+Mj7r4HhgCrPtAFlOaRy9QJwbNXxedgqr8RSUaBOSI6zf+MYKhWomfwmVr2r5j84SARAD1N
2geVmh95aLr49yE3V6yZZB4wVWQOW45UgUm8L7RG7F09gl/owxVAsrGNSK0/GIgtrMmJt8haO0LB
7OdakW/XubTjAbgrFTACDlS8M8kqZA7cz4G1lFKTgLqAKmA19YwQeUh7i3sOPY220ZqV4dIXI8p2
DwlyoXJqrW1Tm98t2wZPmJ8DrSXQ4mZLAZ8SQOBsWFcoavwpOKqSOAEDMRAtlwlp3u6Z0g9cGLUp
V+4gEaHnr6YZvFrksl3i6g1qxbTWDAVrVGUvJJpx4Wsm3V5noLd3Bc192Z0cPf5uQx/YegG4Fs2x
OznREcmsWqHleGw8F5Yjg+xIF9baHFzmkxaDIfV7tBS2CU50SXB3P6JRMr5D2f7hNRcbJ2YcHkdB
9VGiZTYG36fZauoNmJm9N8TyIbXyjRZOu6jDTDWVe1ZK4IwaN5ij1z6kw/LClN6bx3FVR3O7jUSL
MI94QIPTliecOx3nwLxSsJs5jMyAZM+QWRr0xR1pZmrgg6fThOlMA0PZWTvHpkbiqARRuEkq62pK
ygIrJZVlYji0o8f98An4TIr2g5TSYYs6kBGIxJTtD/TXlHeAB4LY3bH/5abBJNn04xbwU7FpJNkh
hKyzTNSsSxL3vLQVyekQJDeWy5BEjXRWXmg9TYSmnFwxvHVztmGQFCfmaSlRw4g4KsX03AHlTJjN
tWa5dWbUs1GItbZCCJRyzV7X+/KKU5ntGOGCIWpqJ0VBVjVTvVaCs0aG6UtElE+InfSE2GJl6ym7
tyHHQikxZPnhYaKJX+vUu8bQ0a3G8IA95aIZmPCuY8s4ajWf+qbgQtIihgSeaTMIY5G7dvriTpiM
CqiJQBQb4TXB5wNQGWC2Z80KugzHkwC6XDCEt8uRTkiEj5Vt7Nns+jtV4VxoKRkjPRN09ZCTi0yu
E2POJJdvZdgDG0DnbZoIm3UlCE+N8U1MYbfx7Ke8hnsp3fSI73fVUihivAMfLb87NPFe/+7TXXi6
kx1FZj8ZYeEhxSAypaX4aHwAJCwLys+KFn+MfrU6WQiVOxK33PJBDDhOdEVxqlzkHFpPIBUvehZa
XAAebbov0Pf7YJR9yXzecalLu4LJej+BRkR/Q/p4TPGZORZ/HacBmzS1StjLrbF9MhZoCQdIXDq2
ZjQfmIygtLMDGufuLUM+WUg/eawL4gFk22212qfyKd3jwACARh4gdINZmCMt2XfpRznxqYx94z2Q
Znby5tngPEax6xFnR18ViLtckw0p9qvS0BnoFVfCfrFEAMrauADlaXarjYNPesPrToqgFm2skvCQ
cMouqpHGmk34qqshq7S0UusiY9LGHDAcknTtdsRKjAX/J8fhNcBAIjnv5KPW5X+8mjvWHe5ym5gW
V2dQDkL6GMGIp3wevjIf2q+XdeXaKtjmN9Ybwgs0m06XXBneEK1uFjxkWVUQoEMH1zIn7+0633gy
/4rNaXY/60dF0ENsoWntIt58d94aoRDIr+jIN5U5VvzXSc7UTg8AHTBC1zL50HnRWz/rky1sZYYG
LbPao4568ALLf7BTk012Ol3txL00g7YudFmcbanNhunqb+r101ryT6J6mLJz5kwrAooZCXva7wAQ
zL7CfLryPHXAFcnoWUXTWQb+o26ALhAYuoex0qj/nYhpkD+jJAQFBEGgY+1RROjOib0mgOGA7Fsv
6Y5z4rYMmaHVgYuYmQiblZN9DqS0bH1oeDRCegN2LFplms9cE8tJhtR9P1IDS+rkUcQE/WQzgFgZ
7qXzCVigWkFvUT8jwDkLO7A304SNGiCEcyiwUPO5cU9j15BCG4zAhYuHsiIoR8sptYPW+LCNlHno
o9tp2o4SR+445Va1ghDUmfpmGMppN0vg3NF94T4ujtikVrUJobJ0vPo8cSKYLUWwCORwjKJkr8bx
m1YOND9hbDbdiaY1w8XLx3OWC3tbkfhu1fQgSknoQdzBLa6o06jEndeU1S5R+bNZ2VfTdKe7us8c
nAN9smYGecziEFCXNmZrCpOW7qc6Ba352IXVgLxDJjuUAe1aOufKCscVCsOtnZvWCe8ij8KQ+Fu3
Hw6W6j/1LkOIWRYFGib7npEj9SYzg002iM2WffZ0mVi0TUlm7iiD0U6QB9baMakdL8T8fPQ4gp7I
CHD3Q/IZeml2jzH8rk6+hrS/MapQl9JmhAR6DZMUgY0GoKY56epUQBTcVdKxmJmHv+J6QriZv/cg
Q5DYNkTeY7HdIsf8y0JNMvAI7y05+Hu7NYONV4sXLfauxNhchemXKDh1bYOu+SHA+BPFUX22Mmal
qS5eVa9DLU1m5IL67qIm2yENIU2CqNSpeQ+ljyLFRE+t6o88YdPTcEZPNh/hKKVJ9+DaBTxLh2pW
NdqTiWCBYXXXFFujGp8bV8eD0VKXJDl9gF9ClMbEYGQSNY4CkV1g4AoIiobFMD1DmAdeBHICPk/Y
6uCASiaSLpYdK2A8g2Jv1+vpmhsoon0OcBCk31buOWuUXB9aUbQbfxI7mWsAyEGG45xFWU7qFTf+
pox0tcXlVYNu66UtdwHyVDdk0SCcRt/LCMOA755YvO0IJq7OI4uONuwfRKHhD9RNhCOB55zM4rGG
l+S0+8RBhIb24sNLiBBwp4r83ETf5Aplum6KWQkcX2IqKtc2d+bwN02Y/xrdkx7ULIT5OA9VTVOl
m8FDYuvMH+5hko97RnEXHeHLSnhauYkQxO6y5rF085HpXxTBJbdPWJmJQsBn7nciPxRC7vCk2Adr
CrYsaKyNmekMAMxxK+e72+4ydXF1uv3B1ghvAMPmQI1DT9h32m7MNEJBSZDZhIOzKmh62Zwh8VCf
MCBmgyxZ5t6Ir4WCc48LDrZwSVDgKUrbM5833h5FyIVzcjS9OVdSfxWMGSF/BEh8qAYV3rELTrZX
z6Yy4gjZeR6pt7Vg3lyr4mFo1bWvDeTslA8lQygkwOE180Pyx+jaY6NkjDHctzlAGW02kTDQh20+
ONpBU+JDTWsRPfUM3wP+MJPvmfydCWA8NCsNVVY6aOouYOZ4GvTyEYzfXuEk5cCrvfNQtDchWtpT
kyxCTTlk+2Lpy4JLleDZsAldJbmodK8V0tZVPao7rewkiX8Wzmy7vZZ433ZOfDO0m5AhNAydOZvZ
uAeT2mk1lVpAw+jqWNyAJcmhJMZwdL1dKpr8Vug9Uq06DG6YfOUKSQYqP8/ZNrOxLxqpmkJUcUiT
Uvk08IEzSSghJMRAvSmD9r6p6uY+TxR3V8rukwmeV+HZhxJlnx3N1BjEaDRAiHvNyrEPrkk4QC4d
tad5QmXpIOXMWPYzdHledKEi5+gSsWbtwcOhSwm9c4iSnpyhOGGBz0hv+c+oDpMzKmAXQL9tvMyz
q5lH1cY9H8OpwVEXIX1Gq/aCPAlAD/ibBvMUQ0HgmryKVGZRvMVUFXM+e8FzUbtz5aI+hzxeW5q7
16lzH7i3mgc02AZDtpD7MhP1enkhTNkzcp2QAiJ9haOBYD1B1mx3wzWJ3O2EQOpYo3h9aXJsdlNp
rQap2azVsVkGIXSDECnvS9jH9AOT/qhU/uh1ZHcYmlovf7OQBS6LulEXv4hdbo4EW6YK82fl/UbN
TOE5FA20MH6FujnahA0e35A/IvD/UDWznqk8841sDEI7lYHlOoa9ubxjdlQMJ1ClNzn042WRpJL9
R5CbYwXXHgkEaEkz2OF1JBNItAy+0fneO6Ky7rGz10RaMulfYY5G6Ui+4YbEMVKKK/mVLACbzGqt
Z5uSeR7lUulQzeMsxlzGsLRb/2i4GWpAhtwtHt/lSz4x5Albcy+6+jaxS3kavH0zsHQmFVQ7QCU7
6qAxHwuWwGvwiewwNWzBdu5clz/fERQReqbzKgc8iwE6JFNL91DzV4oR+3ZhBjmjpnZ9McCyc/39
8q9VcvL3CDT5a4wB8+Go4hfMnPU2DRNEpgvfSFcYMX0m6QfGugE1aSoJ1VP+gXrqOyexHKUt2jU0
OeM+0KAtBq6ML71Kn/um7DGxemSq4eDbJQ4mPx4ekwuswTRXV8+cke9Wo+tHSbYgCN/Ee27yYz3b
7DrgYguxMwM4uk26wKdAAlXHkKZclZkzIp5OrkJvhg1w//FsFQ74nnEgy73lfOzRw2mqkH+GlFx4
1EFJZ4fPY8atlM5cfyHy7ymfgvOSboIBB27ENMZoRMPhCnhtHzZldIdKEfVpCK/QntLksbfc3RgL
/5xOzpNYTJRNVt3n/KypUeUWfq4/oMNaO7qsPzufGTFqhfAhF4OJzIq3LiafZTdE7fRriKn4sv4G
yrt8GXNe2bIcgmuS/2Is3F/7GSiYGrmPDLa7Db3zrpsWHUw3lNm6+2GINCK7lP443uKKMrueAkw3
2XjG7t6QpkWxuHBgRGiTpOUXKGtTskisHLEVR499zqY/Gr++HXFLYtDl04WE48mBBLAJQ694NYpi
4/uquBkGoUCBnnEhtco5l4jQWZLiU0VjxxrbKt0DUehIZudNtzE7Y1TfjzdYhawz8NUvxKFIIaey
w/gq0piQTVJigAtw+0Zn5Gr1xWCzsI5URkZcq/9m2pQRNWkOIEHLlwVA54yRdWRVYt3V/pwf4zk3
TeacA6ZIz2NTr/2c4c04hsgfm9jCGNaT3ojQnWn4e90N9I9x957OCIYeZeIqGpN+l6aAqvDBnRIH
7GXheWScCYBZgRXWayvw4pPMKYlbDuCbyb549kAvLyrShG1ZxhP/QAfJJ76GxZZYhzAOTObN64IH
kLycXh1Q4ma0ybNS0CKhpWFWFc5m4MAnQ9107vvZnwe6Ldz5Jm7n3tGMrZ6GNNrzW+KHDYb1hKk8
/x3eEBa3d5oWervc6PhRvBGDXV5znOK7rvbZJI/9qbCkWC0sIwo7b5X3ff6oxUSS5Q26vH//04Gu
f4I7cO7rjrUHzXN6SM3wN1LzY4LtPRqKem8xhdwOhQCXByztjl/YJV51XnBe1ezSyCMGNll+jHT5
WoTtDix2+V5bKOzT5cbMMpQR7TSfG+HTkBMO4UHBWQ5EDJWgL/J0Zzcp0oGS9gdsJ01y4TKzwuDZ
D8FmwScW2bbKlH5ZLtsisr5kFypIHnF/aecvnY4HClqZOMTNPauRC5f0fL7/3y+Z++4YhX5f9sVj
zyyBeonfsmz/q+yt9LT8bDLjnOK973bdgY5g/GX6bo3bukWOUPIhkKNlPmp5s63aWn3kLTUuYkLz
GhRZdEHDwG8oBhoS0Rp1z2tLllTrDuMvaZxtReZC7pAtMwUkXKedw6rW1ugsalswlMhgV6fqS/mu
+R451UXphAr40TdEG3QcghH1DzWoKWRBDNV3oIeYLWwcAKZTvGpEB7tIUd6Z8SqnwlVTEYUiElQA
FlLDhSHTIhBYCSbrpl11F2PmnchRvCZZZl7r6HU5aH3fS8+Ifn85dayTcOh490Pp803kwS1uSvlo
gLHoE2urzJBLnxSOK6KyB5h92sYyA/5xorEIJvQ/eiwgJwyQ/iFPg4kkA6m/q6C/DbPJLY7H8jhq
BAbno/c4AqkjF1lEL10kmLI5McC7+TfN2Q8nudHboaJUnzi4W6nFZxe1+bUYkpLZG67+qQFupSl9
BBImUNQ6YGXbtCYQNe6Th6acY6EsJrojN90xHuXj0FAqrEh8zZMgmPEq6R6JCLQynxFBVKn7qMYq
rwn0BrN9hwCF88+FX7nKQ9nOsgqjn9byrQwmoXX423/eHPxSxOIJ3msyEb11mju4tgvENHn3EjN0
ROU2aMRR4lhB+9tcAmuqL1FyXc4TLcgHAo4cC8eKpx+J6GKUwINyWAB20+hNR+YUNA4dK0YnqaJP
cAYPDifWpcI0CEK5do+6nlTbvnego2A73wZFPVyr9O9S4WTca7SvcJ+MvnV2SSqS88/9XiTOeCvc
8lVZ0mN+y2kUWhgDEXxUWzMWjyV04jvXiK3HmN3rZJegWnVrpCwNDIY1pJx5Ndua1vTxMowOs8eR
kC+NMG2SntJ1hMFkw/L4pKOoum/9gr34DIRjl+Q+/HwLiAo19D6qPJhOUL6NiANnsR1Yl6YkmSae
mbOoXE92aL36mp/uRcTeEW1AcIBy91yitD94TR0fuGIZPAEz4rWc/xAo2htk3RlCWTzYGka0LCEg
hbYqwkeMlqrOvixoBG3TFc9BrV+RANrMgGx+RgG/1nDGP+c9vZUWW9jcyOqM7by6x/U2J8qzwp6f
cDzexc+14OCq6pRGs4bdfce0QFzKwiZuQ68vCzemk+U/kD75cgGaRqyvrD7I1imJS6jasSsZkuTr
tATdG1pfDSsBHqutmk2EJG6fzda0HlRQgi3I5BGZz12chuV6wciQ1WXdAkWyt4/SD637X4AiPB38
oJfhHtc0mIpa3i/fimDIXu4VvjWOVV/bhh3GXMZJqM8afXzvQna3WdPc48KRT17/AulgP6Xk4QVp
och2E8wnI9vbJTr7FPg1+wUA26ko25E4cltQ8M6MZRT4IysM2MTYxLNd/h8tC/YZcomQdl4cZ3CO
ceEh+59PfRlSK1eBcxQokfBSRqB45iarQSG4lSTIbJa+rVSGsUYsgXB87tQQUwXbJo2K/QzWxPwQ
/dUDRmno/3dDRkmLxs884EJG2T6DCZXfW8e4V/ihHBv5YdUOW2WzjFYLd0DE6bFPOCnQnEXbxvJi
+hJKZHv2GkMaYKFRDZ+NjqglT0j26lpQwbkP5eTnhxrOEOYv9UYUlXw1XaC5XkzqDAoH+apc8ltG
I//IGye55CCsOI3IX+9y29wIZF+PEsPS2Y+qr8HC+7TwLEdC3Nf62KqVUbjO09i03qau/5IWgCWV
iOeLXRqsCUOLE8/oepY4Ci0tRr+dm1nxUfP9Zwlx6L7m7Klmmi5y1Dkzj7lL0eveD6Wb14cSHTFI
hNE7dqS1G6kQkWtR6fQ+SqKlJShdRz+K6E6byOvR+kE85j5h731SfZYVYWrL50vq8M5qrpzlrFxO
TU7PMu8MVsJnMGrFmkaQWIyeQtAtGBws31UqwjOi3mDTlrI7SAdWUq+Z5C0HxkEXwV/F2HiXjhnL
1YV83F8QomQHDznPfvTsCwHJ0XPWXqjoy1+tlVH/1Hb0DBDE+Tl3LD4A859sZ6tHNAXNzi08a81j
S2ar2+SnUst5nGzzyQKHUrVww52w/sKVeRE6u/III/d977t/MZ0ZDOLsv3niT7fGVm9TZHU7MYSM
BnzLfy6IQSG/aD8hZFmjjO7ui1Y7DGD0DtPAJpTdEU7PNLLujICGLAvJxQNWsFoKeK0F17rcDYHu
clvIdsOjO90FxsQikZOsd/h0q3AkTIiiarQxPcuQiW+e20eFQOZiecNHQBLI2ZGTe+aMTCDAsPNK
OWOfSs4zP5v658agSXVT65VjK/4Tpd2DlWUu2pDgxGZt3JRM9Q9jKeo7l4/tKqlZnQ1F52yW235e
cjNmGy/L9zy2T7k7lDdRV8ymBXXBQoE1tSE+Tq1+XC4zOduna0vnMYbqboCxnRmty6+OVfAOTVdd
w8jreUEcdxsF9WMheoN32fVOMu0frNQ4VLPVvCqNh6bXMAHY6hQZeMHd6QKypNuiPs2eR3+cAEVQ
QaW0f3KGi0A4MtksKgAgEBcfRVfGJx4YdFFTR41uwqWVuqof/v03iJMmfCyBqwaX7+bPI4Ux9QmK
jeQOw/UX41VzV/eFTOG+RsFV4tRdO5nrnmgpfyvkNqzGObs0MwHlXfqo/eaqIszdkx2BXeiF82Dm
8RN+uBbeTECI7+xjBt9MiFgHK4B6f2SArOp1rqfHcGhg7nepT4gi8qLKTcpbG7CSNbg02vVQNuYG
9+cvtJXmW4Jley3N6u+EAOGYog3k3gpcOrlws+BiM09j+wvL+zjFWCO5H4O9tGrrWuaKModtBpYE
cbVKP0QuN+z0YhgPWgUCf2a13Yd1dl/6U3AFTeLtujABQj8d8GIxA6oZDcL5Qck0B4BA2yGdu5ho
rEFdsVWJYUxX1YudjDFDOFztmohPvDDQKDq8rMsvkWP7IqHTrGUm4Jc7dMiNF31UKt+nWfrWseK8
0xr5kdjMBcuYcz8XT2gD+xepAMQVnQGlbzlIGFnfZS1TYb2Q9nMS69conPPrchmTDdRnx38r+d9H
zC7FKvSqino/M7cmBuvdv+lGmDvMf0jWa6z7QmI919KT0LFqlFbwOgSSYQRpmpRBA+bCCOIriurq
L+ifaIqOqF0OTKA/dG9WsdZElzVzNHflrkKT2UMPGboym1eScVhOhjj6UIzf4Lc/IabcYpniOoiN
p37wPkvD3pIMp2PAKbV1EshbU7YXA7oHg3W+Cys+pBg4A3LumKNLcnnd6gvZ0AuBCrzkM8TZJeLT
dOKZfmMhoiWTNezaFbmsisUl0Y4ooQAhM8K37luvYGOAJb1Eg1NH5M4jC9XwT6NB7v0Eq3kIXBl8
qXBZN1Yma6VpWgVWJraBQGmOnFIzddDoLq8pmUcHwmr/+3/7H//7f30N/zP4Lm7/mvxk/jNRFWqV
41lCeNIFt2o4/wSARRRiqTYuanQtbJsUoci0FqtpKNTZdGx1RpP0iDjUZMsZqJcBDFM6wX6ZyfGX
JMcq4TAsWVUOYH6fjgaREQt3Hpzh6LWWt3c1ie0PJcGJUcyfnm3ME9UQGRHKj3Zho8v32oF54xL3
DcUAC1LoWf9VsMy//hOBktoW1bQnDUO4/5S+1XNuDlni8obOTfU0WPqwHjUiUnAAs/ov8na9NNKa
01ToIREAE/Qbn//zF1r8c7yN8DwLJ5LtSv4aB2Xt/88lDtktcyiwYQ1rfPwdhxFLvJoSeuaB/uCU
lgIFR5Sx0kgL2/gmpmnJsjB07erPhCEKul+U/xdU3X/J/pq/MdumPLNMj+yv5ff/Q47R5I2GlnPm
IHfNwHll4lLMQxEsq9WMLn0qRPrVCQb1Wk7gdFrHDJCQss9yACSvDo7N//yVsq05xuY/IpwN3bBs
ni4XcwzvmvnPn8mwyO3G52xBHOkSOr9fcKWkDhhjS07u4PeAoLpmHzD0fG/d8kv3HPXU4I0+otfK
d2yZsyJgbKZzM7VGmp60sMHT51EKTQOCTwn7goGHuHpkoqep7GpU0wjUJt17DfMUZC8rnUBrphuE
0++osZNTNbhPS/3cZnM4tk8khf2xtBNLyf0ztJYaRxMTIHwtwr6LwyQ+LE/GMn0BbkjSoeTxmAJS
Nxee/w/WNGLusY8irX5wWu+d1/YxbacWL6/fk99xdsk8XOlRZD1j/71foB4sT9MHw/2lb39KSYgu
LUiDUjwHPU182vb9cQl+GIT8ZKY65yYzUIzy5FaUE4HfOXwS31XIO6qdPhdQxvylMMZmrf/ke6jQ
PCKQlCuH9IZtObREMdUD0OW6wQjURZgpkf8NX1b+tzGd9rsHfbCCNclG3MuiM8a79l7hb1vZdOKw
D4vjGMvsjRfdwj4XJXr7uPxTgHOyafCNk21wXghJTkMUYjaJTFme3dZjyaX8v6nftDt2t8Ux17gb
wKtUj3qqE1ilpA3C1oFQZQlWi0P8XhE18d2aYo0Blo3diNvNio1iS5Z9dq29+tFOq/G3NTJkBPfv
vfkDG+6gzobnHjUMo8C8fRhxvw3kjJgEUXGH1eOvYOSAZ4eR7PQJ7RV9d/5AWC7CG8scP4SbMxYn
TsacqkOY6PKp4fk2mMxCYe/YBMxg+c5B11U4/cUcvfZqNe7ZTAF1OsFjl2nDzWnTYR4qtT+I27bt
rA2PHFAnUay9Gaq+IB1Bgv58bNhQ7sQMQZkTnS6VjQhEtweEyqH3kRQRlHvx5ZWi5HGd4WtFn60m
4AMnDD5cu7x5R4t5Sj7XHro99kerju9y2dQPEfu52kMRZY7S2iDi5qMSmjvPaCk7Crc2MHLXXxUu
mhfF8P/u//2szXC1TUy5QG163g0xAKEbanBe3abjwTBc5sWCamH+S/RZ7Rn3RcsHdXxIGr3f9mnx
bSPkACYUBQwXzcelGe4JEjnRkIHxJ3MPVSFb3lpPLVTyDIaMKd9EbPr2vqlQQoR6fwyrCZJrJye6
NOSKP4frxDBo6+gUdCa+n9ENUdtowQXNMsVl2Kc8gKyHeT6R0MlJUpz56k2WMDgSq775MQu9Pjb+
ZIbuPoUY+g5la9FIB95+mdBmyuf28sSfKpbPhKlYd0HMF72I3kD1wYvBNzCKUX/0NQVZSnQwQ0Qd
oOgoo8uUpFeG9sOt7qEeoCwBqi5YtLhm25ydvB3hSjhGc478efmXTKeFpDdZzj+4yE7ldHeIb7x1
EVYu/xJChI3EPS91JbGwtVnKS+H13VHX9Gsbu9mNWycjUBEfl4DQtGPAGADQm5p1p6ftYxg0aq3Z
6Iwmq38YuqC4Ll+aGYcbEEGCnic1jrqdRU92vs4yWz0NI/nAOIIHbCUA4LUMUZrJwHPPVuZv1jm4
j0vNOAp3Jwn0YL9N2ok7gZxarmU0QPqxH9y9rdiv6Vrc7JbvPpt0zAdFdlh+lrt3ie+t4/nO9NUx
Rk2wh7I8vLqGf4LRYPwMuqfeh5xYA5OayD46KadPoauSZ+Xad6k5MHTTdLGrJZiFpbLOoDa0nUs1
N9cxuIVZy4P1uYUtq0OM0/ufAt11tb3Hu81+HcWWqWd7GBvnaGGShu6DLmPrZFtYy2qvjQ/liHhT
I0oPpMvEsQXCITfrK1rcGmcitvuBmLiNN9rjnssRxqOV3Fn4CddmIH+DN2UdjaH5bpyc3xM2kXOt
4xoYjdi5GjwjV1MADTF0wBbjCHIhZbd4lv+HsjNbjhtJs/SrjNW91wAOx2Y21ReMfSWDpEhJNzAl
JWHfHDuefj6EqrM6ZWNdPWlpYSQlcQkiHO7nP+c7GjRhMiLUZkGFxq10sW/ttMGEQJBeNmF1jlK7
gRbcTfssG+FKk8LHh4B2wHUNRLN04c14GUe7+6E5pyEnzizxlLTWTJyL/VPlsqbNuiOWR/s1Sne4
S+2RV0LdkuYjAbp0rlkvhmkd4dLWu9q1C/KA1mnqyulroei/mcYOZXE0NgTU4T/36TdEDm/DQVns
sip9s4dAbrzUBziIl3hXh5hYi1nIEwdHuEEDBNchMfexrOW+IYOrSMmeAdmkO9inzTasKu9mcSp9
COvhw0LqgGlkthuAb3ieMwxfAcSDm6RWadtneX32wYP8GiljNEnXPoMn8MvZh5g0IeNyRB9dvmgD
dGJNBMo4+1X3WToDnAkb7kqbWP17b3wmNnT9pYuTePS4in5k4+vU96/YSdtvIpmv+AiLajZWRl3o
zR1ThbJAlaOKi+ZLO01sRhYvhXabnV0gNNiVQavoPDorCwvqZ6eznqd9Uo/Bs6zyalWF0Bf3U+08
3r+rjp8baT19YA6fbnUo9JnNbXnCc8KPPBgfrsq8Y2MN/gkRcF0SqN96Xd+demrcT27PmDXocGw4
esmB2TnY5X6GSxq+Ysom1pnf1GT1O3rcqIX2g8UpGhGG6/fdUlSdTwMZewq3p/vpFCc0xqNlTiiz
vt3l9dBhUvkSpHb8bljNYcIAuykG0zwJhcA40FJBIIOJYp6o/miWUJCMevg2sxQCCCDIJ8kIZasZ
plszYRarzeZ2nx2rIjpkHkwppnJ7404jtKjOXbUa1pXp15TsDepn1qeXVs7c5+luXSyKBFoI6awA
DOKJWfTSBsLIIZYGR1BeDvkvwjcxQjpZ2AlvUTtweoa4L/B+MnY00Kqjrvgk2KwCXRqjxynzNHky
xWR3GZzPJHaZJ54HXphL/pToqTOlZGn99zFL+y9obxGiixu9ygVaZpXjJ9ugcwi2BhIL8b1b7eyE
+BmaBk7wgg0pzbMuA0CrO85GOezNNq5+DYWT7A24IiaFBTAI5REybWEWx/aOMc/zcl3bU/SEvwB7
m15M86x3h35BxBbmaYDvsJqXKXxejgQuugwC27KYdMu31vntzjGzd0GE7tjZcEEi9BntivJV2s3x
XteQw9i7zyJMC8HRmR2oabQZYF3sB4i5y4Q6dUNrl8J32Coj/bI4Brbs0phKafhZd6J41XFlGV19
/u8PE/L3Bk9p2JZpmDhylemY5u8NnoWuK78dkxorVbkeeA6u0/KQek9pw4ypVlOFY5IH16x4cNx/
vnv/WNhSR2n4ZC804esLlqGjFdaQ9USRcSSwDHgXtm3dfj1UjFTKgVnb/Uf43385ozf3M/tHWU06
xqHy27v/sftRXr/lP5r/s/yrP//WX//Nf7yWOf//t3/lEn/gFS1/tr//rb98Xr76P7+79bf221/e
2dyLvG/dDz09/2i6rP1PrWH5m//TP/xfP/5ndeAc5P/UMpbP/89/tzwT//jb4eNH9q34/tdCcP7F
r0JwYVp/V74rpWFYOPj5vVHdOvxo2n/8TUj1d0oapaT0hlC/byzXTEEHX/SPvznO321l8EfkjtGm
iav8WQnu8Am5aVEB4dBEyCXl/H9Vgv9VDrDpCEB54RPavml7ktbTv8oB1BQ5DvvwlIEKW3JiGD6R
l/gUKQyHNfk3D6RmD8bS9YNuPcRUG7rwx9NwKh+CBIixa4p/o5P89lJZviWJTuJzlFcWtQ6/S0Hj
XPkpVocIdgZZGEg3CsXkUHvmoz0XjzAE+i94Cg+MrR8gC/afhKPNqzl5b12DGTjxnuZppyzZffGd
7lSRt9z0A/5psoWnJnfUGiBzv+q19e2//Nr/HxLWb41PfN8UcjgGYCsDfUU51m+tuInKIj/mSLEB
0OfdIuVd/GWa41EA2eMk2XDsZ/qafs+c1GUK3RZXPUtj2+Jk49U6n+F4eCR1M5eiNWyFY1q/1J52
aFjm5j4brIf/5hteKqj+pW8sT7TLM+wq6fAfXeO/VY37uUg7AmPkOka5m0kBPHYTeqIxkmlWQ74Z
nOxVib6ld43kQIid/Gaq/KEwS4Baw0z7ngexos+6V0Sv/LWTP3uH0Q6mZADu8wl62OcpHqZ/o8sA
IvzrYso3Lk2Hcj6XV4fHcdz4/ZnuappqMumsW55zRl201PzrAX2rxVzoHP71IXoY1dlYHhwZBBCi
ljdr4CHgbDOicX9+AlIl6uw5tv8gMdevIWKNpzyxRlIeuEDvb90/dn+3rRK0iAj0zr/+oMvWg4rn
x1pY8RPwcv1ocncKYrril4f7h62MM2bYE7HrkY0CY741fWjc2qEpNq7Kb43QzHasvrX3vorYM+vm
ZOfMZnNenTc/BYzoz2X8tSB243vdDseT+Xmaw3btowtcFSyTI70Rzc7zl07JWZ5TrwWcg19jVRQ9
d5v4z/fv7kw1mj+plzOZz4nu2sQz7BLKUtfs0wsoYYtlFwkDFKiozk3CFaJa5h+hV9bn+8dCP1xV
ce0cJ/rfzoFj9Of7Wyx2/bkcg/xIJdXaZ/5bwNVU/nFsOexySGU6vhwnxwRIUdgzm8sdKY/p8iDL
sXY3OswcikeXD/REULdsHN/ZYEFoyxdAau6CQ0hGSNj3B1sIBY5YLAb7SJ4UU+3/8tDbIjyF0y+L
74KIWQmRv1v0tW8oo9dfDfnKIEF8bot52Fskerb3D5sMkVuvr98nwzL2ifUjaXGjd3NbvM3mguen
7GdDjVLxJuoAbqSN13xe3vWlJpDR9PoA3cR8CrR1zsIR/V369S6NBUFN1vdL1STPbOral/uHmJIl
D0FaY3pe/oY56OQwkHc2mxxZf5pHpi/F+DwkXkf9Su1hglk+hi3rMYRTcH8PsNyIuYMfYJgpm77/
A4AqEI8S8o0FfT5aZR22JA7Y9P+pSz4Ov95rYRccsa29QxDjRARnv+RAV5WnasHFaY4dTsgXtruu
fTJyX12EMa/TWdnXAJMxTOIuoiiAd0Oj5SaxvCUEnzzSGBj8Ot6IJMxWlMdCHA/naikz4M1wEDsZ
TOE+yXCi05cn52OKryV/KMe4J9MC5dlNqv7kLw9BIHhyNK0bnUtqIo8iccQoERwZUkXHLP5692oT
MysgN5vho+xCAnDkg+DSUZmxwlRirSW9cYyfzHPTpmgIVZuelrgO5FvF5rqzn3PbP4cOzkvT0yuT
cMgx8YWFG1rg2vMHDvkqgNOYFPZlNN8GM3avVqocHPE9Bc15+dF6S1VhUnAMDZPwE8Z9Y2WjqW0y
OFcnsS8SCCy5bXer2BHUw1HefZqShYh+f9MkW84TFeXb0GvkJe+zZwVhKh4JROdlV6+bPOVEakbB
tqA/HGA85mDQDdOhBxE22MRUbOJvXTN9mQjQ9g54tcwTzTmwa/usK6YOBmz/VWolyVVzm1r8xgGy
m8FmOPSwhQb9Y14o95wwtk3Ioj61OdkA2ulLaHzYxP3KkY914dLVjInRmxG9jDamJGXAjEC/AK1q
wRqShvVMH4f5PDLQLxuISEQ+4gMWRMbCFSFO239OeK29pS4NMmQHr6EI86eEFXXdjMeUSby0cc0C
n8QBRg6TMrRgxnBHkEE+ZKaTMzyDVUEDDmd+wGyJ3EcxyLyxhIM0SQIawiTuMVCANIOqZRiZf1gx
bdlJZhytuDpbbP+h8jSP2q3VJldgMpMA4FA+ye6pDIK10SrrgPEVuqmNr9iI6fHy5/GDuaD5VA/V
F790mr2kKFE/wLA5RMweAXJX7PWRHIeT3ZG1vp8+Jsba61I4xc2N++2kcvVqLA+8CFZcqtlK+iyE
QJ6D9yBSa3ii9iuBDjj0xJLGyHgcKOd4w7XwDmKcQOjkaw5/y+WRzs6RsP+W7tvmUmH0uVBczvWc
uOMGA9Uf9eQTL/G0vw8ylHE/6f9QYugo5cSsykHi9f5QYMoI2nzlBzgAtiDE4ousZHZxMS9c6nmw
sAdL9V5P4/yagCIjprGxzWZ4ycbxAkg62UTjZEPHBOZ5r5SA5Sj3YhLPYtY7s1DTzRkA3jLauQv/
SnT7iPs7SCTKo9ZN1FPJ0NE+m3YXP6nNayBt9AE1epc8cWB3wrp5EEFPzXfQiItJFhxv4R9zyLUX
NFl5KYuAKKQePuiRIOlokFUpAkqNLLU1lGciMOyqJp+fflmGfNoc2j44Rk4PdpqDMvmraYp3WWcA
zstwbZO+r4Gc3SuQZbhYlWxYoF1jRNdmeZhgma4s8ElboaZHEpsOK+V4nWNDHGq8i9vEUs26ZEjw
kLqQR7DJdKDho+h1wsQQUCR0rz7y/RmDsAmweBO0UcIliz6ks7VYfqZ+wp7UQkrYGJWezlnZfmS2
/AIqYwmnFwpfJbBbnN1qryqnWknrCd0Ba46q7EOZZtVaYPJ49uzuj1FWMzsZazotNhP0Xjba+lR6
L0aVOeDj3W/wKUumXTViA2Whq4Hml31Om+XayDMaO9zuqe3cxR+6MGNLvopFVB3/XkeN6/wWoM1y
b6/cHcJnSlJ7MJ8DNhNdm35PIzO+9B7zFDVBDEjZ4nPUNZndCPfUAWOxzRawT4pbJ+kndS5n72dc
ivYpQLNO6KvAphm5LklhL4LcnHR6S4XOXeJxrZHby1K0iYxM4nGMym1OzO6YswTPDl3DeQ2rYgKZ
tIZJWSPotB/UeuTbSL8rur/rZPDXJK6dLcctjFcflDQkqygcCbipNjwRQjlHheSVVWmEJp90rmHA
WbFZmRhkyFXrlerc8oIo8oAliMvMr8EW40WR51bZb4h44iTq4lOtGrBjsEY7oErYhJZ2QRhDIs5q
Qs80AVlufKMagvg2wFdsnAsWsfEhFjWPgxHp45D14dYds9fUmrxjF0nkHzNUu9mDReKPwc+w9qGH
N0upTWS+F07sbu2pe44r9hUVODROU8UpwrnxEHp46SKb0G3m9kxayrpSa0gt7IsYjGwsVxIR8jtr
U5t1swnqPwYAmLg6v0KCsE8W48aHblIAP3KC2YHsACZAFHv1A1qworFHjGoI0rjzzxBl9aSFSk8Y
M+jowMIMq8i3uIsHOFpch+I6d9iZTfW8SBl0YXhbE1PSoe3xm7WVT05xeRH0QEI2XN72opAIBhbb
Zqo/YKAX3KrpbiMCnbFheKgZ6RyLZc/Y9adiYOeaJ8D6qz46LWcxneIiQ7bk+isvXt+2R9pZ0pXP
okhANfDOWgChw1+1v28r2mVvESt4YHAtz0HdFdtxCBgEyfjGLty70sdEvTrlQY+Yo11yC9/GKPrD
Q2r0bSzqTbdzfUrkKuZ8xwpbJiHF0Fv1i8e9N6cGJlL3Oul64gYbnDO/1/t7yVHjALGsiV2TkEbq
NZ2UKH3JWukRhz+5XgAUSQOW9ESXX/71YCYlmNQxwYE7EcQJYTdSOE7uvK2GtQzMamu3DvGVnhcQ
yva8p3E9xxdCdF6I4VszDc45iuxXy5fx3jJAA40YikfKEW+62fiuO1BrV66NQkpnURcf6mTuX4OS
oSulG189tLtfc5eRCdUmUwHov8WEPLjqaxwQZ3Urb3ev0R4AetB/Cmdm6+fT5T8N1HbFac7w0nYb
k01bMbzh3m09CjaKanLDV53a65rcKra5+KMho7nzwqJY07E+rXrVfK58ugiTCT9wIRhXq4ofhcOp
s/CyhDEAejAbrGPBegTvfSvpCvIkF37cAtSGVfql0lC9WTPMrNNXumBgbgNyu9+O8q63LmOdw1od
a+toWfYjBbD+ZajB+5LSc3a64aZCne2aGqVP4Vg4T516V9JqP/3zNaYc/CmNStbh4MygKPr4mjU+
BMK5uEx6bjZZURzn1pXHPP8iBzukJkl9YxIDJbJrj/dZnovjimNHzdYHv+OjcMOv3ZTHO8NPaZTm
TsGvHp7aEA1osdPIJdNa3UCNRIp/NVLh1oBj91yb1edJht7JCJ7nrhrZfari3Kc1OcKMaFvUDOWj
PZ3d4YejGlghiX9MZHhmnml8CTzmZW2TNuBAhbo6SyyVY3v0FBMoXRNHb94bp/0ohV9+uF5Kd1Oi
unMTpN25XNiuEt4Di32Ci/0+z5PmQ00DEeotSZ8+O9z3CG5bv8MdVDvm3t45wLZWOmNPUXvwUrvx
tEs9u0etwKkP1b1tN/FyEBQASU625/z0vKaCJkSMfpg9ppce7NDQsuu9Ozc+Aru7KxgdWI2zdSJP
vIkYZsIYsuDWVXD2eEKe7L7A2FX2YldGDsSiqS/4lTi71nW8gyrbF868MYJT9upB9K9dnbMgA2ck
1tRvZDlnZy/ITmzGsM4To7zEbutemhkkRIHAztyjBllXN9ZqtlmTme2jRIA+B+aG4jWRAXkTtqpW
s+s8hVRqXkK7jqGYdZw5vWxiZFRQ+i6hGvdWKE9TVH2DyFO8hra+hmPYrMYyHs+N4RGpy8RuTpX1
lPm8egg3VvRfwd4kMX8o2qw8dTJnZkuH1IZKI6AOLuGhuD2yLJnPje2zp87g5FLW+yC5td9A0QWb
vBjKA0ik6Bxht4yX5IYBx2Fdlg44t7yBdYXd7Gx9/XXpQ9VznnLs7pvCitJ1SpnXI9wp81iHpnUY
O9/em+knQvAmVqjsZweG5HB/LbZZ4XMftlcjVbFHbNfP9xWwTGmRj0t43I7EzqzMud7qVuebMPLe
RGiYQPzd5tR64f5ezkyZOVASOvO2hpZYUybvayl7It+BdQkaw7pYIjr2ogivfjG0TIy7YyWxRzSd
ETwKLosaW14mIuepbyuDKvbvxVgw/c1wgTjdTx3p6lmGZMeJjENK12G1xzMBIV+U3VFONKgFBKlF
giNtcqpxa0ElgwpMW2+97AcFvqCpZ1Z+fwAlt0w/QHVY9Ek9U4NKNKzGOo+xQW3j1vFQ6dL2lFkO
rrwUtvRdyNE8uRDgjjLNXuk3m4nNOjM4C1i4a6XH7MKYNr9AAr5wWbzEWdjsndBMX4ZgURLyQW91
2dOytSTqVcrynM+AjEZr4HpcBr5pzxcPZXwq3EJcwgZXC+UqWYTZdIIobQsIc/VUvPX1izAHijVo
czoxDQ/5RVUteZIg2E1EjZ1KZ4eqmC+ZDMNb3pgEvelTBKYlv81m+yGFbfxhzu2ugDNyw/16K0c3
2JuhSDbmHFQvdT0cqjZ0VgyAclLYRfTaEg1OF3rIfUMQuFSHE9+oawjXEAmyi738/JPGwhAmkdpx
CPGPKYnvu0lAIYsda396kr0jPwXWd6LhC0uWYItV5/iO6UMEYc0Op29PuoW0UFbO+1Q13wZqn/nc
0IdJJwb7qFT9DibHAF9JUaIVdM9DlucMkGlNG7x0Oum5ftUNfGhRYYdqLSrJIqxOx6f7q2VOUjg4
wVgeDCitBJ4IA0Wxu8GhHv1aKl23/EFy7FplOQeWVL2WU52/2vCQW58iLMFO8tcrs9KnOhT1JXhN
TcoTGP5eUrv11oaCiJqpUd6GiMmkYCVmOx0fK6+0biMjWtriV22ZGY+tHR1lKFHN0nLFTdjhM5v0
04iKBcZl/6AKFpGchuXgbsmZIFshdXH/pwTo7qvIBJlhzVIz2d2TEZ9FLZML1hriNgXOXz9y5bZr
IWNbKRK035fGafp0j773dO+SzLdkNJ2SOPNXCroU62hPuKOk4ap1KZHzqQ3/5UEqJE8mtsLFkxSb
n1M7XycE9167Nrn2hs5ORGe6c0UxYRz77oXg9S4uJveIvy06+VmFbznRGImN/GRIMq6DNwI9KuWT
q9/u9/6WDkXK5PECGqQ1az/Y6kz8uDuI+gC/DFrK3LBtFgaRlNkZeG2Lhmagkc2SzFvjytmU82z6
ct/cOaSQV5jszdUIN4wB0rqlQA5annYOuU67Veg24jT4jMcxi4GTzApq0dGbl8o1vE20ojq3oTLx
lodBTAmtsQcz9JHqzn9yJv9Ulhi8azOZwSjwKjIqgalwkd5S7e3mXJzQ1r8Gwq2OuUHeUAny4NI0
PnKr+lLGaF/QZNtjklhQHyrFFjAIt9UwTq8uddzSBs1DeMzYJdSX3H0QaSMQrua8f/V7sKh5vOQ3
Da5N7m6xnVnrOSO0X9/N8ga3wjTstyCWOQKU0RYFr6ejwHNoirJBWtMVyd6WgqNDandna3HdF1GJ
g6OKp8f7gx2306Plv/N8GTDfymDNxH46y+WAfD8ld/htVjCmmdIXYc+LrudCYwJ+mP003IjQMU6W
yKl/KOxt3QzuvvAYDIsofcGhh+5AToQLLpXQfGeg4uRH8m0tpmrtqBDOewR3iNYW9YjhjZIMnMjH
AAjkMTCCp2S5ywPvSx50YbNJmZ0V2zzrmmvgOiHgm/3EoK2qjJJkLDG/0GR/ELthvfu1ufOcT660
wo3qAO54eGWeDLfZUpc2EGfrTlFm1s+QUdalLuLncszfmnKJAS7r1hRNVyKSel9ztXNVu+HJirI3
2vziHapceO7Y5wPRy3x77fhqJxrAkn9umow4KtaVtD9athFsYqfh3dDzi9VfM1I+t07F/nYMXFBA
ptkdQug4DyMtyfREBAh1yi+ONe3yK4eGkOXAYoUDnOiwf0qTDhhQ/FHY5hPnavXkurneRsycVmMr
eWFwXWp7F0YEVjxqO0UV3DxzpBd9qhPWabpq78bBfODwYjXgPSiq706OO+TbcaK9WEntnHNlNzuz
hENru+glOHKfM0f/nCeUMTHXkFYTvD6YSpNPHRtSlK8QgbQGhQEh7sXK8QoO/iAWEKB9RFbdMGqA
GmfAsjcK5a2HqslOiaGvKqBWoSlb5hRxDxbImsB4EhKnJC6no0RMtHUxgjlGI1WwLhxU7vQr9HZx
mVVZ7WZJQDFAbiBzfTNabewNFbaHgptdZ7QvlktbehH+LIKGkPcEYYEbGBC4KKdu1TS3qeXMu0kl
1incYqVK3MR7mYEfb4wMESTOGn1xs2OLBQfOW/AH36e3dxwNpsbrt7OXmtfYqMcHRsKPyaiNNz3b
9ske0Bj9ol2PkPA2yqG0NQjpK86s8FtOZOZohMZXSPvepRbzYWF0GHVzxsZ3pjJdnTuBI9xPFLgx
gUaWjsYtn+3yOoucjSUF5tIFhVfQDPQQmmTd4TcE2wx70bLX6CZdoGMRuXK7eR8PYAxTKIS/bGBD
/zgsUPuG3MyPZ0pbaBgFVP4gsFL5aTttYi/+Ni3h8cIRb+5sOYeKnm6W8ewUpFC9tHC6HXDieedk
3h86zp+oIdmGVm0cio5jVxck+aovzZrNtVOu0aAb9P95YuLjwAW0aKbRHBHpOVHuyqzSFlYqBb0D
OI2EUfAuJk61Vm0ndtgU9dwfpwEUKBHbcya7jZUl86OF0/uhF15ydMoWjaSHThzGeXRtu/LRmtQ2
NLW6mSGOZqdJHkrD2jQYZtbk33eYKLnMlnZIWRfxzgI8t098iNrZhC2qwbq2poHT2MTTKLHfeeDX
vXJ4YFN+cCad4ixt3/yun59rd1yHGIPODSxf2b2OkoxHoSdiLqlBhWEW632Up0C2AEvEFhjtiFZ3
g0476JIOmeplEgSxotsMKeqXKZbKqiDl9BdmpyGljs6lMjaSnLbYXNm7H5BaGno4ZhNAXAC7rEfS
HKyiR8RhSxhXmn6uvGtXocPscOCETpetfqZF0iMnClBv1uk3uuibTUmz3QbtEIJZQXrJQYZZ69xF
+0z859RBZVNLkrECR4sqCK9wyHx1xiVuUFyBqu9gzHmoPVoKEpKLa28ek0c/RQ0v7DAjHFkEu4QJ
7t3J6SXmqQLtnbf6ExDcGBxwlO7yZQAWm8Ww+WVI7FsY0zUpsBB2yMpJoN6kGV1sZPxh88+53PU1
5sJxmoOnEdzGsjKT9jUXus9Umfqk/ZhwN1F2nKEmHDh9EPW0RtqHO8W+/5x3msFvfG449c55OLKi
uRJTVfgu4tBYVyHY2cRFPY3Tg02PTNZLf284/ZeBblF4YMGtZVv8oqyeFcHzXuX4VgoKx/I69yDu
999lATRZBzRHd37XrNGCxqNffeqIFm80F8TWoUVrl2JKeEwa9SIS+weeT/s4B90hKkOLV1robkds
fw8qNNnpDIRXUxr6tm7JPghqMCI6m9AHeD7QU53GPJiW/b1acpohiVfLzZNjEtU/jNH60ZfRTVZx
diwL77nlkLjTGHuJg8q1idHrGvraOjWt3vUl7ihfMCzsKvWUzzCN+qtfZW81EhYnlZheWpDSa57Q
AShVSu7+qtrme2QU5rHvW+CKYgifCxImtl1jTMSmtbKLuN3HuHddtNy76mB2zOAU6TkE2eFUxto4
aCAfTU8qwBkKnGnhmO0wn+DQ0DqE560OUjgOCYba3SptuUj/xl4yBJsAaFvmJsizryQWuq1lw0iz
WvArbjaAtMamdtOdBegWnwEsmKaFk8PRc0GDzZY5UlTOToj8eejaxje6ZdFOS32rUIMfGqT7jQSY
TgjaBICUkfmdjTghwwCQI6f18UnM2Ikde6Z3t4hcJOnIXGlNU58mtmwtrvWvpVsEp7AXt8AFS5jD
LblyKhlWhRrnDWLIYlZcYFZTc0paxFinlv2iU62tkDpnKEJ6zzgT2cJA4ev7x4JJ4hGwp/sguKsL
OFlM/yj+CGUq2d+EcEJxtd5i7wiu133EBJM9RFGoTnbbiI1j09sGMpXe6YpvNSu+9AWgvTrGo2GQ
7NuyCp2NYQLPLQuavSr5jE/9Z2VDDgY3ymw4zULW9MXoV8n+JH2fMq8SwiB4AIsqC7e/UAfxGXOs
f1ZavPujqoEZsAwmJiugCJpjUVbjNQFBFSZ5cKhU+aOFvcU4sF0k4GbJHBFiiLyYpTxIeUxGByG+
MY7JJ8OfHhHd6M3SBFk7GYw8M/75Djbh2Xc3LirUrjZsaonD4B1OAhvPuQJ/29v1cc7hQts2tZrw
HvKNiRCYY848T6BSdmIYXvgi9brtJrGhIMQ4zoxUHxxRThByl+4Njv15xM4+JHd5PwHqMLFWZEqj
HQwVfgJ6KM/0LPl9He5yL9WH0ogDhJPUXgUjPUVGEpI28kioUwenuQW83B3xkQM4ZkbTItFRWqQM
HA63adc8x8GFW5d7DrPqJY6ThWVWJc8WBqZj7NUCTmpD0zCMAVIV41E15nwrAmN7PzPpZCpXBLe5
OxN2fRiG3r7GE12v4JE/Qf3fUlzFZYCu/DpV/U27ubUnL52sUk6YT/ddC7bx7TDGzimVk7HyZWrs
YwN376wanBZWekG0a244K2jvkO4ht63gJc2heKa3JFTvndbDFRwdscAF5xXNyWPV5mIjexldo5Kl
MqHIkavTJ4BNmd45GC3NSEc8K4lXu+tLuQ1jdcsa+g3wWfir0aSXOeTQtrO60OIXgem2HP3HiOoy
JjtU7DE9VY9xCj3Fnh4S3f0hk5BOYNk2x1w65Rf6kJYk8z21nLYHx4aXkWaU20XCkdgfsoAjkvvZ
RpJ7wpSt7VMfsotxmckxqinbJ2oxOhgX7fJ1PFocjk3qc88NZoFXK+mofBaUYlQetMi5yB6toIRr
FjFOnzpvPkKMJnYKUpaaX5YZJHLtxi+F7BEHxopYMvvL+WFByBtdmT9m8QTlq2JnhPEu2VRlZe91
U9Pl6y0kpUofmqyfviJMnkX57lh9fgiS8ElN/bw3aKqAp3Sg4v7rEGLIb1puF5b5HdC7oLMukheT
tfPiSf8ICpWzxVLwO6Dtw3fuShQLz34jNWdiXaYYhCntLkdW/NQLDpvEd8cdT0zClBNLTsevaaP6
wtiWrYHAkNJBO7f4YVqnHR/zMd8wSohYFQvnZDjEmu2S6ynAlc9d3iE1HRCRoXPyNGtUcwz4mPPl
utLVtM6r6axr2V2NwV2PTaAuo0+hpTcn+3npUhYtYQ6Nh3ObVkZyjhoyCE08/OwN4rqd5e/jKCsO
aSdr1nj/g/hp9ULZRw6jcdyoqFtZAGRexczIIbTd+eiqDmC3MQ0fu7sgVwchJTWtkGguGKmEU3Zw
i0j+3sdLjeH2uGsMVEdzIReaBWu6Mx1Uj4qDCzrdkjzJtxIN8MGdjYD7GFlL1XkE6sO6PDCjHQ45
UB0wVmXB95NW0Ovt8antb178Wo0wbQ23+04233wBF8q5KO2fGfT5j4IGQygrcGmH3BGn1ArHs5v3
V2fEO2iiRT2AMOtPVPXhTqF9nnKU2SU0zZTqOhoGeoBV30p+24HW4tHl/seOmlgv5Zb6y50gFmfG
oepG8cRt9KkOmFPC9lqq5Nn0sbhQi0btJTJzaV6nrGl/2cSGWzdq/wgE3VzyZCY46gp9yeRQH/ed
3GUecpNtieoh87lAhOmC5jOU3noIT1vdZSNlNplzvY90mrYQ2y5miNuq9gh5uX7EmYJtqqMRE5LJ
98jFz9Jw2M7dnBtr4ZCFv49aMez9HBexlyw/LAfJrJEE2uV+cYGXWJxLdF/5QlrnWpflir56heOe
u3BdxssdS1SkC2Pr4CyJAWsgED36YqvmyTk26IgEChkVjFZ7+QUzYnBeHlrdyvWkmD06Cz0h7NP8
6ncoFO6MlXOUtnf03AreQaZhIotOn12lslPZIP66BOC9XEA/sOG64V4BmcnrsQShsPMG/P8ZDdEv
adNghmGXUiQ+oyMTeVa6Hh2vxLbsgg9pK99npiY7t8gfYkja5RoJ2aln9nXysbg5Je1gPnfIa2Yv
7bk4DmtGiue4+r/knceS3Vi6nV9FoTk6NoC9YQaaHO9NGjLJCYKu4L3H0+sDslq3b4ekGxprUCcy
i0VW8hxg4zdrfQv8qqFpYuvlDr0AjWytkRYaG4DrjKS3rnQhxyYKxbmW+k+TdEhzSOgUvTw7pkGN
yqMHvea08uRqcUQ85kTanOtc+hI3rC/r4Siz0CSKBI3iAFGOGUpgfSWV6XVSbQoUNhv3SSioVUf4
76567zPNXAcEWszJdr/B37Bn87MWgxy2jMr0EwS8WOZ7x9bWtkly7NSbI3DQLgf45zfbKCofTj1I
MBp9fWg4TNdJ27unGqCLI6PpWqr8rWCQkvglOcZ4T1inp3Q2pP0A+nsWk95dGIifEw6Tc082DTCt
0gacp6ZrTUTHqk3jp2c65wyt5G7OPeoj86kPztce5cbXQIcJYiHfYN1vcYjgeF9VEQmrOOdS5mFg
vUcbyWXaZC9GRl4EHw30jbRNHqwuGgxogySSwmPlWMf8FK08SrumbqnbaN/npDoq2FdrCdKJ98r/
aC0aJXDm0Ra/2c60CqKG1CmbzdsKQNueZX9+1O1RrkoLGUuB1SOLqAlg60Xlq+iG+KW3SYpmULpD
mCa3np2QksZxRGyZD32zOUtYd4dmtCc4Uix4VUMA83Itui2MKAjnPKnmAtvy+oLg1NA4NU2/74Hn
f47M2ZBBpiMvb63zP98FA4KzTKvKvWGxf5/krTP1R5tb8QXSarVNSf5Gk2QBZuNvEgw8E0Bm2/Mz
gwRYUimnBd6QnOWsqjNIiNhr0F12Y8BnqEnTvVlx9QVZOv7T2Uhotq1gYc0NVKH8+PyRXIb8h9IA
Qo0sgBD6S153+8i30Vh3PMIgjtXb7MCQJlwzHA43BXjNs4hQOCwloFLMjTDYMJ/BUpnr+m2ZwZo6
GQqsdQjdMycLXghXW5QghIiKZ0Mu5Nb6WFrAWvJ3tbq4v0BHJluwYpU4I70Gb3jksCoe4xxh2rGw
pIJTr01G7eEz/jSiBE1ez1B50MTLQmMM9U9sqYxYzyYwzqzQ0umUOuiBWqs/W1rIiA3fNnLifJPJ
HFZNRbwJQDmBIiMKiJrm8UOCEjGUTbMpRPlXNdPxQQezOi98g/CK+MClPV6kqRCcRPGjYJR97wKS
cHJqwZ3X/qam8G/LC3sNZ6s03qB1WXv2fswc7YpcqrxU7TojQWgh41J47VQ9uo8+1/eGXnbbOEJG
tMgkLOWF5zrztQcmf/iqqPP2QiPIJp1XqhHX89kX/rAZCzRQ41wOWOTlrKOk494oZrkfmkUrDp6D
C1XXYxCnJwkCNp6z3xkrI+MjzNMuvEeZG79VTa3eOKaGVcjNVk7tQUGBV712ZPfj03wvTHVCSugR
qlTFZPd4XG+zpzfLHpnyvmqBaVypfOcE0PKXh1Z35xt5sBkFyQ4Ox/9aiQK9Ull2DKV19hnKRFse
z7Nj2gbF239KUlsndJMh2eRXZ/5zQlnt7NdEEu15mF9KI6GUy1t0lvE+qRQesV64R4jXeMdEATea
vJ9DG4jhYRAYdXTiPl4NT49Y8zODJmDpmgEPRbPlga2guLUhd+MyczJips6anpHGXpp/DVrxG46m
2DpILoCd6daF+FG4xF5ZzIrX5qTC/BU6p26vRnP43WZY99DtMDtbouVSx5arUMh+Q//hn6f5JZy1
XlpZvOi0mAjwJ8FEK/S/pswJnC67oc/rN7RMtBhOO+4axq5HJ+mnJyzwySW8x5fS+TrKkVzEgPCJ
j6S21bXwfuuZb11lxeFgzC+tKXHROW7wNhP8Do3viX1Jeu7K1LnPlxctthFiC3H3yeO5BzmhLTAF
+8MiXAznJEkp4XqiHCERuyMge4FghJgUqetYpCSdg95ZiSmiQOEddGS/NkLQZxqRxw/+/0/TYUJW
BK+BojQn6hOZrbwpCy9e0868IIYNuuYPXyymF2u3MYOzrNqGGArT3Ztj1Rw0RiP7vOiRTgyEkE12
ugdt5R+GSjHbcfJ3tmfDftTVwRyxkBRJaXxPYILP5PXDQIbJAZ62T1xIaX9tx68I7X5qZahQ5Bjy
6ZqsX0WFC1QE3XhNGpTL40BGTBjRJPOYf69NFBoZK5ktG2hr30ljbyDsQtKn5DPtGUDIjHjbVANM
bkh7mw7ZeJpKZt96kWIccUtW8yVY547T8REris84QzU69Fm8H5ifHyamDRxEbgaUdGJc4k4pt4TV
XztdPVs/eU0mXz82M+CJozjfRwjmELYQepA3vX4X0NBrj23OZKu7pVKY1dCnYUGSc1BVgA2LzjF2
kzSJK/wOE4UMNuZ4JN68UWXqe7Q8BJGEhB+oBi0DwAH7iGNv4p7V8fsawru1eFnXQRWEZ2Cm3ySX
5zsj3WA3xhBdZjBI4JEmPak42Q6jG2zbISIyGf7OpeN0X897mW1hd3/6sP3el8rdsOYa6P3iAXN4
uYkW/nWrtkvfXUKXupbjOJzga/4oYrCEgSet2UMJ2yoqUVkp72G4xIKo5IedUVLqVq4d+9C4s+0c
X5LJXY3YgA91y3MYwFz/2vjqr0mzQbMhREJJIP9K43fPnZpLHvfeNjes14YtUdTN06XIMe7uNUng
Vfm0cLuFdpAEloen548DnyUUYssF5N69iCZ3cqhscjBC6H0sfy9wrR8h1xDKnrB1DzXrzZm0cq24
ONCSN8kJJ023Y9Rj7wytIkymG3+yPJgQVGgcKwOKDd0dnIMRIXGctcmyTA4dlYMRl0AGAmdfWxDy
gHRmx8hx9HU8DOEel61DLc8+g2f4ALrPFEgFSZ2s/ekxGHK4W8iXAMozn6P3GbZFGesvGkK2kudq
QLthIN791pazetO1Z5KTpj3DvH0zU5LMqOuhOPmZjXN/n9NokxUDYCxQJTHKappOkNsZsDreE1/X
e0yC+cY0CAx2tYSUNRB1GLWSt4Fq4hwY5iqtR2/rBp64QQ8y1osEJ0FHdQuCTL6zKVTnLKQSjZrx
xj/0PE7/7vXDLKojUm8Rro9NdVYTlTfBtOHWpWMnRmnROlp1f7HeOpmnlwWi0YG8XftDNG2wDegX
c+jKrR92+XE5+HWbo5lV9gVypX8bnPwWOu60ByYMkKgbkRw4iQU23iBkfblQ6wnvCNvZk29Jg3xI
Ru6iF5BYfLwOOfvu82fv5XBkxCHRAGwwvU0Ua3ymgy7vgE3KFf8P8Bq2tA5h1t2BTjuXVI/rPQ58
a+XESb+Vwqc7V/H4WDrhMCY0QRvf+YTyc9oYh0r2igIgEjtwK8ToTTgkpngezsate58x0unoo4mY
kY2gs33Y7NqwqmJ6JdfRr8sLkj17ZxUWc2Iv18kEbMgZQnSGzGYAOURzNEmXmI+gvKMvCNZ14n4v
Zai9ZLH/lhG3e4LtUZOvzlnQN2jRZkAwOvJmbVjlD8GcZBsRh/LGOl4cCQvir9B0m4jQ0XSbAs4c
MwXfxqx/qmGMX2Tdmmu3JYvNnuyOE8PWTtX8kvlEHHXBVBxTIiYpwn0SFebHb3pfBMiJw7XwOSTV
WVxpftu9gn9iDJqQiKVDjIcwPxGlVCMI7pXQ1svGRkByMStBrha81zNq8mPYNNNKaHO+h0+l3SSd
Iksnbg+Gvw18dy9nTVqDQmxpK7HeQx5Bku6bTnpYvsrKODtkvXC2bWEglBlK5ilZW3z1qOZ3cdyU
zE+pa6fu6ALmubhW+GUUxCZoA9NHVF/NulDMUqqyba7N/GJykeFM11aF3/wZfdQZ5tgiKvhfL75l
inPsm+HODkkjX+YMVTwV5eeXy/dIJfqVMsPnqBXJhqhV7xHqfnWPMbMswSQWmCm6ODijff3dEj+7
WA9/9FYlz0aRi5VdMtcwrZLO3+u/Fj64YK8t2KSzTyZP+vzZsRFmkZ3TmYBQDJymnD7IaipU0UZH
lq2VNfapg1LE5LerNx3kDomDI405rBFpaIpen1PL3th9MRycJOiuvgtJoC9J+eNZwcLPRNkStsn7
woxIIug1LSuJvz0vlAne19F9Q49ilRYxA924J1HehAbBC06cGktgr7ZZCvA3m+ezLuUJjCbEqKF0
CCXum9869LaT6/lbw4MSSzv/rYgYmwesNgnMxKeXFZcwop5ZVBXzeEzAqDh3rr5zoSO8U1xsUsqR
D9xPqyit3uyReVQwc7fHMK3vpkTM1m+Qise3IiUgkawDHTSNviHKDaqqY9iUUEN0M30nui1faXHJ
9L03naPTXqG1lM/Ai8crEPJ9PPrcukxqbD5rdLKaOrUmAR1rB9DmVpuB6XgsL7Wm6Xg9eVF+z/OH
BMmVxjFTSBWfBltXhLKiDfNAi2o0TDdaco0bWDF8Stw9O2h/bZpBdc36+t2n4RujAatpxxhcQxCi
+U38s7H9K9u9Xefn9aPFcn0OzfZX63JfhUbBct7T791kI1nudJiPkxfc2qQMbsZgX5LCf+laLTwm
zCxe+8QPz71GGDVJB4SAAU5j9Isntk4Q9hXC8rfmfIqaDSVd5cab1kERGMzVK0DP9JRqzm2B18Qp
891P7ZrIcFJZru0DlXKLnzbLCycFAl3gmFuH8xzPdIOfMPCnfZii1o+77CWNRItsvn7B9BMc9TAo
SQEx0RIMe4D2Cpwj61QnYg1QJAC90N0OB0zE7iORRrMeEdxsxio/ljo0IsLoM5I32/0sZn8Nneip
2Y7zJFCZpJ/5Imq8SJyGBK4g8aq0D2TGbe3A7NaLuWlygv6BuphbYsYKV+w459CFLEhPfSoKsJBt
vdO1juzfuT3R4a1uifaCDc1k/pqQYnMJTC4Kqo2r7fs8XwZKBKquw7IyVgxMVlZJDD2RqEhxrG66
9qn/Z8QeQ8sNNYn9s7b9fKgplwVPnXgY+pitvvrFXaIDWrmG2Zor4XBHIzELdVs9MAYTkITjixBf
k5yLVduOeCcsqzMvDcH1hDbw+DLfY5woez1OnYuEFIs99Gx2FcBzs9LJiOOEx/N1sG268i666COw
IZZPcqex3sVvMl6VY8X3mG3ogYbpJ5GdbMDdfsRqPlu6Qh0TpnQoUaXq3+qoZut/pmEA2FUwWVns
XYXjHKCZcswxsNtEXp/vB8yN/Db631Inz1R6s6ame8VWhZI6HK5TVWCKjP1dxFb2HCFKOHey8Dn7
XXedigpkU2wZzbml78NOqZ98zIgs5cv6i0+axrkmlJb9BmvtBSLESWBu0Y72hAAVzdUhR/TqzS9V
gbpZxT278z7qnE3QKGTPNYF5o/Q2UuX2aXkx5q9ifcL0NrBlWpGC8253FsriVoJ7DhJA9n5zCED0
5AwyAQeEbFXdkB9iBgbgYRzX7ME+wlTZD6g5hBiOaDaBKjMCzf03WRv5ibaXFgXB29ZaLtV51uyk
yS6bjHoVMFQiIXAu/HzS7xJHThuv1gUJb4UGgctSW3My9gR3FNtRt99V2aeYYkkeJv57Pdooebhy
PM0BFetoxzqtBjaGaYAYjwmu69v6c6g5btyxnw4NAMGVHHVCf0Jzm5dFzT681hBx0vHNuhHXy96b
CD628ifxZJ548Y2GOGRudbyhE3nF0iXtkSUJVwD/eZtr3xNh4KAzJqwAnGpgpkpcRI8k301BVzwa
knamOoGkNRelVrUWFMbrNJ8R2Sp7F6puYOXK8oBbfTwPJUpT/JsvREC9aD07vkVrmlXNTAL1+5fK
7A9kt551TCroELXVgEpw93kWBb9I4mge2BN+1VMRnBnKwQaSHZHoAZbzJKy/eYX2NNiPfomF/YMH
j32j47zXiIvXWUGsYmiLF+YDYAcnHC8t3r0eUROHREP0KgXcNZzwNfP8mI5pHM3FDUNFJuq/hsrY
BVp9DMpa26MAklucR/GBuJ4Xm3NNx2610O9N+NrdvhOthxO6wZ43y8kWaBRwqHzvqLxlYaY+iJtP
kSO0nBeY3LcMRjCYomE9+H3OE11hR1yq/+VTI1Sk2sRuLcmjGscXYINcni4mDotQIgQBb8mQY/Fs
YTqOJdY4QFUbZWTmwePIW3PXkWOuOOwsXfvCW0EC63ztTM1ZTA5xwXZMkCVLgKHK/kKzW+wa00Zf
WjLMAwV9mYiNd/JuOjPZ+xWaSX4oFDTINK6929jJbN32yE1EUodHisk9bzrJc6AUd36dOs8WjfdA
jUloik+zXU2rwcyD1zawcEujnYndXJ3DrgJL3ee/IzJ+8PYgtUoJOdCz7g1UUo+ijSGc0q0W+QQ9
o2wtyJpV1DzG+QT+VAUhNP+VZCYizdxgiy5sZtyB/Zfe1sm2MQdyY/u+hzRLZzqrylksZKT/pvlW
EqO4ywYyoEYMv2uzleMJBv9PTUtINw7gaVaa2z9a7KuOpA2SqNkJKpTaxaxw/8mMzF2td4315MHC
IPkA2Ri4QfjXaKOsmPlXmmBCLR0e7mXnrdpobZc2N3ZlAciVJKAXQdJc7JE7WxswHMUssvY+UMJD
PYsDqyLSKCKy4CQKllL4Hh1GOG+x8o0bW5GPGB1uguJtT52LeHBmLiz0BfKLhgMaxJs/6e2D3nm1
PMCrPEZRqaUCI3WB/9PCFYtNAoxcPBCq2rSbAXTGRvmHKjllvZG9YHwmcNKugxOMY1z/Tn+OUmfA
MsJayR3C6Do+HK9iBaGF0dm1ovAwhP3ZIXLpip2p2obQHQi5p3tMkFKsDcflpLCRK3gBqRaMxahK
GzLORZR162UHt7yA4Jr9mP28H/1T9oV8cUfXfCHW+11qO/aGFqv8pnsxgv4OupTmMYvjw6epSdUx
95Im35QSjos4BQgnEYAD0HdifStDe0u9sH4b2UtPeb/rUxmyOrdJuaZsu8Q6ku9CEPYQjvBI6kR8
EU6t9r3dYT1jKn7TbJfZWq69ksZcn5bpqYCeu9HMIV+H+p82TLYsxfoPIKUueWXVqqjmlQmHxNbH
38hwphHGPtbFbcGI6TUVCZ0jIba+QnbUPbtEwziE4kPsPU/8yLonGWDZPbMscPmpApjdsdjkcbGN
WpS3bdrLkypzWKY5K7dtEUuS/xiZXZeX3HL//kpX3KxY+i9J0wj89XyGdaKjKuE7XTXdbiDreBPJ
tjkzk2I2HInuVavj8NZW+TcsIjzWfhsNcfe15HdElExmYOCCs0bjghB4p+WafHUcynYIYqhYahvz
ZO/UL4VWi5Ve/R7L2idiqSyuUYE8nQZlZdRe86JYd20GCYWEWxgP5XzAmLgZyS/ZLHNXMQnjbrPi
GyumBE0clZucjImvRIyC8cYdhBGRct+yUOKmyPkvywtD4L+/YkqGkYgbSc5z3qU2Dtmhk4Zno5mm
IT+iD3lXBXl2HkGdy6ZGGc3v1EzlbtnPdvOSNjQsZEMR+zMGg88AGM/R7Ctsr3MrMSW1ta5Aeu/b
knC7aqRFdezkZ2GVH7FmNCc5sztCgg/0nLvwMNv3ienjUJABYpzevS5/70UJtrw4la3zlOJnmxrC
YRH/+amRQvZlWKUaDLmqYEAhyLsSQ29/daPq4EmmxWYOga5XGCCaaoWgnDNxsLtbPvbmLgdcsv48
Nm1+HJAhPnkgPStGH1hNM/Keu439APv1K2BBs010gskwTVEHFEBDGATfEs+INnWNoOxz85rKl0WT
iR7xnydy505YL5GGA+MuDpi2WESl1qX1SVooRPEDcuimhmH4FGT4uvTbu6gR5CfawI/cmoiAGEkY
PjIemIwXXIk7iuUtK5s2fLGdNzIf9G9Y3FlhwyeI27LdV9L/5YE03FrofzZ+bZSvFXXd1mexC+Ah
QsVGDC+FNLuoz78+YUZ7REcoKprmV8pqoKCSNb2pf4WqhAhhhunj5o9PvlNUxODOPu1lmS+6I8ar
98W66EgKFd8h1dZqMok1ndpytNxyV/g5pW83Hhe/LTCKw9i7HiZSDt96DM5Woj3HeT2khUWLyhH1
LtmcTC39oNuB9ohZEACInCVQHCBeTq8VxXMJ39ExZghwDHFe1t3LlnberpPB0ek2W+r5pRs3aC8L
kn3wKdFrPjFbdhfTTa4o9/Biod9clbKPd1OBXdXs4b6bbbhz9MR6m/Ik23PZ4FvhQz5jXNIPKRqx
uWUeKLCqaFZQ98G1KH8u/wXJPRCM2UYKwQixqoZ1Mjgc5/xIR5PF0qlzc5RBdccsXNr30dFuy02d
Q2tajbEyD9Gks14ekmmfNd8VEQ+nuDH8fdkNEpAKUbR27/R3zxz+fuFiybZ9M875cuPdFiVYk4TU
G0l5soXT4l4WNzmsZEEyzvw9D8A1cWf0jEXhfcXY961Ly/KLMBCXMZHYK5SVOKGkdWtnoEw/v7TO
q2dU6SeyokGiMPeaAdp/e6vjgTovqhBTfIFwRiYDMk6GEu9aob7wAzkHzh7GsfwB5+Ur20b3YuTA
8z/xofNu1V7c5QlqdeFkJ6dJZu3WjOjoObfKKDT2jOus0/IiAhOBiTm+AK5j4D17xeHU/ejbmqmH
RuG80gmd3mURBrrZMqnXyTodRbOpENUhXWAD3o3eW4OukTjiMjrZmNI/v2OquYsKKJdLXJjqWkz/
OepWu84Mku6wunm1MK+iV+CiLf1kaIwLesv9bbkTzoa4zQ6RNL+zUDa/eppRrkn7aTaIG/8sK9Ey
a26lU4/HRk/9rZ0lGQJtVqWx9cTEphAoyavVshVINJBJynTuyiUN3JpGZD89kcVIupMNCDWfOOvo
W1BAeMORxvrZ892dLpPbwKdHFDj0auxpoVs6myVbQ3Fm7EM092vm4djUI09nwZAwVAqJXgdO/Bq1
yEuNIPlpz6prj7RzzGfFrZbeLuZaXbGLeQsFC5vlNMjLhstbQGJvY23mnMlyHsT0L8uv8ufpt2Vd
2o4OBDSZ18AlugmrHOJdjpSNzT5v2xUO8z2Wv9c+0FM4yBhTfDX1z87M3xSCH/JkimtslsHWqUNE
CbVt3PP40js/8XZj8bTVBz60uxhQSMadO35vD9yR2D1MlA2GORy7Jbs5MMuNGO5LXq4VAw4rhEig
7lTWaVFQIfyg3p5H9UAkbCY4lA9WQi6Upixjo+ZHlSP2kpgblhQtv14c/dAdsciN3qEinsTz5cC+
TXQCTkoiro7OZrPGUpDFIwN429/6nvWRMJgh2wFXNfbFWeJuRTAc9OSuUIec/Np5aSxGGp5rdStp
ivYTDF4P43e7rd2T0w/1rolNgyhKfS/rdDzGPVnIVVapXaQYDrfK+V6yDe4bVX8ZU5oHQuYKUNEF
CvApWDMm9Y+2USDwn61LSNDCXRHzGaS9h0nVTtPZ6tleppm6RcxgsGmHuIM7wto26dAMuH7ec/8g
n2LnBn/N1H8JJaszQ6V2l2gsQLW8+MNM1t3YgpsuCr14D/TpO/Mjc2XXPDURnPQk+RpX4BDrPhpp
r3MMUfVEce+BBCqHaTPY8kvtfmVi1yBmrg9E4dhIIgf7PM4vy7dmTN03SKbEDj6uowtBA85QpD/B
JOjPqpLt1kZOF2lKMGnw3VeCeOYqTl3aXt1tsoCesdGAQqbTcz3aJGI6vVUwaeYzdQr0yCaSi3By
jK2f02DXdPnorchEWq4iwlAjnC6xvU+Q/mMESpODGBlejuRSQNrIzGTfdhT9YjLhQcymtzHjE8rS
KTsQNjtyT5EmHM6ub5R5X4eRhVaJ5mAlxuFst263Bl69W1DWVTo5eE3QXhp0vyuRelhzCi25eJco
GwckhXbp78xZW73I5Ro9X6Xk1Z8WvXxhSwSMCH9CaYXsjEfetFZcFvn44FNkBpaL1D9Idksriag4
WjNDYubVyBccu8kmDgFusdWKLmKoLhhhNlZRjB8ij96EUOYZd81aFAiQkTgirYCo57nsNfQh2mWz
2VCrRzLnC9berVnsoaLr27+TIdOtsjDVhc0L29c1LlP3BVLQNiSpTgSPxV5f1GLcoX/85qPBxyLA
C1Pb+VCey8a0JyuxCu9+K8WLZuAzMGUFb0sITNgIePaOx9pQZ9JaoPTiGd4b54wB1HpRbvsWJmF7
1I3bZ0XDrOwjaMXsiiFweIr2jW87HwZJ5kPMuQ1+55p4f1gxsAXyJmyLInjLhFzZ1difjSY1GcM4
cJkGaFt2iXuIE+DcxmZ/R8cSM1jNPTZCdnLp3GC4a3l0rBQrz0Uqyvv74k/Aw4u4vzW6Y6zKFOf1
Uny7Cj6KnZEDTs+dXAONlOK80k+y821aw8x4SvbhRW+WME56g3U9cZlrVig7ZZvy4IWciJxz2ra9
domKjoXvj9glA+ttiO/WlOPrM9L6HRZ+cxxYhKJBnep3MjvVSaFWJLFCVe96kX23BU89s1DEdSN/
X5uODlZs5JEd18ElTvOVCREdGXhdbXwXsYPEaL4ZXAaXSvVkP2I0IhGtzg7g1uC2Ii5i8sK60IWM
5wtxaZxsbZIsdExnn5cs4O0HcWLzAA8fbuUH+yRxWXcNjUJxGr0grYZ4VQQm+1er3dGmsWOs00Pn
FuqcUp8hgzAstB9BcTPKEhdtEkeP0SQL2idpFw2ytqdGYMqK/RP0EeFiSQptUop10nA7ikaDI2Dk
uHxg5bdcCI+Bm+E5EOjHHsZtt8uEAQMjWkKjxA6Qh4eoZt9S2/N5GHsBQVgA6dlEIDG2frBlwmyS
om8uD7mtn7FsZEdXj5lLOKFcWyi0N6Ry+JflhZ/PJ9DaYBBeEJPOrPIysh9dsnkyVjE0ett6PpVT
J6px4TkFE8ep5zJvpLfNWg27HstaP8WG0BTWysIIfA5U6J5692vOovi2vJA69A2CAiZRbuSz2Yfa
vgIRGo/KunYLXj+i/y1DulYDuhlDBKaPIuXBlmT5LCvQx+rBPP6Wp1V5q+fZrxNAwnVcNR9wbFen
HsEfQ//u5n2flJM/pVDtkYf9CkDMd8Nz9J1joG4wrXi4RPRvF90l7yAKcoBOZqTfzeI5pJJSGsTu
FwZEmzypPyCDMVbHA+yvyOdBi1LO/CMvfEcc0rIaaVsiosw//li0lEBpfnHnF0CIcUShtVR7y4up
ieFQDR0NM1KlGU/wmRhoRdyxZZ0ytwT1PvTJfVJVftH56rn8q9D2fhnGLD8w/C9FFjf7hf5ZAi87
A5s/113qH/9jdcElcSpcFFjJGH0FFQF8jtH9LayJcJ4l1WIGaQwuAk4TXI9joApEUrRB9Wjz2evD
i2uuG/qin52dHLyg0L/FpvnbawqSArNbW+j+tR4Q4iFiHT8ScCA4C6lZtP6K5C/ZEA8cbNWISkYj
SBFhQkomF5yqj7QmYq1oxD6g+N9QNUR3fRB736zMl0SY5gsmKHejUZAyyiFmcO0yCyQW9SzIlQRD
xA4nmyelqpyqo1GKeE8exrARImgPfYiFgQvEfcXC3T9NNa6Lz+9S9zWWeKhNkjDOopq/jQsTaTB3
7fIbpsx1bv1YXJdfDHQ2P6kof0RJ6YEERD3rpgGq8SZ3ZmTYMJONiOEI8sS4T3HzYyj0rkPswOLo
7y/JPVsTx6Nvln8ZeWO6N8ICAr/nnKIcC4EdZO4JJkSzKt1Y7HUcRPsypRQcUQv1Nm2zI7Cj9WzV
VpY5hQAMAvPArF/2fXzT0KjemtquDLpNqgnNrqANRWIOYv3nL3tC/1AkEh/k5JSsE4IkuWUhvVQu
ENAtf8Ly7/zQGsUqnvF5qWO0Gx5qJeHBQDNwbg0oYcscpBS6TEJO+X55ich2NQPZHmJR/BwXIF1o
VIx58ZONDA1byjlGUbD9lqu+nzvjdn6pHOcDYoWPbK5JDijrr0tHogqXtmQG3y8vn11Kojef8Oe/
eel/46r/Dd/+b9/+/0lztwGw/59p7rc/TfCnmoHu9X8ius+/65Pobv/DMAC2uRbPXJ1ZseBXPoHu
5j/I6GGgiz/Z0NkpK7DUf/PclfkPNf8Kv1EqW5hzuFmdtzPqXYl/2Aqamqvz2HZMyOH/Lzx3NWeS
/QfT2xbCldJykAkZFmkDYOL59X9JUdOdib4lrmDzdSaSNQHCCm/ovJ2JkLYn10xv3QM2TYKJYjR6
PFGbbW5NwbEXEdl/6R/yGCC8djVecSe2ef4Q/gnRee9ntbtnkhXscr/wtgwWHShHwIfq7o7WeK9H
kI556rj7WrIOravkoZfGEToE2CCk0ARJlqtWdc4uyhE66Lq2J3L1j0XoywM+/XAliHjn5TadOwbO
UzQ4zQUTEFVQJc5T4uV72yf3bWqM6s1S0FPIqWZThdmQWD0I6qEKDrkvV24hunUEwXtKpu6/QNPr
/5t3V/EZKcYblmkaCwL+X95dgT+9NJ0KI7dfPJKUWWOW86wYcjhZRbsepEtqWFluG4fgZdlEHwZN
7IZwXyxzSV4d6sj84erJ1cj7L4OdDf/Fz2fN4PN/+/SV4whUIMowDcrl//zpj7KkGOgx51NpIAIM
TtiUkbHpkuLNPzW+j3LcZaGmIprhpiTvl9Nf7lFIvrZOcXEdFiw10SQnO6rzs/rQQnyA0jcuiYMW
0ad/id0SqLufbBp7/rzD1t3DtP9uFUzWvNi6L1dA2k2XqZwy2D5DB/Ki+CYCAUWmaLdjA09pah8k
+u0wGE+HoUfUqtnleO4q/dCY8biqU6O7GRGIgjztdj597KuyMC+zHsfoPzbPSU4MJYrwL9k1zPFU
1a+DCIwXPvk7rQm9Ys2jm0QYHeLOJphsPjA7nnaqbzyc7lwg9IPd+l8Oir8P1P9GSuuDbMOm/h//
Xf77m68LKh/LlI6EJQv0cc5//JeLg6oxHLga/HVQJmhyYV50ABZPaGBSHJKue8wa962dyvSMBVys
aF4Ih7Ldq8ak9dgWJAsbpX8t4RedpBTPJCvqMxCC1A3gqTfhmoS0PRd8d45xsbDjLIzdYiID0/Fd
gca9RdxMGw4F/WpGDFMh1hqM1P+pmCtK/xhi/36x0y3j9WSXSwhk08QAvptvW1RxBxfz7irg0d02
f1qFZf3//hbZ/zlxYDmdLNdweJ+UNBFyz2/hv7xFmc8slLx7Dw0pw2XlvTIFSY74D1kdpwNVpUtP
XFvuQRegi9ir7/xyfEsj+4upWIJA/S+2NYOmdfc/KTuz3saZ7Vz/lYNzHW5wLJJAzrmQqNmS5dnd
N4TtdnMei8Xp1+ehOkGyvw3sJEBDsLvbtiyRVbXWet/nZcy3owMCfqYgbtxKyzffBQAqkZbQCzjE
1TxeBtScgtoIHVvpumTA4kfOWq3dtLSn4DMZFikx3S9EDPOuUlTTlTcYK41SEege4Ae8JjeNmO54
B5FMNDuSsrp0Nh0oUgTwR6mM3nFeSTggRRZMg+pZ90gmo8xpdn6rvuNlPFmZdnJmxvHDVkuUDgDf
yC/lnyyvW+qdWJoadoNe+DZBbslcJYA1OvjKRFAqjWgrC6JYeW9eYjH7e4HsdRc6OUI7I+pWYakn
/821zBvyDyuJ8BCEUWJ6JhvdX/NqBsvuOXSQ2C6reNhGsb12ZUWgcpdeVWxhUfKtq933b3SmLjRg
3JU1cAwER7NYdt0NqpWZxLJWbvHrT1vE/Qv1vq5EfQnHUa6w5yPzWWAqGABRdGtWR7wCKudJcoJm
ilUcahbwdetr7aG3TMg3RK/vpK9r77nenDivWicCV9oV4Ib64CXpsEsyX4EA0J49WxK3nsmjGAjO
ahpmrpoP8iIhfCtVM8lmc5ltR30wN1k2tsSV02A197bhWgfIPzdd2+wMaBKzdg+6Dz5iuhEG2vai
yi6Vm71n/qgCTwfUMTvdvrOJD68VGGv6DYjSgDaEhUi2VWl8TTqSM9vtPysHBApaiAE9FsARNJOy
qME01/YXQgyyuFogok4qo40PFgJjtkdJRuYEvZUhd0ZQHdBQMukwwK1GWtE9EWsMTIdVPEw+wdro
rAvmHHspOa4y69TW0sQa0ysUZ27ejdc5A649j3h+o71HoP3j3FmPVWV9RrH2nMX8SyS0N7TP7paf
QErgRG+NBkMa2LrdbHySBw+93tQrfHE/EkLITk4ttshCyI7REgjmFYbPJOJnlojWj0wdfmSkbayb
ZPzGSE1nEkUD/EowD2i+b0/Th5pL/+LHbIbDbuq8bx1jwV617k4RPHU0m5kmTw/isTfeDTei5WrC
zCSxEDhOs+qcQT9PceseLQW6W1MbXKhPQmr36Or2qvfKJxD+23znl6X60SZJfbCYlOV5iuesgFtT
LyHUzBR30MXXeleX0Ck6f41aNDoBEX6uOhxQFSko27wXDPSSXkdy4mYA8MkIdEFXGs60sRs04Gke
J+SQ2dUKvesv0rnv+i7Wdx66Z4J17kQHmQZY+Luv4xxAtRomPrJ4uvNpf+BcaD4pp1Fr6QO2cbzy
I52sK6Qb4mCReHSTBnhAmOpUwlJaWhl1/2youNvKOHxHI/NlhyY4Vms1lr3YjYg4gro/0EoRmw4I
fcO4v7bIbVAQeCDgZKfQr+L9FHZX5ZeYFW2Qm9qEnbpGKZz8LiqyOnvff7VdZ0ncyPZjSfSu7b9l
+ANoMKWIlo/l9JEmbrXG4fAM6Y48Qxg7/3y7uAXQ/NfjDDuqQEmNtIbcJFv/awBv6fUWzmUCS8KY
5cTnl7FqxsmGwY0cd1G39Gr7QKUmIk+c5rHd7zFE45HhWt3K5I4Iws/OdD7mpLqYGnDAhLo8cAvz
/N880SW6+a9P1GYq5LBBCUP89dw1WiQIzq6J2ukhJEdgk5ml9myggVqRkx6tFSG/d7aPPEcDMDUU
xD0js/rnz2GpLv7yHDiVuniydYOVioDpv99bgQxEDPIHAqzb5tAt84M6tHeVT4ujMJz44lYPYZa9
lH1b7k5/tsaGuyfAipjdw79jjkIe+OZmRCS7CjwC6RYIwm21uh3qJlGSBmpF92UI2ylidLHOMrLt
qtIngneJ4SiXh9tHHJCIDgyzs144+pFAWh2N+aAf63GmpOj1JNB7qykx5d/3yawdzThdN7Yr72mD
qZXpNd2GCDegcuiXa/c+5wU84oBEPO0JyKeJvxui/l40CGoWL/vc1Wu4KN7un7+kpLP9w4sKmGg5
7gsHrqOvL2Xgfz2wtIPrlQQi82LM4rPoGHzPbbGd8bysQCI8WmVZrHqqkc7Stp0i5Ya8mjZojOyt
USSQwtbQ101xdofjDIme3jJ7o4Yry8hQGNIZeAA0uh/T/tUlQmnt1vFHM5Yx7dnn0FlDePJfmDJ6
TIgmaHsIh9ed+zgjgF1n09AD2MKR4gRxTqKep+GUaLPhntgVZFXK+RCtyYmijwiVSsyv2jWg5LgU
RrC64ZT5pKLmJBCw7zBadYxVJ/xjBYl+I+inEZgb4X4WEhaoPwgmmjLbdzpCMgEfWKo+3eLJfbUj
cT8SN9QX1rtVp2vm+htTQ+Fnp3jESpuJSrmFyAnTlAESUdbtV9wra2dngHK1Fm0F1dRKmDTGUlS9
M+8AYVOsjZXPomRJ84n++W6KnCM8OqRFA3uAZ+u85rXVIyrfta6OatyXv6VQCBdVQkSNlHcF9r6V
dGJEtgRRrsN84O1xnCSQtpzWZtPHO6XH7+PgU0IQSlSPzsrxsF+bupYGuu/mgSDAoGpxp5jQnGdf
4qwMe9A4ZbmOCSQoirqg88rkSoQGfXWcyyp772bvFzaIL9uB8YPLxD7iBTyN4atIcfnUdm8GES45
Gt2FydCuBfe+U2hjiqr6wZN0145tavf+F5yQvSCM5epyloizyOEZ8PaFyZhsRMPm5rrZUZwLSU6B
Lx1n4+IG66X7oMGsCeLEeiAZGBBrDrTbirWDmUlxTV412r44F+29Zo/n2Bp/Dg5sLrRXF4qOR94G
dEL4km3fh2hjp1e3BcGa52WxGUvonEhtVri0DMzKtkkfsKofbC//rPQy3NYjr+NchOSXhP5HCDeD
wmMH3m3F1i/hG/KGVHZRk4nWnXMNbZ1ZQCVtJ/2UFMQM07O9n5VzcGUuKZ+r/A7Z+5Pu1c9VbrfQ
eua3jHEqikS6w5MXPTeIxhGJqE1SILHXNahHCylvnRfeWVPoMOJWQhUpiAidq2OlsA7keH2IElz7
Y8EQ5a6Jx/Bc5JdG2wy+893jRGAvThAx9t7Pjv4DwUANU76UWQ8z33xEXDHlCHSj+hUm9pLVlr51
3WhtHIc7s+T2WM+I6wIu3pPlg4F1JnmGZbOlIGxXoUISl8JoI5MAQa0prgR0eo92uIR2uCZCc817
jDzzMlOnBGbyywJecypliS0OTPKa0w+aU3S+1L7xJPqgjOCQRZ4MvL4Zt3oy3Dngz1DZDjiJjauZ
ihbleoYXz4BIt1XIB4npcu8HvOxMU9PnsraGVblEtus0TzLuwjW2JmdVG2TPGGQYp/Se4ZpshqL+
rWt0C/x5NrkUu/pB5Evyj1MfGjDmRHL3zzX7P/7w93EannE8+idsMw3XOUVXY2K91ZqtQ7ZPYBOS
Og/yKU455uUkOQwzXE9/+CwhEAfKZpls589+9pjJcjhD55A/xMXPeBp3MJsiRogM/EAgrMwRB2AN
KmDNUrxKI/nR5DmDPArJIhreDSIDCN+rsyPAoGBsjJWeWRD6BqoXmy2ILnzXbNpBh5YirShQMCtI
CqnHk1kkXWCUZrnWXWfcagS3BhFUj8nEu5uPZK8OVD+xqV4t3dwU+rCdpzw8q845E2OFcLE2aLA7
yBAywlVZ+hKJkdgiZIaIoLxNy719QbaoYL3bEK1MC1Sa2aR75D9QdBW3vOy3WQGvhGoVE2XnAflH
usuJkpcaA2OAWN1f3tU1fcoHlqQskOP8YfuM3xiGr6HqckZuS33Fe56vdSMLVw66yg1MKm6aiEBC
X6zHhJqhXJCdepVB62k5Fgu748zP1Eyvz46vfjIQ47eV/pOYR7r8kf9qTHG37qP27pmSY7qwUyHN
BbJAbI+pTJS6lUN5P0YPczfwGo+c1l3UvP6IiniuoZqb+p1DVyji9dsw2qVmTz0O2J52HKXzXCTp
V4QBeuU5k7WEB288N+F8Dfrg4I3VppMAbPw8qoKi1uNjMme/xeDCr9CwrBGqV+wGxmxN9OgZ9rS3
GjIgFOwB6kUiDou+XRUE3e0UIg5IPtXB64ud1alTJPV3NvvAkalNx398MhrxxJDLDfS5pjjQUGc5
aqS8Z54Ki5vjLi67eq6fMrO3ORSzr6YiKvYgKV/1hjJnQb0abw7Y1FXeUEa2/UfXH5Fo+y1dDQKh
1klTGbReGN5HWOlSDRIT1U9C+vxWaeRXhx2iM6vWv2BKEP6nxLNh6fTETM+7aNAEw7JiIOeooM1o
mg3llK7npPlBKh5k7cF8sEb/ZVjkSkBbaFngMrlza+4bYkMGJJ0NOjRSeHmvFinlzgUpGZZLBgFh
wIe5z5nLaPcChv6xbmZ57Fvh7RtHrifPnU4d3pIFQ/TgxuMvI+HHNEN4iFEGrv3SnsFDTxsl4xkX
YP2z0AVDVkteBy1Pd4zYfrT0CaIsv4S1Pa3FRH+ORFGkjbORBFbrERQkmn1XxcAb9PDd/xp775sF
gOi5fvp2vd/mbHr7RayRduDLTTK6gXML3NLQL0Gb+SczLL7cnE2YdJGRULBgmMgnGPu23eRWgQW0
FZ9hPzJa6gsP+LZnEytmoSFDn055l30UifoC7oPrR2CpmNurL6p8g+CdbbwoD7R0rTuXI8OCLqby
/a7Cnhxx0RV7LWZYjHSAay6JuAgQebPinnzCsFhZvQGeGRAvo23hOjgnFwLixHGJCtLQHrx2umtG
e0P2/K11hx8gTF89/XUkVIKJHGud1eYEcmrkoc3Y+Co60ieRjrx24x2hUtu27Lq9JUeEqpCbeFn0
4Wmkd8WWQUxVXSV05Vmgy46WqYcOtXL1eVXSRdcNB0QoECTuAfjevWehtHX14UXDv7LH+S/3AvHe
yp2emhZBOdXYYeZwvlW3QHvqYuy749mQxZnk7PkB7dcbo3D/nrhKT8nrPBefRkxQ2izlJpFaTFFf
nGioXZWFHHhM64o78Yi0AbeayKt12+iv8YQ4beVHOhoCTAvrocTtXJCNFpsG8WYOSiGDsbQZMVvw
3I4Daw5v2zOnoCpyIIJd9AoKCuvBQv3Upup3aqbt0bZ2rOs6XzG/zRUeXjGb3GjefePG9FgqRCAF
RhQuR5o4uYc1HEsQDu9VRR5MUEkJbKeNrvEw1Mc+EfsUTUBgNvieNM9/ddp4T+pmCLuV3KOxkdyV
fKYT2XM3anGxypCJbuax6kFVjQmEodpcb/Ww9TbgvHlNiVCLnHF4ZCv5NMi2XVXRTAJGXif7qrYm
+lPtz5G56KnC/3oYpJxIg04yDu/1XSoJNCGkUD86TEsnfI6Byejp2bektldFO9PjDDI9IkBPpBFt
Ftc+J2AHXEACnuO/Q0JwzlmzHZ3CP6QT4iRt/Il4EycMSQ3Z+BCBazCkdqCbkmxTDQ0bniTnarsg
KDluoE9xgYcV487sPGfFsOqHyKYDObT1NklQMRgGoXdZ+Uuf45nFL/+wRIwFbBmp0Dm/oQUqwgMV
oV6PqhyTbb/YOkvwik7CiWwYQrJna0lhwwR8rTtOdyBMNVmbTwaFF/iG7DCWl6b2UNowI4Fhh1A9
RgjYl4j2lUMnK0G8cQj1jujQm/NspIXHPvptk4ToaeIc6ZygunyU5yKatnPnvOl+ah7BrjzUkSiv
nqtC2D3QcJangNr3FdOnONj0YJjJeEFeb24K/6zkkhnxm526yd53Pk1eZVf22lCvkZqYhFRYagFA
j4bxm6CcF790+pVRWpwBujS6c+AUQsUw888buTPDe7cCtw2PCBQjrEl5Zl+ONqlj4Y7sRnFPBHyz
m5JlsiMRDwjzUg7ho7D7Ym/GUGD/fEOiCyHXSpeAsKVHULrFVqnG39NDak+ixxXSgN7rPBM+qGif
sxlCUxE17ikqWTddfuXdrSk+qXON2uGS1kh34hhmUD7VuybX4Gyk1VuYoxCrdfUFM+3Dyb8bOf0E
aq72vp/tCf6KjuEiPO6Qn4QRezspZvdyUQlPeiYQwnk6MxpNAC/jITNzuD160mwnxohnp9Ne8lq4
QVzmzzcw5C2PBL4xh6IUtGTjldMlzpc+m6RRCL0jWiPlKB9jhed/KsqTMTLb5NfWdqgnP0n1g8vo
pMZVj8HQTq4VhHVDoUiC9DXs8PZ0YWjsQoAJF6X39m6IpxTVI2uNy1FrRzOO6RjZZXuUTnFgj92B
Y1zzbHZY7Q3j3vYpuXXAI0ZbWi9jjaJRm+irEiIErJzSzdAK4xTjRMkjDXlRwcTMFOAcYnxWOqEu
CZtU69DMnhiAKX9jDWTE5bMm4ZpXv/V5uutMQwXKBGiJbvsEGEZJk11eCs6WoJHRzlZ3XSbUcxv1
wSyQymhNrU6SnlVU4bjBSp3swxRNaRuJCeREDVAx0rDTFrbxWoVUn7OFMwUOZrLKEqkuZt6++taQ
XyGgytdx3s+9Vbwtv0Rp4mjoDT3o+tZ9hoKWHKZ6fGyW5nfu1Mnacma2ZRcIKjuvedfGKM0hNAfk
S+G5YkK2KtJYbWTEohXpxbduvQ6xO96R3kqIJOG7jb+5NZBNiUg7qQZ/5QliPoeYT+euAL3WXVI7
rdYQeulRd3G7tsgs2s0TjpU5J4TNK5DaG+GC6J/dYDbCPZYlwtVsp6YZCqPCq70gUULfSDNoB/XI
fYYfG89qTvQDTreMuDYOXQYyUmEQgovgmy26tbzxWM1cMLUu7tpqwMPWl2fK2TqxWVbB1G7qrhyf
J4kOQehwiDEIrbXC4wayyPGpS384KLc5u47mX0tbJ+zZW6JcOaF0/qSfUw9enE8M77ZzG3UmBpV6
WpEiorqOU+KgvTW2nx6wMjJ5oms6YfUEcGDn9yGLF82qcEsdZB+LisZQb/fDVlYT2Sa01XG2Ryq5
ROn8e4jjJXpQEXwQxr9jMxb7PjQvRu6zhEehQUAJEDunJHVWb/sRAIxdE/kxIByc0sOc1NaL1XV3
1tQ022bm++ND09996oPUwWNtw6V89F2i6lwLix/znWKrxe7eBii4q9sieppSFj/iNgHi2dNHV+J0
KiKuaqEXFwvIMni2uHxlZkk+Xuq9oyvlOB43yNt8gUM6bUDu2Ha7XxBYdTePb3kro1U3gDpElgPg
ELj11e8R1w39uP2DoK3J6Mqm8dnqqUUcQFNNk3qHOjTlnTTNmq3oePPu6Y1F2TbpP/TJtjZJmx31
haje1zqVdzQ8oJl4ZTxjbAZeXhZz91NL4LaICnl/TV+vcDl83LKt/L77EUXhsK4t7vAaNdK+dxv2
Qn+Q255FHs5mxSx7Kl9cO+0QyPIj3IhRk26SI8Gw5Q5EcnWa9Reg6zBicdjrlfEG9OYx4xfwY7K1
2ixSqwQFaZJiTYAU6q9dNyfhycA5WpXgW8YWNQJe1DljLNYyrk7ojOHCZ6pOidfiNcSgKkihaI44
D463K77zQyjCYqrXpeksHe/+zQ7L/i5rCjSbTk/LFJ76ynAZH7akWm/bkT5XQhBWOJWUdz3Qj44W
QOcQlwmD0dgO+mL+JW+GpnnTXzp4qkOD27Oxmy+M5TLO/IM5swvqbosza7kJxwlIAu9JvNNmntY4
g+kC3Yc+/H1Yfg+hl/phPupz+ygFn7O09VfDrT7V5L9EJEuykkPh4zvcQWkG1MkUPh2bYb9wAW6s
NCpGyLjeXQz6zdVtGkgWCQGq+kINSMBJmcRQ+1ZDhnWjWvo2XuoEdqHd1RkYnt4x9DUrDc5/1T2Y
GI5W9cTLhjXd45bBi1AxG4LswDAYFqmXZwTqWpG6RB1Ax9ssbQTUzfEIr+YSQ4C9E+5WOU7bsBiP
JTyrVVHLeo8pIQpoUee7AibTqQnRRVvMysO+5b+iwAvo+QAw16K9QaOIxqPqdpP4XVaxfXBKkC2h
Gbd3trtwm8v3WunGvfTjh76yYQgJCbasnQ/RqHmBUvRKmpEkosI5a0btng3L+EEnLmRrR9Cxxt2d
rSsVR2f0dxKvk2rWosGTsFx9s/uOerG9h0zSbKzypTRR4ZVVeBETd1BXQbOk6XQigN0oJqBAVErT
Mhwchp/acqG3WnlJihLkswWfoHH9a2SZIyxLhp6wv8ZHzpbZtkTof1dEZ3Zk6tvZZMhRmuOh0Odz
OpOPnaq83+sNaWYVGJOitR+we90xym7JEsNNrkYDRoEHeMTWmcgpOh+t/4gTlSAIa17rojKO8NmI
mGv7aA0wIj16Kjl3AxQ6ACG/aDG4h5Bk0QlM7mZOSloyuVgz0yT7z6a5YGlnGk/EaFZOxaFV+wmF
llvTLl+TGL6g0WCZq8cw26o6d4IuI5xglsBYq2Xg1+n+UQ1gjHuHFCmyuI1VXEy/VIUQq2ijVQb7
I6CAhxkYsniEeYceqPa/yCmZT1Z97rzaPNS99tWV8H+G7gXSj3gUeviCRKm5+KkO94Asb4gyNsUR
1KKt2ThbYATNesG5HxMnLR861Lqr1EOt07Lgkke17eMRq5Ybv8gEybzsmfuryXi3s3nne012CDNg
tLhb4Zb5zQvHDRGhpa5oxWyc8Qf6c/za/ByZOfT8sEFVunctas5Yw9Bie5twlllalhHUx0Okg9Sl
twi5uk+5cFJxYvz9LhnEndsDLbdTGmb3hj+rbUu8xGqYwndjIFlLADSj7eZ8zbQvVtVQYOg0OUQw
sltNTNr3ENYaZlScDxnkc5iB0pcY5k9bDUCnsMvA0XxKQmHup4R1OOE3Jby2pF6dCbO15MYnGJk+
MPW/y7XCjYGuxKyI7xrdMzvkU8Y6wTWjvIMxQAR2ENfaMp2CWRkevQrjVITjsE4ruQ91ylGnNrtV
N8XFKexdiIadeXExUKznGeV6HnfpppwBQLIKrKG2z+9hZj60oXtGPA2hE8T51Q3bbzgc8Y9WRz1g
WaSAI3v5ciKLyIcx/TShMaSIATbx3PmXDA1AbkH0aJsfmZa/UpN6qzDzbWqytW8UhNh6/inJRBv4
gx2ucAC0+yb15XYoYi+g0y3fLYu1HSPPW+HMzxMB8SvDGScQODRESn4aKjrj+QneRA3QWx4skgrW
KRmzATFIHIiT/tjSPT0XHfWkyvdF1eMX7oXcEXCM0794mc35V46Vkm43bQrPY8YKR2OWQ7TyTJsg
SRg5LCUd+hDUmtZmGuL+WJZNf+zVhLfb8y1y1n9NvoeKgZNQgJ05JYIWo/BgNM/N3HFCtPE2tM7w
ZlSFu0UGf8hn8th6gFGBpoVPE1JEsAU01SuYl082im8YHcIPmoblKhNPJMi8d5EVEddZ5quE1z04
8ZJhMh9rMnc46YbeIZvibO9l7IHtKPetpY/HMZYvbRn2u7jy5tNsPbWC84LwWrVrpjo6DRDBWeG4
10yGtsu4DO4hKSJwUZpr03kTteb4phzzHvz+ayTHjUHAyRx3r8pMLh14lZ1PLrw7ZI9JAnWltXFD
zrTjVt4+dYlbAk2Kd2r4KGuOCo3BPiLQt2eAoGs6WUE/+LigExTpNuT2pef2s0sMpmySos22aMe4
QIYweX/R+FsbpXMfQoLpgfFMofNZcnGslyeTcrjzcxgotlXwLGtvZVn+U0FKQ9sJICjtyhrTauUp
C2eAKt+K3L0fZ3vcIS8d1yr2672pYHKaCfCSptJfiN1qnyAeXRSaQ2c55cqzqlQN86duEYi62T7U
iH9b7ProhlAFpar5nTfE6RTxqG1b4m3UGMNbyKBWtJ22wu7J4hNlR6Obv+pi4MrpaDDKOLr0Ce2e
WDeubSR/VjjvzjXpAZn70SXOexkfmiHzdvGIUK9r+uncCP1COh+DCxKxD3L6igTThrSoXuyegqqB
r+DDgjnkXn8pO6ZDnDm2SWl5gR/H65mogc5cypMe53PF8YojH/E8QTu6T0UbvgtpEu0T+8zVh+RL
66Inl+YQcae42rtk5phN6L1uM5xVJKRblcUZi7bRKFP8Azr7Mh3keCvJSgk493r4nVgXq7B0H+jf
rlvPumoNewGnSZcTBvfW7IHojipvzYyWMwhF72TSieEXDD26N5r3DJGzcdU6qSIy6/LVv/BBBcTT
dlbU3z9QwF1tGeOsEowwYSsPDqZRbl1fXmSRnOXjzsO/FcP2L8vxGEdxuMqP412uRbhrKKnnfvoA
CfyWVParTQJp7am7jkQ/ff5txxI3cvpszdlzE+nD+l90mObkJYNt8SKXQR4947oWOBMrAtXT55RB
4UKgV+Fc/hHS/a9k9s9VwZ9/Xb7mq6qnFkxr9///9e8+OydfbSWr390//V+77+ryUXzLv/6nv/vO
iPz//dkFH93H333Cgkcw4oP6bqfHb+gJf55F9F0t//N/+o//5/v2XZ6n+vv//d+vSnE18t2ipCr/
XjCPoPCfyOyrdviY/uEL/ijsLeNvuvAs4fnMV7CyClTMfxT29t9cMMQ+InfLtAxTN9CX/rvC3jX+
ZvAFuo/6GXEKMvj/VNi7f/MRxCONcQ2IZzh4/lcKe3uR0P+n2AdFJD/FcU0fPRI/yRZ/kdh7sRhL
x8eOmSasrbdw4aQhmQDURUxF5DRnZBVgalJqP8f8IcoF4LjQRARSQJmQjVmbZnjBupsHxUD3rmk9
0Mph1YnVIImH1hajXV/jnb5lQZh++O32NtbqVCv1JwN33wq5lPEUgRjc1ZOy9rNe3etm5V8Lu7jL
RGleh3gMtIEbrGndn2PD7lUlXX0/xRG5zIaE9BhmHH1GJe/tzkVfgb1wa/TCfDGi+KRrsCjNpVm1
fGYjXr6a82GM++zqaMiSgZM+pqibr7cHioBfsHMqUslsdmCDyvhPdG4Mt8j3vDO9brHDXW8dRgvt
3+3Xv70it4fY6++LBNe3p0itoH83/1TinWZofTJEo1a3V9jQLBe2koiOQ+udsFy+g8yWD6LOoVAX
y7Etkt3TnP1k9nnlxab+XR44gKDCSQuH+DA0+iGte1SbyT2ghgfPx9Q4Aq0gJV1iNACq5+xqIApX
WdqfIKDTbQ8SZIVG0l/ZhT4ds9JBl+NUT75H5hESWUbVzCJPt78DdpAcu5tQbflXjF4xp8M8XWM4
fS1V015mcjEEGKVUWykvxzedNAxrNUOjB0Bmxx/IzAK3byy+mKx2Q21VAV+l88j6ylryRRZaB2PU
IxfXxeJdvfZNou6tyr/ocBCIZwUfhriYlTi01hFD9ysTovFqdQUQCj0VMzOOIln0k8kVh0i5Rxxx
P9QmEeXMbNrlcoiHrL8HmDdek4Kop3qiSenB4Avi2IqvfgL2//aQhQggSSG5cyZqcodg6302FvKh
4cTIVm6ubtcPVEwVOJgP97eLa/bij1YjyYeIgkcyq9OV21V3re6ZL5ITyxbRPvoDMAIEuTPoZdtE
/Fx5xVUzXvnvkmg7vKrogOrN7cx/U6v1y+n/9tHt73AmaNs4Md7+/KO0jmPLqUs3Q7SO5iDvp7RT
B21C45rMhv2YO18DSXXPjGBIoevTrzz2w/3sp8i1uGtr8YlZlnEVC/s9YVjSCgaZ9kc4HCjB5JAG
jm8VWwBToGAMINJUf1UQDZhViEisoMKI+Gmy3mrSD4fmtZp793x761IvekpTZpxxFopfKIAxjyHr
d365decedEt8Mu4az4kXe1sHW86xAN/G92xZCfw8/qjrqGCEkZVXVbZALfThW83oRc243iOEKp8B
R228uLYekry6oo2a3t2w6bew7+cA4SQhOyVGyDCajr4A3yQETtHb39MtdLal6tITMDtn382lEUyo
tpELmdduZErlIuVCwE8QHXyT4nlo6umgtw5buTbAI0oHxM6y5hh5S/uaehVtGfeNG+DhznMNeQdD
3HhVHWdiYpDlQ2z6CpNd/9CHfvtguX2x6IiYMGV6CkER4L0OxAFfPB+VXmwezZJbGekJPmNqHIiD
XjpJeseauWvbNtsQSTBuWBHdiWCnPHrxIu2hrr6gqxinCG3UnwezNuejQlc6L9fW7bkm4CzNaVjW
gPYhjJuEyZ3cZtAsR7sufi0fVGG9xGUO3FJEX8RBU4YKWOPSd+7gVukOEIqFGUSpD0OzHKz1sDC4
W7/UHrq6lzTSghbF+V2YDDMGZXqkkdZXwKjHGt5jMrFq0pHKNEFdBr4q0iSXqrDTPd2lRw0B0B0k
ZqIePSYTqOFmFA+DOCxPLSyYnGayjYEI/8cDmJJ4LTQAQre/AyK8A7cBcNtipCvCcVNxzHrPI1Fg
mpHpfbtoH8A/HlAO1xfIDyFtVzWeyx+Dpc/rPmfWiCSvOVIiEoqRGcDxvM80+RENDOKqZma+dftI
wAqfsuLZRgWxIcy32/ptJw/g9BHTLcyn24NyaX+ZFTHKsqTZOiP5pIymvh1osENxtQ43+TpQcYvi
zBJXx+FVsqD4+fFMMh264zVh4vUB8R16AZ93JRdudnXpq8FVKeyLXeVHe06i7WDiUs1YcDeImeKV
LuqHdEAJj1wHDwPGXNzQQUECX774L8XixLx9VE0h1nTHno1gGAZ2bZc2VJFYe1yCETqnkoudacaF
rtdMbwyvRNWT9E0k3tZ1XAZCxIciAJOjwUqKpnCuoYg5k+++NETFgTjH3RMNot9IVfvbqm3rQysR
wJIGCk0HamVwu/oLugedO9jIarXIOtIUx/JL82q0+HZe1CZ0eNv+aFfDMzMA756cz/7053X0FfJ4
RBnGrqzRqxTgBK81gB2EIh5ScL1+iOy5vXNwoZL1/XxDXt0eCq7ZKZL9nblc0X2vKLgsDDUtEfdx
OgyPHZZDmK8UTvtbJJm5bNTUQ+SHJPjBXTHe4xBXMSESnDAKHOmlqj7tZhgIpdexx2O25vxOfyxD
LMaluAIuLoKw80jcKmx6XTc8vBF5hLTXiMlq3NO0jeDUaahyWEk9gPOdSQO8+R1/2Ma/EXZm241i
2Rb9IsYAzqF7Vd9LtuX2hWE7Iuj7nq+/EyLrRlbeO6peSIEUTltCcPbea81VKDs5ZD6ZCR40BiWT
tBRy7amLZHYwa4H7Wm25xHgFKYUQecI0zc7kRhukBTgluAe/RVoELbtK3HCaEzJsmcRC3ZdCht95
3uDwvKPjkkwcsClbUwiX1KgpXQz2pyb6CJzAew/qDgN5SBPD0lREAk6UPoC+ecNPXD+aiU/DavQS
7mXkOP9tLf3/ONG0fwjnTYcmt+bgTQXri9vm/7h3CklwVNSECN5R41EqypKLGnSMqgbIFOYvLf26
H3RoDpYSJqwYBj7CsFMZ3U8wHnP6g1jiMahjQrrgtHsoQY9Eq9A5/16IGsGHmN9jO4usU4hWwmzc
x7ztadZ0QUfEEu56twJsZWoZEpAYiEDq+dHGTttq17OMI8EmUEHpabSwR9MlMHWAtaDGxrD9s7AE
alWuXU9fGnVYrfJu4HODhrlM4gI+qxjviIoZbvkqq4euv1PhJxtbALLkXkjQpgApWWI9+X2dURlb
0Svjpg1xNNxbJhD6quknSyNoYSg17iGQ7v3390WJ2nuJ3XuR6x4g0tpimQz/cPn7ZE27Hm3ftP7t
69BeNO0gtsG0K3tOy8wCRbMszfpH6lBtjyWtcH1aWcfTbqSJK5cPc+/HJn0enSnpYPVvuLzqvYEY
6Pf3KbPblZmqio7iyR4OeRTfbE+SWl3zDUCtXj22gtbxzNvXSM4mlZs0ZQvnBl9rBGR+a5yJeHyZ
15SNmxEjQrvzvZfQgQnmaMWeIAaQ6hgoSSlJcd27/heIlNdmBKzgTWT0ULz+59NS2P8onBzQzBig
cUBTw5nC+oc7taGHRrUiSX0OhTypBgbewf+lBrLZ5Lll04MNvWPG6UYvFcWiQw/sKnpwue4QKSBJ
6djgph/eTD9IsAJkSMCmXeJdNj6l5Bo3lHukaDv7MthoUy7HfKEuEd/aHnkodk54I1Sh7D6G6MIM
EZ8m2gHxbFZ79AFr6GVR3/zQDNa5WdWPsadGK0HMwn+xatj/bhfh62lotq2pGHtMjWpS/uONMPOE
kXSeI4yizf4EcR4NG82QazOGyjG0tC8oI8pGJ2Vs0TX2Bq7teJTBANi0td5KZvNHayBvQs9rPnPR
67uiSp2LBRyZpVp1c1h8cdYMxyYgWAPCdImiGreEnVzzQlAvwZQ4ZmRNH3qHQIq6V5JzhPZw43dB
efKK6OYPcA0DREDfNd3nLnOVj0z437L0vJ3qRMUxs2nxaVb8yyOi4hCDVByFFlyivtPvekwkomLH
O8Ew78F0o6e4B6/KqebvR8PsznpvEFDQys+uSz/SbqivFtz3SVPfsUIPTGOZDk14bLELwsyvC5aC
OGkk5c4RXfHXwPh62ZLcsebyx2iDEMxLzmDsMj/ShyBd64bKrDhvsf0U7m2QbXkYW4eMi3ZATN3h
M0mKp/98dhv/5+zG/MNHqRJpKEyVDsa/W0XAjllDOGa8b/pkcplr+kHGwEw7FIBWTqa9WchX2sb0
PzUwWYVftUfwYQYjAWIYyXa4dcI3ntK4HldWDDRarZkchXEZ0IdulBe/FaBIxJAcpG8rL7QY3m17
6K/zk5V3aHwlfAklzXDFH92dr2TZIvLRHRN5SEwkHBdffYuTn/SIAZfU1HVZ1ahrTW9Rdjumi/Qz
CBHVNJNU3x+2dqjkdJtFswgtFkbS6cmeRajCRZ+XCuvKCghkkX3JBNBtqirxkbbFlqCY5mdmjfd8
rLL/ZsnByTT5qP/ef3EsSzVVmwga7m2Cb9K/v9F6wtA3ahAD/L5vtbYanagWOd3dbqHR9yJrbwxe
fTPcJWjFOQXgiM2UuTZ2nqdMZINvXRIxa1LtQDnIgiBzH5PLbkaMhQ4xZDXGZPfIHeBdI9Nqvism
tfOVG2n4IGXi0QGt8nvf1O3WzaJoj3iINHMX8XSTBZuO+XBKK+vqptG3QDV4qYHQ24ofPhhlexnR
RH1ZifSXXRMd9Ki5W2XUrjTpBU/1qsJnhoW5JWoyaxgK+jrBJJGGGgK8594oXQbxSsh1u1PIrksq
zzpmRnyszMS5yYLwbLQhQIHazwhs1DP9jO7WWuq9sbwHrc3y51wW+iL00/oQu5aLAz2nN54Y13Iq
eAzbzVC3J+la6O3zXMEPjKCXNrOjHZEbCRCoR+oCic8+2LBwJU00i5B+4N58lLGHRTDJn0zTvnlF
Q189yFA1T32krLODtU0uUVxyG+Yalt4TQ1OORc5FzqWPsGwyNzmSVDF8KASZLh2LUtp0cRBrhW8z
69ajReo0k04wpoPfsKxQ+wlnnkCbmLP6ekvx1yRuJIu0xS6NwDy/2Zip17niF1vSe+KlaC0dJ61n
3HXhGosgcLIP17SfRt2sfonsOlY7qErW1+SuhLeosA5tg4I0TL3aZZnCWjAlwICRtH1DWkHmXZze
nMIRrymOnzWSDlyIehksstwHZTc1lHZFRARCWGtrFOpiM6K3vfa2ykRM+DTIoVXmQdKfjJFRVS+/
CywhhH5IFrIFOh+VT+GUDWa8G9FdKGF1ULKOYi63LhrKPULq1Orwu2s37fImQ8EGn6POrbvpEMSD
lVUrwcGxiuIpDar73GCzeqYHeUX6u1WB3AgJ3lyAUtR2LBNhb/Vl/YhGG3NxbP90pnA+5X83ie18
UnEfO52lnEHy+zOp6/zJVgvJQIvOVlDzV1u8Cw4t799dIDPHzpXWvrWKp3iCP5tI8e9DxuLOteka
JbmLwSu2DYC8OIT+6otimt7/Xrikoc3SRnaYbuEcrx1JtZ1GJe983YWP1uAcw6jLX0n3wk6jBDap
3hJZpCcu4dSlgCy7GNy2czdeFaDYnS7HSi6WQWqJq8yyjommTRxpXbZbKXMGgo6hfMHo4b7akhFN
s6V8GRvbedBsmb87dh8vGZK4pygekWskBs3RzLy2lY7ILxE3p3aP2FggfhcOSXsK4EXREBs+RsGT
y+r7FaYVxYp5ruafbqolGshpvYovnqGKlQ07rQgVaAx+wQzaSG6wSkOiqUziETvEuNVQRVevD+iE
jPJJsa3uhYbp1Q/H5LtIBFLjYQT/iAL6ZuMzuhgWK9p6LChEiB7EkZRnL0SVUHxFxXtYNICuESLQ
MqSR4/tBvv29lI0ZDm0Dah0MtSOJI664BBjdiOUQT27LRJksFlQyw360jebbEMoP1i/WW6CkHnMW
SznqfZ5QJYSoLXtcNeYYR48RPIojnOd7kbV/nV4z0zXuY0zUGWPfoG2iB+29GkpGgXMD01fgQ0wF
wFxV1OPoXOdH0Sj2BuzHRRugd7F0ToukDXt3Y0RFfXS8DpxIZvgLGy8VNuDhoxQh9kIpe4pE+DYs
HJUXlye7ynIOKTZE0MuFdiIJWT0VbvEUWh7rk7BCqIpG5zhM3SKkEDnEPrPeYjkPjrWdvINHbg5F
EzH7x1Ty3On1N1Pfah0Hrrfxpyhbgk81Gj5nKqzuNODJdsgLPyo5ScgeQ9KUkMe7IjknFQ8nr6CO
WUn0Wz+cMMIQkdjjeoBkcBljxgRN6GnLShq0NuHhbaxSKx84BZp1pKr9opsaaSCk9rLT8rUok49O
KqD3xyY8U5s0175GzZ9bycEaK+s+0VT6wXY3kA3y9VzlpmbYbVrTo1/lFlB1W6wsqrQnfhplDHgk
G2D/pvaUZ62JKStKQ1G/Wz0F15zi9gtyQ18lvW5vk8i7hBQ4O6XTaG5bqBCCsvde7FD8lBFyDzPl
wuVlqrrED9LfAKh7u2BqbAZem3PrVp5RbWA9KBL/HIs4PCijedGFET4kTBvzYeIgz4kt2BS+PYIs
3ueud8dHdGxdK6FLX3vYbMZg5TBzZ1pq/rD79rUP8RWAbr+NaRs+BI195JJAq6IBLnxQ4s47eF3y
Ov8mBU0ZyA0NE83pc4wzXASUdRJNYRAlJKACBnMd7HnSeWJsLJ6Fkp2SxsX+MBIZOdr1pdQdqrb4
NP/vAzW5K4Wu/XVmC2Ff5otPJAbv3EtU4tMlBjzvL1TTI4pJlVGyOn3seTygw076F1dt5D10fhnK
mDNBtruzEmikTXRYXG3ceKeJRxNtEgwc06U19dehK3H/0W1sIh1ZJk5WW0Rgo++pWdtH2/bgGOYn
Ffz9puuDbzoFyqbSxwukxHTn9iTA5Qi9Nd1HZl2CmaxpWk4+5hQyZetR4zuIcnqj+tVESbgalfK9
Q7gdOaEkgFcdqN7qgdyc8eeo8huPEuCh0S2UWtVh6kfKIq2atQ/rbYmKuljJPj2BrGKwrYEuHRKX
aPWOtfAglBIkIvgT29OokArNX2GssMhszHRsy84iMM70z7YgOULKFX1h+pWfrQA8gvPWIClrHvm8
MAtqdI4rQyrohWCPS/dlbAsyHFt+hPKjjJhsU+T7mz7Aau1Hn3GSXdMu+ak0zbkqP4FL3FL42FoD
foDZj5LLqzo+YnT8NBPlrObdz9xKsSpGSA69o2NtmRjsIaYuHPR5jenfpQ0qvBvrrzHyfNixLLT0
Or6TcYDQWUPt3eXtIi16dHbJKqkIaeP6dpg0uEPxaNa83+aW5vZJ8fyv1B04QQ2E6Lm+SBv06Vlv
cTvoLr025lurZPBXxkRZmj9ItFSX6DfJo5q6xfYIgljP4g2pgVtTjSEnW4QNpzCKJChSqlNvhaLD
X9oSVWQrfQwBzCGRUyaNJJOt1iApiuxHX+n71iHEvRiN9jGOxwdtLJBF+Ce6UO9EX9P59bYhicfM
HduVz0kDMRDVVN3cfIWw4l596dvs2tOcZmCzd4gFBKCJDi0rTjQOCLse7qKO9kD5D2ZkvQ8CAACL
j5OLqBacUgcTk29vGzo/pUn1JO0JUcm9KRQek7qUH1XHHxJ5G5+mskSVEqE/4h1zRx351bL0O3VR
FHLXdukrsSOwyIG2q8WPkWGVk8D1NDqprvPWfym0rNhIGe3GpquWYqi85UCs6VAwKFLjBiCAlTOu
HB7Qt7+GAvh46Nl3w08+y5Rs7KGWtF4tYiH9Kvn0i3bqa63l4FLt6TsClPdqlq46z4QngJK2FKNH
14dawqaXkRPpkScyOuU3IfMny6X93HA7GX3nThxWudhTuAMDlZcQPyAqKpQ9MBXLFd+Uo+f36RYt
CcA3tESreNQ+7QL9k+wKTFVoD7GoEcimqVxucce3jUnjtuHs67SHNtV/qNn4GjcHx3jUEQ8tSPJg
XsfAinYYsn0F8S2xSTTAER9W03Q8P3dtgjedrtxaU5nm6jBe1lpQ5jsA7SdfUYYtmGQ8Rk66yx2a
qDGawiINT0F+oYPHVyl/GePyoUnDbx1Lz7LVqnwRDsdIYXDLRcFf0tHpFwVrlr5pn/MKB7uhm18w
IBmWqUdTs/GPmuIAErNL+kU0kusRgm+i6ZAwYcyvlmz4/IfOXua1fpuyQCBnvfsAEBZjiKcXwTun
gv8UVAP89AbWKiMRELsBGiNrmZo9y2y3P7qWjrfM6dWN4wfDWutGGppt90z+l7qEtvwToedWK82F
lrt7z+v3tTUloMbE9U5/pBkOjBEMZspeZJLKA73FAkubD6euV33uroW+Vqvw5OcFYaDRd4m13fIv
qCdTESGaV6l7i+jLKsLXNk82mo0aQSMwYh1nUGXjwd81Zn4n9p4WOhJU/tz10IB/gfrBXCaCSK0K
/mA/hLWl7Moi/AU/4c3ryX+W9Kf8CMFfooWrGMtmYrY/vUxATpDOr9oY9aVXws+KNDhiTpg/8d9x
G42IlUFT3EdGsPGU+zJy7R39rj1JoMOJAfm3HTaFTdZzzIqFVQQWEDcZ9yOZVkSgPFKEZwc7wzDg
4oOkieUAKYqfVPq1vg7drua1KmnyXNAtexnC5Wx9HgwhYkisBxfmzutctAxSyGJaFn7+nI2gV5K0
WxLZqSwc41uXERkmAXQ7AKzKQfsuSjI6a8PCIqbhZWso4xfCxU4mCxXKVWncFZVsjYACape5Mfa9
g2rGKiSKINmiMKQi6EDkk9RwHkXwag6QqViBprvWDJptU2hELKuxf8BaZcT3tNDTZ1MZ7qHPlWWy
CCx7FkQCVfyWG//e0KLvyukG4LXdT6a0xYoJI9ZhjRe2CVJzH2lbrqXmujPM1TA4NLo0KAFW3aJT
NoisEqGxRVzeT/rriRBMsWCZur3iXUdcp8PacLXgqAbo2uiyFXieMBPTYgxXPX9MQstvVdOvBkYd
LssM4w3cj6uUxS8NvjXTytigqIFBwEc1tTMxSbqtPAx8KugNMqKYCFpqOw3KeNhPVTt8XLUGx9/G
5ZqlJqg1V+48+mHLJA8yInDUrQl8+hh4LNbI3t0h6wV7j/nGhv9/dkOdGYz65avjkVlnhhhb/WUY
3vfoKMtBNoyi8ZcrydEKeyo5/3mAY22n/WNS6Xe6cVz8pL+FF4Z5QU8eSWqBP+d6EFqk2FOdDcuw
i/VPfQqj1EPluTO5CGdA3XXbTQ+VzoQTwf6G3rrxERAlTzqKEmLc9sglkd4rIz96IXR2yaEaN2ZW
fCT8MhvXEF/0tdclv/5qZJCMrw89kD4AgPJPdjN8+XUNT6F/alxyH9q8z1fpgI046d8oG7NTkfq8
8w7R03RZWVVYAIOZx+YaSWhSU/BgQD4RUT6Zi966MbUf2xbPWanJkJaI3y8lf81FnzaRT+jGqPKt
4OronJ3c9g9t4Z/mvZFkZQSJWJDAM+xUTluP8nuVsLBcmqmm79yuxfHEe+pYXICmLL+ak3sPNA+g
lrWB+5Yebas6p65JdiKXetRP6ors2GrR59pXG+BFaKx4q3XGpLweQCP65kdtxF+10x0dNSfuhwxu
Jod6kX2PkwvIQbe9kM6kDVLqjxGU6qIn5XTwul2X4Ffuge8S084c26AW0hIjIK2jqs6lX92NHGI+
1oJgm6aKvhHT7jjmazQyS9/NjWdKP+0sa5+6TITmc1MPxbm0yZGZny0NsqIMDwOACfr1OQIxT7Un
BHk82A+Q5ELZ0UnUcdviRQm1yb3jBVuv18RbWSpLXJnGZzmg6AnJPT055Ds89Kx7FkRQGJ9won+l
YLsfJYwOZk9pNEVTQKtqbvQD+w/EmcnGRIO2gFTy02ZseOxcpaZHhp3emEKJ4ynMUkR4kxah6/Sr
0MTdKysWeczrntNmrG5mUb2QAdG+1ojy95GTdPAw8/ZVQsYgZQLZRjY9m1RkFXWKdauLWt6rCpPS
dHhkiH7SLe5Z8z9i5I3tTGdtP5ilj4SiwyKCI+eCZWBFAIf/4Nocmo+P4aeij7RA//dIIIqrXTcY
LXSX8Nrc1rgM5AmqGaY3JFV6k2mcjVnHv1rh92QTV38d0vXiauEYJjF1esF0PFBdWGaxdflzSCGd
NqizowKij1Vw844WQSwhSmS4zmM8mRiH+PWHbjmgp6e615aGpaZfOtNYnOMVMQ22nSIPMpAxcPH6
Si3vFMukeVHrmsSJtpZbLLXji0ZffH6B0jfRskYgrYtIOSeFqu5AsYld26rVzW+BwCq6Z31kjrHt
LRJMhiyB8F2iVGm60TiP1ai+1rTxWAW+kpbTXqIKQbTrxOqrVfXNliaPs/ZMFc5VrjH+MVy0WGOd
b6hiaurHOD1ATrcXdhnVd6cyxc1TCcBw1e7MGU42oiAZE67VB1dDQb+P4BWbefFddxiSTcf1jA7D
iDoWKI2W3J1aufKjiQskq2iTuFWy7PNgfB/D8l7hy6YJ7cCHF46HdGrgS+5Fnx4ZNAuZ2/VdJVpz
XeuluMR216J5bD0WiuWy86EhCIW+DaRejzZGUp8TJVE2ioVwzTZiAlubsLtZWRCt49Iu9xEN15NM
iS0Jk7H4UYHxHHWh/NJr61KoOnZXFZe829FpqWO3pHfTTfk4tfNklGaz0gpsrbmU2tZyYBQHpUJb
Um2A1cAz2XeZQbyx3/cb6OPBg6H05MUDy7r2voP1SjRku0orfetjZpJZOxjbrM6zt0Yrngy9+iib
ZpdbjXYfVeKp4mLAFVhN72mdogEt8VPPz2LZ3UgN71M+RJgXnRZgJLGZT9zie8wKAQwhtZaLEV3O
rhpGDPm2bW9N/A6bpsgJbs/cV6q7wqq/yqqwpkuoOAasJW8iCgEUTE9YQlyzTDOeqdcMeEDjTWf+
um211n5uo/LG89pXpEAKU4qgfChpUh9o6PRrkmvqj5Ro+fkVNMOsZWRo4twppkTWMY6b6MX16uRh
wPyFaiE+kEpVs+jCkJ7mUIMx6j5kqF5vipEP52QctnGlKbcqql0Fl+yL7E1xrTdDmJQ+NWWY70ZZ
3vUuIXuxMbx4k4/QPEbbVraJwaUK3+lJJPBO2s7W+EvYxf2CaKqrRXBShiDcptH4Nj+RCmM/DALJ
pxFQ+04bLAHKcd7UnHRTpLg9rS2TFrNn7e9wKD53aq+cJp/4743CouZEYKTTwqGIooNACzO/ZPj3
183Hmjo5Km2avJTAPNDOjP7Ccj8hlXaQrHH8wPig2x2oyyrNmA05arFXB3IKa5E+tqlafNlj9kOx
jfIyWKQGRkRMlTJXWEnQ5uCsbU/dloKvPs2Pg4y4zd+H8zD2mL55mMWLVKjL+XkhBH1lpBZtaOVr
r1PNs2/kRIfND0smfidffhhFbkE+6phbYAvBrFjc7BoZMHDOX8V0aHQMRK95JB4HW/eP8yvm1xK1
EW1TagsciFDl1hkc3BCF5AU1LKL+ANJ+Blxp02hSP+TcUS99VqWrXCv9j5ZPWmex8lNk5itd0+6F
tgqzD+a7p1j1o7NsdQiMSPveCIa8zi81leyCHbd+GxvOczMwyjOqEmslRE81adAtTBzHeSPycBdx
Q/omWoywa0iMyAELRKe1Ym2rPvTu4Fdxv00vQVNziq2AuYzu2Gvmgmg7yP68DnlZLacfZEnPfQGC
dFQrSz63hHruo6DFLBFa6Wd+sg1Rf8aGH2zcNi33VUc3t/XTszkd79NUgJC1ibBTRHkzKhXxzEQ0
K3reFWSiw9KSdb+Oyr5YD1XGGzxtGhrBERIQUjVU8RgUVr/zPl0VOThEAo/el5Ld6U1n91qgQ3OM
p3mnrxJ8aX75YedasR9i0z+OURgcqzZjujs/nDcm+SfHvNAWJNswm/GAjM+b2nb/ejTvIuXeytSJ
DvAT4AMUycB9TTDHCMk+WmBOaonxwPWTeQW6AwIuljG5eawxFAs4fKW/87XJMMDb4qpMtU6oyAem
CkDq1H44NDRPDiqJlJyKdXwDhEmhyhekZpyKiCOu9l5Vabd504Uu2DrCilAVwYmFUh/4J/zkZ7Wt
06M0nM9xwkbOGyandHymjTB6MMPzQZTA/cbA6vLnJfOj+XXzv8B09q8Xz/v/eHrenTcoxbDl64jR
2mLMbpTPaPhrAL6Vm93crg8d6lg834U3els0wdltfqZwmFxoRnOa9+bj879vtAFflh74u3k3REp+
M7HUkslcPs+H/vyDGEzBAhB7tJ+PEeD6hPqsXXEX5A1Xy9uY0XjGm78GpdntS4dOkOK1z0lA87/t
2x9NZBVvsgF8r+BQF47znIOvrXJWPooeDRevUMWqyYdh5ZniR9lW4hLZw2eFlHxnjEYBhkp+dSP4
vCR19WMcxe5T31WkdHaRtWLe6z7FsuWWXmHLpJRxalxWRaEX+PcozIuiZ+Qx7QK5eXTCINvkpU6r
Fy84LF50NS5D0D6IYSRIZauXjXIacvdH5+lAmrLw22EICsmHKDLE2BkADasjZYXoTVnl4WM+QqLs
qJ+fUyt+D3I6lT1+J2np4xYmR7MNsjF573FhOkkUf9ZGTbZlyJSljVXqtkT3n92sg1Cd5J+WXsll
IVBjWWVp3BSYhPya4ycmWe0pqvTHuhxYr4Itw3H7oYWF+RG4Wob2F3xInuVQpAelvRu9n2xUUQzr
IkRyD9jQPZTV9Cd3qroqY26erRrXj2o8/khymR/nvUjFdWDQdkdljXhregEhCyPi9uJatHQM6JZl
Dx2Q1Qc05gTz4Hld+gLsBtkpezWgDR2ISD0CxZqGgdND+myYBGRhHxF7/miG1PturPytZMZ9j6mZ
dmC5LXIZgviZwKbn+QW2Cl00wEH4NPA92Tuw47dDjrjeTpxz3+ved1iSC03byH4AJ+uB/RpS8N8Z
6x9BB2n6n5hRweltbOyKdkEZG+ZtYOJJiY78Qenc7MFv85jMpzB6Rvm5DkI4I/PG18Ww0er4Pe17
gxCiqZgp6fGlG7z34JYQ2KwtLI4ARCzag8HwzH0tenLi6tMj7g0r4YBYVr+HYG6n72fK139o9sKf
LvsRt6WqL5TnYaJDOKEX/GhQzwz6iODJRlrga/o2ydvkucsaMAG0yCLhaPSjqBuF8w1ZgNtUJejI
SvOIZ85lyZCsUSfX777pEx6NznATAFJ6jzTlMCKSvOOkjs+kZ3DuTsepSJ8c1AjDqOXXJPX+2vRI
mhZBPDggU3MEuDVMOjOoh+u8KUimZ44WKGvusfsKCR2okc55LLJbxToAX0P8gS3aecBOrB/UxPoV
TfF584YBebeBChKu/hxDU3uAenKP3YgJUAbvIjf7Zu/a4wXtPQUeESZrK0qtjcOkX9H75OYDDglE
rtxpTGxLVfZrT0gMn3Rid0bZvJUEroHTwU6waGLWASKJzuB8033rf3PLqGinDtVlfqRNjxCAeuBU
e20FMeARUkh/ceqwv7iMLC7zbtA2Je2K7DWWPqW2knRXg5nAtYKDcjXxCa6Gto35PNidj/Wl8guy
R3IIaGkBLBBXm/bzg9UTXI1C7ADmx31IRGnumaxC8OuwT2aK3Zwz5OG7SBIEVlk68ZEjzg0st9rB
6bnnK1ZHul7TMMMaDY1WtS+RIlKnKnooWOmN4UNOwseqk/W3E3nJpRz6nzEInGeaY9RAKZxIdyy+
tLKLlg2robLRLiA+cAOTGUB5M7r0+g2JkNbDwuNDf1jhmQUs6Uq5ivsGYWis7MLETM9N3v19Uxbj
R+vTE9S0Mt4qsrAwb9r6Al04AtdYYDP7/XDARnzC/wG0gSfyIH9KegUQJGb/KlH4tFpjwiJ0pHOq
cOrHLE2WkTXlY7clWbe+zGjjYdyoafDVRcZQiCYQenk2isjNQ9qwUJAM21fzE/OxmkKUd3l6en5h
7alY/ud9V8SAnWk9PCDCIQHeS/WzjjiaOaToOe97/TwfMx1b++vRdKyLCbyrEngq46BIri/TwT+v
yajl1FJTD39+wO+fMr2sSqv+oCUMY/780/nZeRMNjbZ2WuH+7X/+59n55zG47RZuH5CgPP1W//h/
zC/WO4dc7UY9znvzy1QB4HXR1+aImnH4/begyeqITKDEM4rK2ciqkOe6nq4egX81PKU7JIxLxuSi
dOJouYitPErfnSZcc532TYf1S9b7UqeZzxjLX+gj4c89dMop5pEgWaIyxxFtvZ1xrXEVqzkT7vdC
UWX5Gf3NWQdfPCSoJBtHeW1lgJQhjOGK9XlIku1k+rECG7V6D4TV1VyyvVUAkbqRBFu+DNB+NZD2
ifuzHQg7VxXXf5g3EsVgXTTFySzgUiMUGXSvfWQAl56w7ryUZCHA86m7s3DqsxZ230Yffiiq5e1y
w9Ruk3ctlwbsoESYQKFlt+21JtmI8MS1Lnhrmtw+6IkMV/YQFWvpgIxCh0gKF/pO0RsHrMnEdthY
aTS9iq9Edi3K3DeoTVqL/1/7UJZFsczKhvzGvjEvSdrcXax/TaPJF4KA+JzKWnu1wufQsC8qf7eT
RfUhF9G4p7Df6hN9QtFokUoVr/XoZXj/UAb3yKdkXlRkqPL9lXpDUwSorRjaR1Ay/bqI6ZNEuq1A
QfXgDjUQsp0i9549wlsP6GpMamWezcssvKRF+hZMeyUAtIcYeNv8XBPYyPN6Y+ojTNzGSow/dSGg
yM27+rwFXFwc5s3f9gFQcrGfnmmDpjj82TWheeKxmZ5xZZ+sRNM4yxbR8WM2Gv5jLvmDsqC6JdNe
PMb9ifL293Pzq8DCj/aUG4je7ffGc8lDcxvMEX+OzY/GEbZ9WnZ/O+40g3Wx5o3i1oxv9ZIRxL9+
EmzYhJWZgbkJuw1TWK948FqUJwE0Lcw0KllRryKu3PV85rVFETxgurlGSX9Fo+R++tXrKGTLOoT2
+UjUzMroGW5j08xAlqGVyMWAjljkjwFd0f3Qhz+F1TwwVDAf3M4wHsLeUzc5sQ4ui6yFVw3DA6O9
gb5l428JRJ9yeYdtZefpSYn4TlqOO1kmW/uWDIF9znN/I5syORZZeh0DNztZQUlAYdhXCPL0bGVl
WR2v5oPqoP71tBmHAStI3zf2xEGt52f/bOYfY2avYZQGdxVlbpiPw7vNHW+LmSDY2rk/vk9pFkBA
6GWYiQqnzbfReXA8DBn6Km6CrFkGKBCBDJ5CiUbL054TeENbrLfcw5Am1zqYXq9g+qt3EHzUPO6w
FjKYcNJiPBBgMJF7bo0OJQ0gH0gjTxtee5pxC2i+giFUOry24XayRr/oVmbhDrN8vDi8Coq+ucWC
3a+TaTfwnGwJh6PDS+x+aZFekfarVC9KT/OxtjcUef25+uqF2r/1jLePRhe5kLE08602hbdEXKWc
HKHKZ2mU/8PWeS03jkRb9osQgYTHKw0I0ImUL70gJLUK3nt8/V2A+kbPTMxDo0VJJUcw8+Q5e6+9
yxGouHRMygPiXNv17XgkbdNSyfk0rMYdChOFSdID5iA5gwpLMIBYLlkV7JtExaFbS/++yxqEONf5
2dazEvjX7IfXah6eWlQfXldPiB5S24acPKkxgmnO1gg0+Jz/LmmV1GRZcueUeiWOpg+JBkXHcpXH
DJTS+u71wLledEGJiVmWQbqKMVzHG3dQiRd9IySoRIIKgVyDSvrGhGt9tx9QQbZpdokAfD9EBnHI
XbaIVZeHSDSh2pgV2dVMSxlDNLf/5/15phlXuDr/vTtBcUK7tD7mcTqf0OXOp/UtG5IzJ6AUrdME
Xab83/cPsTqeyOQqI+mLdiT2HDX40fL5Kwy4uYjHfTX6pNyFpaXu4zj22ThiV7G6+K1Jh/e4kaON
Vc7thXWwvQQNf/j1LahJI33lkZbCkgeXjS0JTkHAYE6Vjq1CzHjeQefUwiq7BAMLv0Z9RI9v6omQ
sZjEBoSeamERolvmmYtDOT2JDNf775tzbFxJYs5YLtyJ0oPWZiFcabaTTSxYyfuyP8kGixhLvddI
uKotw0gfFOIPqOKtO97ATyj4hMjYzfM4iAlLqcZ0n7b4MTMISdct4eFSH8+9XI7n9a31Mi4Pf99X
DKR0+rO20+uRplDRxvaZs/2/F0i09hm0jscoNXWqvjqnWZqfJ2JrDd/Ed1JZN1jXvkes5t94ebS+
P8+q2RM4NgjfvIiJHNzMhgVszva+67DJgC33XSpfk145kwE5qYdjgreZfWIDXG++5WX3NySq5jRq
/JHVerbxCU7P1ZRZpziu/1AKakJVOet/YkVKvFhX3odoTM+63gL7VCZuJ7v3YPtvKrKKvTqNDkkB
KIAW+rEQhnUsNf9NXg49g6UK+KoWs+fBWJJrOgbwNpm+I+YugZQdFifdWY1hZV3n6DwiBdFI4Kde
CEJABE9hLcPpkuj0xcrkmsqmALKwi0MBSrxTvoY+fgIikh6IIkCsLXlqU5RbrZTP3BduXSjXzGJv
y64keiySHm7FXq6R5Jhk3c4GFiMRmbdZxQYvJLEjlOEqZfBXap+otMlQBJK9r4I6EE/Mvc2xTwIS
LWIgiQPeoi37w05JKBByyyNksSH473kopfECULOg0gl+krpoPUzdMPuariHb3t9qcOo3HcZMaFn5
J57Z3YQKf+L1BMQeshhx0HIwmvsuGA6drXAsUIYEvY3thQO7tpSnIDopiKeE3vPAEMUarVfIiM1W
zrKbGSIfkaOGQIMoJt+C6giIaD7t/cUlHONJt62YLdG3T1M10eIT8JXpUTxAzJl3BJpdyCTUN0rx
mpbF4Ch9sM9ymq9xhjfSKMV7m5SM3uv4TxcZATSg9LFAp7zjwu9IDtA49nizpsDY49vTX/PkxZKX
Hjgqbvi5ZXcfg+5i4zlNVJIjLIxt10K8W02bv5VMHanUALevD9tJfWzRxl/Cf+zIUsAt4eGET4ex
4Wm0cZ8PAxHldvcWNy0lWKJsswxRZGbKI/NiGV59HnglLmxVjR1jpmEwQkjCuhC0bhCaBvpdStfS
2nYEnu9tgGobH/AAgwUUrimtmSkvkD6ZOJ6yDg46PrptOmjVRsmRuprCekyj7izHdP/7Otu1Fcd6
SxruXdu8qEFRbasEnHOSMAtg4oWWlVHESfjadgL4mgE/Plah9o8ZACGjJAfFWRUSZ7r20IRbJel+
aIF7Y0G05ChfQOL9xU/fbgrG/zjcx30j6Or47EkJkcf7aMLcXKcJbDF0fnKD8F3bMGwyyoGexYDq
uyS9ypW16bkd1RrsWrnRjGZrUMwSs1Liey2ReNnF8FqHtoSRkPiBUJWusUrnjZQEY4vLYzrXTYPX
wmJDjqRm4XZKMfLi4F5btgTtGKn2uiN1ao/bC2JSalnNHllD8cjPEdlPxUTQQFn15ClHnIdMC01Y
DAQ8mOuHyahgLMY0BwNYaL2Nd1QLn2iTMfuFzBcihcGkeJokppBSGaabWGs/Ouo7dYyvxmzoJ8lm
pUK0d87zhdwxoEspUQT6+ujOoBggUkn+jkIQ4jScAx0y6TR03bmTq+lIAte2KXJO4LFVQWFFyAut
3LPG7nOUFrslkEVdQ+QYR5z004YjROGTZpPKZn/QNfGVM1y5wOkc97NKLkOCP/SZyjaSkXHZTsOg
Z0FjSydzFteZxfghYgxIKrnd0U1tpbS4p3GdPzAF3GKI2+cMIh4AXwIDrmfp4jNly8vWpoXS6TsL
ku6mbpUZm3j8ybiwvejV2DiatDhKw+mlNejqqBlwlfFJ5bZYBJvTOSIM6zzGYd3RNv3fx+tb/ZxI
O3Am0u8HBgn9cqvG1ZaqQixwAi8Uc+MJNTo0dU2qSE4mYdvAp0B4C7YfuaFlVyxKszhKnYFFytYO
ghaOlyEWQHcLWS7paRgzDlUC8TyhUy47K9qwxuPeBSbXa+hHUzCJoP5chb1+P7EZgdyqvsyMweqo
klAZ2cuAxkCshHGhMR2oofZRM0pndRTktfVdNS13NYwMwJUJaZdgb0ijlVgDiJ5riwkRxrD0x5Il
97mGNeW3BSE+cX7Jrbq+2UoK69mvtZ0U1Oa2iNJbgcgJOUXTXGcxP9RRrW+CsU62uSRpZ8WSe+S2
tHnr0Gsi1kDZsKM/LO8HdfHPswk6GXCaXub1wZwKYXrHpAwd90ELW9cWBGunPc45KZExaiHLaghL
pYuO68M3Rf3gx81l4rPcZNF2ZGmk4qrodyXr/kwfHGl6kxIq0L+Am7FZIgMWX5SRqWadZYFc2+j0
9wbtINqajjTsHplPxwTht1czzn2/ryvOCJXcVmeYLdUZ0tg3pil0EipZklOoPYcY7A+MklCAspsy
1yONsmANSZBvS9RBMyKgNjtKo7gmCetnjx49k/Jv2Ayyo85GsZ8CdKD0yRH6dpcEzuCxsD9KRo0O
HQr+ZKmCzpbj0rGTyn98PyMZqrJbplu2fQVP99OJ4TLR2L/TrUfEibhp09mq2EFGTD/aVn+0qil2
9c7iqVFr9ZFFrSYeVaRuaM76XeXcFtgEHunlXQtrgTFQkdzcRMaDOZp+uxzpx6nRrusjox6qh3aM
TCQjvArqgDj4niBVXvwm6qUKOyVoqY+8DTgOpeGhUqaHroD1vF7qulcvUl0SQCbsbI916N8PGIza
mAksnzhppeObVLnrJ//3b9e31IpGaqzOt//vPw3BDCBcJ+mj63QVSzeS8d8vun4ts1euldH23vqP
/49vyatdgW9AuEoV/ER5PuwpGPZB182fcAuIakGg8d7aBT03GDN0KyAsjsqgPWJwjPYi1LKb0iut
080y/ZVglg4y7k+22eYFSfx4kuWNBH/8gM/nDbKexXqX0dOZZNJImfXhk7iiB6L4ECE5F7wMWo20
lkqD0C6nafYnW0JCdDSIJ6WKaWCRHtGkjtDD+WmSU7oz7aAfIcmecMHZD+UgK88MaaEgZrV0XB+W
2Kx3OCDDw/qwMqTMRWwQ7dAOjK68CD4DzKNno85+mM8Pz3ThlUc9OxTh40Tq7DOAvvS5NJK/ViMR
sLs8alS53SdCTh1TD+5Va14yo8lo8fV/1TAGy62LbVoF6aZs/wGlw0itXHwFUQ7quR3kndS1t6Ya
zKMhaPkWtbhLGLrTosOOlrOBGVWT3WIYtB05jHZESIKUWPcwwMBe5cQK9cBvD2HduHOafwUDNoQk
LvtD0VOc9fVhoR4FlfIxiLrgnM7LZmi1a1q2Tmr24RGYxpLLR5xl74is86zG+LSwC24MM3g1fWpK
WBzIGX3G02glqzI78NLT/xQ2oOfaclUl7B7SoB1e9ADBsskQE31/eEhN2O5dYpHWMyi7qsQ8UA+U
/j5F71tlyzdN0rMLaYeYAC+5lj0yKXrIOuJW5opzc++CWdzFOJRIGTq2InwzGv9DCCogUUheUdgE
DA1wR/ciNtEwT0CDa7whmVo4uHpvMVwTJsH3SjNeKrsAuPg40zxtgCFtZ/BanRkVG+7uBytI74oC
Grd6aCbzL4gYj6fvq6NAzmpCnwqbtaQBSmM2bk4HKB1UzA03bLuOXErHFMJxOD8KMrSYRnmmv8Mz
7MjAsTfqxHA8IdtsDvs7yhHqAVr17RKmqZylRxSvKPbwniTZDE94SOGeczSQL1EWgpi1SjdWjM+q
ZSzey0/FUBLca2K6sHrjUMW5AyfgOjb9raIjaafzB/Tn8/ydDSWnBf2Prj4CnHONSEHkXhi85Iiv
4T9tREdkto40GKQa9fY3dGPk6l6VKi9Ijd+6CMQN5hanyBDPdemfQNduoh+PjLdfNRbM5XCCyOcc
RcvcrnJgW+4rbLWW1NyA1JCjtyntR2AeQZefS8m8G6Z9MxXJo5ey0WtMmI3+IPe218MIo49MrgTC
9Qd8HtZY3vPJ+rSH8SnSaFHIE948n1K+ciAb3AaWfk0+0JfGG2mSFR6mxyEqX4YFbF37+xPAkB9p
NI68yI+wSvaD3T3IMVOqECA8zicG1VH2XlA4I6566tOKkqvnpG8JtppB9qyEVkAj6R+VxmhB68lv
4Ew1iorthXHlIn0OaZeZlfxqktu2b5dm4PL3ogvUbFJeVhtwmf9geK7k7jPPQB1XOaI3g9WHwfJe
yjkgjC2KfMrcoYXJkUbN5yTbXiaivU4FOEQkrywi1e1ooNaisolZExODNCWsthnn9iAVB5bSfWxD
61NgIJuTN/gi37QJ7pPAP1ofw2h4DAEkY36c7eyr0cZXACMeKjjCCDNnnLQLhsV9yQg86Bh96fPy
ZBI+1B2Q7zrRZDCZIPtdrneAQNxswsE8yJciHu+ySXd9CGmZqNi4u2c2kZGq52INH0xo520jc2qN
FAFBYHatPv7CArgHoXM1Gz5qljqCFRqvWJ5YzuddERr7uksfeJl/Zx0LV8o4LSLMNo8vqRzdTW4X
Ezbu2FkPdWC/9yPBbhHHV/J/XHIXdbWGDdifu0rzhJDcQonPpnXh9OTpQ0vCW4IWaGo/cyNTT0L5
p5Q+dJSCbilYG+te7BQFAqP4Jgbjq7ISzk54K+fUQSH6qOtgsswJ02Xfn4gW+sO0ApGlGiDcDy+j
IT9TZzvk5h2qBiDdIFD8R9L4Z+7wdpHzsqFp/I6qCGZNn38hR/dKgxdtVaO9JCs5VBFE+860CA0x
gW5M/dVUUGoEwBeHaH7urOILZZjAozJTEWRJ+2fSp2ONJaywi5P+jY3ICcrhKtiYcH5lKVH3Ca/L
UWpRHp2LfGSkIO20lrAuJRnep2pGE0paEswPfDQ3HVAhd+siOYkPyhidkLM4UOePQeBkw3wlrTHC
SpbwRITHvNXPpFgtQmU2CbAHERCefnwm7I2TJ9PKwfoO5/BNDeLrbNN5Hf/mVEqzb27b+g1ZRXfK
g+CHYGcnGRMIlyI42NV41XunqwE4jwbaCO63ltZGX3UYBKqLxvHVkgRG/mw/X8seVbiBSgJ58DkH
/zPoNCj0BAYWB8GTADzMkQWhCSG/7ewXuzaMb1ohHQe180ZAgstuIyfgvKV2Z2VYY0z5ddJwHJl0
7oyU/Bz2lgNhbNdASbDBSfV736S7yXxGrnWXR2E7lfqQ9PqXCt1R74EltNyxxDPj+6hB2fv32KCE
QKOxVxviAW1E/7OCjknLmo/Ikq4lijh8/eB08UhL7HalPW5oHHi5BsJa/dSA+JE9jp2yMR8LGi5i
RHkH6+VdSUeAdGzv25zMWlA5t1Eb/iAGoFtI6yxUmsdJE+96fuYQbG2wdAe4TzJXnbmbepoiEcNu
kxRyzdBvCCP2RT6cEK5hX2+3s02nVyloDDZJ/xUfYCscaipb6qryg6im97tm4zjSpYVOj/zQ7GVt
12hsXJaVfib4O+mVXbGnvhIp+Hf2o5sVge7lkEEloBovWo3NOe/Epmo0AMrwHPLoGslMDXvOiXVh
7+txFG5hB7vJJtpBT60DxxR/ZwMtV3LNG309odeY/ORh8yKbDnSOkE4NBRVOmqscqRFOivlgGPKn
TABenip71IbbCLuMTjEeMK3wk40hkaJK/dn+0SHe6CgU1YFGSoI0GsLC1Fd7IVKnJ04dQ4IayHs/
KR3yrffNGB6aqHG6mGErxqiEWKiYzDSkw1rqJHzZmC80S/NercNd2KT7TkmcpI69BcCfkZZRTtsm
RM0vGIYDQGsYuye6ycSjPjRNhgq8RcqSH+hWJ3NOliUbbFOSMQ5bfRA7LLwHVWucKm1JcFX3TZ/x
TB3jWTmgdXVE4R9C8yvn7BShgTaQRY/F4Ck5MUnqDNHyhe99TkiIZ+DjyBIRUmNwZ2U8TvCdpiJd
GHIHX6iHlqaLSUOrGSZntBDbRqZTxoUTcPYt24OmsJ011k4tJtLORk9JTTfFudvTxshice/47kLV
nBB9AE42WI2412vJbXTkO81zTi93Yvvw0abTFPYCUgvLgOZOK59gSDiFau4HIIPQD11mCXu50BCM
RvugvPZMQfwh9lrZdsZZeP7SaMA7EODe4JhH2JqNjGJAbyGjAecJZNwY8BUAs4os8nJjcCIl8kpL
Pw1GiUSsPwiz3Wnx5EiRsc1hiYR5sh25wScaUTVdA7N6sHkdjNXs0CncY29yJrQXOmfliRZw05g0
hU2nLo39WI8u+AynVhBUFNahgEct+dY+Bq+vz54NN1AzDCAIT6oZX6Os2c+AUgrFQGVsulI3781Y
4f8Yk4lQypFI0Z7G0DzvNZkDWJocgoBAOV44fTOg95CfLGhky8cLU9o9ShGBEJDYZbLbJQzP6bQr
pfSS+KbHAe5QEHg1wtMPut1i5SZHVm5VdzHhLqqpfrf8PGYYuwwVAeBNu7DTDklZeBpQk6RFmD/r
bmBrOw7oR8JLAJZG+8ja5qritnHlkK7BiaE5BQtBuNdOBXFzAc6VIFe/C85Wgps3lKdDp+uETo07
asZp3sMQcMzG2ieSvIN7DbvbfoLu4Emx7C6Q/UryMkjJsv4NYXyXlEsGrH4EUUvXz/J4/e4G2W2k
+hgR25Hw17FGyjriINV/xkXTknZOTtVZDBDhMeoqevHWFM0Zd3NQfYxGR4/M2Kuy2GezBFxU4JiS
drAeeE7t+rAYNuiRz3rDk97h85YLxA/rBRelKxUpg64e3exCmYzbLPRKTl1nKwuDAzOuD+Ye2qaW
SnkPKca8GFphouZQ0kuLJG8FjmawQF2G7Zdanx6Hpv/D0AiHTVGPlzRXh99LLXRnhXC00hyeU5wi
TZaU78Pg1h1d/hS1f2cwF2mZ1JxmHZ1HVxKv2/giOYU4qvAH5LRWIRty1oWBp2FRIwquFsdazefr
mJ+U7BPdHqayAn4iKY3JUU/nL8yF0wfNeunBCu1iJ2QgCFKw+E3oAXgZWYaYiIavAihGHIwbRrbX
0OTQGy+XFeaI1wTrqz0COyn8ivXels8ygIGz1gdv1VCqLzptbYTK1k4oQeyMWiefO8765xXauD7U
kDIuheJ320ikjC+wu1RMz9A0a8ZWqZw7RnthFNqQWrb8FfKy5ikYp9mhYPxnzb4LRiPhHrLJR6Pt
z4mnz85aFMpHoc0220VHRyYLDxSbpPWyShH3Iqsv6pJqzAK1hxE5gpHPgyNIBwrwIsq3rD7qphHQ
CzQ/5SQAp4TWvjGhWQM1tI20m7/8spKVCX6hZtsQCf5L9WlC8m0QuyYHjuAPpcT5BjdCd8CMqLFU
MMT3adn/fq1UiQGK2tWWIz7Gg3YEJ7xccByjw+4ZxrNUp4BsgOKVdKsv/13yoZuwFKdj8pYOHOLB
y67m7OQpyGDITJ3bBl110tQ+XTa7hmG1DUxQ8jtrm0ohxcryew0LuTCX2fV/f6CppxQP26Mvpp8w
K3VS0rptv8Ko6dmEXqsBG1wYrIlmB/w0vLVe2go4OVOuER6EKWg89HN5ktPaU+y6e/j9w4y19aOb
L1aXaN6kSTGVDBftzqm+vyhp4EIj8U/rZZwqn+jB6HOMSGpoxUI/ipaPKleZZt5VX1DE66XVWCaY
vRzXR9UiYCpz46rhOXVXXoy0gIlKdJ3wJoPPNlUqdXf/JV+Ek/hT2SZgXdLtLmKWJYZhicbZie9U
r9/0vx/p97HVyclGQiDirB9Zf6bRN+/jgEBqBACKOnyi6gjKxnLWdCwMtT89VFd3GkhzmXQZtbza
6CgkbZkswQWlueLDqip9rCGoe+sjI9C+w6oacPS1I4ZBtdrVCxOr17SXmj+OG0WTfe6N6p9MmfLD
+mi96KKtyLlcPoqlHDBsAbrbmrAGxKX6BunuPPujQpZn0N815T7Uo3K1dUatwIj6Myp9DhRKWeG0
DAhepI2/vp+f3ZN9rIIjbWsxxdND2NdIUP8vMg/3JqdYBSEi7gZsvIZSO5NvGxp+dw0F0XIZtIAZ
RRvrKL2QweAa9ttdWCnqJh5xLayXasCqoKAu3RHJDrGNVOPcIRpphD7SxjsDwAvMK4CsAZ/4WCTB
c5KHz1IbwvZUFLenF35Afov/slyYPsviUyeIr8yePpwsS7xQpVEjlZV5dZH3nk/6osci5tJiiF7q
jDVYQ/sE4BQ1XaLPZNlGtIc6/jg3pqKxo0H+2tTLLx/5aOmt+CuKyUGbRTRdfdbYK4btQ1mI7DGf
EQ2UfSDhbiianeoLWGFduu2WNrAyxtqF6Y160eTxn8WBT99seA5bjKgGpbrbDXAEasWksVyud+UL
P5HiMCCihQ/PbmrU4VBKnd96KjvF4qOyjkX46oeahfA9foTcd+zEPB0jeIZstnmGfj62j36fPEQc
2D19MfySiBBfhyrgmB1XyrzRwyLbpYL+sLZUNracwyoocH2PM99ETUJs6gs4sl3W8SHTmPYjJmrU
8KQsYBv468hywvEgbCLnABtukdSZp19ClqGk0Z55E2cOImwc4ur856YDZ8DkY0RMHMF+syfz0k29
4bZR9mYjUJYXHp6qMIbttTh9VUPrSoepNubogk26uuTc5JcG29UpaZGmNIVcXOi5qDuNhuoms8tz
FYLL0yU4pouO7ky8ThK1Cq0VJKdmyEtVU2sCrWxlDPf4DWzsFURlcaihI2lUkrWc8avvZtep6B/M
lQFkJQj+rVr7W03gU6YGMHbckptr1LP5kHYkQw0Zf7aDnGv5ifQl+6WzFtytaj+bHJECVe4PiqnK
bosAcjfYwKJIlUh2dZ+qaE0N6yAL0W7zEa9q3PbyF96NG3+umN4bymApuUUQDhdKtq0190DWuyOS
rR4pkYZebnmYs0VfFFpkJhWQXN6mYTS95SeOy31I8hhiNPgHSqXRl1TjJ7Yb1HZNKxXMnBrzYO2I
pTK9LkHSFi07vrqQmzNqMxTRFl73tA2OCVSeAdTFqc6Zq3M8Wjpb3CWp9WmZxc/U2M1hfT66NC3c
Hl4Wrc049EAsdm7c8BQoyFsaH2Xy+iyGomYIszSnpvhLDC11/PLlghgYolqG/YW7sSWRqCiPiozb
A8FDev59soQZ5UdYn6U3+4MzDskxgNHo6Y3ofMco5X4/AYXYGOMyu54r5M5LaNb6VmO3jAUZOCoK
gYxyI0nypk6y6li06nEtV9ZLuYzpgix607rlzrYj+6D07VOBxAznPmE4IFSNe5T5pJFlXevmSL58
5jIw/nIyjonn3q3lipbauDEZaaQUg9sV/St6oTFSnQ5masZoy6CXi8pIMEwCqSxN4yfGpYilDZyW
zgRxqREGw7eO2hCACZse/VK8TWMdP8il7DTWBN46UG2dHu5kckTq3RV4ZRWm+JDpg17JX6g+cskM
HRix57GukmPXKairzGLYY+lFwWgRFZCEfvTYatSVzCjQb2OdmxOXpEDEr9ltvaCHzG+LZGG5R20l
+k6FQEug9t0B6+d0rVIr89ZF+HdBlcEpb0WKXmRdT0dgfZIyIKsb6un3fh50OzsArMXzrQxwldf6
q6p+pBbHlNTI6sVeLggQ87NJEvptEIjM1qXhl8NWGgjLUJuoN2D5/DoF3JBKKbTfNBLyiRQvCRha
WtVtxR40yJdgGS3LoFTq/UUYrtzUyVXUugqlHMtSlqbGo62ZQAoiPT/W8Wg8+j7iANa4W8iEbYeh
NHVFminXAOsUflqgj8HUhUy33yteHE89IInMTmonTZH668x79l0MnCOhy7ojnB70y5QAYC46j4+N
l4S5tAsVe7K/0IQFT3I+RHeDcKcUOtQB0liw6TJgr5tACpULoEDjNJHCVS3MBnOgRYl4AIZxLNmX
9X02kMHLGAPJL0L9eS3fwhoahwocbQBU4MYsI2sw8vq01VGKFt2gLcixvqiPaxKLoarmFbveAgEP
LeU9s2TVXUuYAESPTI6Kp9OiepApKx0trhFna/0Q7nWow1jAGVD0Oa3yf99Z0+FR4GKTpNevK5e+
vKeWdLYgjB13sSQ6wM82dnqINIuRINKVlDC238p7iTkYfUucTON5XYLWSxcZ9nasGIBFkwAYBzHB
aw3FPNaS+Df0oDRppJhZjXQEz+ZzrX/j6Gn3PbT1XUQEywNEP/nSJwmR4tTYEGOTjToD6dUXY5S3
fpv1I0BtM+SMx07BlrWpoOOx0Vb+UUSM3sYyiR1bkp9kMMMnJYq1m9mKnzBihOAO2sLZ5ohxQ0OM
Q58Es4XPRmkDjtHym4PeKo+DGP2DNiGoX0MG4DSRP9Y2Bpm7WSwzPyw0j77QfS0+Ih0rVa/38z6s
SOvBF0fSjQTk2Bzye0bDw5knVJXy7OvUdipTiWX5aoehdgK0QXj+qg7ZEnyeeULIY9nBtDOStNqR
kFPTeqrSVxD+6rkqC/Om6GjNlNHO2Sc7A9gJPBaLCMo+DGG26F/RgsBrGS142EQfEAJH13V50Mrw
e33ywprWbxtqgUMhat+k5L1OCgafBsVwm7YnpvKvwGw4QQTVTVck7aYofyOietfFcqIlr6c9G/T6
AxNzKk4VwBAQgfThjCGny9W/rpQ9MxanSRlSPFxRfcpl/1ld/trAfbflArGPArHk5Xyt6QaGbKeO
GqLc5eaAmLPsa+ulICB60zZx5K0R2Umk3uew7A4LcvoG08dRCnEziVRm6Lc8P2ONQDoz4CuW0J50
QThZL3X1OYwA4ikt2tHc1IJLzy5CVU6GYodjaKjmeZNI/Wtt+PGzkAc+XR63CvnDyAyKHW4S6R6E
3+ESxFAx6DiGcXnCASFftTmVdsQB+RdUlmAhSRZK21R/Gs0CZ5UILkVPuPyc6tZrkAx3FCzzY0gQ
bRbY0SeLRlfIT+shOFQJNLaaTN7qJRpF1EbThyGLlMZclJ+AQW9HVUt2pjakr4E2odN/pboVf1QM
VJhUmJRJtWsbCVFRlVWfR6N+kVW7uM6AF10cYW9qlb2pkb3rFmKkhABzE8ezfvIDZurNUk+uG61V
CXZPtblHy9q2LnC4MaCU003YCjSklyC3FXccRprekkLgBqUwSM/MqTn3NoJXgUn+8w4N+ZEtTx8w
ivQfMzoEVxEifgDvitLPLzAe8Sjv6vCoYr1NYRBcrbilVaabt9FuTbY4Hwt/4ctfWajh/hiyc0Pd
+9Q+9+kYAJOp8ptZkvbcQqpRnsYuKED/VSSV9izB6z9sMhOu67IsZkYI0EHhqajCWb76lYmA0OrR
6EF+2AWK9EeSe6glwXsoExGkCnw5ROeVboj83zNKX3ihZeT8tqEP14uLyJnK5VMalKAFTFT7fvKU
5br+iHrGeGyKDKzTCDYiX/YvFK1H3zKYEVjVd1FF0YtlJ9atjDUXUXT0Eosl5R5kMAr1ntleqL+C
51yG5fqf9VFulSo0UKsBYc4HdUECBME+wMG1HPcLoqOgwsH030orY4THqDx6a/y5Xc9fHWivVP1J
w+6xIHlRGstvbeFfU3fA0GGYcu5n6DUcXbGGYeZ2ywmwMX06+vhUzeGEjUxeshJmxkEkhnhVNChI
CztSlvq2cwI9lB5tXq1rvdMG9Yc92epjAxhjbzNj268PU4UILG1gygfQyT4QVfmWEiZbZdV04XWh
P4+z/RVPSX3pkjLcT5CnD0ZNwjruwPo0oRZ2tTbOt35PzIreT89ISjKm1pyM8L4uGKGIAXiQnpto
bPZGkGOXmXuinvqXekzLM/iCEzyZ+pAs7aBJ/2ZJYO9JcTxlgZReI/QV/Sj111rYrg5S3WX3Zuin
03zXo/DZj/XsnqTquz6UPkpeM/BkyZzerJC5k8XU2Vemeqsv7Uhfa5UzImBwq1LvajG5W7M/oYbT
J/5R7NZKu2cmg04/PAxDT8bn3PzwA1t3DJTZoQqTYh/pSF7XBTwwFfmLCa0Jl9qADk1XGCmwDLo7
VbLK44mhyThlyXnGJnRQ4xa1MjFPKOyVwlHov7mZIhX0p5sGtQiqWYDA0ZHFsAIUkUVHSqGRlsFD
rMcZpzNsqR2KHaOO1Df0xrhRl0KxtyLjoW7QATN2+SnK3k2btr/NSQbQuGOewrHK3NZSWnnKEDPZ
SdVrF4YndabGXu8LYYAl9pfWHZDbfT3r+knQzkboHD4G4U9sxMqhkP38oPDHw78HngZCdbTNFP1v
U0zFqZzz2p19MiOUfHrVWjW952BiHAGdB/yOdhoD8Pw5HB8tUNgefHCSnZ+hblG1u1qaCXoo6HaR
qn1SWPwPV+e15DaSdtsnQgQ8Erf0tryqpLpByMIDCW+e/l9IaEbnzA2DZHerVUUi8Zm9165vxI40
N/VMc5OeRYNubr2Ir02SYWz0F1s5olv80Poj/+1s0PVFAejbSM7zg93ebO0Dyt5ezNK8q0LY9Xos
eMydzaVps5Z2VIxpAgmYeZDuFfOXxqQ8W48O2+GXGkKfY3cSfgimCJsiNNml5fpvNbB0m+rU4e9l
nlyxb2xJiyC7ZmwJ88sCl4+kcbTjMMKFqIc52ckYENCYEMjNPLYRFyw8XeZXH0BbrQt8LuLmgJsr
7PuwQMJzgwTuzBzFljrR3wgkRA8DIPV9r+fBmhBWl92wN9qo2w70NWQJm4N+UF2FVXrlYe6cBCXl
kFy1rkhot9ksMhlFKcyxO6Zpv+ca+U2o+09FgrcaIGO5TiE5ew+2H7yXwoaLr3vJscaGFoP63uu+
UQIZHKMrQpO/DyQXxGxVwh9FkUKqhPb2VOBXwYvQp7AjqQ/inBl2wcJo55D/vVO1MU0M8wYJCh8W
/SkdcDH6BllWQPq5w7XZSxy5oINB7Kv77ZjXv5Dq90SbGGikGzs4diGEd6fu0FbXsAuSjvyYPKCg
2w3kWe98llFbs7Dqxww0CIuMhywV/g0BKvc5UyYJYcUlyoVYWKRrpRzYdVP2p7Abb63m3FghUHZb
/UtYeW81onH4eOLW478kzRh8AXJO92RXP1PbA5Lpl3hCOTUN5PCk3Iw5vazuOnAIenME6fEcDSN7
urp/pvb7UDMDF9/tyR76V4EYaODTfbKkGF5SUzvOnq+/U8Q3uzYjq/tf8hpGWWKlDSKWXWEd7Swx
3hymUxd7Kd/qojy5tl/uqxnzhmHGr8R4VOdqya3AptSu1wDfHs523XK36o9V0W5iMn+v4wJzLL9m
cU8dPRYjYN+5AKiIzMZs3eG9qKInyWL3YpYpLEjKvH2Q6GwyZIy3cC6vmZd9770FcFnlyyazC86x
0wDNMuuXpG3jp7DG/LS0oDJj6NcyYdhoQw2bVmAHrjSNLapLIx5oYXxh3mA8G63Oe7K++y42Zlhz
W1Xo9aVozy6U/3okRBpvL4rN2NqMXbHE0TQ//IL8gBr7RdOTZJsArmCBKod7YwnGQ57tnKB1sm7I
6z27keATiOWPiMrHMFiRkGj/QbP5O+NWu5nm2bpM8Wg9hIn1ZLdxQ7BeIvaVTWcA4w1x7lLuzhVB
ukFvfakCzX1IsmcUx90mbzPtKSO65FprCHENiZWnkCSRmN2oPbhpuBOu86VVWWB+VrwauUlgpNfH
X1OPJhtgoLiIFqfvBAI08mS5XYdJUY4W3BEMq8xaC05B6UNszpLw7Pvss6O+W1wcuDLmwfjJcjV/
MzStvHehI45hVQxnp0Akks4Z/JmoeAKKg1QkxjXdGrimbe6rAao9YZSfZpHHL+v/EyHeXi99OKjw
fa8RrIlH6u/0y4JKNMviriplI83ARY5FuuuzXTwiXtB0rJyquymLut1rli7Y3jDL9GINNR5t2U69
bDr7Me3SX24OqFN4mntv56Z9Rkr5xz9XO61vSyrsrH03FdMeQhH2BvsDsDQohOUJKGgCJ+Zbm1ra
3Sgtf0YewW6ojVzIc3SM4Q9vWSuoyyHMqwz+wjKYs8oCm0VKqlyR65/YYd1f6F+gRDnizZsa54Bs
cnpYu8llnl2DwYYp6Q2bNdWqA4P7MRc6edMgK17ybDx3IdWZEwxf1bfTiFK2TIUYjyopMW2bmtJ2
kutLFaEYSvDY5cgPJDHs8Nt5s5Jgb3eY1FMxkOE9JpeEeckh4Ly8RHHynWyKdkvYhXGIlt5cTzv/
kcK/3Ti+Ux7hbc7Ng23H9NSkI/hFdK/pSR8rK2aC5o6/Emk6V6Sh0Wvqy+HCrZzhjPYSd1H9E3bY
i9YP9c+JJ0MS19smBnBSyBDKR4jPXHOJJHRnphbjvLGc1vrC4ha9nKvzntaOgJuGndHRlyHJUuMK
p6Xzm/Hdb8UwG1fDZj6hnvErJLUlLn5UnAJMQFCE/NsZD2khsWBBANIrZ9xNTo7lvyYVJQoV2i96
mhytJGMDpHydosQqUhyyywhOTd+SEVXOprHnEdtL3mMmJy5FFI170sC8XqdWL8DcOwyfJybnpWa/
Ev2W72vsqIhctYqB1/CiMr2kU5Ghhaj8lEwSiyUZVaxAPOtqB2N+mrALQFJnN+vSvqtLU8q6WLQq
Pj46p7/BjIJHxi14uEnI4IbrXhvLxLqmG6TM/efbpRYlc0MRJ0UMKrIMOJzsjK85rPEtPrB4F0tJ
5HGcjL8Hl5NHdc/UimJDb1Udu9QoDjoWn13kvwLUsn7GbwiWnF8Cs1RMioFjJu5RpI796sL3uBKE
BTd66YihEJcHVOQ+HjfM3Ng1kKqqHRw4prORyN9YP+s3XTe27JLEs3rF7WYG2gAcT72cG8Z6AKz0
PSK4Hvg2wx9gRM0z1hHn5LiMpUMn6cnesQ0XIkxnAaRyCQv5T6qoesaOHTuAOhBHHfJXQxyn6pyo
KNtbN8j1LfV+iohq23Y9eQyu5l3/PbipRCHfVB+U1RE/MK/UP+z07878TRUuehGCR/e1BKeQHVxU
h4o/Or7WKEFVqwoSD48sdfrOhMJ8K4K8OqR9WrzKsmcYzxfBPhPe1W/VyuvfQ5w2uywC/O/o1GtQ
eDedbsZfZQXyoNExpaetaT+OjengX4h/4vUzTtTaoKIs67jmN2oYDOlMls8aaHME2yMy95Grk8hn
Wh/6IJozAMUdcu0J3bSAdtWO9VMSje1jHz/9e0e9PQ9YpcqRGyOT/X5nxezRaoOWg40IombLsU/u
0OkHW/pLjjwmxdRpQUR4CAIsfDw7OD9QHssEolw3GPmj8cwutVnTAevlWe1V+aP7mha2dy+QBA5A
NXYFxmMULyiPGZLZ90gDbpO47vxZutTHodMEF0sLDOjJ6AWUQoK8mZRbQpZXzG+8tjoZdN4nP/bq
ZxzSxWHMw2THVw0RSxK2xzkTzEW6kLohCsAqLV/ruozsnRu51oEpofPa2HxnKjv84X9Rl4pNFIlx
4BAP0an30YNW5OWzcOS2dCCiqztmK9jwlh54OWJG8GUOyV0b/PbZ0MrqncDNCU7nZmyYBNiO5bxK
h2kekB4gX67usIgvR8n6sBc3M80FMEYyef69jCX0WOICjC3sJUJ11CXeklVzVtP8ip/6AkPqAZQZ
QZrJKG+I/OchOZYJCMmSeBiGJwMfehRlBvNUYqdV4+b5Y//dK3VK+dZ/GK0OZ/hy2HTL4dO5qGH7
RrI+C1yQq5WLV9UpPVaYTvKChwuCaEti4/LKrQJwnuFVHVWN+iOWh4wRIF42OJPqH0xsTjDP6tHv
0eJ4YrbQ7tqySPhjl0zSAlMkpzZXei8CDO9OgX1MtO/C7MiKTbFt1aX1AhOYQVAyowevg3Q/NkBi
3bm7pQ5Dn8xjOzcztaK0YGFp9LT5TdMlDyW7S9ydeINhA1F2AZqIHs0gp+WLGijY6D7/jcGzeP5W
tt8qm99gvQyS9Ul+olIar1nitPegCxjDpUjJGA6QrVXrFBJT+x5GjJLC/iEZy/xNN3WEEDGkcro9
uP+O8RjHevJSoRTx8+m5S6bsRPgT6+/YRNVG23UvvSa5GKFb7f2wMR9ts/+IhgTHS97Le5enr65n
zWgAX5JlkcMcsXosHhFH+/zIzABQeF9XzdRSJpVwr8kt/taaiLmclsynSJ2ijlV993C815HpMp0l
y3NMkMdbZoPTXJZflnFi6YXjG+vBfjs1xg8UIuhF1EE1IhEaEa0T28S1G92r7pX6ClbjbJ+TPvid
TkG8dpgBYTpA7FDlh9xclOIrJAVyIezY97ntAb+lrBO0SWAiYxtauMgXRJvER3uuQv4q9uvfgou9
Wd4siI7lX+N22x6Kmu05CM7xvh74heGlz2Myy7NZMpAJsjI72wvDQM2sJSbrbV6k8Va9Zy4/8jSz
9hwMRxzUBF/LMZRF2kQNvRj3fY7YunX1Y1J3axidajyp9XNsU5IgRB1x3IDe/8UIGUqAY4HY4YF2
r8z8R1ZqEPI7hl0BOlEVsD3PITTDPG73dkog9txE5lU9y7JuZltV6LuK7cqtZ2wRW+2pJTKUNAEn
Nk490ugik4/Bsp9RMxb+TcEWPiGUChpowK7cTB/yUr6q750JmH0ThkO3yZboLxrLE1fCQIfFqyDq
iPaQQFCVCCQMRHlM4/ld9+ryQbca3D2llIjJ0wwcWcpCw2BtkYCB3QRKz+Jhx1TPpIVfOLD8I8kh
Lu5SaZ9EoVM19s5DWXnzC5qEvTSnO2Rjcm3tWH7U+PsPgZ0jlg9ywAleMRHIh1xDPcSuYUC3m0l7
/+97EU5kz552akuRnnWPI1af4ckbgZ5c4Rjnu2bWmHAEdUIQW0x+8PIP1Es/YEhCTaQUfD7kYs4B
PBy9c8HRCXtoeRCsktZn6qVr5d9AKPjHf+8HETHJyaxlx6nFxI5jOThS3V2oxYOLDVDqCveZLoB0
grvRZwRlO+mn3oj2QV1ZyyuHwLyrR4a82jpNixLLXZKuTQ2ArTZGS2w9si/sUOEJGuRbOzlFtAsi
BMsz7pS4R5fvsii7saYhCHQJbCLYet4aoAjxwixnYG8ODHB7eQpZoiK95P94HLDZH5TwcE1tB/VS
7aslc3A0Lk0Q21v1RwUp2+ewSREgeuGjNxIxwucZT1n3jilAXkUhTqr78MSrnfSS+D3yM9vAujpe
Fj65bRfdkDzbGyntHppQkOBfI7BMWggPmrqDUZOmv/oEhDKAGwcGLIznZQ0Sh1hUgHcM546x+lUa
+F8j2OabyamGE7TMggkkD0XpG5eecXouxhd1jACieUnQPMfwOu+iCtj8hVYKuSEuw4On6wXRWCIm
QshEzSrpXlqmau1bnPrxTRWt4QRGIfGNrYrz1Xx8MJLvxYQi9S6t/hhGUoBxvodm7b+pXCg71f90
S8BXS1LKOah7xNp20Z4S106PjhmLlzUnfLYpZcdRyrtpaxLMheF9jjL8gAv9qL7EWus/IhlKN+Nw
D6J0+iqKwiR1HhPoEHr6N/5W7+h3ftWxwOH+/0kC129J4pJHTJyhKCIGyV08fZ3i7Lf6KN2qZK6a
2c1JjwP3UXP0DOZfJS6gv50tg4Ppyg4GN+IOBEX5XJT1wiEy8FIOHVFo1DVEdlQ/iMEtvvfDG9NB
4wcmeZrn1E2ZESXzg5NHQGhpxx7IVglO6trSLawDoiEJS710lsodstjzFJhAZEhE2djGED2OOQmc
m54UmWvGLbvSau8YwRLfQMjijpnJX8uTBsTEE6dJvPG6tDo1I7kBZAvNOPCI3ivj+NzoofZb/BR2
gt5l0H4v7zkobzau7cSvaJlPKfeIZxuQJoe+XGINSGkIai5A9VF2FjENiW3/ocIrwLX8DsEEbYqn
IGI2vs3ikZIEtMGudKOfpF0734Ki4B4HIgByRn9cg/EaJ3+sXAP3cstvWsiO/ZFID3GVwoOxcFQZ
0fMabA3OGEOUNtzNYJEghQMsQTY1F3R8MVCPkYFNHqGk10rnkgxed5F+hXsJsIxv8pesnOQSFVX1
HpgtIgW8pOxC0nvDdffoyCBgLW795lzoTnHpYfFa1oCZaXhYwiMuJ3K36aTEA2Y6fedoafHS42Ls
Fr2BurmquYaEYLQ3wA/x8Wv1ebaHZ43Mn27tZiA6VVmifwampT02mvWoGam/N0XNTo7OLCun/rvM
p8JkHtIW34fcWTJ/dKd84Xww1yrcAxpxM1yHDLngVyiT9xBnyiWymBFSgrXPyBCL5eKfv5ORVGxy
m9VbHAd/IkzMr8G47ChcbslKxkNfoQTSMz64u66NWPAass8m1H6MvK2PUvjTfnBh1c2Ljpp6GQ8I
dx/bIYke195bwNT7aW2X7D6ZngR75hAJ1GRv4JO6xzlkNSsiy9qTCcYhVAYIjkoYiy35ywhRWSFp
hukTHr1NfFqrijNsM4h++ujbUB4hreKNb0dzq25DJKr+vSH9u0l5yMj0qLlrFSNarYuGg6HBDtuY
IvSv6xEOYyhehcHwhPHNTWD00yq8T2NMVlxIsowaVwAQ8+7CwkqyDC/U1gwx6KefSue4qozdvDz7
GhBgIwLLwgYwPbpxHKFZsH/1U9dechJONz5gPMk6hrwRO3YOQUlRw9C6e4I7hNWURdnD+nUGYRAf
5xRlU5EI570e0Np5ejSdVNOTc+pvyg6bdkGKRkka7TsOjHQbxan1nGrk5CDBJSGIXCxjqTiqFpib
i9p7ybylI4XitCuqxNgmounOtA3uxhc6xOzCx9IZPq9tAn8l8vWY+D+hbwmfou/qZE3qVF4YqCBA
RGHyNMxRsMsWslmfz94F+RoHn4ZSwO3xo9VK0VXlwJ3nAuec7jOy91ynecFHKh4DEjcsNFP9EkLK
GnQm3VayIxAARmAoJdYXUhCeIrpd+BEeySb5sOCnvCWHPo2YOKmPA6OzfSwJKVml4H3V7zW9bA/1
3OgvyfLjstfOa/TJ7EFT72ZWu0rgPMWecXXaKr3pELAAtgYnx7B+tnNUYckb8XYzAehvekSP9iKi
9EnGRk3YRIQplqQcS5bilkxddg/iVqcHT+VnTGJGJgqySKPhU/2Yi5H/kQSdQ9pW03b9bFmH2HJG
Zh31jIKX+W470XsLSVpFEIuvfmvnXxO9OHk2eVFV0Om79Te0qr9tPwM/JjSMinaHzE9jFjUqXY5Z
1Fu1TDKXjZJ69j8v/Za/OYGlnwAiQf0IJ8FWYVrFXu3wsoj8JM9mWvVPIa1k6GRNnsN+qO4jbSN5
fmYFvENofA34TLU4ch5Nl1jnpeB3U+LIen/C6lIEcp8D3dg5Bu5rb3mQSffRVBX2cItwa/wKxYUl
zZYxIj4BfBxrifY/N+RRAqrYd61eHzwj6459ETvn9Tey3iXGhlpi+T1SKzx3Tp1d8aLfNW1M38Ip
fgF2PX0Mg/yZsw32o/61XFYS1RAs7lzCZmwseEoeBFbdewpm/MuQakgLXiRDoR2EGEmzb0rg8c/9
wRY7PVbEsRVJV6/V4rw4tAbLRThkPSlJsY78BH4PJpzBz7qtnB0brfGLaoATvzp5DuwM2BOPKZj7
R7t1/G1BhAFriOrZDJLkRv4escixLImjAdjQ2FhUVNlnWCTWArwHGKW8MZqJIVmK+oeZViUY1I7N
nO03u3JOZ4qxzuPrpQmUFfV5mLP82Ds4uDwBhjgzkRkvCyjTRWDqWlSvSWlpuN6A6IAmJhystF+g
JLcPU8dsoKF2K4iIS9Ico7CeAtldzv91VC9DsXf0nvqN0L7b5DRkRsjvmgzyl8DWnduwsMkH9rl/
Z2dxzRKokzMIlComApeza6s02nYeeEfOJes8jnxss1c4r9g6/F2eWcNhq4mRDOfRyX8mZGPXoEvb
stEfLBzlIOVCJmZaXbU7NZeEXbAPuCuxrEb0vVGDyX6+C9QB6Z0pI6qpykenP2S074vyk0Xclkn5
vui5/xqVfCkry7xXbvaNWBv5jT0aih4X9V/ToB9NM4pXT7QvtL/6pz/f0bovsi3At+o+6iZd88Ih
l2bDzzLAtxsWnfzIx4ar2ij8U1oYwXU9uRAsfo3T+cnVKL0Yd4CVMrVr28GUBn6AMm3MjyOFpnux
BrJD6FOVjafvMeOMk5lv+5QT/NBYbNjtUjeJTMUzwOL2j6fBKnPa6ZnEUUL9puhLNEzGBX17ei+0
xfdh1KA2lxF71bs2/cX4zS5G/Od+yRguR7e8mSGao09zQGa7abMfsERt3eWi1txxOs5MVzBN8zJt
8htgZFzo4GluI4b5rc2uksUy20gX1OaTHkAQILKbP3PpPLrlnvrVq2diUT0B46YiKLOb45/sKAGI
/PctUE3XAb4mKrc6Jx8kGJhfVUSmkrt1XvuPCJJQ0rMFzjwoy2qnkMxoENi0FTajddn7COJYADcQ
SAowexj/pFaLWxPFf3wO+Lc5IFOtxkBRonZ/K9OMTN4wvKirPxkWakhPpIBRe28N2uLLeoEg6kFp
T9sFBvAyl5n3pgYiMCkIZotfh4iz0iDZhUi7hum5o8PAH+PhOLd2/KR5evC4bq1HO3FOyiIxU/MB
MbRtgnh09pKFHh5crU7W8YBYZgT/MyigDXle55WR5YkzMoRHex6CZ/XAv+8dK0KgwAwP2NPUXq3n
e79Rlj6unXiTA765+PkftUhuem7PNfbwquf7MhTtBQg826VxqPfVcnymsfEa6WV6EklSwB0llrZo
p7MqN2w8CXB2UWIGCTE5hc85UNBmZ1RR4OWGer0lq5G+euCbVpEfTVGoyg2HlDMuSjZt62R71Ian
PoTahSXZGRYjgo5KHYf+uFe2u21P68f6pftBOPS7TuLzbKf9LRvzhvzR4QhZcbNKf9yCO3GPR3+S
hGBCMXhnSzc9KMMTXjULIFnJZmfZ+ISz124aHc8XLrCvReT296FCdquVpA7bjUYJAlgb4MA4jcjG
42ivL5+ZemhSak1m6ZBxlu97oFnxE3DaiEkYWysAUaydAivZZEvnafSavGnBmSPKu2AE9S7qmXrw
jfHvS8PXYJIv/1S9J0sCfT3Z+LuijjIs7zCsL+usyutB+9p6QUrWcmEhI8PcXeBpJp7TvSQyus7S
xu8xsO9MWgQ71uQZx8YQCeRsFFbrDsjJM6T1ngFlJ9F/4j1cmwQty6qHImtv6mzLvB1iOJJTTJJR
i5byrw+gD8YpuuX1aZvQVLSwZnZ9pJ2cDpDQvwfoNDToOtYUK+8rbi8e/kQ6kdESn/D4OQ5CI/5E
YNKdmzYj2jdwjB1cnbE8Ft7ZMd98s59+cDomYcKdgIkcLZdBSpyvp4fSa5O7RzLJjuJ1+mENO7cZ
v4fcWk9KUfFvrTV7SENiH7l/0AJu1n2ua7Ra/UdDpMaMbu2loex8raOcgNnEP631p0vOEKb5Prwr
TaxVNq9lyD09XTx5OQCGtcEg6AjXwSKi9UNP21cd3I3B7J5rc8Afp9PR+CWK2IBh4WbureQogdmr
lWxv84l0Kaldc5kwmmVmvZ9NM7zGNuYt9WxcXk6MU0+Rb53U+3j/A+I6ufmTUW4ZR5RSA0MQ6C+y
NJubKuHLnBm2WzS7tbZNyrkiVAdjPP+FhwfP/48leBlvG/lZy/u9FHmKlJN5mhqvFTYLh2TG3sen
Q+0OnRUMCfrGpHQ/16sj87GTkpOgLi51mSW2RYZzFrMq4Vd+okhnuM0kZ1ukg3WjQr7nsVuzJR2Z
xJHj59zd5KuBhAPzNtrhEB6sABD9rwczQUFmgdOf46n+jblhOiiTLVYHwA5L8dBbZbJV+3cZO/5j
TJ4Hy2wz3erSeYUwH+OoRWuqYktaaDs3cuYfmHF1IcAbsNuIU7WTTtu8T3vkQSY54Jj26EGYJJIj
B65Jzexckf3AbiXPNnuQI/FO7FDVpqXxCC60gnEzZsP0lTP5wxdsNDNtJgsuI8VG73N3N3sRP7Wx
qKPW+wD66VdVaqrbDt5Qim4KEtcieVdtGNW+MZicnnCNemCtDgvdrY36WcbmO0by9NzMlXkeRgxr
YdgUj2okg1Csonqf7hY4uU/LRmWlFSJ67dkiHpLa6UEgLNqOfMTo6jX9W+4DhvdtusC+qZ5Ch6hK
PpvmHoiIhJy0gqGUeuUeRVCzdbS+JMIcMCeBsAj0sJxA1evEOH1NyOdcPpkNxzOrwk4QnNlEhHsa
/bnJ+ukzNKOffuLnN6tI17Hxv8mw0/YM1dygIooVzxYN9wz7+w1h2Kka++gOwwrZPxvcbT0W8gOI
J+BKXD/H0YPUiyMKVZdu4wOBzySamTT1NOF+X4pzqFXyKbVH+NgFnny/bmfUPvit/ra/DAIOmm70
x9lBA0f1wWZQ1JsiT9q3Ijd3RmLICz6P/KnMaM/XGm7KZz5EVpuF5VdHd7LlLmjS7yWBt3AAtfzJ
di0+tbilUBQa+cIN1bgHWuDFgSdBQcKoQl1IdlJWu9EqiEnDAPHW5g0B6SxmwHgwwgir4VdlgYNQ
s0Cpu1+rhC4IhcBcHNANbjXoBbfGQMYbml1/cFyUHupl2Ro2Yqhk08aU9mopO2el97zk0as+HJ0P
ZknTeFD3+TmF48zSFN0CnbtBUES26GTbKB93nLoQx5COEB7RH9qqg+RQOSRSN2Fysxc9X2433cmY
WentjHCnRHVD5XT4BUrr1kwjwoBlzh6bkiig4lPztfJULacOjEHvroTA0XIcaR0MRPyd39X7/g3e
UA3jFt2gi2Vgcf3TC2TbQjgXK0eZpH6hJIk1eJTrk40c52+FPYWvZggaO8rwc1bRpN2nuEWI1JIW
eve80YPL1NA5wNvfS5LVbmp/rtbpVTm1W49eA8wmq8pGAJ1GytifTWljQHQyB0yXAZJr+aur9aA6
SVOv+dAL782N4uam513EcqPEaO6P7aF03fGlnHRJrlgov42O9ffZ+t5oR4fINB1Au/N0LSiqvMTH
YYZghI3SJxd9uAN66V2HEfFMqIdf18JuLItmyX4bdxG3ihtZCP0+jtg/NMtaQpDRckw47LYj5E+m
bWJmpuLn1lZNLEQfzhQ1UYgKL/ggJyr70qPJ9+xcfMVmA4DFAYM81I11d0j92xhVHr4ucmhocvI7
PJ/okTWJ/h7iG0YLaSJxHKs3kSZ41CVQGAaM19ZnTQcoexOUhHv5i8Cgj+rgwud31BjS3zWGEIAx
WhAtEtHifx9kLP6+DNHnHJA8mDuduTIhakQi9R4MPHVDwTo57hkYFlsf+9m+SiFl4TefvZMXopVU
hhkBiJNDwAO3W7sv+GXrXH9Ve4skxHSPemTXGZBhl2zFe1N2nr5jxr2EkdsYvawuep3N0N+spvjG
REM5TgzXEgsgbS5eEf4OTF1jCqrcx9Y41F53h1o+eol11DJS17KiX1YBMPyOFR6h7WQkzfNQ+f7K
7Sjr+hXDPWFrsqLJXpgD9B7pSz4iNkLi4M8DWE5GW+qhWczDk+liF1jcuMxrK9y4bbhfR0PUsBew
5hTCY+LgWLGQ2aqXwmmm07sVo9RUcnUkaZvKBtWx9hJeNNRHQdvKpzSU16orPv3KvatbcN/7PxCP
O+eWtghrZ3rg94qucIwG1AbEHKnCSNVD6pmXc18fRtFvrKbdtOY3wWT/02eUtZ+0zjl3ek6eSwxa
kMSV+sBFw6yHhK/djM8RwS7Ek2n4UDdc9UX2Ii/fkyETb1JCJNlpmvZ3KWhKk/l5sMwr3Ub+JqfZ
uzle/tOt2+jOTjzaV8KBGWm1PQDobMvqKCQksudQKheUTUAYbY1CymGRvFznhWx+aJpgZLW8qkWF
Ij5LukMHyhM7f0DjsrjHOcv2pXTOSvnAviR+txhWbUMNbncj0FXSQVxnEmLWyVDGK+y2Jiy/0woL
YQLoKuc+lQ9JLMvYNXWFeGi732pGqB5KJ7wnJK6hKZT5udRjeU36uQaR0X9XRaPvWs1VDs7PgItw
u5agnL8sqXGmbAlkdh8Y/+9JRlx8pGEJtoILTD3792BiFycZCWuTVkzWUws9bEsmoDjEizC4MVjY
48AdGXb9p6x05tb8Ys10weOfISimZw1uzCkWOqlLTfGh9z3sUPrjm+UAgJlzo7y2sfdlqHvzkuVE
twcm3Q3S32+YjugydeNXFDERjxvWFBZBZGeP6PiXkGg3baFzYt8mhaOKGcEBYdiE6cwHsmxbQp0R
rHLtuB6INbYF+ks/leWT8O2tepUzaboFhilP6txxC8bgdgVQCV/yA7/w41xJ86yGUKNV/6UFqJfd
Zf1uGGjclF20ImBh105MoMaJS3nf+122C4WDcTSOKjKYNfmNcAd753NnPPc5kcShj3lnvc+ghn//
1+sT8VNWm9iufvVIzY61hSEtN8PflSjwIi8PUTLqF7WAxGqPNAmCZlJrX8asjw6dCQy2dcb9YDTi
WUcUzFREZn+Fy6WubTTf9b9JO2bUE8vg2+DpZ6NswOE18a2GFv+lG7+v2zsdEUI5u+2fBvi47jO2
1qTU7kTyIFc2Jvexid9VIQdpPDp5ZDJtqsH1ceynp9pGsFoxuoJhAcstz7dqcsfpyYBqCdWmR/cH
zuZOJyiwyENQCgl3sbzL9vqAhnIhmDhLl6FIKvMIN3C2wR60KVrD0E6RJKirrRJ72/C/xekg4fQO
xn4c6/E4oD27h0Hu34maZlMJ7smrzArDTR1eM4QgNOXoUUIzH87KrcGhScaJxeDBogTxh/xrPUjr
i1fJsxaa7kfsebcwsJxf2JlvRdORy2R6uz5M6t2Yf0Cd3tn4yO768neKPBArTipYOi0vU71fNE87
tZT02xYpH/bKm9DmFu5ENp2ZvzuVW36pLTZ8zdA9mSSS4RtzxTqUaVNUR7HBVA3ZKhSd/yBr1HRc
LamYCe+jSD8TyyVBiRtgBDRfHtcewjX5psWkq58q07RQvy22bFqejTK5Em9hEqXCbzaPEMb/XUww
tsA/lxZPve3X+8gha3P9ypflfEQ5CsdnEaHFjlU8uDV76cknZnEZ/3IP5sctMS0N9SMEQVA6xME9
ZLpsT96iKM6voeXBV16ExW6qcQeNMcoEizrEIVue1JKJiXY2CHMPjJSSszbR3/YV+5vZgsAa+UDu
SFiqetph6AYjgGLbrN2bUbcXg/HTScmV/6mX00pnLiPsmJuklYT8rgOxW3812jAgsvYSMuWjobv6
sjUOaxnkTmBS2Eplp9JZApLGqcBF57faK6VMs/1/drkkZ5PGx5AFXXF4NUfDflQPlTOh+DZgtquX
Pd6u3HXlbVIkEqo88jQS7yOYJXbnFvHoqbCfpG7ax38DCfVMYpHbGBOaMjXpVTsDnQ6oGvn/KTnm
SG+zXys+zdWT7b9/L0thXQReflbflSjlr94YRMDUYHSaANm3baXpW6W5uzamxmy4yUO7YziuM4n7
UM/Stq/xFBJgNCyG8Ek3UDp6lvWkHqweVGtWBIHzNTaycKdlbsb2UH6gBgZ1YxtJdOvjNroNqf0n
A4ll7LpMr686voatT731TIal9abWHqJCn8NRcq1EVh5KpzCvSbtENDCPY1RifjhR1H5J05iWZYzN
t7QZ37pFg8gYqt+n4UAbQwh9tBUaML6yCaurqCJfbPNUQCAXCG8NGb4sfvAH1n/5W1K8FA3o9cIM
+q+DhVJ0gry1PlPvMantN8Py3vpMT3eDAb4YtmtCeuxt3aIiaiVqkwkZTXQS0Ib8H1fntdy2sm3R
L0IVcngFcxAlUXKQXlCWZCPnjK+/oxs+21X3YbNIejuIBLpXrzXnmPpA8H0cPDSDZfrklpFhroT9
tZ3c1xbSz6nTIw3S+P+ctvKZRVArZSVAWZ30pTDqh5eWcNQnK67XV7ZR1BtOSvOMzIW9DvFHCp5U
dg6bFtv4rCPBkUeguuO+YYQSbOV1as4lZaf4f66lNhVKhkxduXlJDQ6zQyGEcPy32jnF9xZVNWek
fmYaOv/WihrulrCQ9wFMjm6hsq8HjI/wPBJaQUu1rdLlx+KhZ0cgV93VCHlElBBT6tDtYOqKUpqp
cLhvJtRtjhEyPxNLhNMa7528PNj1wcUtkIr9uAtbnAhUbQ0pBEbLQFBKAJMQwZLcx1vDLM4F6H7I
vEuZHzHeYaVlCzYB5JwMM7edFYuC5Qs2iqH/7EarYnYu6NztQDlgzpQzLElH3Z2M8/qxhD2TAirg
eZ/XsAm1rtb3S2jWrp9YpnVrqk/8QDGTmDZ+qsSz1iNYws59K9T0vRzhzEBifKGDuxpaYGy7BMHF
n7oZkD9aNfGp4mCL3pEwGimV0hZY14kzHLKc/Ng2Bsn/jyrXKJOD3wKnIXmbTD3C0yByhps5SS8F
slUaxz3/qnb5YO5KR6mJpp8p0QjRlJzWFWAlM+g4yClqh47YaVhfcQ8AkynfN7aweVtWnXIbJs06
pI67Y5sUvC2UsvIhT/CLtHDcT2bzsy058Zmi2eWGNvnB8ohIncPJJKoI4S7nd8Hha4gk3GSzm2/1
/yYNURqVmyWNnENV6xhja8uE3F1PTG76b5GhvSmJMz3Zo/3FGubzy9MLx0KGcxGhMC3RLaESTi9q
uJhnwinuFX2Ly+AMz3IYW4s8KfksrQ/MBnBGYTcfXBWRX6Rc5Kw6nq1ok5BWtHYzyGE9lslowUMB
xjQWLQXHuMBTT2uoYcyMhTpLN/ruQb7yyBZEGy1UTJg+jc3oFQVsMIfyVZz4is4lvCKc98xln8bZ
qd5iM7TJTiI4yTJZJ6XmOdQGmEjEzKV5SnqJHLa4judddcMFIBiV77Zqks0Tgp6uTR3cOv3NUyjg
mLba/NBtbNQrZTFR3mXnrqWnD9ZK2chCW5+t5Kns6TeM/a3oo/ar0tubyoDtp+Yi0HWTjZxUVmpa
HWumeuyz9IOnRJu2gVDrJ05s+lphPNRGSGvGNJMKEK3ePhq5e5xciyNfmHytyhMwXDAHkva8yu29
+rMnffM2NadYUaLrP9YaWJzxyi3kHbxleqHObYnmI1S9tEqGS62Gz04PQ4pTSDWz5pA3zlv/3k/1
6xx79Z5m0bSzdCJuFdrmWxcJ5VfVqemJCe941JLsRxku9j0maWin9xmiROqHgNuN0rbVA/eNnivc
3SF23/DxIv9qKE/n5KVNx+WgdcB1dYbbQGbcU7mgONAS9cIwH9R8P3V32QlO4IAxf9rEzHceFheU
QOxQ/Co2X0KVURs6moDHO9P3IoJ8I5AovVYNzHPhgGJwCHGfdcvLwJf8FGn2jtCG5SUKeKsSIqBw
wXzu1Ewu1aKJryHr+fH/PRsnUgTGSpDGukhl3IinqseMfkkiwoozm0Zbqw7OVZTobW33f5j2Hmgl
kgKH1XBvTg6eSlB+P1Qd6U2NB+Jz9Ny9kcTKu1Mk801ezd5MP7kvOVTNPWAWW7PN84iVyUfpVD/2
lmpt6rEkfV2OlRfVxIgolDqdRgcoClLrKFsG0eS8Vqj3NoPe9KfFsscHB5Dc2LkfRkFfj/vODL1g
m8LMvkQNHNpKwYFXByjs1fw7SQs/29G5ucP0Kc8PfUm+dV7MQk5I0YvIQjC4G4ar3H63bIZH/t+y
1dtcXKRV1BtXIxmjS4LqpW2GdpMo6NcV5Opy8Ic/Ij+NzoeFrZbIEt08hzVdYEcvLOCftgFuBhSF
HF7m7PIMXC4YyO8uBdcqSYGSZaHZ7oaDEsGcqrxK3YbjWL+Z1CwMJb6pbtZc5JKJRikhVs0ddtEv
z0HHLZv4KQiVXRUhhsVnxKzEVB4Igw/SzUxzYD8kXb01EPDfNdPo0K2X2rdi7pGKIz2GH1eFOunh
yWQ+mg1N62KwUj8dM0wH9J8xaNDEarIXLgnrhDe4fZq3JMx4wBvAWWe4/ZmXegdg4Su3MQzhKnCn
/mzm1MCkHWNNYltFZjd8H43FeHJ7A5pGmWLf4fesVS8pc6QU8qPJl71bD2ckZxfFjAOM8PabXD5l
28IQKUl1fViAfGPAg9YZ1JwTDFOv9h2Rg75p2qd0rgii0Dx6gP/5iyyH02FPM0nOy3JN+5q80tr3
gXuTCuK4nH9i9HCeoxhvroArDHPH+SOa1/k8lFVENnn3rU9D0d+OBeIUNsvQaH+L0HiAbxzm04/y
Kq8LQOqPlesUWwdb9quuNPcoHH6niSUgktRiFEMdmIf8k1ZwP70v+QgS+E8+BvvO7h3W8vLWRCQE
0eHxvTYFx9BrNSR4saj2nv0y6uWzJeswCAvEKEVi1Yf9EhfBjelsjKfAwCgTO+khM5Wj+7I4qQKY
fWq/pnrE0tJpzGzL1EhBRinfrKF/jTM9OLldDwzMSmBmyzrDTDlTc9YILpzI8O8l2oN80Po2oAuc
ER6ahstXxZ/3YGbOeIr68GvuZ4sEO47fRjjnn6DPrSYn7iBmgqLhyABGGiJAdvPi2Bj6b8RM/e3f
+/Il5t5vhZICExHSKflgpsv3uTSV9a3A7oxN1ZFPFY5FRqJ1ke3NsKNLPipWfAAGgOqfjmfklEDc
KTjkiC36Rez9OY9delmy8qOqt65matEohcwYlj8NEsAOot822lYHytwUXDmejeAgThSfmK0xnxGI
gUam6QZcrTFkiqL/0POUy6bUwqM+zz/Xc6/ctEvTKLdhOP8odaf+IONRFj1aZRIfscww0MWhvo2A
a9gtQC+yQ/Q9l1+3mvT/Hd6SxAn2bVs81MtUXezCuWBQPw09EEhNoUkEL4Ap2qAQvTiyzGO5o8fR
1Fm59arojrq/eVBF491Es6WlNE4GNzRYZnTyAQr7q0unN/YO7DIebF1506lWvDxo5LpAYUYDJ4oa
otovKZo8vnqhffcAN6Xen5bxm5jqdHcP8gmK9OhouIkiQmaSV6WOn9SombC1tUgHVGW+DqR2+rLi
GAa0t6Di6FD1VL34w/IT47ZyQ7db2xe6pm5tj/bTUlN7qLNiHRInn69IsbY23IQbCpLvnDQRy4Yi
KJPDL8IpbB1HSG31RrUpi/vWejPrcRTLPJESjkr7XGIi1VHvbqWKib3TSA9nYXtBIM5YrMrpUgqs
gov12ed4/xO1KEb84XEWILpsACMLDs/dEaAzvZSDtw7WMCqcEgI6T3jP4y1UO1soWkroIihlF1PB
cD0zEbG88DbQOjwRiMHeOjraEV95eFzlvjStjv1Mrp7couKFU6AGlPWYwdKFmZpm975Yno1ex+iX
YepLCv1Rpzt+YVSML8UiUSzV7I821mMcdOxcchA3Bqp+6czsMjbmblU0jRUdnCG2pluhNfY2sFHH
VsRzyAIvbtxNbU/d9yDLznpUOQdvrOatLNA5f25GAws619eXq00PRWEsX7R9y482NP50DN4ucoqB
pMM4V5Nd+grRYH4bj59eLxg3evVc065/kILDAGwzcopueko0ktzlAGAqABNpCCa3pgFbNerKY8DF
J80vLsaPM2wC6B2GPYLnTox9KJ4VKvewlIxnaGw3ved4x8nK4ufCppMlDk0ou18lK6lhfFFYRXYB
L2f5ahqbBDtZ2SluzOqYVQ6xPw1RqmuDhjJjU2omATilmu/luj8nKLbx8JgQAkKVBSmxt2qL99SN
EQ6EObBMwqufOIhE+LPV4Sz9WKgc0ZnFUORN1znAMY4+hkRdUL2P7WEOBhZ/R+9/syZA1y4Ri0VF
scsVSJz/FgGkp8heliXYlph5di7JGMfYgBSPJWF+n+m9mRaeI7QZ+i7lan0ovKbyrYGWN9dpclIH
o/MDxG1HHXsRMyWBwR0Rl9cUz9TmEacKAENSPlfaYXtZhbAzmvm+I3yM5pF5bzmCcELs3peZNWGj
BkjPGwj/B65WzjRKROMD5c41EwGAEblxV7vOmGBMZHWJV0YAq8p2SLfHTPRUGm30MXeD62Mb685e
uTyszvQwfwd0gZ+WTKO/0uwm1R/zhizCyZnPekoInCEFU8o41S9KYuio8Zr+aUXryt6Fhqi8wct8
MIa8p6mvZS/YuZ/LQiN7qdFferOjGBLWiRHIciJ4NpxXVO7ckp9FvhQP8lkPpmoXK2jsokJLn5XC
cH1+guQr7z70to4ubB4IKgSOfc6C9Oo0fYN9Qyi6iMf5bqEX3sWGGq4fr1GEm/XTrb1guoXBrR4Y
TyRlNQIOR6iiDRNqxTL5VkQquAyIN1o4oCkR4whJnERzSPEZkkUkDPtNxPg5riZn1UIyCy7PQ9H9
lN+lptUiDBrho+9w/x9Ddmc8D4Ju6C72uE0QfHO54YRmX9ys75noERukKI82EA0JiM9OtFmD/VBV
0euYGbk/B8lvMvLi16FX6T6rCPd3dRi9r8c/InyDHX/W0SxTDf8RM+IhHHH0yNOVYl+xtoDYHInl
cQbu9E2i1oeqI22vtfTgQhumeAW6SrR6gAWxiJNr1JNhpmPdZZhSzxdiGB7RUy1MocBh/3VV90S0
LpVnnGlX4DE2ae+7XfpXR5xq6aEVs80Qp9rWIv5rI9tla88MOhcAEMbIOh7CXglzv2uSjqBBHpQk
D66I+I620JrJt5Zk+QKKoCHNSh/ldsa0NXmSrzJIsuvYDZXPuM41qzBk8CwiMKTRoy6ZhhbZXHIb
YB20erqpSRuodzlOUu3wtxEp8bEJSvuW5aGO4YsfNLeHF89BbK4P393U8G5SG8uS4D1mw/ijqnDb
YvL1/FXPRvfIurbKNQiqZRVU/23Je0t/KVFL0KNcss+u0g6MvrIHZQr66zBY94l0ld8mlJygG165
w5FJ1MMb5KLisIwQuqK0OCjNxKbAt+vro54+z5U9k6VlH+X2Kh/GOEFRU+H6TMtfc6c1viwjEByh
upR66oSrTIpS1Qw7PHm77rhpOrR3Uu7Ad8j8lNLPj2INiphocsoH+SVqGj3AStVq8uLwUw+xBnCG
A1Kwz3o0cRKoKx/0ycOOnpRvo5nCXBXSGgcRxS3CAOUgmt0qao7VKYnh/itxvJ8KukPSsAuljpwT
eRR31KTe0qOL0/m8TtpoERMXg8y6hAi0CkGiLsM7DGieU5VAbwssuXxwiLeCYk47cKi6P6Eg/SRR
opDQNs97T5B+yqX7jIytVVotzg7E+xZA453DXghyzY12bk1HKO/AecBM5B/aeM41tsie66qCo3yY
xh9Lu3yrD2HaZr/Kvv1kCFH9WoLq1nu/pbZk7OLsYuaxAA162jVxQs4zioeJeBX4VHOxNfCoXEIl
tx6Ub1KiIB+kpIXAU8StDtF3JXjdbTKH7jPNeqzG5HxjCWNvRxX9QlTlwk4xc7uX3qWcspiUa/VK
tor5vc7Cz9EOH43Y7a4qbexTvExfUm4uz2sRcWm+jpbhJEUjrVHamGr6YdvAqpf6JQQLwSEBquTH
Tph8hATNIukVEBs4Y3WGNMLqt6lNkqWhLNcxSY2ncFAXjDj5J0pF61KG+YN0dSz5XTaQU8Z6avCD
xXU+tOJcpznsipWRF2sfUwtIqkkteuKyP+ChmUE+IFyqUwGKirW3hfSzldW+kVbqoTzQzp9fdN0B
hxY79z4fjn3lhXet1oLz2Ec5NKQy3hne3HBxEQGSj5ziwnn8hdgfzIxS/5rS8JKMNWgFMbEvZ0sj
DpIKXxZNBd1aHxV9h3iKuKhVV6ZX7l3OZUwT4w2EIIazVuVrqL2vYb9keMGFIqfFWVGkpnmt6JQc
3KTGqSIHKaHaXfRuoMcLJoOMqCw+FmNtb2gZacSVTdZ5Wsgjw+wAbCBn2apnhPco6EQQ0Jw8LwzZ
cHq3zqkVQRu1h7ndl09DETSTDyadnJx4Il/Nkw82Fno9xBY1AalCLA3Kd9PsObqP9Bbly9jlE3aI
UrRFLU7FgHb8Kn9AhE5fWTAnuwG112q9MwVdbu2Ikl09bEeLmCtHnR+DwBQ/UZQEhCEDHZO1RaYB
p55rtH1QyAT2MFRaEJB6ZOzR8KY7WY92RKUGoIt8j/b6UV6O5USzZf1bFqfRdi55uaJDnShp8Kwt
SKBt2/7MyZB4jpSlFdYNb0vSnrcb2nThczfQ+9XV45yVWGXM5Rgj/jq2nlqC9SPwKtRRnHkDLkL5
4KKLXZ/9e88Rv5qOmDIqSFLbf78AvupITuOlm+YSr4B9H6V2IM6oA8RLuR4DxTQIorVZHLHO34D2
lS5+cpb6xjV+DUah3DW4UX6hqQwbrfwJshQI0JxaRbEtatUJ/3EpMn+KREWIEdffFnF+RaykCvwo
Qn3xUuOw0LhJQze3nukoE7oDPXQT9qQp6Ev1STk+7sO8Tb+jlEuBIqZAB0pdYbAFUnzej0d7buqv
VGhcNHQ0PvrNPaQ462ehw0+UU0qnz5v9kiFSqWYTRS2VxTHquuVbhpv2c+g6WimBh7UVo1MSae19
GWKGyqDRzzrK+E2kM1b3yEDAkGWjiKS4eqins+wUAqfWr2Vuf5ftzKBtv8rAcUQaFdOzagieSpet
bGg4WZhT45zyOSfEiP5d5IZAHhZreoIMWZ/bOM18xYBCTyvmOc35eMHfnLRO9xmqDW+WCjI7mJsB
5SyAO7mCUDAa1wCt0HMPT9Fv+s7lIM0YVC5NXcmoKkuj+78ZTzWy5YxKOu1DO50erAjFz6Cnq6BJ
JKg8qlBIzW7qkS1702HpnW+1q/SH1faHx/1hQMD7OJrVJaua4EU+gNe5Iz2ObvKVAksA3CQgpM5L
lJca3MpfVaedJL2vdY7zXGF9VzKvesvx2Py9F0uwoS1xXTXbVDiifeTSUchLEvtOwwAycUFxaQDz
thnevvepBtnYEWqd987+/+EWmg4h5ioeA6vwnoD3etUJAm5Ndf67KuWkvP7TM8hndALq0rtaFjEr
agK5Puzj5qXVYOw1M6Kcptbrl8TDilx5yqvqmu49hyUp9HB1TYajiYlmbQsj+Gz3A9XplgAyQZTt
tMMSJ8el1b33UAGLyHG78Cu9GQF+CkdnE8fLvqnRJBBXiL1arR2M3Kp2zIui58QUFAy0i+jg9d50
c2lQov6OqbOEV2wpRNQWOViZOXaLH3Mv+kbTZociQnCbUxsjEBJ2I1p3I1qLaPZBQ1ePSFmoKYEb
S+Dx5DAF7lscXyhNy2Izf5pVM9+zYLoTXPOyCtl60oCrerwDcCAibWRETSLz3abR9ax09K7W3nxq
dqRMB1Z3UcPiu664dFYsp9jkI3o3Jw/NXcR58Rk2cgiJTCGE1e1yMrT4+66R0/yy5qY4yFeqp9LB
yTM6sPL1QHDitoeWuaFHN1/lL5vYyi0hi5+vzuJYh5jZZpLnxyo2j8NyIiISvLTm6e5+CZp0K8vm
vlW2UWHtQXvD1dLncBuBlz2lHlFPs/HoDIw9OPFm9aXH8yZPx3La/e9BvjdCRwDN3dzl+6WYFLTV
opz1lnNX1jNiqd0h3bUmkwA/6m1s/R600/V1noyfU5v+CQrS2taKiH/lq+30+jkq7eZc1HV0JdmD
80xfmTjEjXjbGv13ljv9xbLT9wb/mZ9jm7tKQb5hoKxP/kcctCK6WPYCwFZYYnXL/Sr1hYRuhhjb
KDAg7FIkvq7F6VBxlS6BfVDtHOA3ruyzERjtLcMcsgVKFBHPpPZkLIbWdkHWeon7jODdlCzUtfER
Kg0Hdj21fbbyz94b3uY6S3eWEXgAa7tbSJTXi7PE7mFUyRggBPgcapr9gyCPU2LmxsMIjuWfkUVV
4EpP+X0UWR4LIz3+q26MHPGhyJoiSLCyurimLGH09BRQpLqGHEPqikLC6KbY2JhZRUiX6/xgy1RW
puA/fQ7iY7aJfsmRMYi7xulJWzFD+K62U39Bg6P8MZVF30hg0fr/dCANMZNVu7EGic1AwfhhOBE+
i9DZd65hPGb1FeqDD8M9oTgmWa3zB6Pqr+tTFSalr51ClxPXqgDQ7TzgexWTXhU3uJy3BoPinGnH
gIilgegYirf3XDo5MiTFg6Z3bNPYXl/aIjMFli2Ob6y6OydP3rIObeTBgMRzlNBIBK301GWOi1Ub
L64yK9cJWsMd/sNHI40PItUcO8PJmYbNKkKFw78Q74sIjzED6icC3ap9onIeYrRKldJN0UaazHQj
xDMknyaVsu0J97rNA+hx8OZATKW4OHhfG1ZNQ5QIzJ/HYBoA6JhheUfaVt7oGZ7kq0W8lYRcbWFQ
Xkpr+B2xB3cmLT9xsqucKvNrbdL559hMKyuyUPIhsqBs4dcg1EQ+BC7WcWKsrN2/9+hJp6RT4A0Z
XKvc9gjEji09gt16DqtDpoqjhVSz1kBPlem7dPSNdWZvWgd8d4FQ6KHIFxwNSIq/FYg/Ejt6mrTH
dRdFJ3JI9XS6LVPP1L3Os1uaAJznYzprc+fui2XJzxZqv5NB4rP00SKLIJ8RwDy0E7E2z4kSHwjI
ZlJqeu6jZyDAjLyQC1P4WYsM/ohnBebZXCyWabWlCSD0rlGoLFsrJQCOK+PLDMgikVcR0p9L1rf2
rgwmcmiFZ1grRQa3nfW4nVNkv4XunXWNA5rZeC2Zram6E3hUWmMauiTxrFzMa5JX2i6roGbQm9af
EP+CJQTW6M/MZt/iIn/Knekg76synnWUyEJdpwacFJB5sF3ChUmU8dWwc/U5Duk9cSkvWvpOIKWz
jWYbDL3xJQXViLj2fY0JrzJCAz6aICxM5viUOFhOJJDb8zDqJso1a3E+r/coX0bvy0o/IIb6Ys9k
YddTTnI2vdjBiuOPZOpQgaZ7cikeQyAgh1We32SYyorxNrmN98Agv7wBqr0B/iyfFBreu3/PlLFD
QG9CsFplLZ7OnNbra0LAK0M9TDbZolLUVevoeNcFKstEBr0dWVe3d+BceoZ9njk1PVno0pjIWPfE
K7snWsLdUwDN6pSx1vkOxZ5UdDjAu47obZxdUXbTWuzR0AQjvHgxMS8qEb2W9QU+jh1n7IOn3ihf
laS2ONDn87FUl5+ADep9jVCLBN0i3LkBS4qiAaGQprCgzRHGeZBTqrzYhxmOeDL7bt6S/AjHWHnG
2Jwfokqdb4YGbRgLwYeD7dVH4MzFilMDvyTL2YCFeY6e1Dr9YqNCqGDN1ivI9XFD8zeDoa1Yr6Nv
/LLL4pscyluq2x1YK4NDV7eslPDFjzlTpP3a4UGGzuwm847wNqc3LTZfWruqUnJV0afUMY1B9O9p
sZCnpE3KDsrhdAFaDddnaR/z8J1mTHOQEwVPf8EvBh1N59wh27sOiTGdOTBVawbjoaFeIceV2/Oi
Iweo/x5tQif8U7h5/lhi9LNHjYBDDF54ps0xXk0iLreo14T7vPeshw40wnNlQpuEAfx9XU7ikIQT
YaOQF/VYIxpgaFUfa5eAQhSrBr89Gi/EluSbVGQYjByvyFKe75WhMCsRE0iNyfi54zMkTIbTOEOI
7ODZbYofxusu8VgjbxgcWukLjCYugOQwQntEB0qsciQC7TlYRQp50H3zFMbKmysUNwWDsb2zhNUx
TXJO1uMyXOQRrP6owJBtPLESs+5YL0qKbEVrTI/ck5os50VnXmn3zUbPMMy05dJj9s3wHLvd2D4w
am6hFBW0DoyTfCHf5jSo7esByJ8j+h5yZK9pCvJbbMLyrdion6cFg9NEesSpC6BE2NalKGBP2hXK
2VEoAP896IDKfEZv+cE0hZwHasVJtuxysGD7th6NTUiohI80jPyyoAoeKcv6a9Tle8biGtmkurW1
AhJDVdEAS0X+RAdOFeEqKIFhIeSURKz9qjY2NURQs/uu2vF4XHdrcnsw5waPVqRCOuScvJV/OzE5
aA3kXSVbRIqF6k1iDAqdYJ+6mzVYoOVr2ddjyOdLYrP0hf41RjRJuNHsxaTcD4G4ekSMcsbAoTUY
qv0/LI0JBgIHjI6Z3XotSpZZeXHR2hJkYYSNxCbNG1bp7Nmc3DvdCuVV1JaUpH4lGDbEiVb0U/nZ
lWGqHuWzekF4ZI6HLtWa1dsjDT4d5A7Y2vXPFftKUZ5Q9FfzTz1FU0bLYw9iUHsKIVz4/M75M8KI
ufbp+VLqKXqpll7Zk4TpYw1fFIP7l5nOSxgOlNPTFfPD9NyFWoC1euGaL0VoNnFI8iPzXDLvJIyD
mTSZjnBR4HwO4WESXlAHT8uJVYFyaQ5yX/AmzirF+5C1ym2tNibaixM+i6Ej6FOK8eSDBp9+Dw8L
N0yr2ude0UABzHb0VjcVYoDa+ysyz9uoecwzdd6ClnN2tIpPaIZh9PXAD4ADZBxdFAJPxFuOF/fM
G8QwTpmM4anMuTlQ4MYnkEPQR2izVxHJyfSxHmTnPbKAH6yXV6zYswAVF9tlUm1SWKEY0KoCs+DR
2n4g1VkEeFHkN2fbHv6svTBNMb19doVWo/ogT+G8Bn3y2yoa3e8617zhgjRvRlAR2zYRiyhNjo6Z
faRal6D7HAOO/uOHBhn4XhCREvpYcWYksvSPi5osBi1eYNyUCO61Hj+SdLEZyvDXEMwIDf6V4f3l
TwUD2wsQqI3s3hKMSjWGtPYgmXCzbXu054qSXiwrNvjgGKHZUBzkrJx6C6ilvGMU6qb1T0hF3NNQ
M7Rx8ShzdtHdJ00BvyjVO5J/C+PxWyS69yo5KCs7JW+QBk4uIWvNML/WhiMIialLKpw8JwiN7rwY
qKLkVH+mbX9LFsq3EQJwWbqPcn5iN0hOYztBCCFmKrEz3AsOXxetc/VD7Zm6z9vxNqFcT/cJGb+b
3NNejdoKHjqjz18JVwQ87o33AV4abhNm+FLGtXDMIjVoeWqTjuKyzadjoM7JLUzNu1wOdRdXBV0S
cDeixukVlcxS8na3AQf0B1IDe+65Z2o/Zx9VtnbJcOhc6BJgVpGfHh6loy5ilDwODSwQGhTUSr+4
Sl35SAYbEW3HpL8cf00tgfDcLk+yRdwCBsaVCYCmVnbpZJVYDZr6HGsDdTXxDAQkDaAC3da4T2E2
Iv0aHpwIp29g6piqxxwDy6oy9crpkagAJdScJz1AONET6n6OkxJa+JDdVAd+T6MbCzPoqdwqyh8F
4RcxcNbHumJ0UJLEt57uu74Kr5w3j3NohqfRYhAmUzRIFR9WBVcqVCp8wuYavxwonz2z/W9N4zwg
e+6fQ3dRv9Xe94A+0mn9/on6Dg5rW3cYs6NcdzVAnReikaNt4zj2Vq69MuB7qMaLbATZ+Fb9YXwr
9Szae7Hdnhc1hEMCrm+j0PS/Qz4ChZIXzla+9CbS2RmZ13yWCQBr8V3KYyNckvmQUxQ9ZJsK/+wb
euH4VKHB2VmBkb+oywJGx9MJ8LDcrRw0YAQ+oaDGblwVcJsgw29s4cxuFnM6ScaZtqiAfNLmtZ9s
qBoTQ7zYbX4stWY8zFRBSEFvFjqQAyTlyZcv5YNiAt9LEEPo2TyfHHBXh6h25z0YXhAa9Zz7ZaUl
XzbHwXDuxjeV9COmGI/FTIz0JArVQTw4djKd9Wr4EYsCdimi4Drg37D+M0xJ/5TpxMwqETXGVZE9
M7z4Jdt92tIJcLt3pUloHwt1dI4xY8J9UZL73cw4S2JnuTtGxT4DlkQ6jOzKeYw1zriLxzFY9tZV
cyK6U+57XUqP057hfnY1uwSUDz98o8/q2b4dqbHIX4H1h7LyRz6BK6shZ+/1GEE+oaChaZu3kn7G
vqVjLZTM1SZulGtJf/yr78uXKfKAjFUx9H+TiJtch0MV4zmIg6K6dVFIS8tw7aun68EdAuad5Kj8
U1vKH/F2neUTGoMjs3zzkM4/o9wzbnpsz34lct8W1Ro2YHLek3Cut3JK7yrY5zsjvHctF16mLb8w
FVbbKXIJap0yfbtuyboWBzs5mUwHEir6GF2XmFN6szE9Qo/1G5J4NrVw1JEPnp86+TKcfhgRXeJZ
rE8ZAGQssL1yCM0E5rXXnKT1N8Xn69e5t9yUpdqRgfyWl7hESQt6X1A+x118V/vhEWCNjsyPwsNm
bCtCqMKHvGXaSOJ2u5fBCoORkkoe5sCmPOD9zEq0S9Qn1dExy8tgh/rJrPHBCupXnQF5IpVFP1vz
4tu2afxJk+ZZamThhMC1LBzvVDg2KK9MVx8xZpMzh400Za09yqiXogF43kWFukderPkGgai+JrUD
JLdXh9IJyUSsarb7edk17WDvx9jYyjq5NmlQgyy3UC/RKQOH+82DtuHbSl4z3empTEIkWACr4IqF
1kxWXkrr3+J9iy6m3WjN89hC0mmtBIIO+OwtWVfdyaBST9IUbUhOM7i0aLV7Sv7sGQqpXYbL6FeN
SGl0yLrThbZ6GgZi38XLOQhSAsAodmg9NM2pScpya8U2Ann3tYkzuogamjyR3Kr0LrqJKogYmDjR
h02gRxUAA+47OubSLWwRJbQp8f4LJ6hhBuWdHFC08yGAS40Qth8ZxfRRDegfIQQLf9gRlaRgdIYt
3NFiJjNrssGUwo1Njqlp4eeBGKlshrLX2Kc4M1dxdxJXf5mkTH1mQ7tlSkNYXYgxPglHbw9JudvP
SvU1auYtGEg+gqeBFSiAfOlrDtkwhYMpIR8mSq8eSlvz0rSdu11njStwEYdVhpx7Ks4gbOa96VR3
ZTRj/kVLQu856jbpTN6HzT94a2IM2Q31tHAXohrxCJXdrtuNoxXVN7cJroXFvMjOFqgUAtiK2Tzy
zSVV3qK83CeL6bwCF5pOwYQIrje5BjRXJ2Y3EW3I5KXpHeOEf+vQCn2vawagLEsj2tYq5wMaOORD
Iep5iPDunsMw/ylxQ1PB/9E4BVmoQhZSzxbdgImFjGXoqjYQRAaKjpWGnDldui88j4RMW0W+N34L
LFPM2vr6EctJ/p6Cv5Aj2shM5r0kGaoMxICZIcu3vYpWvB7jLtGqfuPZ/PmCi4PVzV/IQvEK6GRy
Pt3WzXDOM1McYKbmXA5Vsi/qhd5+mSPhRSdtI/eCQV1mV05ZvyRxCd2o6dtxQy1aGCNxkuNHlOSH
ZUnchwZQzGUouYRmdezvZg3zCBpgcGxj8iqHLAx8eZdZUWhsOiuufLW0f+ALtL8o5U6KsvxiUo/a
goDyU1Mb7q4QAGklTbdWszxUlkpYkDvppwiR8qZ28t+D+X+EndeO3Ni2ZX/l4jw30fR7s9G3H8L7
9CnzQkiqOvTe8+t7cIcuVCcLUKFQgYiUoMyMoFlmzjF78w3xCXaVmo1oHxAj59YpxeMiUM9yLvEY
8r/elYx9RyNFdsRD047X+9ITjWi39Udv02R+eMqjqVsjptipq2eWmt/FHN6KoXFeYarl+xZg80a9
jLsBrC34oVUr2b94seT9WLAkauWJfzMAbm7TzDlRvDdHFohFHdjAYML2zECRdCASXZ8CKzvng4aU
ZHkVlW3BL0xKJeg6y9SXeMEF4yL94eYWAuGX57xMVqA/KVtaotHtRvGc/dCQfvcAPUh+v6pIWnC7
85XdObZyTg2Zds2betaM9vwYzly7bDF1Ky1vtXXk/oitOdi77lSSkrXs7KechHdVyLJTV9FVLQif
A/A2wt9Q22/NpCFN2TYZpDRi2AZJKw6eEc8vCGSfrXAYb4OZ4lHJ7JNgOX4tdWlQGC27vBHH/eEe
08x+IypWHK0o3kjN25gjRHmfQ2UfMscZ4pAwqeXART5ZMmIjAFZzMCIse5a8IRgu6LvkjJYAp7fp
XITuPQQYWx6DeK7YsMHWjx3oIuoojcm62NLLv1XkCZzSFI0wOcTNVejWK+cka5N2+E7Cn/Fchmj9
kcu6xCWDAYDvGPEZjLWuv4E46LZKuwC/JNhZbT5soqKUV5/6GQJSH58F+VpxwyJc3RdKzT85M9DX
YMBELQgcW+ep9WjBQ//cibMeDnAngKmc/Kj6ni2UxAG1pdOf2Mv1UPhuUgz0uZZpcnTP2kYwpt3d
JYt13XBj7ONj0kDGXp4EesHaZBoeqeNsKmibBMVO3JIR3nZbebcCV+FGC0eK7ZIV3xmnHQsGGoJV
o6hFmqwYWc7jpkjJ7FEuJOhjLeAbeQFIusQe41VSGsGqZseg5n+akWUn29XDldD0+c1oUkIhtave
PUi3L04VU45bMSG9B5Kxjs18eFPPUJwhkRkBEiWGEV2Geny662S0WM8ueRZisNFl/KBp+T5orZ7r
a548LHsefV5IPpNwq12KCWjdaxmqynJTO/nwQxYhwR/+wkJvRk44OT7FM+Yl3wrcNWO6ZB9Vk/8C
HGB7X1X6KM77/ppURveFS6m2Z42Twv6VN66yqLqHvDxA3mBtGQRHVcI2OoMin3v9Ppq8M9hfk40h
ayorZzBI4ahR1tY4BAbC3pUPdQRuSv1i3plhULFferNd9M/Go5lQwC95cDrETHQqXt/StgP4KzuS
TDsRvTA4TLZ2gamqa8sXYrytf2vMvvg/J0ItZcGsJfajRsr4ypR2+aUMRbqVsIuPasjPzQeSiQMB
R7SUorZTPblEDG8ytZnhEjDS8gaPvhu8jwsdDEpyva7Bww5gZY6NSwaRVpnGqkRCpRBm0xIhZtlu
g3bA3DRT7W/KPkfe3onne8VSAJbTyAlJkCJfpfzSxfyTfT1FcCqZSs4dYAZuqNEqyuiuBM7Bl4k6
kpJu/sZkyMFTRKLHMnS9+J6IVo2WTadqsfwvNcFJb6ZvTuniniPdQo0GhlY0D2lDw9M3NtT5pRKW
cZHfYBRvIIIxi3Yi86yJuUSQiRo7JoGRc3F+aV27fshZiW0Iwp23Vc8ErSi/OA7apcw07E3Utumj
07xi1ATrUTUTbjCWEp5Zv2ms3fY1STiJ7JGA9/lFTLp/CklBW5m2rDkygIwrw0Yu0+b+Mp6fYzJN
Hu/oijzwtp0fIyxqjG23wO+Xy0LYFxSxk/wSTbJBVGsMG63PAvTe9ZnJhHZN8659LgRKOrcPLvhP
9H0/T38wUtFTLAPLVuhumlgKvqTNs9OYWP7DUNcnaa3ZNWXJCoFn07Xmtyqq3ruFgFX1w7lxDPFS
+SVqZfcwTCXL+GVNnxrp3sdRuG6svroksi7PbEzljngDfdtC40GeMDYXvxvadb/YUQ240OC6NsaU
x58M13j3WD/96EYPCQf4wDx1LtEyxQmWBzmR2Kjl5qYI0dCWsrEf6pDvOifBV6hE7v5+tcNs3+6r
AXIBY4h0oTDGzxQAWdfohwx9Ap5yhrsii6w322f6gWL80i/0PVEyaFRHnrA+zSJ/8mVaQT5f5hiY
LZmoZyUEg8UhFtS6c4qEdkuMN8YY4lGBJgYdi0qTUQ+NWt3smSYip1Nrcj2Det3nazJakn2yaFLi
PwVO8d3YYwm+fws3IlJrnHNGqEuicJ/b3SHx688KMNYzEIbGmo/bcrAqRJo9UDK3RPq2MOqqKNTh
KlkH9IH1kwabdquVzYQGCOjunVdVpMjUq/SMtb47BDVAEs+uPyFHR1KH8R7kZsekoRq4adl2cmgc
7z3osj+V7cwwLZIZZOEwgPIY8QeISEPzufKJVhYaCnU2VR1QUXRw0iFNwy+T/Joa8pOpud+VurLO
5K5C/VchhjtWbEIYNTveg7pOoJZtNyjUMjYrOeNjNCNcS/NXyyaJOq5YTi/N44w4485VTN2gZN4G
L6rVcF+gH1FW2GFYIucyBEV1236D1UfyH2n3d9wRqhNWDlhYM2tkC7m0oMuDoYVrl3Px3bfFKr0G
jSG+CY07aJfUyADxtK9MHKnWKg24cOkmPNgqtKbPdWt8mvnpcg0jmrHDRTNf76No4cjgmUMk+8k4
Z18uF0yO/V1HbkozsxhSzUasAyIOr2Zdscm1uoseGfsKp0+LNNGMWHM13jqkWhynz4YzWqt//df/
/n//98f4f4I/C+h9U1Dk/5V3gPyivG3++1+GKf/1X+X968c//vtfeJuQThAc5LjkvupYVlz+/Me3
5ygPlr/+v0RnWZlflOYm8/qvDI2QFZl709ZXVtn0D0pTP5J2+jAHckXEO/J+EWQ7GcKEYxCUH1GL
PDDYtt7cybWWnVV3NpbqS72cUzB+KpVUzXubKkl2yTSmm9l2HtUs0HPzm63eWN/l3h66CG6Kgq1B
Y59myG6KXxQaKCxtKIdwEAPuknnVYW4io0vqEeDxLI3fmaiu0X+yXPBBdNlR1JyTVo+Psi9txD31
qyvB/Uw4Lw73dz7LQsg9y8aNCegJ4RYZgpE17qKF46oDdDU9FnR4kcIXjITT2kkSf2PYLOIo3zMg
Cx1I6bL7lFrfyrnOrpLguwtxHXST8XelKIHP1G3VsNZZVlmdNz+PdUAOc2ZfoEHqL3amXaQx734p
yrSOCl618DSrudu94X1m8rWoalN2ujsF51O69dmByD5ikFjOCBt3ppqJ1EEYQN8oD2Me92t1vtli
FEdJbD1n7PhQF0N983yvo1eb/53PrA7ZVrJvWrwTcJ3WFsK0rV/W4UtQ5VeZRoS59ZjJEYnPe9ps
05PiMJfxwDwEEUEL+xL9qak9cungDjRU5oX4NROXtAyP3LWC9T8csIb1twNWcLzqLtMzyxSWrv/n
AavPOpF0U+hsSi13rl0FtQGnU7PYnotPqfROIaN3xR64f9D4WvSdb84IFyNZbVSolnpQGVtGAq2n
1qfpgFT6vatFfAHrBQSSzeQbp9vU/jlGBNWtgHdA4jODZhcvnFyGW+66DVO2SrP0BCJaDQXJmI6r
tkykT8wUgdg0ypgGfpSok3/eV8L6yQhn77ExB8JOF0ctVUB1VC8LPGrHIGxwOAe4J1kM+T8H0hHN
LYofGhg2AfPKd7Pqi8hm7YKnvzh0nqx/kh/6ot6oi3JRMBwzrHnYeF7jbDqB/Vd58RHYhLIstncd
RJ3kyUp99qCCTBwisNTvWH6ztFj7Lq65qWGPtYjWlTxUm6uA4o3QutGwbkkyUgPWmtgnCR6+IqrD
98I1bkFPW0tqR8LBlWwKKU+/hNRll9tre2LLF0zuWvNi5xbyUwVWZx08QmBfkZg84DAgHEwlWanr
ZNnmwZm1of/qA8mosviZ8425bxltQx/jclcX3sGKsm0/jQ4LB/3l94ed/fEy6TmGZQAcMXXbcx3p
mf951IWtT2CGTTBuW8T5Olou2fkMIxvPJ4IrT2ucvRMEPwjQ69bTvOzhpeYcpUn3n+OdjeuiZOEo
kcixyT4FhOXBOuwsId4c6u4rBle0wkTDvo2c4+ckkTjk03JDOmN0jWRHxtpsq1iXr1hz6PBxCIKW
Rm/TZrCetdJwIXjBaktKm6jAaezuOzQzx+pqGtI55GJIH7u0/mO0KHfNAclO5b/qUddezElDRLy8
jNLY3P/+nbOcD+erx5vmeMKxBd5Qw1bn819uMKlWTUbIbGfjUZYvW0M8/BgITXs6qG5RT+c/SHO3
j2SSnZzcJyk00uZ9h+sKWe/Yr4Tt57fIib/fL4RRAyVDEqi0qYo2hMfrO0xTPI/MI3WojHBshwzr
ZNpwL1Nq/Ezgy+7luxegH5/CebFi/w8QioK5fvTBvk2bf/jFlwvRX++syy8uXI++xnQMTxofDhnw
kZYlesaLsVv/qX5VJzZfskLOlyrFQFo7WNpE6Q9np361Bdf5JN25FhHBhUtF0Sf6fO6Xr9Vlne3M
cEyfsoB0nHgIdriXyeCMwgPc4+7BMyL3JBB00KIn4r2PxifbZ2hcBnuTdWoIaSao//FzXSqDv/5+
jsl/luvpiHlcXGgffj/e/AK7Ah3+vadnWv71vnFOyDEtapNNr1WCzLQRxKzi2NPPej9cKk6TFZiD
ZGMPWnfq3Dx6MEmj0Nt0hRE33foBRkRL6uWncaTcGJDHnWatWyxT41U9GAWmYM0A9oKUeyVhr6wU
B6DNopNbSvdTzHphWxDNaYRILtVbT/Kh9XS/IQSaFn1y5tnCLcUQW8iq+AJAJdP94IvFuogfM8oJ
WzC06hS0XN+XqAedTqKvpHdJquTNJbVy/2t3FWHA31pVCgM5XLcyOFtD0ljUAaeuz52z4udmcVic
fcB2WihYeHIVqLZdMhOMyEFyUw+zNbI+LRcDYqK5ElM8vNWxlTQ/3czI6ZtamCi9ayqCN63zH7Q0
a4iM6cLXJG6g9cPGVvOV2TAEI5NsS+TXIWVaFyaO/6clMU6Q1HWTpXBXvp6j1iMU8M0l/ooQPj9e
5QPumLU3TnwMXfvjvo5Ce1Cv1Uhxisv50o8WKRsy+zpKRCg4PL2d4bcG2GSEHmQ3EiNW5sO9iR3j
V5r94eYM9h+AnLTDjAp552nAOEadQJ6uGbXvIJs2WaRlN2Rg46Zzu2+WXcsnPHnzgysEOeBssQ/d
PfCyAGGrYWba6762GwvxNgyW+36vmYzUnF7In/0p/w8746hxaq5oaMxjS2zvNsADuQnd8UH1+2rj
5NDHVFjsuCaa+V0eWZvIlrURHVWQRg+GzXjVNu10LzLzMQJ4dGWe6NN9DYwElbGp8kgx1RAoXurS
+8OMx+w1DYpiG3CArYqsnW/8kJ/Tykgx0A/pWX0DP+oJSspkgZ5tTM4lDgFZ6SQwlWDiUjvAk1cu
OAnbB4bYWGcZxe9VFixhzt4nNSJQr/gQPpdRYZ+9Ge+L0Gag4KQewW9tyhOe0u6okbO+ym0v+oJI
76vA42mFUmOzxWZzMsdwh+RDe6eottdTUL03GcuuUqTsmubGPuc+C1IbB1m7bC2inC+79Iz7sYj8
Y0UIMdpuNJ2W434GLI0HJYfG5ZjtxehQedmPWU3UD8F9xu6nFcYe/yiUSrPr5i/wEPrv5N13RI59
byA4b1u76s8z62JkU4vRsqzRvIzL5ZqgrMVVhHJHvZQ2hPyegPd9HWUntX1NxvCTMOYOgm1JiI2O
CPLurJSjuKgNpp5I7EkNMK1wCovbRHBQn5Nl1ZcEZy4APq37n2fqayIGn3SXFFhZD5gzKgHDun6z
w+ndPd//xIGzcvAXGEw2h+bhrrLAzUCRkvQ53AKI6+ioFhy46ucVCrxpZ/x56mxl+XhOZIckr8p+
mLX/1NID1r5DLiPOV6ci2XCVL6Zv7mP4opZndYWAVUt00Oe66YCTmpu92lf7tEV4ECwNbTAUMOB5
CH5Enlzvb0TrOM/l6Mxb0RcQsK1lQwd8ZmV9DXzwDl1YnyynFNBYuqFaq01nEmlyQ1qfvlc7mJhw
v804hPqeiJ/28b4hqxHlrTzDtA9+Nu7rovfP90hgtEs/JIekk/XZVsn3VJ/Cmjf/uaskEICLJl69
89DlxBZr47XKOgoiUEeeKY2bSKaAKyJZjRWbwmww9CNA7PRnne1MHJBVRFfYRgFlpg6d1RogByx9
kStLBBI2TBy1dC2G8bPiNPz+Ri/FhxvhgtixdAt+ned4krw5/vwvFY5thnmNgibcmXZX7O9mOzRo
Lt3jPEE+bzYSHtM5mjLqRQIjkcWsGsiEe68E6cACJD0tU0q2jdwPdE7vV9a966FKymdjrLzX2Bef
kTb6V/VneTjd/GTap7px9KK5/drEuJKmqsjOI5GYq7JFHBUvuZ8dERAwYHFHzbV7z8MbxghwdC9o
L5fhVaw1zdpvpL4dkyWdqahs96Uzs4uc+vCEag9Hl9LThK4f4mgh6dtc1v+KYj3pqNzhFT3JXO/O
P4svGyHJyu6hI8czy0kgdiZ0eqo7zyAa2Smds0+w/TGPY9JtfP3VdtzTMJd/GIPtnS1ZIOYBxOFE
KNIeKW+jg1noZ9uZ9Z3j2vEX+laHaW+TmeZb9qIVdrtlN9Y/shZtNzEHIUAU5wU+TL4vbTjuhCr8
+/eftjD+9mk7Qjd0QYQVIxxbt//z006ckX3boMW7O21FpIn+wBUfedgIG6Xpg+L068FHDWMW/rfS
GPyL07MhNigd6pop1yYzYvHZxtOI5oD4FGJoJlBZOit9BGC6pjXngUHaSn08fcwtUEPweCgXorLp
ypiKPiXjZvFyDbynp6muUW2F3jWZjfEwS+2mRHVq8FIZIO0xhh3N0GaxX+J/3viZBtEtSsTRLOWa
jcDB1oPioScvhJChZt6DPSp/tGY9I1R0wzOtgnmq0423vIg76aH8K4nvyuprQBD0RWkPBygAhMET
SCYGWuk2E5d70YWf0d7pOppRYZo/zIlYhon7BWsD37bQlGTJ7fefk/u3vsMyLdeC8uEJ10Ir+OGs
RPJcOQl9L77SYyxFT/zQH/fIoQqoN0IXEFTuEug41km/HTP6pjHSfk6HbKfe+Ng5Hy13XNZk02Nv
OuXJlo23tXQE+5PfvWRGDq0WE8BDO0xHLxnQN+g2avrFt5Ql7cPQpf5R5VSZPZJCt4DPPnQzkOxF
tna/C5aTfm+vVY9ttsQUI+Y3yHWIv1CyoICt8uJi2PanPsbLaXHlxxc6Coa8PDR1IfdYQUAeGnCP
zRaOV4UfwMhJfvHFQIZzijc2ncf5Rjuyd/HbAZSsnmtJMsg93yLtzO5KZIJ1w6bh71Bs1/8wZZTL
OfHXVoHu2XCFbpvCkyYj4g+tQsI+HYEwUYn3G55LV8blXEsufhgzWF3Gh5WN+CYkMwXDYVg92s3k
4ychKGBO8xO5Lk/RslZI5j1rM4/UDOb1X+g5h0NRGzbZlaSATD7hDFElaShmq7s6mgBkgGIjTOvg
fY7GbI2GknnF8iw2A5flVIPDYxEf2+D0xkUASLrnI+4vROGl7u3NpkFlV0ZovAHc9CmUmqloq13Y
+dGuicttMOVwLVrkRW721EdCf27wYPim4d7Iud2kGsbYwH8m3bS8NjJkgUe2CtGvzi6MqXUGL3ud
ytxZ5y3jy2V+75gkkJZur9HdcheFyssWFdu7LKqrgsv5vvYdfvB4TKosXCm1hzZkHWzT7Gm0sNgQ
D+cflKqhpqZjEuYWpPJuhOF/japA3sDwyn9oddW59NfPd2kEbSEtimVHoKb4eE0cCXqJepDTqe9C
qOm96skJrGHlLW43QomOI/eo7VhB/lGbygjR3mQO8Tmf6+ZiXwdi0MiFpwSc/c/Ciaudk4aAUHkl
jSFfw7YjAhU5OtSoNjXWAZL/FQoa2swFPm92Rbwpu9LfxmPHYtmM2pXujy/hom6apxRtAS0p0Ryf
tV62pwGLEuBh178EXlCfhCyefn/tMU3vwwHvGLq73B9c3cVDaltLyfCXkiAvZK6JIsfcltg/1BDd
leClXThnO44sB5sOIZUoEGOoVMmDOgMmLL2r+wlCTjIks6XgtkQlD3yXS7uM4NSXEqr9feZZ6crJ
dXajGL2kob+qqTsCKWIGhbfLReU89W3UPlNFR0jZFl+UxQVz7S2uDtgLzjb2nE+ql7bwJe2rGFEJ
4SqkcTUlrMeifXaBbG9I7QgvtPPBKpti+lDOmzZj3YIXboABWU07ZWiA8vLMFMtDZO899Y1pvaVZ
7cDiWhbMojRdRoRVulLA+TYJoytQvUmM87pCYnqZA9949mf3FjPMCVAu/gi1ARNnOaBCW350pBKs
ZCfOdNVxqbH32FQlEoF/Q5Xy3ucRZ8u9CNEwgmPq6OrTNDjhiQJhV5IYpXq+xgXLIxgEbdll/Owb
J+LGD6poLZdzTsQtpm+nNA92aeokHsUPqA30J8B5jwrCV6fl7W6BnZ0oAPbMFmxCenG2WNVGXF6e
wRwflIJFPVQZcfVKIbP8W+qf0CIN9BaN1CGp81svyz9c9mVbijVxu3s4YtT4e92e0dX2QifuE+FN
6xqvCYx6dvU1iU8KLaBjCR8dnF0TKymqY5Y3y/qlC+Gn5EZ2apOZFcmdRegF54r0th08gHRjsIB7
0Ka+OBvRuyqbmFZb2zuOOZxmSQINLY1aHKbS2TDLpahbZt9pl5icc5mzbRfSkWtXUPDnaUC1Og7R
Eq60DxPf/cOYEccMJqds330OzcURok/mY0ko9i6J/HJ/r6ASJ3jNiEJoVxxDOGlMFCVoTpsHwf4Q
qOutJhZtxdJvusvcbHeRY3nVO43KYtZB1lPHI1Df4el+Hg1oWKJ4gHeCGAiVlhA7kk/9NUIewdjG
mk/3mkQdRAH0rX13p4YQTYXsR6I6xAyv9p0Wuqj9PG25i/aokkvWcsJl26LhMTjYRlXvCIgfiKWE
pBZytm2VbMjQnQkIKeBVC/1hO+GTWlQPn/pS/AxdsSbjvROTvKH5tN4g778niO74WZcIl9xo87XK
HlAP+uKNZMlf/MMEz/7Yt3CR4pqtS9oX6Vl/m2nbZjeFtT36GzczWobRRbFDjhDv1JVEy2EZqJfq
TRUmQ/Y0ORTgDS7aOEBPGKtvviTJcaW+NvLuLMlpFuS2OYkuDe7gE4v2FcRZMC19gLe0rWfuyBpz
7XZ56c4DWUJtpW0C93uVp/h7fXwjhdguwYdfu3E+Z8wSH6YqBPNXt3CriHQqk5arInF/dTN4a2x4
er7zJ3CsGvMZKldybSIZMiASKJZ9drPb31/c/74KACFLC8CCDQ2kbrgfbnaxBB7uSnaTLOg999TA
LVVHYbLg8NSz+0E58VdirZtWJnk7asn7a4RpwbVeCbbmWwVyGwif3nha/uANMrjOQB0JVw89TFbB
zo8SxIiOa/3cDFpz+6yEcBCON1ljiyvj3wfDj+xzi8qPkgCubTgjSvInoqh6N3ln1OacZTk454Wy
bYxR9aUNYSk5wDTWEO/FumDA9dS58CpdFJrq1eQa2cPv3zrL+rhGcUyb2gfTpM1hR/u03Df/cl9s
jIkIghZNdJg1e0U2coyFk6ZzA1dvkWb3W4twi1U/EbdU2/2T0iOHVR+s9TzT1yiio23f+O1TkWTR
NhGfmT9F66Kzc+ZUxbwbenu6Nt5NHbaUkiXx50tGdOwSVBFTGi+yHDPK/6yqGCFZRZfqdP2X+yVB
9eGYwwBDVvCqWTJlR2Ha9q5Mpv4BCsIzw15jc//LVjyaO+QPzYPpz8MN4u2+mzz6eLsihmvxXRMS
3deMYOHEtxt/pJ1qIFXf71IuuytbzXaAbPeHxJkvVpodWDHXR0NRkmJE/8UQlA95a2dPVMBoDhT2
fMiG4nNZotKaCgbN9zGtEWTu2gws/1kL3H+rWZIeEoHj4zmjbpqiwnorYyPdWTaS4iyFtKXFPSV1
BJksH81tkwXuZfTkRUc6esFJco3rOHoR+Zhs0xjX9TIwcyZvGw6Ynn7VI7mePQlywJDusIwstLOa
vZT5gjmxJSQvhCh6Qn9+1+rhpAHxy6SvX7RjoclMT2N5EzRutA7aMrySNMTOOTPY/qAVImkuWRfc
AXaG0TjQCtqBG1AUkZM5kWgq+/xEXiJ1IZa4DWYL81E9EIO1ypjY3H59KcRovZKMng5tG1r3vybj
sd/ZFQzxmF5wkzb9n8qdLyubMJQxH1eJ3s83G1+pkGG4s0ssjcjkz3Vh+a9ovhrgtl7HPzFttGiO
Xgzs7GtAF92RjY66wYTYE44hU7OVsn21beE8RXcgqRpGmdIzfnpFA3NIIMUFN6hY9qpd+gFpmaDJ
6snajilrXm800Yc1s72uXN3eIkv1TojBOhxOZLZpXC7cGKKKtIb+Uk6A0+ohoWaIxONYpu6BxAjC
JwfKDr+I/iTWbLzqE3KimQwwWkbrpKaYsKb7XSOy4NyM4t954KBrxBdKcU/GEbDA5tDb8QUrRXSe
7a+Kt6dcYlM7fVMXHWzF3X0KqKoqa6qTAyKBR8MZnnTwBceu9fmRqbP2eZSSOIvLpl6Rybhg4szg
uxaPb7M1RSQuyRWylekLitarlmtU/sXM6mLxpKnvqx5MUOXlXAT7+4Jw6MnHZrx5JGCTK2dUZjcE
7ngI0hJSbD9UX9w0JEI2IJEn6LUAWzF4gsIl5Th5q1pUim6vw68Q5pyfLVPjBi7GzwJyqtIFmgwD
j8jfToWarTo5AX5Jl6Pya9gXmWN5aTw/OIZaQ3yWq+2REaZvy2/EVL5/8b3gmzIS13F/1cJyOPHO
fidn292VC/VK8yZQwfRZe+W502dyTKuUU8kZ4LPZY3zNMmu+5ClCSk7a8HSfKrRW6t4NNQQhoN25
20CctiHXCOGXYDt/ajuDD84OP2GJkySPkZozldnrXZY2OrBDaLq2hl5Pp6YlIwnTUrTy67473uOZ
l/QwoVyWTQtEPgS4TvJfXq8NGwei/QvqUTrfI04YJAHlTg9MfIpjkb0i/Bou1uzvctZD7xDbx60+
P0PLr9YK02Bq1k9gg+g9+C52fEIH8tlANITvivwJnJTPTJumlz7vXJZAdXNAnZOff3+Pcj7O9xzD
JHgRTRTCRVfIj/tqW8PKWDVOQuEfnUYtQUEnuGWg8dsoVUlTe/kZrMn3WZfjeULQc3Wa8DPEO+45
Sz4CzNBfih5cz2u7z+RFgufby5HFrm0M4YN6CEsRUt2gtEC6hHha5cBMYXYu5xKqMeVZdi58M9lP
s2aCu18oCi4XBELnCBCaqMdVoVSGg7cJhd+dvN4ItnXBFEfDLLDuajJYBn37a+vAbLe/hDjB9cU8
7gGQQpQ/CUZCiE9//0b+rU7ijTQsl66AoYAUuvigLGsxSDtMFNPt1HJPYs1yreBIw23nWdR0f6ZG
QNe5fEn9oePVFgIiQM6/Sl/1rCG38cj+EhD7IhAmu+mobtNd6N+MxfCsHpys3SIHSwGAS/sE0U+7
Eg5s7RsDs7HBUlBzyl3DaJIE87y26Z296cTIDpFGZ/hrBQTs/MDZVk3aUIK4RwKG9Sd4BXLjInN6
Ssrc3lCZZ895h/JpEG3/PBCuvjFmvGO/f++Mj/MDjxoJQR6VBeMUNHpLHfWXOskjqddxIhQ06l7q
iGFY1Z1e3OggIuDLuf/eDk66QqyYPczEl2wrPczgXzTThTBQQYcewTYEmbG2dbM64O0lpbKpjCu5
BVCdrcPvf17zb8NWfl4pkGTZuufyYX/4ees4C1jUE5GV5aV5idrRfTC86zCa2k29GIfMfaintjzW
efanbKtpqzeSZYDi13m4VLrM2iPvT454bP2TepC6lQINDu/0cyfKuPL3k7vVotzFNRMRdaH7xj8I
zMyP5//y1nsmzhKD8Y2wPyp9PN8qBRVUs04T60kw6VspoafVm9+cJAAHXJ58f9laln4JykAf3gJj
iaBYktw7eUxFl32fubdsuo744jjxjGPceu6tkZN701zjGlWEZ/z+/f/buUYDx6rVZZiHIo71xIcB
azSHaI6GrMXCMGvXIEzHpyoI3hSBQTqWtpsZOIbzviyN5BMSJ2ihVv/k5ulzrVApZna2exgxbTcT
9WJG5ww9w7oy6y9KbYgmiTajL+XZs+pNtxQmaWS/4tJHQcwqT00m8atHJ4urtaVzv7+PbYYlNkZp
cExggFdGvi+q6EHE1Rdt/Kntgq1oy/mTV/vXKg1f/EV6OPqLlaRkqH8YyszYaTY3wN+/Y4ZucQr9
58zS8zwhrKXzxfooPxyy7VRUKfQAentkrVxmUdf9auP0Jpq3jOiWyJrFJuxZxHjTPeRQohdekbow
BVmCd8Y3/YvrsyUP3QaIZB0RBQzwXVxcstiTEItUnTsxs8wcJHnHJp43Ls1Ig1ebGc1z5j0ca+Rb
uB02CTU46Apm8QlBnFs15SbuV55NfSaTwW8+JbI4oZm7qPYmndoXzDI3pBeARfOUJMOqs0nqZV3e
DWBMZuIUhDNjsEfV3hjU7V3VBTt7aVqsyU0h/4xLetsydeN2vS9TzTpS7nD0JpEFFD9FeSSq+Vjy
W7O6WVC06FjVjVAXxNBk8UNpyPRpcKsn5bJWD/VYGevU/1S5kLTVFoN9aHHSmovMENp2c+i+GQU8
G0hZCGqDDLC+SZ0qPB+0uz5qF60V2oWVgofV3rDMrfAx5HZu9az5SAO6Nk1eI0YnK5Mhyjc3TY6Z
3mJZaA+6mO1X9HkV3U08PmNAHTfqWU6U+++PIfnxquew9XVN10LchYBa/7gKFLIO6kyjU7l3YA1n
NlUsMlTfeIIZGr8z9+e6O5vxNgTr/oQmkLm3Rytgy3DY/0ppnTMdlxppHWv1NVBw9Vq99046JFcE
gj1FVgGkqESMWdZVci5iy/tu6jVadGH0O/zD2sazsu6QaXG5noYsu4CMXYdA3Db2EgA2kMP+4I76
Ph/c/mIUgD+W4LxfoBz1TJsHFChdKY4aWMnjnU3Uh5+dAuHez6oysn+4GX4AxoUPKl9cq7lFhmHy
MLGOVda7uAaxrtR4klXMPku64QUV8Sqo2zO/fnQ2aD/3U1xvZQQ3CuGx/yQmWAX5PLZ8pk13ZUZ7
VsorBk4lR0wGcrFuj/jcswfUVfVjM0+7GZHdBswtYnlo9GstndsnPc/lvm3BHv3+0/77TJ+xD0ec
/P+MnddyG1u2ZX+l4rxndXoT0XUfEh4ESJAiZfiSQemQ6b3Pr++xN1RVEnVD6hcEQdAAabZZa84x
EVQYLrWfd3UfL7SDpTNtoLwzraqM8GazsvqNXZgfhpkMJZp96TmeCoLYNfxO1PvfciUwTkljDY+F
xz4uqEguYFxu/LlObosFSZg69DFqAL3qzp1Kmo/b2BsnRmhtVC+5FimfgU2dNZ1WrawUzpZnbspe
f/79Z0OJ8X40pEHH5cxqwzFNzbbfjYZKRG5GMZDxnres/6WNIiPD6BDZ+qXvq9caBgv1/Srf5wYO
Wa5I0q0x0N60+FgOtFeJyITNtnMr+xwbwIO58gayvgFx3C7i4UbVYuf6pZkv5B/ISoaVWB+nKA52
uiVyz53B+BQV016HfqCypLjtprC+BPgc/VI4enP9fpm5S9JEK/c1KPBHfcSQYuRVBUaQrZphEaQk
Lxu7rzGSk3UBdE2H3L1MNepImhplkBoHkJ8Er9jlt7IxzANyM+1uYh7zgkrHoEpJOVAA0l9PZlKx
Ybf6t9SOoCpIncRsBOZujF2/sa3uQj18uh/HG5fEShJAswcJ8moBZ96mZUl/icEQNNd4m4xYCq6G
47kPtuDH2CKWWnZFjVVzdKZcpfimwGvLLUSs4kbXEhuC7RIiZAsHBMei82m4tyNrfXzCHa5jwf6T
D67mthuCHR8oYuhbYrb6I6Hb2X5KOsDUSQO0HwHVM/FJFVVbyIhqH8Uf8OhKv3Q02DtrJG4g9+yM
PqKFbT7zym201HcI26bPg2iRw98tKZ99xAUcPgTpUzNsWrQKQetkd7KN0FLt+sN62Hy/HsaXgkhZ
RQ/NPsIx3t97GmKCMtASdVtZo3OwA4tkMKnSnBaCU9oKVLb8Jp16a53AK1gFxHSK7IGTp0H4kzgn
XUQtArZUc3yV8jtAydSbMD2oSAk+qGYUrhGkbXvTg70302IXD6nS8zMwr5MtMK7mNurm2VfdgT/k
qnVyYNjat5M7susex/S2rFSSwRJmK7VPLKxVEZQ8OoSfRvyjeOOsHmIPk/EEH07LtZA+jNl/DSg2
FlqfPk/GYm2wGox/KPbb74v9rBA1xiyWhrrhAW4Vy94fdhQYUy0cT8vwvYQYVT3Z5SAe/Zki64N8
UCZN8RsY2nv5lOjE5VLoH8flIE0x4DbjDyLEFeNbd+aaL/yidf2uVaNb+TB6jbmjGZgz4yj1qZwA
Drq5421GYAXn64PlDexzsZKzkw/ur1I5eNcsMMQCDANevmqoyW61tvM2rW6OZC5HXIwxsTJlncQ+
lK3mOVXrM9nRN0VptrdA8iv6mLeOuuQf7eWSz8V46Qvx+TBcE+Qx4kfV+vKmqLzmNNFIutHtCgpP
o7OWRQxwaXFd+PbSkDkpbiUyD7YRWIDTnLYtkRzpdLH6dq915eH3w+6vtQZOhGPSTHCYUAztfTkc
VH2rF3U4gB2FpqD2tndVMoegJDHy1l8ULVI3pgrNwUQ0sfWws2+4l9HdTtG41eDp3eHkyu5oE2d3
aEXR7QJfxdPDU/k9rQr7jVzVMZ+baykhdln24vhpWOS/pchWfbeN4E5Y0bxOphioShQPm1CrmVUF
hyvoLIrDcjYf46FfdYueUcv1km1D9ML2eg7zNqeVYFTeNm8pTMZKWGzG0bLIFyJvqtHKVTSX4Upm
dJODml9ro78/nPovinRDM2281rYmtIa69Lr9cI07iYJAsnbAUwrnyOgsFkYoVOMz9iB8WU5Qvy7x
A5sZ880y849TZdxHSXWFj1E3HU+WO10M46AhVX4wBdOQlLu9XafjXWI707Gzl6+zSGZrshQDVFPj
cQ6N4g+DnfGLccAwNE14nHTXcg3vvXIpHIxF7BTM1ZJgiI2sno9hM5HZYb7LUJNdBkCL9PbrHXnk
LTa0f8v5PHPcBp3X3UuBcdIN6teUmsaRrI3yrNZZcdKCsj0HuW7epm1+i2HmiOXDONngd7F+sUtV
im0sHbZed6Ja5R7qiaS7358n5/262TNpO6LdtFQufNt+v8UOy9bFtUoOS54xj9M3xIS9DE/QPMHX
EyHLyE7ahT7FO2nQSxoilQeHOQl9vSFIl5FLJoJiB76zaKtR0bAnwoc6B425xjHRHXOMn0f5lXww
QdDvhj7JocSBNAuDhYAO8VDZ3vevYptDrSKdewyTXZJFhyRzqpPVleYhHLyo8qe8vmh53x9sJ2Jb
OqCHgKrqEvJABHTLabwarzo1Oisd2Uc6Mt1tp3stENjooyV2TnL7RBqBcAKGA/Jsb3AT1y+m8JiT
ELs4S7DTvPglrZhtdi7X13cfM0xcwS9eElBC8bTSHWJhVHgwq6xNvM2slwqQ2RY1jDuTcNDP9xSB
vWMcpNUfLk0p5Pl502xrumfp7HXY+VCe+nkWyTIrdZPAHdEPs6tYNYJO2qWMXX3vAVty7a/40ug1
9jMg4x61STNCnfZKOCusxQ4IZUtftcwRt10c34zG/GpVONOc2MWaaEEtYyW58dIkmvwpdKHZVkRR
zvgiMjvpHu1xhGVKXgbjClmQw40T51csJhRgk9ZHAXw66AJKnCK+FL6+SpM+to7QXnufXo+7s9XF
RMAyVeR8zfmuYE9zynTL+cOB0qxfFtTsC1VTpcmpMVL8Ul6wLa20FVNlcXQFUyr827x/CTMCDCEU
mnfyAT6Rdcd8/ZlQDKhm6pdoYF+81lLHhq4UfyBYHlFaK8RTbt7dJx6Z5roK27eIii+Ja85bNHAR
zAWH/Piqv4+07gPVajillBl8HGt76ZNNAtPexgWDlV90hMib48qzBqDgYg/XoH64sZXynsJntQoM
p73XM89Fw+GZ4OUW7QzaPbrVlYVdfovIpAZQKlGFZB2telzTD2XOBNoXzVFKJU29stZDPppH+dBG
lnkETfgcWPV8yNtqWikwj7juO2NnUKaWmglvgRYxzWOxbhTv26g2460+NtWlqZLaD+2/r5vPeEIx
YAz9Q+OY+xKz8TakL3YsMYTUSZuseiAQoJlPLWnn66UiIoVtrpuupLhS2hjCVL2hsA5BcS7Al3Ux
F4EHMmmkmhwsKn7Y/5SU05wDLTsppdM5JxkLdb0243b81HUp6Siq3W9Rl6ZPLq5TN8CwFCixd9YL
Kmq2WqQ3rofQD3tcTlPOqg7XFhXzR3o9hCGKvbhT7BNiWmMPJUT1J0UnF4wC3Afy2tK93dj1vorc
dF8YEA8Y+maKJQRVUngiYq3He5BXAbsDDw/BGndcvFbGXRSjOPxv3b9og1Vaafotn9VaofhctlJu
qOaAb/vkgdmcLDYkNkeP3sJOCTvCMSk9APxxP0eWvqXUYWPpx5soTQHyaW1Wf/9+ZrDfr/Mt7hrL
ouBNDdbk3nnXM5jreR7mwWN8UUEz9g7uRNspiKpGWm0KGBxSzmIzRDmcfcmGcyqVmkkWrgHqCLNZ
BbaqnUca2cIpu4CFIriqh/PaGJS4HJJS3DRETqbBj7WqkhhvtVoxQ+Wrci7U/SSgLCM7PfrG1J37
CjxBHh9IalpRn1s2HSRAQjmWJy9t7DNarPyxbShO2pWdBeiwiIcVzUKjq6e9EmwKlT8sL++BQuha
cfV5Ezpme/Gq5SyhG6Nj39TW3BP4pDcHtck/Sr3H6GX0JlH34Vu22cUQNpVOivtJO8YD1i6daaML
CKgrG4Gbh5TxpQZz43dKFa3mYbl0EGP+MKSZv8zaGs1mhjI2YFTctPd7MJSpBfAQ8iQXWhFAhTrn
KB+s/3wln5qYyArky9CVochfgiEYd3IQQpsgckZII8PBjZFXzR6vh610QUaDUD8QV5ax1Yqrw6IW
d60GWlPaReRDs5zjEcfB9Y4kzlZ9GPIsW5k4Mjbfb1PdqPZDjfl4QhezbeZ+zTpvFcvgsFYznwpm
WuGeEsi+KMPAvNTOJ8lo+P11/Mt+FdenqjkqmgHWNyrmp5/nSXfQJi8ryLYax+4b1ZTgg2m23iGw
mL3muFY+hJ3RfcgdnDSq3axYTkwUhgHyUWY0juYcuDvTxQzWlG177whYIIQ9orx059CUef7QlLG2
tUntgfC3uNfAzUAIO00a4dcSASx7fDvAhel+tZ+01t5J4pBb0yjywPeuUsDG1MwK94hhr9iXZR/B
/DKXI5YyG3IhQa4DKLC2au/tqYa4pRT4061kwIDtUSbMk4DWaGf8ndJnu/z+AL5fyYvjhzJUpSSl
6jbrxJ+Pn04ukJLbjr1aNNg7S0Ac+Eygql/nswVH99vv/9svEAz57+gC0LunyMAG+ed/hxBNh4+N
DuoqwIN1+C2mN14CFLW2gWEud+MM1VCxH8E3Q5mxQ5jaTbbD665ssffUsMTJn6X6MyTVKS1pcXlm
spfbJ6d1H5exna/PdALpcHwv/hzBH1nyeL4grW03We38qcWhv+9wsE7DmetoKhJkl6KeuKF/2A6p
3HCz0lNKTontAGwKsqNpm4LSPvdg6bmQG0ZCSGayTg9xmyJOyBvHr9Ve21kzCrrcpgIMEG8/TkW7
iV3jZkrn4BjPKqWPPM3v+3ZZw0YdMCCPULxLQ/+DiYMeIu/xxwUnBmpPlNcpvOK+Z/H582dwjaFD
ImBX26t/LUE3uI3Ub0YFtswjH26j9fa9lxnJSqqswwl/qaPRvwhdrttqrlzzYDQOhSMDQLnWQHuQ
W0K3BhOSkvq8VtlsbKWwunZrPFTSwVQrI2QBp3fxHsHl8pSgPJc0gaXaS4pTZ6RVpVrAA/CqW7XV
53PVKXs2FTRqc1+NMQTVCO22rdRtiwe5/JALkSpo961DfHCLPph0E9YQ6O8mKvuC+1Jl2Qg0MrKv
Hi3VLZvbQn9xgZdvCZmYaPy3w2PaL+HNgCIEN4i3bNlJ6WtDSChi1irnckEOmFcx64GHq6Q8VKhO
F67TXygUEcRhITb38oVwFKGsnBwMOWoGvaSfRI/ialWJ3fIaDKLX6xrL9lmmy/RLs5cNoJI0MAK7
RRCNtbBmkUJoijWNGXPNKS2J3FyYO0eFiu6zIqLxM6qxb5NhvpJuUnkwYis/a0n8JYePeR8o2JYQ
PH6qtXxnaymsbG0bkETMmAN+F06NH4ytspsKwceXMeRVq71eh3/7S4RbFPwaKWLRCGJtlN7GJkkb
CsPC1dg18UpqJxuhG5sVjBICRsl9Oh3Q4bxlc1Ofq+CNbQ1q1VlXIYVSDEb6ZawsQcYiXrilSbZo
e4uIm1VYGFdhvqJUoA8B9PhuOMeryOPCoraEgF8+SLGcbO2MTjVsrr4bh0ifY6WEO9WNAVlbiH/a
5rbMqg/SmKx5MHlrOM/7PE/WU5g4txLfX2mZusI1727jQ70f5TFYYC1tlYEEVI8e/CgMLk0y5odQ
bOXnWnmJSDfZXj2RA6w+Fkzi7JfKZqqwDIRMsJs5TnchHJwTGxp9py0tfP4/MREccbv+eDuTWELL
DIMIuhrUx7IN8cOQtNAFWdrcCFa56plHdajmG4UVAcVcvnIjZEU2XpPrvexma2gz3iUbyESk3tWs
uXsDIUUbdktUcaOIp6VWj/s8s7HCicwbxSZjczEBisinKFw6v65qBaEtTBxU8qihZCDjZOpvcV+3
N0rGPsChi7Oq6ZGJtZa3k2UyfSG8NTTQkkkLpFHupHR0VIybZmoWWq32k8XGUwBenftIYclmhsSk
/bcNmoYv1za4x5rDKjPWmB1GP3k/jHX8ScPeuUf7DJw7VXdSAa2U36IUVndjKfVWKr+vDWe30OyV
lrI/kYGXvdBPwyqob+RT+dXc/mkSfr+HdRxdUwW+wzQoRFEDfzf45g2mhFojXFL24uuezpBwSw3m
E2gfKqh1gf6ZegAEnr56GrMyWpFW6XwqWL55BHhmVa3dJOKhTzqNHK6HXEeZXMeJ8YSNzl4l+VUx
nyBCuqFXSVfEsWdvFZ6mjNX+tcw+RLh/8iAxdr2w9wK6wrjYOPH3E9OHeou0F1y0Ujn05rOQDd+k
ahmbCC9dV9ms72XzrEWVQs6jt64qyjJSjzETDuuuk4DA2U4VidAJw6J8JciRqIYeuZlmvHzsBqhp
boEkHDyjgRZVaV8lN0waIuRXRkkgmJ45NjiB/uvvFyiaXDD+eOOIU2FQ23LFvWNq6vvyfTy6JXKh
YJOOru575RDBRLaiW1c8OEZ4RwCKfpDfj4wkvs3S1lw5IQqU1GsIxoTOeZgXLb0xrCDdSz4VguE3
wCwQzcOJcEkVSqucGpvZw6VppxhqiywNmZ9CdTMTKRCQuOLbOfkmsqDcms9Xe3lF4xADpYYnoMRA
zo7d2qr5+DZ0an7jMu/eGiGGKy/NqLCBkYqGxv2oR1DoKdz32pyvQ2v0ECAoN3KjsFQMo9bs3JKE
tGkpaK9TxaASuczK7monwglLsevz0PQhjKEgWEdxVR5NnMnRkO29rh+0fWHb64U4VHX4e7DG+eTB
DDf6bID/zeB83Yfn3ZcCQP86lyIPRPav8kWaHOM1HVJKXpOpyK+Gwz6f09Ngkfzi2Z3Ys6do8YRi
pUhzmhTKdGuyIrsBLRaxMoZgW9u5vXXjoCTyI1AJj9fsLV2XdN3S/oSMJvbtzoiMhH61t9G6oCXi
zmRsafP6xs101gBGmmAsR3O65LjZ28ru4TXTX87RQIC8mTfgqeDnzZDCa8Tm+5Jo4I1Wjtu2VUcm
5k5/gvndbK9zpOcOew9iPxR/kKbFALK77afd0EAHYisTHr2pqr5kzCUn2ZFRvDAFC8JOSmIkqNBq
n6/q93bRYT9M87TJSVm6mx1nPCZ1qxP5hXlDn9CtyhZvOzsPqJOzg6ng4rSjFNB63CrfsnJake4G
Wl5YW6Jas26itBm3GAf/vkZmqaq3bH5/I+nSeffTjeTarukwoCHxchi+3o1p/ZAReFF28zYKBjJZ
MdjmBrnBKI6iQxEZn5Gh2odr8zCjj6nEyaoAyHuRehvwnVvNcvODJbZGEBym82Bwo1EHtV/0tyBP
1+wxzDeIwOeGDMbnhUvUX4b0xiq95IBXCz+vpvSbaHBMcA6ELhCqhGcTJsxOPlXwtJG3RoFXZtCS
tzEer9cqM+C0n+WKpiotrvvG8qj+5QnYrSxby81dD+b2EOWjSgpz5JLE6s0LXcue2MUWM0EQhtqD
VXWQHbVCvdEMx7whF3bT1V10M0h5qZvat8hj1xFQKT0tEA3G7UWDAut06rCzW6yZleAemiOZMFna
XVSvweG5wD/nxy/qZFGxstRHe8mHR4Q8CSGai0GN2O4f6x7jQaIW/W1UxulmSYnyKjCmJ1W/k3Ay
ZcCvBVXX3Mom95DWiOblIkqsn9XCupXjg5KScynlJywbwiNIRZahDUWHHPgVYM+cAuYyuxeH267K
zRKnPIRHpCLRWX6F46jaYoCZmYgQmF9vjI5yui6cc03WtCwtVIwfEyIaR0s/pBOBBO5ivnl0xWiR
q6hM674k/NL5hHlewWvS6BfIKptEB24YeYV9DuKXllXKY4GWo3cmVHDp+NqK6MSgSrrVXOixL2Ws
Q4g1oodfxu1LZkYilmwSzhBXkFOu594ekMXEY+Zuh8lzfPmy6tG/v753y2bX2Qf9RVPm+dYUHRIz
KS5O0Z6SWMupzIJAva4U29Rw6XIWd+rQkpSUdMapXxKqgQYbPnl0tDEx15Ada59GHna3rGS2lx5M
Mynp8QVdcRjJUsSa0Jk+tJXk74RdCyCHDeGlfo90nPS42U38wQnNfQLd9XjdgmQTOmi6d8lraFZf
9aoqfPsc5h7hAHmIbFQqIya7oZxBYrZ0H8LTbdZDPROQKMyIlO2GQzbGB6zduzjsz1JtxJSunPuG
Kjjh69I1kcWzeSIC7kwPDFeQYFJYcXOwOnVnzhF3bULyErigbpcMNIYZSr8/oKOi17O4xCIzlwZb
ruKWKELgwHVLQzhBcx5I22VrRPeqEdKCmONDjonwxgLLva7t6eE67JmTfreUZnaUzvo8Ks3T74ey
X5rHnmHQ5PSYMoRWlcrcz6uztCbMLzCJxZ5grVx3tXRqVU7bIXSi6s4FFbFtC6O6Gy3ispOkeRoR
zIKeEInV5egBJkyBAU1E/bpyTVrolroORzaAcTgcJW+4spppnRpmsqVZhf7fdLS9ivnxM173Pd6H
ZZPg0du1mUVQuhObp0U8aBVgSRy4iKMNeDp5N1/vrWXKMnQO5gcpJykD4g2p1l23VtdZJepI1EWY
OKxC1QCqZJIvmY0ftDTix9RBAG65ZX9/JH+t1nFYLNumpKmLZvz7fqQyU5Yz2Dt+d/Rhrq3PRLsG
bOdbJqUXS0RkyYcYqRqkSZaLOMcHcvac4xI38TFi5ehnmTLd4VeHRUP888bQWIuMC8hy9nXxNmwK
SA8Wud8ZQdO3itsu9CDQfgXTmYwFtHTUTEl/8A5i64z001afvIb0zQT1yw44sEsJRpnQBSb4Ipfl
owPk4DYo51sEmNHXoq0jMAIzzr5lWRtQe7HAhwgPw0g7WeGnFoPMpSdb6P73B08KR36cUNmCce2Z
wMNcRDq/KMfCzgupShA/1cIkvQGMO+yDQdP38Hi+tf38CCvIO0tLaf4RYj5hU/D67xdH36MVUy9R
qpukvqtHJCPRR1NdQhYKLvFOXtnu1MYeN7xpZdU52HSR844PYTSOD7VT+XEwuBf5LJmZ9ga12XRG
9JHEMuNcc+ud5VckmXCHpBAUMdnUp5GAg25SSAROvnv3Wg3xUBrhlZxGclJtjjdOfRnHNMRNfuO5
PVTFqHwogA2X1aRfWDC9WG48bkbu0LPhIpQMtXI9NLW3m9jykHU4HuQefupAm1WDdiMdLkhVKWh6
3QuorvbB6Z4HAunW00IMXVia3woEVzeeOpETms75cnDT+EhhOL3rK/XjlVVmZJikAQWHHtI8Ir/r
i4qK+aM8o//nJyhwKyHB38pqbuIw6t49/Z9HDDll/n/F7/znZ37+jf85x9+oPpdv3W9/avda3r7k
r+37H/rpL/Pfv7+79Uv38tOTTYFrer7vX5v54bXts+7fcGPxk/+/L/7jVf4VUBqv//rrW9kXnfhr
YVwWf31/SbCQxZX9H3ay+PPfXxPv/19/bV+a8vUfhzZ7Kf5u3//a60vb/esvxf6nblm0fVUNFw5g
RJMhmUldvOT8kyaSKGUangAHaULBX5RNF8Fg1v+J3cjhRYq11tVx1Ja9fEkTL7FitTwNozbizr/+
/fkv13vweuL+d9iz/XNB2DJFK1q3Td4jfm9QLO/L3IOZ2raZAWWvEX7RK/bbhWDtNOw+KaL7TsXY
8/u43hhOd6/HsPIGUWcToGoqb60v2sg0FwGwESTnWzlR9W5Rbl2LnL4mO0U5XlvVohMcTS/JVG86
Mm83oQn1sJ4b35mqaWuaPdQ2V90udngLy8Sv+9fZrO5nqm/R6J6ciQphgypDMfg1JEwXOnKs0VgV
dA1grGbCLTgT2xRPA/i57HnSs2Oump967ghdH2gwGQDKlXTtsOmj579sJyf60ql1yPK3eNbS8lmb
CTMQfy2evxltc/7hsvh+1P/xA1L7Cr7874goDzPUD7G7UIUh433zp6AdkjH3YhDnDaL2yE6GO6bb
oFLZLVLUXEuZqTODw4lMeyU0LF1dvMGWbgG+e4/iWCQeBzd2OOheWRzVWv9UeBxZhSCwVaJtiGN8
dIjhMxrr3M1Rtw29mQNThU/47lE/8Ht9THG38YgWzNGtLkYdrxtUFnVPOHvE6QdP7tO2yH35Lisl
+5Ytn+zAeRzq6C0ZgkeEyU8adCGBU9Cifr2U3We9C5+C2sVXuqQVKi9iXq3iKbUuvcoarU0WTCMT
4RGegVFrhgXlAUzWrHDEJUWYTR6xGjWGeNkWgXLboHNZUb05a9YzXa0LDSXUMq77QuIV4TCRh3Oe
D2LmbHnhutx4SjfvdOIZTHMfTe7HtNLhaXqkW/Wc2CWm6MkXJsUnf6xHFIY+ecMToIbWzT/hxkE8
mPBZGntir26x5yioGhpm9qy7Khf3uBzJlnroLN67l3ZfRst97svwXOrlXT8CJePYRK3yahTuY9G3
vj6Vj+3I9cgV0foLdtCVmvKOxpzj40LpYBN6ED/cKsVtuETKiqmQlTaxWhhcAIHGZK7w+bQof67d
aJco07ewLS6anbypwHjLikRSdP0rpDU9kcTlynVjm8zV8M0eOLeezT8rvGLlKhARvMmvTK4ycV2j
srnoLMZXWscNjUWNJdRXCioEhseeS31L2yObfbNbGDIphLS5wLjdG0+N+DR9ykjgzSscgZ9aw4Ym
Ezo7uzLjVRo85G36HLvUT4jDWqHuAsap8blJFvk8W9rZazm0yETfai099ZaCXDp+GNTosxKQyZxn
1PvUN/EB0EgAgE0QzXah+jaQwzSa4JQAFSBIbcO3uloUWDj9h4yAHwd1/Yptdbltm+Qmi+nhQAq9
pLm2qizecaoo1qofxnMdlh/ktT/oHBqjRqM1ldvZqCgtay/y07E//YN2XuL9fr7dLayiqmmjWLB0
z3jXojIVpSN8qNRXbZocnHHq4VYVL7TXCp8c26ep1E9ObF9YYmxnVd3ro6rDiht7H5jmpSyp28RL
8oJRibZBo/hWlEE7AVzhlwu4u7l8sB5UneukSlP0KovQNp0aGqfrZDAeqjjbGJRUHE17hRJQMBC7
F/FTqZMcaG6A+8400Yn4YnnBN/Zam7GJuD/IlVx5Q35H8iFqw12vG2sKAKcckGtf5S+RAhaBSsg6
cZWjneYvRWqNfjq9Oor2tGT6ox7VtJ7VHkA6gUcwhhRfoXroa6z+uOp8Ry0+1kvKOqss/IjPt/C+
lESkkVG4Ff9GHwNf6du/TfF5GwfslWZPf7skCPhRKz69PfR/WOjjyvmp/yCGZssCDoI+1EPBwFT4
856Jw6bj0nfR41c6Go78RRymTtEodpWU7NynMSLws9SeM7NT/CohiYI6l5+W81mtJgxKycFbOEkT
AEt43dHBQ8hExP1zPBaKnzn601IzQGnqq+KkL9iL0XqZLyFqLX+IUQhNKUdLa9SNMzv3bVq/GOyu
dY+XUwb2uC6+ThTW/VJhLC9fNAuYSapEHywne3FstUTYm790hoNQxPmS2VxDHqpOf2JYghQB32zy
NmUYEOPGdOcEHEAWGsGKhLOx4JDqGOd9BOJPbYSa2mELPFoX3eWTyleWuLy3ivayGPqpTPJo0yWU
J/Vp9ke78Wi785lDlqY+m2K0NOqpKLXLxLgWosCorZZqFOVEReC9+9G+6ASG2tWyd1Nnt7Qp0Zri
E6iJQxpJQt5cCHwtqp/akACajF2Ur6JXZL0xgysiQW3kkk8ShEq1mhI/ijV0D12Vwb/vN2mVfkFD
9YdusyNMLu/vZNwvnqZh6UJV/e7qUHslDpGmaWB7aDQWMbBq95KP7mVZOEZ2X36lHy3SeL0V6P7c
Jy1wK2+6kms6ZMqlGerbuvZESMhLmcLMFXckHHCilhNOll0+gYfeoH46UQh/ET/ZF0LaOecknfIv
UBTqBAHRhyMXJe2zl6ozyZYkX3L0LrSxL6UFpUCNWqhhLscy5WD1CudavIFy1p4GXT0BO1N8LFRM
mgWmqFK4P0kbmGBD+d3wlNYda6mclHsh/cj1j/weyDn0yOs0nhCZDb7axVBPCv6shy8tmpPDiOui
wHiO75E/ovGAZp9D1PabuFG2chAgs3s92/0+YlizGfBmBj+t055+v7zy/reThKhSo4xlGs7VyfRD
C3EulJZP0ugQOwZ3owR96BMe2WnFZXCKl9YpXyjelWytzVVni5h0k+uRKKe8pdbM+eO2NrIXMTKL
n9eWCq4WCKG8zuqdge6ROpv7FXXRelFYsSAXIaaRXwhBX4exclTZSpP35gWgVsVtaecxl7s4BzTY
v5T19CDOlRjwceFyQ1oPVWBdklQ72QPFo4LWCEe3jPktyrxPqWc99WL07DTz0gVQACBPDPNurrtz
bDd7XTUZgsSc0pP1PYzQRM2naGTAKMWlwZ8lDIUCffLkMpppFnd5UWJjSTMdIQFj9tyOr0WrgM/N
zNq3xlVdMtIECme3iIdnwsE1XwkHcJItrKzZLdexmn4ZSzDghkO4jvbUFvZFDNhOuZSEcGHGc9Wn
hrluIpvQLzN+pdOHE4ywpyYcy9U9bQjlDyO3+a5zfB254euaoC/ogP3iX+EAEgqqQQBRzfKydOWz
WufP7VJdzLy8sHF5aiKUjcjsWM3lp2pQNnb1BCvuOBgFMVPVZY6qixG45yQBN8SqYWqifFXX3VMQ
H3Qve6v0nPpWbB20vvvAmiUnWCacdyUO4TA6lmr3ktTFSbGzC/M8KzDvIVH9hbVMadNNzFhG1QSO
rdwyeSua8A1UB6toci1IMAA7ueZD+URVUHhLYoLEzOaSuq6z7mA3MGQqyTrLkcIadFu8vnyckzDe
BW68V92ANolcl+nVx3QSTMrqTnGy+y40Uy6NO6NjN2SStZJQKkOHLGcSKsT5OkPBuVdRQPZgazb1
3D/ThD7FOAjlitX0OArVSBlr8NINRjZ3XVpO41Mt8IeI5X3HomLl9o8L/St/MpudmYZPhJZ865VP
k23tI8XamwBIueuZs+Ye408JeGGVsjda50kG/K+YTkXQU+bzRsuvnXAzTmK56BQnEkqfBCXGKi6s
Mxjq6/gxTBFvis+KzZ+U4yI91tX0De7LagAkAdAbnAHtqQ1yjGbVNuEucND0KwYEGZNFM1OZKInj
w6ZrIJQtJX87CsCMBI9ogjJahtGbkbPOlPsK9F17a3BOKalAtP15MLLygyI6WEvFTkvfi8tGXEm1
WGVOOtcc155bFc/2xBrZ7eEJdQbx7Fb6Ni1s9chdH1ZJ+ziEzjHpRagU4bdKdULlxbI2uSndFM52
+kz64VuH+s5PiVRv0uiTJt4zWYefcxu/cEJi6Bx/w0bgeyZbIijPqR/P2ilok+cYxDULJOVV7rSX
1OW9z2z5bGc3v3kzKTQgS1w6mqzt6Q228xeitQ9gNe6SJn+zY3LQBmJI9CJ5YB+WoVllK69G2jnt
uFIWw172BukD7Ep4S2VkPU7tVztRSnQzNGKThk+CK4uyZZNwtmNMb/YzdvbnxnYeTcXci9V9wPkd
mcHmWDkX8d+gqS8ElDHWZKcsConTVjZJn5Q4M99qXLKlODyq9jnp8k/EaD7K6yFewq2F1gVnQcYW
ZKF2mT+PYl0fO2xqxKkxxvwjiAKkORF17MYbb7qOVJVM4UaOLSLCwmcYHv+PvfNajhzJ0vQToQ1a
3AZCB8mgCDKTvIExBQE4tAb86edz5JhNV81ul+39XnRbVRaTERDufs5/fvGVVsQ4DoWDFhzDgZZr
ntTD7kkSyBfju2pp1vdNtd4zGfTzkv1o1Y+p3m2xGqZUcA6xpk6y9COHzcfZezNz7oyzH8wSRzBx
rDTSDBU2gYyVrrtJYCmk4Zzif0cCtb+Rqonu6zdPh6Y1FeS26O6PsTO+MII7xoK/2BT0r2p38Xp+
XvXfiW08EqMexou66KAlKM29WF1SA4vtNSt7q4LghpoVx4/ibt0ipJfJfZeXH1DIeZ+wkFmgI0wt
h9psDS+ph1YJy1MsneCqYKAB1Ycme20mszR76cGkeK7BbUzzD19xwwhcR5FWOcdq+Vl33ZsxVo+w
3sCAvG9VfEnL7rv6OEijqK2wqCKoKqRtvsWlQYjR0mwKZhRhyzOe+NXxQBhDZUoTPvx8FBEdq4Yh
ggaEA22KpN9Z1x6FM13dWv1Lzx+Tb0R5G38hbLm1MWmQrVbDyI6gvAqfA1x7URgQcYJ00M2RMf7r
evkBbzkzNyokknJFRnw9Eyqj4DWbOY3DRj3dViZfChHKdJCWIb0Gdqki4J6zghc/N8BMCrnFfAja
2VJ+ELHwOLTNo7Oc7Q7FYBDvcgtn/aB87EZgp8bZqjdWvZZaWz76af6l1SxG0L0jGo/Q62o+id/B
WwxP7pE8wlcF4vRGkuJDrH8bcaveGto63bMeEzP/nOvB22QlKJw5al+Ou1xz9VVNPI/ghne/iJpS
365TyIufeseEkZ9WEcH7a7ZT+vionbZ+TiothBU6Crpvot7mbeLtiEAl3AHtSei3+s/Ks+6nTjd3
6dYKUOshDNgGdlte+glBTq1QAx5ppDZp9XJULuZ99b0wlO8oe0dqZB/TQB4sSWvHwOT2DmmA21Nx
t3BGqDeGuIVp68ja35A6FGQf5g8HIfQKZKwP2YRsRqhVvP/PleLfTGn+lAzweYFZQD1N+vO/NntM
vlql6DDDMYg4w/WMUOlxxJdql8E9sIKaoB2O7gVIQJ+yj6JoUpQmJQNeSWyAWpRD5R2aaHhrcctC
MdOTSYWdk4J7HEvCJuM17SVmqBgZLYxl/ukC9L/KIdYrILeeShefTpwwHMWO/bdaV2KnWAaI00Fm
5R0zonjTdeVeM/VXu6fOJTl6o+Xdfs7aWzM/SYMeA0s6jeBgv91UhHkTRcyfqWq0ctHcaw2ByJwj
RfAY6Z9iwKVL4re/UZmWO0vON1VQIrVCgidwcKBbZhlrCJcif7vWjRIbCjK7vEcLLVU0PEh9uRcw
3TfGhBmn7VIQro1MSb2o8JnG6Z+chiYI86SM2og7Sc/N0PhPJ6z66dTksqKO/xMp8WwWq342rdes
N94i9EXBVLR7WVOxp1TiDp6IoW9w9IzMppe+edF9ouomalezq07O7H0wQYS3TQPQ+A9wcE5AUKCA
1OdSkGaQ619xbbwQFNhrMaQYa/jKDzmGngdG2gtlQPt9GWkYHNcUIRRdAYzE1596eCCA39haPiZe
Da6k2bgpFvslGl80602hLitmYzgiDY3hFyuTq3L52LXl8P15Lx0PXbmqvrEQV8iU/1BFyDd9lIe+
h6uL8m+BbpFgfCheybYz++c8my/qJnl9v3MK93HMwtFpEzaB4tfasfTOATf7U8QQJZzF4O9QYAHt
z33K3gTiGztH1Wb2YDqLUexVD6neBm22XtPYeE2HeyzMX+Mqem/8a0eNEzKWpzUw6q2ZYH9TuD2G
9MZ0Dzf4hon/sJtc7Zeb3RoepGNWnylGHp1XQkcy7jQrPlWwVrum2qt/n2b/ARrLxpzAdPKSRld1
DGOGnem3qnC+5Q7vHpUhlvSl84i10EuiuzDKueGdyOHRt08rbkGeMzcz5a3JdZ5NU+uvROTdZfTx
VLuqsbYCdh1657U1ncfbODM0WMgmD8uBGJ8q/w02Wm1IQ3u0adqqtUNUbWzqGLtltA9zUV0mXrvc
ZfMdOXTWdSFs54RxQ/ifN6a/cZD+LGvFPvKw9wowzvrbxqRbUwx8rjJ82U/XIhOOYgjt7w92DB70
qyW10aSmXecyoz3d+6P7EOMz7w/mnxp5mmAbueOlJoxpY6b53bqXVt9SRksbOXjnzHSOQtW29uii
gcm+bH7ImmYD8u2mVaeG2qCLfr6rIt8OoXMc58D+UAfoP1yvr0hVfwNWmIjosK0UARjHxr/uY5U1
FlmcuHyyKv8y8WtMPPRcVMsOh6mnjvsV/G+T6EbQwrFb7GNtlR/EmHyp6lodraqpwgQDU/ndZL7g
407NSGHfcDCrG7UY0Rl1x6nNm0e6gkdlf9UAl6t5SJAG+17bml6+jY2DJrywJLqJr6Lu/1poOjun
Ge6h91ByFNHNEpR8I1rVSfIxsDLfnFr/Gat4YLpJyLLc8QTeaNA85y5WlA68zJgsDEkkWUt/sfjR
rRR0c9MGsRtIawU8b46MpHvn6i5iIoaSIlY1jVXNP4gfsa3RhZIyu07VsLcn+Nv8WP+j5jPJqEs6
Oc7WRc/v1DdWl8WhkYTzKkMBmmmckSN85tBnj3lIYjTiqsSxUxfvOLxNsA/0t1HHPuZYz3OseoS2
7rYpZi4lBaKZinNaLAd1nK8FeTzwcV3ODkyQx1BXJ1+xaSNJH1sGjLWD9rz2akiNndBOut20lDhf
aOlXB1i3wWFqN3s5jEUTYVojPWjzAVANNTVDJMhOFtOwCuu00KvrFw8nUmw7/M1gUKxrRRzif3xO
+/gULwzM3A55gW8aF7VYVG2s2oYgIcSpvjepMOJkvK+KH+okV/23Y86PJW3SjMPKn0amiDlW1HeT
Pb9OjYkEg4eNAZXyySV2h6N8SEkJzk8BdWSuSsA4YxxnqEddeSQ+ugUIaGlfGul8Cfcp6nGgXcc9
EP6Oqkk0GeOsozRYJghARP9e2MUdCATtGo3yEogngKcjiOC0lY36AFVhqBpQlxBC0ZpOUfIzUkMd
IroPcYQtdqLd1i59bUCD59ohRZuYTPUC+Ll2wdP3Ner4mpUpvnjpH0QXqrXQRe5Rvb3JyMdE5vRa
jMf/+T0G+bOu275Hvn+MA9Ux80wsyfvEsvE853dchOYwn416vDkzCbXezWJd/umQ+VGPVo635Dul
k1TjpHWINeKzjBHFo/pdqjtN2G9QbIVo4K6WhVHC4E5j2EY1seHxFLqTc6pd7dzF7E+qVuxBcoY8
uVYledEy+WA+9ZhrCmfh/qmyE6OGbL9Wo75Hsen7FQmPAWloOSMj3ZqR3Ho/Re/RO8WbBIti7DPL
fuNUzUGPWYeLuuVrl6Tp4x5i8C/VjqqP1gR3MFW3akAoBX47azs1JtbRf1WzxbnKNql2CtKaKIFJ
G3LBRWK1aJa2+14SFrcWxwUb1No1rR0EFiKBszUbEEhy7Mc/s+B1O3YRD2BfyIXLBZOSJkvweuU1
U+CCoIbHFPohwoajGMSP0fsRgNX7cXtUTXXJc44U3PEE9Kui28s7Nb/LaErVPZqW6Qia8aF68J6Y
lE3FHpo2ydWQ+X1O9xFbKTZGBW1l+aOsi5cK/j98sWcc9rHQjqP0uM7GVU9l80JwJKppxNo4GYX5
bg+UU6otq432InPolC3nKTu45lefXkqcoLqVQ+QnO4JcDuvVIhalmFbr1JpeKAR+42/N8uBaddm9
BOVzk9LUrIBKaeRXvEWqfevj6d87tAhevQ/W1aDBzmpAHRRksT5KB9PsUAj9Mi7Ro9roKkYNs024
EVvDfz6//maOxXmtWGGwOpjz+UyQ/q5aGZBBQOiinNVL2ni19bre8tzNSMfBF+RksfvaxqueHFN3
H+TtUzxZR9yH975GuaO+8goZqG1PPaYW07wolpvZ25VNe59U2VdQ5P9w6Dr/pzMXKZcfqL5B6Sj/
euYWDDP0uCAaLClY50n+aEj219TgChxDY1DY/PQGDUq6DNP2CyOMu/mmWBxKWe8qgNRdEczo1uI9
tcmHfjc0Da0opxtn0IrRqPN13czVn8S+RgYDbDSd67X14eJigt2U3tFtiju1K63nVx+IO82kv0pN
Xx7zLN32pXFVy03Lim3rNdccbXsY+85NbQFrc+6pb1M03kErrNPafa3LTFjeGcrIUxBov4uAD/3P
T93+q/plrdJQH5qQxU0Xq5K/zwpTO5/k0LHUe9N+ddodUvOUjpBGRY2EcJL9HhTvvuPSEAlqMgBx
V03cXGIkq2TcrrMfxdGo436vqy5rMV8WV3sZY/mqtQxj4GnT9KAWXPsBTY1N1aTBZS629kxqvKDm
RBSgMs9+qblBOjC37eaugoszHhtDhYJk5isTSJPAicwmcG0h0ZBK2Yfw/U916/9qRyHxos+Hcho4
PrNU9cr9ezs6DW3qaaMRRtFC2qlzSKXGFmtWd0PFwmeEgYBYu5FOB9tlHF5qb376g+cqaMxYyiMI
4Z06Iui9htDHmj7AJj3wMbtQ5+CSsrX49UZIKCRNesdw84HDaOUJTLHjbBL7pe3HB5k6yWZQFWCS
U6RMGyPCrVSqIbk5Mz9mevQPL4PxvwbHagvgivk+gcmwX70s/3bpqd5i6LHgTO9P4oehNTdmoAA7
1TYfbHtTUhSNHqMXh2hv5BT5mDxnMScKXrZpKN1kj1foPzwNI1Ar+C9VNd8JFx3qah1WGdDhX78T
rGswlYE4pHQsPoKsulvLD4Wo+9Ycjh1dskJWFQEJV8ivtcxbcerZja9B/DzW/fcKpZynYNZqcW/W
0jymaboZJ/tOISIK7JSme638O+mzeZQWYFCj5QczJWvpT7Wcp1/GmGzjUoYCCYU+r5SXSD1w9dcX
H3IfCjeFJq9VzEpsGjXzDBKLIaJ2U7VTT8+xilHV5qP+wB8cZr5QzTeiY8NayzcXLlNecUKndnTr
e4BF3O6I3vYeigkoC/++D2L4sOnYO0tLH6v6olxMn0wugCzYo9UlqXpr3aHSdDj1zAltsMsVcl3L
mKFUWw2uXLv1I9d5iqrCumqPLqfcqhJSN2x0HYJpDujXqFBpzcUR1tc/V+pQTiqmrIJ3NWyIJd2C
GrO0jniiRLqWCnAyguldwGbJqMCY1hHugh4hmNyjMJPvQ6udMEQLy2A+OlnH8Yq7QRrtVFvmqge1
gpclpaWisoglf0wSCN9lE7oKRlsmTvRhtj5c98gI9Gj0rrcpyd1aMVUTyt8Q2UDJaqLBOFFBvF6o
ehgsVL6suPpy0KGSVvDRW/I6aCMZ9wN9jZo5qMFDDsFWuWkpOD/LwFE6khv04qs0p2ekWVu1jE2F
s9o6coK8eajBqNW4Z61wFiv7bUMPX8uwKS/DIiK3xe0LbpQdkhrwZRNjFhIP/DmXZrsJ1tpWnSdN
FN1jlo/IPEaAIkG31ga2kObHQEjShvwoXgfFFmuWHELiCYuQPzQ4j34gURODRvZH2Gj/MI629b8q
1NfigEm0YSCPtAk3Mf6G0YGU5rYNKB6qfVAI509Tz8erKl01J6oNULMXJ6Opmc4OQxJTc/ln65Yn
5d2SZ48J78lclnCEyjs1yRr6zyZGbQ7wPCv0Xm2ZDRlBsIs3rRocqaGFgpPVWlGDKdUkkxB6lRs1
DlUzJmQDG2aQJDcjG9z2+lMStVgU8osIKRL1b/XmoP4/Y/isgFvXSr7U4FR9A78zbzA61Xa6rtuS
hcraVr/u60/f7SY/hpawvcRFb7DyFhNEBSQmZtslAbXuyqLYQez9zITNlIvxUNSVziaYjW3dyyPv
BIlU0EZ4UcjLJIaNf4gXXPri9yVtP2wwgLCeFTJQfqi3uLAh6CmjaWPpzmvrrHqV1Tx8IORU/Ujt
qh6YggRdxCaImufJYeNYn7ypqja3fgkYUW+anJ707TcIMOW7mhOofl8tcd+qHzv2ziWHYrWQha24
glMlPtTmFCfV3oF3uW5S6qkNJUBo6u2s5r5phpvhpsdc5k9YsZk71S1pvIDrG4EG+shL/WIghqBv
uOkTeZ9qN1xby3VLXNIanlVmhVWQf3j1RG0kXvC4ZcdSP6j5w3ksM2X8xKxVlbdJ9pAF9alr/QfB
UlXF9LoZF0w0Ldu5K1QJBXJG55KdYkygghfGdUxamEyoHtksxKevJRvVKwcMtdZRoqFGiV6Sv7Dw
SirK0FOtl7p4EkrsTQscyqWQYcEZrUi+qLyvBJ/vCaj22f3iD1jP/KcLZqDXNcXizzC6YYzHwihj
yKSEqat7JzQ1kGBb4z6pY2elHRuLcU0rRp7/zYnkwtfxgmokhdB+40MBxNtsokbNA3kv1Ks86tFz
G7yoslV9OdkzPivZVBP0OIDCbz7jGbVELCiJeB9v69L4WU9cmyIP9Azpavzy7fhlJQxnpMqGLejq
Jh+5pFxdl87PThW0f9bCaAIdNHGuPasvPfXea9uiS6qcd6xaPhaOWXhDHJAYTgF02s8KZdCnTVLo
P/+nCPLwaPIj7ecfDMSJMTO7V18/R2QRrvfVyXcGLIv92nXBCLubUVFhe3KDar3SrDMp7nsbFfU6
MWSeouYtGR7cNlas6RTtGMRTtFNb6U7oQG8lC/bSzJdSgS3rG2UwTJd0HmowqyZYvTr11sll3+GX
pItT3dDAqDGwapIVOyIarAEQqtkpcvLa07lW/+QDP3ln1USrA0GNidTP6zU1ARW95LydxK1FsbJR
hFABKmbO2BqqYeh6IKiXWY0XfR5eWUa4vAGmTSBcTFhrt/5QqMR6WMS9+FBHbamw+SU9SIGB4byV
aVJvTIOGVq2crnzBKP4e/6NXqiWESf3VaBmV9tCF+aWqb1O/mFSjLxWUmbJXq7NLTa5dlV3QNTPB
qXw3deMiFcSydporBDFY5tky+Vsri3s26+9u8+Lbv0CRPssq22MSePnlOI0Tri1LKa3j6AVbU6k7
DcWkn8T4Y575xT2RisjPwrl0byQJU3ixAGvmSy7mSliIwY9Q3zItje046UQ88c36IMJphNinrcIi
hJewdvynYmWEqxFtPSa/ZrGpa36lOtk7iiN1LzNWX5HZN0Pzj2t39P9FIv8gEvFoDP7vIpFQ/v6Z
pJ//Lg9Rf+GPPMTw/+W7aJYDOgh2hHUe+UcdYpj/IjbDUPIQ5QLr/5s4xDH+pYMxMirw0fkFtoOm
47/FIbb/L9RiMFk5KQJmnOT7/T+IQ1SG3V/6CU83jYBuAn2KD4sZqy/zr/2E5Ej0beGXYcMEhPij
iYqqLC9TN7dhX/unicTbvVvoIxlV4qnqvlGFJKGejnJXWyBZiU8BGldEtVu47sQF84x+id5Yn9mp
x863ToqXXnOirUzSYLv0EKiyMHL08nv27ATTTwfi7dmYtSf+wkUv1NSL/dFpsD7NfPMS92WDdBX+
SsU57moNszndvLXtsjVwiglpHq1BJNuKSnyIc+B3m0yu3N2liR4BLGddWAGSY09D/NFgpdexTZxn
UrHD2ESKmmh+s9UiqOY4heyljEK/rserJ0mwICPyXAIRMLXMnuUQw4X3ikuetR5uH12CLnqY9l7U
BxCruwev7mf84S+FbUqy5frLQDrTvseXgooDOaAe0T3UAZaJeCLA/Jut7zGZvLHjnV3f+TIbOZyH
OidFoPrlMv/EHC356rrie1+b5mFaSIk3xXHKymAbm8XVwy+P3iq4D+YyFKM/7qK+JR0KJ3PdqwhM
xc6hsWizlyk4NIb8IXLtm1V0clP6iDPEfIZCsAvMkmSZePre5s4xsvdZ+TsRk30QhkueQIwivAsg
qAbsQX5MnqMot2llnKKJsUFg6WDjw2uXxcemmj+Ymi2B+8mr5igmGXmjbX4p5gDbGtFtg6Ul1jmg
g4/LZc9o+d23x0TBF7QssfUUTf1+aqFJWC0s5aecNiNVMTF5Zs7bKC9/DD4hOG5pPMOpJT26olKo
yMJrA4GJmmQeHkTztkSitXMzrCSIdxvDsuquhdCKfT/iGeqlXPRMgS1Vt5svGvoYcYyCh1Qsr21n
HjW4f2FgZJJJsjj3xizVHR5xTCagssD+ayrs4DCR9xA76C6bFKFTXvFW2trvysWdzzy3/fQtxu5w
EzDJ2Zjyw03lWe+WjqNlxCwq/lGWyZ3UfET2E9aoYCqhljQ6Oqn4vc4HzFFscByz5m5nI84SaXNy
mvkeIchDEFf9AYFTiPCSTDtrvKdQ/JIWkiqVmeLvQYWjk2WGlF3pcZkhnbN2v9fStUORk/jZs8rx
PWCchLbLBv6FqAKOXpD6qmt5fK7ceEeI4wfx1gDpkdaElmarwW56bPifno31PsfKjDlMcDc07oaq
DG8QHWemBRNxW5hv8RLdjbFzN4xyU8w+5iCL2A1wHXbVws6QSXfel3hpQHhtcuYw3jfNGwzwRPcq
65byrb5vfPJ9G5IcPKw4aSocLTTxTw2psEj3Iwl6YzmT2JmQaXaO4lAmvnYkFM3caelFA87ey1/M
mNsTctiwTnmd2ox+NRb9rvIBNbuF1LUUg9PI7p+WqCeK5IyFhkr+S+oQY5C7ssTzPvVqOySNZC4Q
as53sV4bsEiHc2cO+Hjl2dm15mKn6QW2qBWMjM56iSabMU16I8+w2OmWW58ogN4nGe1sRXRaZgcL
gMF/wUZ7OGALoYw8M/Bzq6wPeNHVZ9EO53TqxqPjJDRJMhBbszyUcSQuBiPtUHotb7yTn8nvAylp
aWoib7kWhUxpcZg46gWhYghdDeBI05yOEfWBZ1ufZaoTU1nFhLLJK6tYbr3IP1kYgG08zQKgthks
5DGIQVowOUxA52FnDG8yqNDpOrfSa/vQK/yfo14rOk//Euky3QXjsYdJHauH4vmkuPh2/lNYy+sc
Tc8Iw7tNFleIPjTcpAnUmc/2Q0sKVwTHrXaCB8uaf1qpUEU2eWWJIbSbHjvUNbcW2dLVGOPxMa/B
UXsHL43RfMAOqjrY1vCrKMghHmGwXpaFTI6BsgrSAiOGFt5yGMzsU+M4vWLUuEXNAMM3ayF0Wn6x
YRuE0+EVwda7VV3Usd51LWTXwafTG66CKWok3btxMIZjm4xPZgLqsPZhrX2XKa6F5yRXfdG+k1Fv
Q4Rk5x1LF82bmf8aplGepGxCLDdGfNvtDfYe84VBJqcefZBp1/2pqQIYOhgdhcbkLSQ9EKtb59Aw
e0gWx0D6v8WAz5UQhG2YkNtC+c57ge2+6xXX0cS5J8HNQYMQ3M5Ru8UylohcIwg7uHjCtZmP0Cts
vevsEFYQdXa2gxH1mrInDpkfHcQkGgJVKEUH4zxrNB4kcRy9afpIO8TRGhDc1BUsCh3RAU2qfaDL
h1eHgrCvOqgV1KibjGkzzB2CvL1oPniB/NK76RNeX45PNULFIn7GV/aK55a9dwL/FPWkv9aN90n1
ij5z5CkueY0XyQDfY8yOQ3AJ0lgetPEicueh8XJxSH2ELlZyIjb0Q2hfc2A95nbXwK+cyh1s/BfX
7U9ljkpOdM55SHscg23/rdKqDH66sSHXJDoabvJMc13uh4J3XcMgKDGdrV1hZj/ZdrpxMpGB2SxH
14ynF692blWbuOHMIJVMv4iE8Jl9vJNemBVLS2JnG1rQTfbSH61NG/X2hZ0ZTeHU4wfZFZdM9tOV
FNhxIxyp+nvnM/W8nSsG75MxwAEW0yHvy+HT7LVzLrOwMTOakwXtv43n8Va6UB1tnDl3pUXIOkZP
1RY8USehJWVaTGgr9tnAO5MoyY2exDZoPnBUbhURRuP46xIOaWx3mFqcqgkrkCEnfLrCe2SwsRSa
oPoCPmJ6rHP6jLqWoDpng+/iXYdU5ERS/WcB5n3Scsfc2FV3P6ZduY3rodxb6EQ8ScToYnj4OIuU
3XWKuxALhfthFtEekiVMtNH/rK00P+LI3rLBu8N2gjPJ8o+22eLjX8YS0JGyEy+xnGWgL6cO0sAC
Im1DhuRgdwcmbvjz1kmbUsVVA/kBKOqdrPLYZftxbwsItrDBnf2c6M9B3kO7j3NAR+vDl8rWaPay
/dwWwLNzjPSuv5s0jMIDHLeZHWbdvk0W7b6OnUMnG/GtHbGISyq72WmyINJNOs2mpz4cI8iXZakT
6lsY97EXXKnwd5nM8tNkZAKWJSR/PfGORiLmfd0DAmTBIDZg3cGfjygGe+tVJjRupUe1mZQ8V7LZ
SbtJjm407ZbWyyk6iJ4HwBu3xfIq0q3mNPoZWUALdWTKn+2WmCykZGS6LJhmzL7dHYMJ2VxmpWj5
pgk57xTsXSlf3AXauNGQ1w3DFt9hDL7ripxyz2/ic9b8cqsmYCyBeY5TLneVUzmHUkynypDjWbf8
7pzZ1YM9THcVtjr3HUaPjxrArFcO3p205F5vOP9FJAiDGAijmDLsjo0aU+1czp90F/I+mLANT8pz
JrHkqVoaCG+BSWvpJ32sn3Vy3S++1p5y1xWXwmGOsu1Adi5OaiR7ztuY/JauuaLHuk+zot9XeQro
7OYx9ms2jiz23OKO1zBIJq1pn40x9wSLvxEvr6hFK0dE43FovZNTdOVZ6iZhk8LfBUiSWVJLdxF2
4m5IryRnx0m1Q2QMYDQpGc0GyvEx94/llGu4lTWGQivau77Wz2Y1QarUy3bXNhps+l48yKXakjS8
HSboVln1W5eHWRbfpqDCwazs7wpFa5wNPKB0vPDnhTqrEtpb3RFW2UnVRkCjJKMa74lcIHm02gs8
39NsRtiXzTg5TjpknB696OiMe2uZwrmYna1bVNWuj+eD3QZWGGtsw6NLtYRLZlynd0ZepcqpehPk
KfZamGrvjeUIvb3dRwa6QEWmaR3KhxZTeOmT0VHZQ7ho1bnPZwlHEPmBB/+vS7EOAs0Tkj4GfUmG
46bxe2jQ+I3M8dMm3+dcXzIy+Z9sxBrksG1xbjqOWk9pkKZtKCLcNfuIHiF/q+oGLlpQ/kiNINk2
7UCTZALKV5qSKHYWthdDk4V2q1tbsxfLZ34V+gLbD5aSHgGHDOxOG62Gw2VqW7/W5+2i1DUCC08U
UMxEu8j/kaNIgYO+PEW1d61jfI4HbXqLWtwHl355DbraJiMFtw9tJi7R9H2xqzL3ZC/aY6DinjUL
olEY40++WYp4O7aEcIq6JQb7caEvs7QATlk9CJjAEJhSKa/AXs1hdgP2aQJ8vZHQXC8ZXyTzDasJ
vG3SumLr9vNPrymTU2/W9EOlfR6G4+j7eBwu0a0QU6yayMtAnmUVLNY2qL9szTxWDlUy6SntBteh
sMaTPO5Gg6RtiurGqD5q09vRtNcbqAs9A6XoshQWRP45e4CHW9EnftmvNjXidqorezNN+MYntbvH
uug+ysSynfGyMw6FQM1ol+IV5wYRBolnM2ai9sQtOFTfYJYOCdtllYY5FvWhtSijE+WUyAPYkTUT
Do2kSZ/dT40dLB59DQNBc+Dz7N/RuxjfpjmHTzxxDXBsAMZHOywFAvUqWpqTjd9l3HjvwaiFllEQ
1jVFbzUJu7lD3SRV65/8JqcEIuc07SATPqH/yhCFtPUlmcprbFfByZu7s87JapF2qMWpBRGqeFpc
tmLi4yqrivZt33wyfPlAOMp8Hf+oudpZfbNHKTyESeIvOKcvP7vF+tLwhKqxFKROHzlp4KSabldT
0oJ9dx5LqMjc6hBrfKkfwCx52EE2DpPBfPN9JM+MbsIulk9wqIED4+lKGLV1Ckra0FQfQTmnelvD
DNhWXnDOIpB8f/YOlls9NpkW4Y8wohaOrJ+1UYvDgJkl8ltqLA9TwngwcVL0IXBmFFNh5pAYl1cH
qwKZDSJxnXX7kBGCm2PNeRwTAAmciG+xrK915nC0BJ9Bo723HsRqZC4YIzKIgvZ+T6oAXYTZ3ZEZ
cotACy1Hf+j6ejwOXmQzEO53htYeQDIPThd/enbTnnw7+z5Lws8te35vIuh0wh8vmqw/OyjEIXA5
Tb2piUvLuVfkaF8T41ccUM5bMXPIFAfCDZNPLs+pbkmdkeYSAc9gZC+U11mI9LNCpVI3rL+x387t
UO1JsoGrl+k7G3nqnrxqHi8k/s3Q4qYkS/Pb3NpXRxCa5ENIWzy0bWb7WZJdvyF5cuBrYCWKrpIK
Fn8yw//M3BwjIgsZqzQOujOocPEBSb1NGDyEqNDrH2c/GChbY7Id2WB7gacSbTXG6CPW8iihRrd4
q9JCP4yOiEgZar6yjO4DACorSCxr65eyNC0WpivDqWerM7wI3l9XHJTpshYHGAY546/ZqLtzR80a
OlnCcJUcmsYsT1HnQ6GBGhdiEh3JCcWrBYO8pAqQtcY4RJX2afluQp7ynA4n/djeaeB2oYaqlMKF
cXZp74J0guwoXAslI3VfRC5oP46nkpiX06KPJnJszOA9MyVC1C6KkA03J2jw7GtPdYq5k2suL21H
LGizF7hbQkiZX+bM/dHqg7FzBHmtvqmFet69xzKGxZ9fxjL+ZaVYxJUpMIf0PjJQGmC4L1N3rH2M
iSbOl0G5CzoOy5r4aSyu3pwmxbvVWy5ASc+TD3hTChx1HR6Y3QmU54FX88Ia46GWyQ5FkLNbfwLy
vyCCl5REHPq2uk4X7iL6cuo0tKJol0zMAXJYIvBDWEB15L76AwjLyJlPtU0UD0W/Mo1aiHPrniX+
A6/5oEX7DGrOrhjqECVIf7OMnTSFDK2umc5jNVxQZXH+ktqwGbAAh+DjX8mKbkNmSh8t1vGTaN+8
LPuZSfOhS6KwHj/zPEVuhHMis/R63ATlAxUFO4hLHnoJhtaXiKQY0tGr2B9JRg75VIoH3+6LvUN+
JD4jzo9GM39EkvVPCA62WxVgv/HeNR/ElJ/GWOTbltmIGxDT4rBB4/5BxmxRxI/RgKmqo2hrRnLw
KsOi2mhucQ5GhFLhsbcF+W8tnrwSRRPWgvsRL0TO+HLe1Xjl0Vn3bpG9xRMM82VMnysDMMZPkvku
sZHDkPGKoDWNd64c0wNSYh5lo45QO9nV3bLtszg6ugZJyJxjvoBNlZq1Rbqv+MZGuyVwML6Xhvbo
+GZyIbjV38/liCOznL/mFLarFk+nIpv3+UTsqTmyt3WRtdEAbxjuIzeUubdBpp08ziSaRyB+GzkT
g52J+sXFze2/mDuT5jiZdc9/Im5AMiRsC2pUSbYkSyV7Q9iSTQLJPCTw6ftXt7ujby960avus3Cc
98R5ZbsKMp/nP+5ylpwzcwdwiv1ZdiiWiBdUB9m1ABFYXaw5VIkXgM94TFrryFkuBkQNWxcc6Qqu
LoN1xmhlJV4UqZhmtjLuOecPmsgHq3Whafw1cTFcI7zOl6MT9skoCD5qLX2bHHXiBjsVtsdktdzc
kJofmRk7LiaX3Y1ilbHUJ9Ux1VHU6Ry0HxBQX7FYzcX3plg4WPnB/M5cEP2oDxK4y5vGlTja8OZt
csDDZrZjmTEHTQGwJvcopaxF0tsNeltvuBGDXj3WODxSn9Iz2dfXCH74gW33uSWblTjT+lfdrerq
2Nm7mce/UFd4abhlUHqmcqyfrCh9NAULmC6vYPDOvhMyQAJj/W5MZifOxCCGJ6b1UmKdu+E2lfO/
wcNwkI3lUwHqcxij/pffYE7ZBkbcqpX7cmmHOABKjkVfHRjOyzgY6bPfSkzHneTvnbZ1rAdwpXuu
Vhy4lEqNfFvFuvwzFgn0orTPnFsXLoknqH4q0PIh6SKL6BNLt4lxgLdk1VzsBtPZVhT0B/iESuYL
l/PWErfTQs6jGnJbmLbSt0QsoyVPUnsBOdP0d67V/MY2csrccIObR/dAHeW/kWefNIyXaTCMtXbx
j0ekjcVAMriTmgPnzxorFhYokHwX2gUHsmuPO1UGhN8bfQpX7GYKiAxWWufsmF1D+L7K4zzC95ki
L//Pf1qU98u2MJ+G7XNJkChWv8kiasb62oL6eyW5LDMH5APrJZhpdYCaxCvCpiLhVf26/rFo0cee
KDShOQ9NN6RPGvZeN2TG1q9WPQGwh4byBpIg5/ydxOGoBPyzq9GCOsRgVspsPIapQI1u8pO3iTKh
ktfb2Q0m1n7Vj9n8W3YheU/5clCieODta2gldq24L+Y5rp7LphypfFp+i4mxLeqyo0yne9eOOtgo
CHfLQmdJzntJ+TV5mQWQed7iWxoIi7o/HmwsVfttjOggGevq0RYVwZ40jO0odewRyt/jDKLosIIP
Nv3MlFKMKyAciczZVLZHi+B1fyudg5OPj63rzseebM7cSX/4nFFxbfHoetknQbjgIzb9bHOTiqO0
NClP7DGOYGSwl+JlTDXHiqlbzDQIESp+05MV9POuCiH1u9G7qBwX5TRkvPoASmMdMaSrhpgbFXyB
lAs8GioZaNWoEQWDVW3i7LLYB876qx1mc8CDUR370gC2myvzAIUVDhjs1KxZUjjpC59wf6hcIVGc
ykduAGffOM0LYVd3eVb+K6OX9RAWJs7LJRlTy7lI/53d4hFjDsahiRmxDx4w5oYoyiPnyMnt75ZQ
32pSSYRx0eyI/FN7hlzXkhpJe3O/pTMVFWgteUJnQHUH7JXoqRQsZtAeCcNj9QAuQWYFackxbviN
8jD3VWMmqpqDHCezQ/dWncvI/BJBdovabtmr/uZEJV1JOgs4Yvm3BQlwWXDLJyA23TpjssrwaaBe
794nsBuY5dEzSpR/sIe21hEq7+FVD1ER4ydW+w61WizUlO9tE734Qp60hjZxLP7lrS5jlWactiHv
QLmwraiQNasIC3nIQra0mg7MxBm7F/XH9jJQmS0nP9nLiFyasF3bGHhsbtyOKHtTy/1c8oyYriOh
uUJWVqj2BHt5aLb6zcM7CHw2H1qhb05OiQSOQ7/HcsrNVE11QsmoPITko9pfwwi6tA2QlAEFXKNl
oTtAAhFYXCKboRJknrL9xHfPNYc1pYbywBf5jqjB9aE+0xYDyXojlz4FW7OzWAv5YsY5YD1GKAkP
kKRVEX0fQfPRg0QjFJZt9PTgZF51oDvKja0cgQqqqXQLx0vuQD01RN8nsC9V4tr9W7iMP5xVBKRk
NOBi7ZAxFloruJQ4cpAgJzI0KM2ggmziil6SyY5d4JmkziCcKpYNcCqsof2tpV5gR4g6zULm0jKh
E4q1I9x/PRieRRNUv4vc++yCrgZ253VTMvgVttg8CHuh6Yojc+54VHqUf4S61G6ChgfFbVqSumlF
xC5DJDG44yNSxA4umfkOPn+VGdFyDrOkjyWkoUX6TJ6BOvZ4t+s2/6Ws9rFs/mzTsexmAmB6eVPV
+GRvU38UXvmL/uB//M0xsS7iNavZ/VKXplxIzdOcRf90vzyIFMiqlh8u/GWa9s8YSa+RC8JXTual
XpG6Oys3Lf0oeuofyqA+V6kiScc3LMIRVS7Z4N7slM3M79uYBLkWq5MClrXJ1pGdJGqBiLygI8i9
UuJJIZKK88mBaveC9ugMNuaMbYlzawswcpEqAGS9p7qm2AXRoWhq8RD0Try2ThJW04xbwaniyUWl
F1jLo9fCVbQDsiVjp7fBm9igbPeWZz7XsM3ksRXftJuyb60qe+IH7NqlHR8q5pFx3b7oSwMJEJBm
EIW39R6w2E9uh/6OniaCOD7HbbiYVZNGtWCyHa0eAIChJKIsz5adONfkz+eWy5X7t/Ij4vtFfkNx
hlepdJrhbjrd4S9HOcPFx5jWcwVZXUreCd15NBLqfZV7HzTgUP3sDGC3HBpz9DXOhrArnle9+p89
tp04V9tHq4hgKeqFTUOFksWgCMi6sJ8zm/QcbL4Y7VPMd0WPZWgLut+0TQMeaAwRqICIZOd+Qv15
5FBIut0kx5+110V7OQF5FujlKmVe3T5fj3QVx62UVyA5FA5tfuGA+Rzq+eConuiWIAT/r8LjEGSc
efXaxZbHgO6Y915js2ZF/Naq+pmIqxte6oFjhCJorykoNhzERWeogLRnPdJ4du4Nb+NYpDiK1ZlY
D+bwFIAuBf3qN/91WRxqFSh76puSocnJzVkM1Xs9gS2UkbiVmoCCwn1ot+k9r5oPM6FXpBbG8Ldd
HweGrKbs9mTqsFLZzBgU7iD2Wr+oNLRB8M/FOn3WEuy7+/INI4/fs2kGvXhyOhIXLPLG8636bOV4
HaOhJIcisw/ELOOqXNmiyKCBxSJddj+N9oFjD2e2lX5Duveu7vzuZH30KeH/GpUKFtHxs67yD9fP
oiMWBwCJ5oQTB1D1HHTeEtvVRLsia3VMr2fiyvybdFA9A6le6NZCD9KgSyytizOsB4zQ0558Grkz
LBCR0ckyG5VQiwshfkY5N++43AFqEjqzsH4spqdMITpPBHyNBHUuHumDVS3/yYq73N0cvsJKf28X
LzFVO8aRljx60BiwzOTiFWi9BG8gjeT8XMopVYjrJrgsPuyciTBKlWz6e9eGi//PThcHl1zJDrVr
qhDSzbcfZJqdV3yvMQn/6M0JUO7Jd+BOLB/GgJUgsGDNSZr5MtLyEwezAQTw+EHDaXcQHp+zF1HN
7HrtlNCQ/bts6ZAhjw6/BH3JZLJZRLHpATqxv0+cYXfY0H/WIUq3sjnMHaFZA4Vm6FW87ST8z9b3
JcUigox3ECligzLvaE0lUZE2FZO5ulfEY+WrZ+4dDh80mxvARY1ok56KJNcputWNKqhWm2NoefzJ
Wqwwbs8Iq//0lkRsk2EB8WGDQY+pT5R++y4W9D1mqlHr0/fYL+6WlEH5Wi/hEleGrguABq71ejFH
EaY/xYHy3ts6AgNFI0PYPW7TWUeBlNJ92WyHliHse7vazjAE34/njAt83wR90hbha9nVWHnRE0AS
MpOFXZGkAcK+SH0bBznRmm7vCcviwVJDH1NPHiU1uqCk2BC3OBIP5v2PZa+YUMirpyNDhVOM8jzb
eTJ9DaAsWxylCXDgrbJoxnJo0Jj6F+OZISmVYtypx3+y7TALjBJka6NBottOSMiR98siu9ryWIts
i1FVEOvl1GcHnvoSWM6Ts4j3vKcdR9C+uFrzJ9/s0Yvw8QsiNvslS/p5+p1qkIl5P0VWMpe4Vwgf
cMlu/dU5zlNNqjRuiQ2puIvOfOW6rMylgUEbkfrso8n7gNp5QTNQH7rJeTXpD5C2Ml6jL0ec5WOg
rLO9utYrX/Q9++i9bs3XNsu9mAbSctgmRQft3o2IiZB/VXtZ3BTVmjsv5HPkyWA4ogRkWdwrEfsw
XzCvBGGGWMoUkle3bw/2VH6vfffRagvmTxI6rCn4sgeIzSaqSWOe08eu3I/1fZ2aOnYU762L1iCZ
JAonXkL29L0xpO3kmLJIw+dJddr6zr4QUZE6XxZnI3KM+tZsel97MAzbgmqnCuFjfZZgtX3R2ZD4
VYVAzuGP3tMpVXQjFLr7NqYYFAaLOKVw+NtxCicb0eUHlXdNnE3Wc5oTrkvgpi5leKnT8VDM4w82
KX8gBcFHHUCVQ0w8C6w+hdE20KYgWeeHwek9BgpaTFyrrqJltht+O3Mf7InxjYPZqx7au+G5CoqD
nmWR2C3m6C22+JvFaG4ykqRIHvJklMX0nnYII5hsG5d6EGSB7KHRkFHmIqcjfBwdOu1Bwl3F4Rj9
InjtC6vdu0FURSfZjUb7QxZ8EWBQJbNANyesS9Hq4Ow37ZubpZ8IRZaHeaOZmtrFT8v1XpELXtK2
g/3c6hc9+/KMC4ThR6kx5qHjOOGM8cW77+FGH9tCAceLId5g1jz6H1/LaPkCT7WOluc+ap9qCW7S
r7XxrP0GFI1SB9/dOi+XIqsyymsnUjRBxYGaH/v7F8Thp4BDByqcpoVmMFdjYWoQhZUoG/P7IdSH
Xbi3w7E5WQ1DaTu/TBaaDvj2jD8hRqq66mMiGKLLMhUPYgPFR/zI+ITUEHrrONxlGba4H/d+hlSO
97vRm0/37HAOG4vMQbPhsTbHrDfnnLfnnsyEWYJ2DE5CIEXHG7/MT39AvbGqVO8tJ5XHiadqRyJb
1XbMGU8rPhyckWDetWgrDATEhDIyPkv6akkqqD4d22FkLNb12A/sjf48vkVGkfESlGYXIphGnYmy
uaqtROc0C2jek74XkJLt8CIKDz9dkBEHGE0kaWTyDJaWYQPIv6Ve9qBbuLRI8FtVJnPZ3aI4lQHE
/qPu5o8FS9iuRg22Q8ThYBfVhpm9DDF3cyq2JTRhHX36HkLCst6+VXrzWNgNqUy6os6u+WnPCECw
BB9d2eQHPJOxPRGhMDJwANpS0URpCaFxfCCCn5uwWQfaRy6NS1gf7HjLA4UHpP0MJA4rixaQXRGg
nCLDbgFi9p6gLg+qWYAcGpQjVepuT8QYGYQB3WNZoBjvm3NHI1laDa/zXNDLM+OANfkVFUpSRVNw
zjPGF3qFZihK9YUw51ZJ8WTynky/NChjW+hHPvyeeA0kk2GUHusx4paJnLPkwCAJIqgT9PUp7+Nl
yQl9w2/Q1aAB9HQReTcfwmYmQs83AzuSfMjn/i01W7fr1amUgHHV0pwU99VhIctwR5Zhx1c1G57s
fC+bqNqpLvqjV/OYL6CEHZZQoPs3f1YNRzw+RLE1H8q905KZf246Vv4awNiTOUVtZrmt6ADOsDiB
Az818QU9j9hyOvdHu95Soz4QQKAdAGd1FpRu/tjhxx32cJrqanLSBGR7bkkrxneSFFb0glEvU3c9
w8RzVzDsnbMG6BQrI/DqKg/5SHnITDUNRQ75HvlgtVdCkryzPNJYQJB8MKO/F3R33weHxZseCqrd
465ln5ZLSVb0nD0IdthL6HQ/ZqdTR3caUFcRcNV6d63JFO6ysUpQ6TJhpah3SxdMaIPVLTMUwZDA
95tyvHTWFIKQkUyia8kaSbetqtO/QRm8sDIw0w/Dmaqvna79F70hvkOAxJCXEndR1efRNCjx3wDy
oPNXGwKG68NKffENpJBhbmm6ewjN316oz96gnEUWsSNriCr7cZoorwZYH4qvjN5BiA7oIfQOO8P/
DN5pCPD18fM7hpXBu3k2FZV6eadvDpfcNPWxEkgYysjJLuhhXzfXYgnn0/Z7pMyLh9aZNkpAXBay
htJWhRWNeGZw7aVKPLzTu6ipaCaqC2svAwsKsw+OQe7yuGlxsI1D627gw38Tjd5iJIwpKT8UhKch
/c3rBHHSWZTRfLVXvV+4pGx73Lty2l4YfreXaACV6gtCBQW/VHKdKKTnO1HgHllqpoPwzeMyUQYZ
FJofYJFEWhNGi4uGmDJrYL2cpvmch+2fqk95S5DyGVKm0FmLGDwDOTfZiVCIDQ1kU3NcrALrxEc0
DVfpEDaWuupmWrSpQ6V/OkH/AMf4rj20JXW5/pGzfBgp9cu28bHnenNRxa7LcuQ6PKfpxLA0/dIS
pjFNMfaWMsLHtrCb5EH0Ri7yM80IsJoD6Mukg6+JkT8mmQ0eO/zVGQJ3GLqh9AAwDYr1ti+6S3/v
f/GsF+LoDts4Xr2SDBzghTQkSjarqvJYjeaRo3JhgToj4UaPDUfDgTqoE2rGJCryal9YbINYVwAI
tuaP5VfxOiBo7jyCOfzsZfMwk6WYBhNu+Y/FkupaW9GBmMTx3Jfu/SK6Ux49klv/azTWuk/bAnF3
aeyjssSNTt2SpxcNrHvP56P8S0wiOLpqJf67ZWvWAunUNHyKyTwG6I0Q5SE8KIW8iHyYDoMd8J4x
rrIX1InrAIln+tFoDSQxSW/fk+ISdyajcOJOMUHdGOX9XAZeWksSR5bR2lc6/XIZt+YflY908NQg
P0VruViWuITdwNEPhb82+5lSOgw0HCvBdAQ2uvDGP4sO0rirOHc62DXVWqCMoU/OKTZXYN1itxIX
dwRKZbv1tPwbemkNMhiQKjjwC2W4KWusuo3Gu3BmfJts191Bfv31dP4rzRdaxWfvkor5TOi1wADp
IZllywG+B7Xyhkt0NlW+PWTIdhPCooN0+R4pnsayBrFbIzwANoV/d2PytptRUIK0lpIsYyS6dTo/
ZwSHYTeo6GaecsoXJKyav8VzG3JLEtqcDB6iaCe1H/0UYRgF9SFUi84g4Xt1jMpF3fSKV5A0ff5G
/0mmaqR4OSvtoj0ihB35WhluaCxHL+s94LVeRz6aTB0wJIBBzZfcnxBzodYPPfLLvfaOpdKeSg+I
7b2MQ38mUB++wRVYF1K72KdW1Z1WS/0CPSFTyLpmTXQpiqKLncJhtsAQAAebnf2ZQEbvrhd6XIbx
d5bnL4TX2ecKVfR2504oj1yotZNDLBUTK3g1WMZanpnNXtumGk9Z/7pE+fGOle6VdxdAw9CvJbtq
hkkOxQcbyyK7uGnzp8AiXaCI1CcOeqivo3aDKgFuIvzQ+yu2tNjTuQDISMSC7QESzaxS+YorNwsS
iu6RlotBPImFvkZaUS7oyK6dBwPduNWx2uTLMJXHRUTzjubAdzkWWxLOBFVFzPK1wykV3SU+Qvzo
NhqNdHbs6Ty23lMH5UMqUoGzVNuXNId10VxKa8dXAlvdHxttkWuUw6vZ4lvlMIRrBgsA8okJg0Bq
tPN0UcqOp7RDizhfEO1l+82t8qRtJeh5KR7LCECO1lLhVjtZAV2EyAWdYNoPjN27cJVXco6rJ5rd
PpjOOKMYAi9MS+aZBkZ6ddPlBO1Il1s46yM78x6R9NfQarKzIAyzjSFc5STdozy1pM/iS5yejYSU
RWnrjpyMFyXJpRMi27UViDLPC+kfHAxh574UqFHYjr8Udjb8yEhkbIoOIKTaz8GyudLcVNP4HlzV
5tBBEIJYr9wM6ZRTQYJDeCedu0+u2o1Uz1u1e+4juTclVhMx1sdmXKDogu4oZ+vnWDArT9s5sqDo
hjtMglfpNAhStgNJaGFaLGofKCfJrHy4juT+CKI20ZyqJW7sI1UtHgRLvnAEI1UZ/Q+j82C/Rf+W
ZiCeD40rOfwQzKpyjm1wHdX7VKlLx71L1laVTNb2J5D1qwrUV3uH1yvqR+M0duY0vWzd8I6/A5S0
OUR+9KsNw+ry/9Cj93+se/r/sMnJuQdp/p9deqepzn7363916f3nv/HfbXpC/AdFZr600aEEaOck
Nrn/YdML/sNxsOfxH8SSoY3h7n92ON29eES9+JFNOEgUkXH3v2x6/n/gqwgcdLPCpkeP1oH/K5ue
/N+DffhzUfbqB1Fk89+E797Ngv81iiQrhqLwYAdiPZfLbm3d9sHW/ocXiEcWxW+18dKzVkDG4cqy
NFZ0yZHHqPPpAT38cshbCzYxLS9eheTKDqo2mSeW1i4MaROjKLa0GYftp652jsWCvo/1BCASbkd3
ZFpuARSdl6VEVdrdno2lYJz3+9gORgRDxHKAzVMyYal3gverZJCswqg5gVvbYk+HHiyXbsZ9AU5K
0iNjyFjdxVmb6M7ZtmRx4zunpcFw0K8eBr8VWB9BDDNrel5mkrinu3zWu9RYJSwkZHtFZGE+WNQy
uGUPPJqTa+dgFItS8FkGPaBca37Nl7eUnYAksGw/u9GbzX5ZiJqcr9RH38GVu3ToBSSjObGZF0/X
nMmtYx1L6hISu16zOM9yWj6IC6+VeXAzUPDhD3mHziVI4VtGy5yWnqrLpqNRGYvEz3B77q05vZrQ
3Tce8KYrbBL2wY13lLn91MixQ1X+1aP54Rp0yc06/Za6Iq8pWP0Et7VVLX+B5ghx5uNgWfhdEZeS
cFb8wxgINhShtESwhMY8T0phH+27E1hmGal9gBRJ69s/t+BTu0WK4JXlKPXrSxPRbmnxba/1g52G
UGoOakGseWzR6oICDWsG4ZfRyiJWBm0O9zg9tzo/uFGwxI6vfDyUAEfFKM94us65QTDWNZBXJRy4
MyEjpW4KlMJlpV2UfKZxGbJ0nW9orSEqu+iaBT7regjNlWVhTp/BhlCZDgEEiprWBvOn7t1/no+6
yenV26jFh5P+nNBKOFRUFS4tGbwZ457zkk5lMcaAALZVXaLxKHwKxoLJGpOZ5qTO4V4tRrvjoQje
uQLecgs6tC1/FB1St3VBPV6xNkjCUrQ1LbEykgWEFkERQNeWwqWIjCmc1bS4RhMmj0qpaeeJ9WHp
Z52Myw1SFgndHD3RJfAXLS+wBFrPICf8qBLsH8DAgGsu36ibLIP/1nol+VpzB/d/GEom6z/F0n+p
gYbCIKcG28sIhUJLwYjoesc1mB9L76ewMXM6VX9pbcAbi0uKFZ54bR8tbDnifSwDAnIz54ZeEa/I
Aia9hqM8OL1kNxi7Uz5PhGmYP2GoScg3jDd3T9RIamN17/hAcnT0rS8iM7aHYmggAXu7T6ase6+R
ih0qqhsZqjbrIFST9B0pCs2ciyRfrA1tBJlOUrEYVrO3Qy+KMPCeSgBP+1eX1qlDM5GsEVyxG5Uo
SPzNJJrl7LBi+4i3KPjjR+VrWrThIbBt/DD4c+NwJW93YMqdDTKrYFV4EnDSu+67V9c4iWGEOYnF
3qBOhlS2n8el/mlTY1xvBMTA7bixLilX8wdmZiiWdy+AI8RI81tb+qfJQnJLJGVgapGwIVzThbq1
VGAhd6TIjgQiXDuoYdVUIYUhMVnVEPcYE+BAFJ/y/fFeNicRWwvSqzVj7vIkBytDFm1ZJ8RcGxkS
+GqPUoUa8xmxDRQx5LsaAXU8zffTDGlC51AHvsFCzIYVdV4NmGjPoEyGlttilXCAvHsBObNO1FNT
z81aVQ59QtjQG40HD+Uk8CYBpecp0vYwROjUZKfQpoirxmZAlw+acahGpteNb7NBJCMkY0/YPozL
fF1s1gKgOuQM6/dRpuu1nN/KHNlBZ433ZKU/W4n/Kx8iZAdN9wXrvO9r+d239U8Jxo83truGnXdW
EHpxPmg+pzkKjj7NOrEXutnJy9XbhPcWzWYqaYgp9f55uqsn/QWEjs4qi2UDw9+8/MgmzoAJI9MO
FR2CP/HcaetpKWgha3Oq3nsrf3Or7pjV+LTDnC1hq62bozFE8pJSLodG/GMWV9dB06mlBfcnPwGk
isM4QgbLkzWS0DT6QCCS0LVd0YR/o83sjPC/MDg85uOMBlcOTwj8LQG+5JLkQJADHSrW/ERfNu69
tCFFSiBnXZkHQyd8INhXUF8B8bcF+XNJvx4+NeiY+SMkUXRv3XtHVxIxG8G5AHdJmYMvPkrgbzaF
bV+HiJ4sI8sjErvnhT22W+dgP7nwFpWtjnoJXteWdakLs4tDfAf35IdXpxWD7NeSVnZiQnrat3mP
p//YCvYnVYAIjam69C7PTZkuEVDdvcdE5jYivo9UOa8hvRTkSlhUP9YDj2OQ348TjR2jfRErXnNA
XnaJiq2D5sCST4zjgCd2qd7DYPzK/BCfpAQbVfJzdQiFSVPKKSbiizM0xTvETwfLsAqHhQ+Hgv80
4k7XS8a4MHgYOklC7Vpzsr2xo8sDyCyYhkcn4geuY/7l2OF+bAOKXDFX3J/hErsyh6OffmSYTDFk
XPK2fBZ8lbu2mymgqt/mvIiSgJdrp1ZqwcfUPVmabQAG4IAoGmt8OF+4ndQeoACsiTN2qnLEh9yy
fkD6nnDSe9ORoT6rJsAgNOkhVOM1dPNXa3P/En/7vUVnymj0mPX9B/u3xW7Gk1hG4wtV4i/CbhPf
778Z5gTeAs0mjf5yxMxA/kxiNlBL7T0GPr6y1aZXuxxaiOTwVx/obZfpGTZGqz+5G32T5MxDwyxu
kufzeS4p8AA1UAX91b2nR6QQaNSWuv/JcRAbYN8qsM8D/ut4wfO/A+R5GTJk9R7hPnRvQhPNCMgB
GYiXf5ddBZVmB8dGUaII9eNjTckhkInWBDidTTYflHEARp3ljC1yvftxul2LMnD0re/WOHL+9w7N
JmC29FJf7Jwteg14aOr8pVojEuCGx65mxIjclIxltdfp0iXSn/fgeriGAxiTUaevBBzwc0Es2Opo
oDfLvkytM5yzwMfSfwMAv1EBiViz93dDaJ5X5ByoURLmYTJ8xv6KixjwYjyoUQkEMf5nQ0lZh0u0
TOlkiWj56cK82UXVL6GLb86gF2Lc/atFKHKMLA9R7LwcGh9FWeBb5JRVd3atvIRUQNxp7wcvffG4
lqnmnO/6wTGeM/A9Wg4zpjLrkf7es0x5SreV+FccuvaKI8m7fxKG0CVvSa8y4JOtMtZ3graITECz
ZwrUj/25IQqEaQnheIB8gHxqgrWcH12Qh491Sn7Tqsy3zfrlcVLFYZa9h1NFHE+wMXAgc4iWMI62
5rqg03cnitvm9StAqdZEw0sEmEMKcYJI7i/hxRlQevAa4UzxrcMypz9Xmz/z2lqXxsrbmFRwxdgr
RRI5LYZ18IPid12hNxvcjcpIxpoiKJ5qeuH7UiZFC+a9MhZvDlJc4C0mBzP+i0S/DzKaMDBlxFa7
PPhj8IcRjKlVDZfMOLAM1GV5KlyI7Y6uS/oj0MAoeFB/k7lwIJ3sNMj1ZtvYW5XrPHFIuohBe5Lc
tJSJ9usfze9Iu3/hPEgOy+WYqJEbp6qOzO6YEAO8uoSPpCPV5nUTnvJSbTEBoTBna3EqAusKZhWc
lN18uOUQD0AOu7nlvc+a4jMSxJlq7BbtgBCJlrvdHRdwF3rylmn44TbVT93mKYy4BtrsRDIRpEGV
RXncXOj6KviAt7qXoZU7u53Nvhbyk1wO7sw2QRM9oFp0fnvl9qruNYlpuH0VP2309rFaUnz/nI1d
WyBr9XOUwdWkCGQYHoGiH4YB9Jxo3cuc4jW5W4N3RE5jkvT/LlW10Cjbu+fBcC3CrgSkldPAjl5R
czRYzWeY2V8+UZJ7VbSGiI2Bm4j/25pOeyfHjTzk+iks6/yAMfjU2MR3mEqROxX8CfDV8TES/+JZ
COO8CWtvhbSra0qzn5llxUrzI4Z3jSdz4o4UuBUyoiYjPSIHS1YnR25kVfneAXpuImlO07aA/Cx8
TKDfx3zCG62WB4LE3KMYDEjpGvGx+rgZi/ZixI+i8f09cldCWgbs4XAyVIWG228wX6brjnmxrU1c
2E7SmfCGl+jm59l3Y+FjbFfyQIJnZ/H/VVX/alkVeHV0WQN0JN3dNehX+Pv6Qn8b+BZQNvGL0eBQ
JerbNjRfKWTwPqjSx5TSwcQMfHhTR71CYemkuasUuo0K39xDAgRw1S0pT814Je49NrlP0UgYrftS
5LSLsFyqvHguGv06a84Cl0bFRI7yNfSW76qr3krqzA7OZs4hPT186le8VATMZGTHzOVABvl8zaP2
KqoMt6r/CAL+A1r5W7PlvwS/zw43SUoOCiwiQu02PeFJK5Jh4t3wc5p95iAA4a9ywHMZVF8DswSl
tNtr6JINMMgDBUxJH5hPFl/O6bL5sYW4DoIy/dMb+QcFC8rcUr4ZTsRybEbWNnzyAVv3EoEHTGlW
nrRQFLMXD343XA1VQqcIAh2Nbk1yTxlwXkK1xmqbJnyaY8J2Kk6bn8Jb5Jju+PvtWj+YD4XIsKMK
je90dvcCD03cV7hTlXsNacA5eENjo6nN46Wdv49ZT25E68dFHvh70wH9rhUFFZJBhIgB6hxskYDe
PDuQYuRH9tvOYHeZuXgs1ep4rTceKxKHEcSjFymyXxNVmfvawIUx9MPcTwiF1/mnqKM/2c11DbrV
Dj18k3YfHon4O4j1Z6evia2HY4mqdcatyzJRG7h5yM0q3hb7IXPAR+YNIeRYghJOCLfxO87PYvP0
flMvOT3uNsELOXf1hsC2Lz544B/tPHv33OWExP/bsM4nPT+4rntU/426M9uNnEuv7KsU6rr5gzyH
PCQbXb6IiTEoIqTQmLohlJKS8zzz6XvxL9iuNNC268pooFzlnCRFBHn4DXuvnaTnmi1iz+0R3oSf
Ag2jJc8zPu/FF2d6vO9syv2bnK6uw8o2ZTe3MiAJ6J3cqtSFXWDtzwczIfM5VyjxZv/Q4LTBa7ed
u/5hMEgGUI9inDFtO+fA6n4xLXaigAASdncE3washaMDLptdXRwdhIeEWbLvdRKsYQqZReA+ITTf
uSMCd8lzNSvCN30sfrJyWRdEYa4ipDtrjV4oiQW5Q5r7s+oc6Rn+IRbjdchph6Er6OlWF9UaYda2
mtuTO4r3tkL3RCvw0MnxlAb2qYjVL+QrK3POttXYnRi1PpCOeNTK9NgP/QELDJslHCRue18T1Tn5
t9LW3qpOXru0+aYKvFh2fgpsYip9Zk91kr2oGaP5cIYSexDSp8MNPU3XHqryJHkOog+944xDqlFa
PPv0+WrZAyGalf9pulDHcfJPIGuSODhUPPg36djsAljMQLD7LLtVenWygoqU0zH4yAr7FdfRA4tO
2CbAgeNhz7qabeoyZJ4ctFqKHjmbSM0dThgpTwB+m4TtpeHZOOvZNzheJrsayzXlkdAcdjk8/+oF
NURiC/STAJVtrfu7wsxNzDAZIiEkb6BaCfrh/6OkBiKDmmtfjMktO3Pk1+jtpztzuEnkBmxqmYIV
7dFV9jPMFMmTBwHgyGNrRW4l8+6Sy6jOtJ96pH1Bq0koIZkbtBx5M6vQRrIBGu8INtxpvexJW8ju
hlxsKj2Qa0cANzLF0fLFOzKGVZHb9Lui4yk87cLU3omq/bZ754B9+tS35i7mu1ah/7N3s1+zzgDH
RoChg4PfLGCwlSlXMLyAMPCV/UdKtVPZInkXmvHCqgIlWrgdDeesGm3ZD4yg+pXvZaW77bUI54v9
CcvjYuTagcZt5ysHw2hh/tAR1Vmde0gR2ansGfHBNksTlMLsj2TeEvY03xukaA8msIoy1DZx8xpY
AV2RPuw1p6T36eP9olZKtO85fXPAQUu17YX9arvOsI1yGGpzUdJHKGfdR3jmct15FCWTyV4+kByA
hk1U29jpXkYVkKR1n/XlXYDJYxvhsj+m1gIa4PR1spfZ11BRFmwDa5pCnNwbmFrr0EAJjL2ZVUvp
OZKVu5s/iER76ZuN1XvVVN47GZ7WppBiD4Odc1v/hcyFs7iyXuuUpQoBQ9uiQNgUpAyCap8pjDO+
dXTDgJfpylOQQnqNnjFgBU14NW2UlZf7zgA0EMzUn/SJO0zmJrrQ4AVpUwKrg+sXO13DtQbrbNNX
mMBVMVuHeTRwcXWMh2u0zPPyKJDVRVvEofjnYBRHr4gw9yMlwaZohhs63l1hMC5qiql/T/yPQkGi
EK790MiI/VBlrfKe/qRJqcYY66Ttkuf0IF1ZbEUq8k3cfySjNa58N6k4QNeRTLtdZLJbinEILEUN
guhRPDeZe8lxlky+9YsRCmC6jHEvmuRacZvhdoU1QzVZLrQSd0RdzHPM3nR1B6xMs9rNopPf+ePE
d+qCn2puGKtHBUMiPn4yc/jRigIPSl5+GUn9HjO63fPk2HZg7WaXI54YDLR5aGA+CFe4V2wx3QRN
TmXRherMuDN4aiiX7FdoasNZ50kHVHZaIeO/NgUpbvR6Zino5bG7hexFIzKTWpz8fVdiDHJAysKY
x0ySiWwf4mdcPo5LBkDASjNnjb6MyXKI3icgtxl/yQKHJamux1hxNWCi7Rt9/IqYyQXsA3d1w5O4
ttqfoBBwRkcLpLspP9Omk17kS1aF1bGh2L4ve27eLtXfRR39LDKA1/3IEFjELrlW1q4yNoMOo4xA
MXwqiqbOYU40pH590Uiip1TGaSioa5u4+Zp046lpOLl8pY5FjhUN7RCRBUmbrIzIxG7HDTJnNBhp
zDPEakYfbTJvqlV3aptGHGC5z3q2kBXiNPRJ0KYNPCVbX8VnKrRfcb+00BDLwJwzyPNRZW3iDJNp
hLBjI1Psjsyr+YxoaxMGFF6VkYxZYuTS9AhRccHQZEiY/o/6xPBRyHTrjlD8/AWqLvvnIgnNB40L
vJyrkzkFF832y+W1w+RKYFIxWF3nisGQxlTGGyTPCNQNntbCCq1aMFcOilByzxRMNvURWJFH4t20
Y6f+IWzmiTrfa55kv4oi87tTRL6UM/kTRYSMDCcO5H4xb9k+P+FhSvdFV04rzOEsncUCa2PU0Ci0
7g1XJAKeLfzlT1xP+laqdudWNLKNb2OMxLfXOONPlbA8F0HSbfNOh9hjSuA0ZG9VDqMPFXOUVmZw
dbLI04nAIsgIFs+8hPxYdYPXVJumNW2zRTMyfbkY7ane1CEVPsvngq4wsZMDo+ULmgqO+bpGrZKE
NdVVhJY73oDH+TKUOpPkch0qCk2EvAdE6tXd3JXHphwS3sS22qTo6Qg0ri+NiebOZcS37ZRzV8nw
DmfyNfEp/Jo6uWSWjvTSRp6MAn9ouKkZ/Xi8QYQWmiuByS3xQe6U/Bgtb8AIdW7XVum9rIZLUfbr
oE5YUHDC08lq/qYP9TumKpt6LF+jqjsKDLqTjuiOWtvdl8aDf9WhXd2zNWMlzgfIOqp8UpkjNymk
GobOJrie5DPoCO8B55hHKbYL9yGqGuQ0evRDS6heUBVEfhat7apeDzPRchboQb9FRBr1UJja1OiP
ldITBNoyIBxGIf5EBNxRaq8YJhmHxo4eWtfESIjRswlyRpbhe+Tnl0Ib4AUZp8TJnQtOc6CLi0Fr
YpfCYKFeG5OzgZPIBAhKoaasFoVZn24BTm/A8aP/9yO1jF0lYAVqCKOuvK7L0XQR0sphijbIwgYB
UmHjt+mjEYVswqbpuBhES6aq4OjORptBIzStbUEI0RkZyj7RE3WauPcq7PyrqGLqDQnBQRPaXS0N
6jmzs/smTO4aIj34ZzsHrbPhJx7Oe4g69RTS6VWjF2uwTaqe+7QLtQdLcq/2kBsocLVd79bg23uW
qXjyP7rG7Y/Z3He8oI9AMoVnWjTuM73e90Jnx69PbPlGfiSZvbnaBNhvMjf9/Kq74DyyoBZMbG3S
MLDAGlzEq2pMr9hHsB7botqM4mOmk1tag++kVdhPtZTYA/YVuiLWaXI7+GcYedIBG+ZcMSEd5+TL
CcdnBJ+c5BSBiT27azSs0K+sco3Ye1/HlOJWW/7gRFl8H4G7VRH6FaMLV6STsuddaEcxkJHWtLtz
32Vb1DvhmEabADlWOVYrMzHfklqW3jwjVpxtUiP+zFSN66tbsH0gu/ALGJXmtXRgCH+/AVj4R78+
GIBNuMltmjyT5cc8le7aCDREtshiWK4CPXTC58AuGQD20tl1pb6dJvNGsPRiyspc2nCx88OlOYtt
h6Whgy4dgungcykVE0Jf3ya3QPfLHStJZr6AyLSqxS+S0ZHSsaPUDE8RPL6SUcLawuYVBz76RIP1
d9DjpxFAYObB2ZbMuoK+fDMUT4OwYe4raSKxKTUwGTEitUxNMoacDG6a58jXmcmA017NEKlWXY/e
P6TQYmPMnrIn+eZE5NIiE9yCcUbhQ67FSoa0Alyzay0xuRbwN1NkPzpW/SAXib5T/XCHtH2pte7J
wWXSdH62izqKJ1iM2kbmy7aau5d0av/IVdcykswVT9dknfucBt3iRQLE4fWKysvNNOy6eEN27KTZ
Hej0qknqOzvRh4+1ph1VYaizXprfJd4dIpakvUoncFpR/ugEjdpXwnnvUyazjgUKs/ShO1QQIJMJ
xfMU2D8aCtjBKZ761L9aBl3R4DwL9KTSBLZkdtcpT252iNUK57LAdcJbsAWC47KK4uDXCry0qTtf
/ArkkboF9s/JsTIWMHTIEKRuCQVnVjE+YZXCeTHcu+42qqn0QlAw28med2DVeDjb3WfR2AeNRLQE
F5mWMyhnA/xctv2pm5OTkba3PivOWRHvoDfsqyY/C5FugwiXmup/FU39NRnVD8bTq1bNj4CpYLtq
zLRMNVcb0CDATA3M7pLRYGmRqFAWaHUHPLqVMGjc6DKoCZAdVpzmBiu0EID8Wqsj3ZNp/BL7+QMu
3ZdxLvehk5yGGjBE0gyoU41bXMG9aiB78da73zafq5joQaHkh6RlbaasAi5TXRirPnZi0veZogYf
CXnm6SxBHFYSJXWrBhYtEOkrZO2nUiX7yO7ugBo7h7Wb5AUzGYTNRqzsQygRFGDTFttQx23bRGH0
1FTC61m7HGXWu1skuDgxmUxdjZxlb6GVDq73qT01obNSekhC2WJ/UFPt7M2yZ95lJxGGjvYtTmJ1
Z6fmk14k2T7j0QcNpdR2JJq7l0AHN+TQ+6CXuagBHX7bDkdwlo7XdtMTmnPrwgEBCymGihuQA2q5
vr+LsB3x03QYpbK5OcRJuZO5jrVNUorbMpvu4qiePSsELAFSQ51t/RkCaYb5Vk3jqz1RJzXYBjfM
c29siTC94M2wyDLcK3YZFKUwgzOKizmsvbHrT2lUVqvC1m9JSB8/2MPNJi9mk1uoQ7Wo3gLS0ddt
A9W567zGZxHI+J491cC4ZXJ7OLPMCjp6h5HLKeoW2W2tfcS2Yksrwx+C4sherOWN5O5p2ROG1JYO
9gU81abc9CMVqgT8t2W1ZG4I5GVfhNBlK8B41D6a1sFkvLc4frfg7qDPO92bS8wGc0SIr20Eq6zY
MUHKHzvoj1UDFdLQfbR8hp6f3BAreDZGOEhS3rCQJ8na7izXUz4cE6r2Ot0pMBdPQdC+uoYIAIUS
0eY7/UNBpgnDovGJpQxjGBYITp7sshDWoQR/vFdpdDdUer53cjWdRDWi9s5Kr28CEEnBt6bGGTwn
me4VOkFjAFrFl0ZGgNqQFnpmBOuG2575ABJh0lxrPZ05bnSsNU5XQczAQFln25on9sEJBMTtzt5Y
mo2hv7V2RIMfggU/57uUrHiRbyU+prTBgwrgU61KO0S2gICLcTqqImXbpEInbPbqsbr6cWasqmaa
L7KDR+RWvji1M0/TuDOyQ6AMT8b4+v0xuHOC4Sse2KdpcMvCwusQPy8SIbFip83UpWY4i6x+PI1F
+aQ3TKMsxm/H1IespgIUVPBOD2WKS2XAYzjCaNml8yGRkuCf/IUYhufBd59lhzba5VA3AuneyCzm
4b2Eaw8KcrAPQdZSOIE7aoc0bmhMbMjnAVXyPlHRhTF2740hECiS/1AXB+ySyjosdxZYcxJQ8PAA
6gDMHpwzIi72JlvWu7i357ugR6FlSl1j85jMQI54+iMavSuRb24VAKFVSMDH2c71EJxAhvhYH96y
jvljHLczkrT7cSln0a3WWymn56FmAeFX7aOQ36oGjBV3YbHGbRbvGx9TaA73FkvzS6LZrJFhKmLW
nH4kWUriEVTGHWC8F4WPhHFJpN+lFT1ZxmOfee3e5WrbG1CjnZcmUPGeae+SfM2EuhMRHKTUQQiF
Tbxg6jOxe9ZiRyw0zgWNorwyBDGKcwmZ0WDdW0G+iyxX89IAoziDYN+HiTUJDBoqA4BYxfw1fnB8
HTbhIYynSbYO2PvgGo7agZWUcQLv1zFNTS+6wn3Tt/Z21tWh7XjCsaKmsnAmBsoaYj2Ce+xKv4Ml
8jEazVZO6jCyZZhMbT85drMnb0tSESK+aj7mctEbhPIjwNvFz0s2ZeUcR0HBvVSG2AFebetVuTZT
KguDazIeJTyjoK+yXRxQgbqL7ERYDeHZdvhThDSQOXpkPeueTTrKkjm4LIJ7RxvnrTFwvxrNgw5g
CQc1zN8BGU0Ksz3yTCMEEjngKk6tPj4u8u0wL+FrMA0HFFU8N0jO2xnXgupkx9TPcTcpW3y90FyP
7dS+78ZDar/FnAzw0nmM8BZy1WwKopY3YRxmB5cOatbQ/gnkyeu4x8mqwORs7JCoPR5ewmQrYbXk
2CYxwCNWjR6+BM9H4rYOI63bqGLaDjVzLsJ5giSC8qYBxjLTkmxV+Yu4TMcL7OQajgx48glhdqxV
09Zi7sIoDtT5zjdx5alWeCh2pp2/2JbJN2AUC2Y9h/pAmpLG+MtihDfPDDCIuGQcE3fHILkbpsl6
JPvuUhPDSetFERNfEd5gui30q9SR4BjSOiaYkI49eeu139yzJqJYLC2LpVTrEYHIdMWdMKJoP1MW
GEh/+AG66Q4DOci/lIQC08h/tdK6gVdDyGUihEM4sWmm4C5M3XbXEcct9Co/4HFEp8nxEKpXw0qb
l1BnRppgwGVgY1JOoPiuLc82YwrRHMxCCHClTqMz4VA8gfT5PPbseLOm9fdVtAX9tI6c5CDNFNdD
5yJPL2zNq037FSQbQ1hpnKH7aysrDK190obHJGJhrHJnyY4oM4/j514PCmc1U/vNDgKUlHIiU0Ic
3drALskYlfK0qRA81dGuizRkMKxGnD4/ZWVx5F8lBd25IRM680l7CKko1grTp+O6OKKoW7sYIb+d
9AQPUDV1BCrhS5ErkYWvTssiX0cpvhq0BhyT7CsUbDujMa5aaPeHAeWg5NQ7VcxLKDzKSzfGNB1r
f0zS45iQl5QSoOTHNLqywLJkRfFLRnbS3gYRsKGKgZhk6rvQARruonUwSArgesWjoKngiboYbB3A
McQCCAGqlpwuFZ4qEX7ppR2hISy8SLyktn82Qhx2LLYk6ofqNvX6NeVE3bGbxo8CtiZxMT/YWAc6
JYj1ckmW1R2qKtZuGy6trxYEBXl6xkfhJ291JK0txSLuWIdSKQJeuTElhZ7mim08IyFz2cK6tSAP
aAEWu+VEgrUv8T/TV6PXuJRMChE0MMstMRhGGRMCbPMPKrNjL68F+dFt9GxAf3yNnPymo/jnRa27
fhh3eivx4KquZMDIx04nvrVGjiYHc91pVmw9cXiPVDfDj6TGLRim+gKHrrFehNZAPkg3EfXBXVYA
3PFCt99muJeTrJjv8N+wP0MFR095olRpoYaIbuMCT7DSsj81/jorkaSV00RUUgKAnY2FNfk6VTkD
bjKmvXFwt82kI7dhTZB0oGAhHq5KgzV14YdgBQv8h2nicxvPPCmG0rpkdgczS87xWpcpq4wxu1BI
l5u0Jb0sjd+MRWjcIJlSOGiwCJ81tNorVrBXzGAjaesUjZCxY1ZgQHwNs/jINeBVMD63mWHgYiPP
y3Y5/gal3Uy775HOyMdkRjEGRC1koNirvUZQPTARtn+ctH6pTioKf0x+VULeHd5TAi1ArCIyHcM1
s3lMn3r1YAYXPWC1kRN50StK23QQqNV0pNu1xHttuzEcytYr/Zc8zCrcIUxIZJ9ek67Q15HBco2J
SZSY92Xr/CwScsx1A2GAAKoP84OCJEEOFWeAlMs88SYoLk1e4RPL5JJORwLU0r3GOSNSriXMwTqS
hyl46iaczhNAIqQweOCUgf0F+JkJxB9x8BSdzAw0UqDKh1KiHg4ibDwLYLZvtfJS6K1gu8BYIgry
d8umkIhcF9EP0U8T+bZGcO7b+DCV05tldB8Nw/7V6IRHRmgfME7MY1FHT/zvISuq8Uce/nIrZAxp
av+QhEOsJOS/leMC2HDy7mlG9WggeTAT4bX6WFKxC2/OFfpk3njUmSu7LTXCKhgFJ1KH1h9z9fEJ
9QjuIEDD1yYE1IGSH4Y5DOtF0FRrv4RMFpDY9APrsLugNqyZ+DE6bsAfSFoAzxvjV6sartaBTlQ6
vyhfsdqmCOiYd1uS7i+c2Yc5R+JZ9nAXbinaFQ4Cv1hXxMzn/cAuqq7YzqSskTKQOznnd6yJDfqL
L60HuYclW+nEVGP9WSdGaR7qrNrK0UU9vLjamKlk9ATuvhDYBQqE0oUpteMU5W+hGfZAMgLCN7pn
LZ2Rqxkwthi1hJs0q9VDyiZSG5c9h91eZ3trh2b8xA7eRVQd0AfP2GHR0/PJty3Qc6BoDfmBdIUd
d1TIe9M4oicQQyFzztOTn6j7qGMoHQRZuvO77GxisUZqqz2rtNp1SuMgnHrwWehAmX4IZC35uiCP
YaNGTkLeIqNGJiMFzMHOQTLoVBzhgVXdFTbh3Tq+Niweb5qm7xyTghqfz5cGfjyx4aw3hv0+Fx9a
aX3ZOnVYlrPTGfR5Lxc/PIEU95nq34vaurY2GmS7L25ELvD5us6O6LM1wT0wODDbbhlvYj019132
3PZwE7Hiu22AXoF3dmXFKGubqfsMaitAY9jPXmV+pzierRDtNr8BQ5AnjDkz/HOrgQqTNNwsow0i
qwYAF41CV/6KFGh/VU57MQMzbJLu3owKeXCAF630oHxZJj4N+JssTNaLX3MI0b36ffLYzFrJ7k2+
+3zFwZXPgyOA6McsPty8mVa5wVMyIUKpcs1oa9ojb5myDgl9BC+VIscZnSc/rreQos8BXf1QoMg3
yoh6UgJmowPSzQNXbok0bsYbq+qPiWCm3Ty2B2mg12fd2O8zI3jXBtwQaABYdMmffjK+YylDvAsC
xkrkKa7qL7g9OLx461j/gGdLjWfEBraHre851OA7W9p4RAMQ7RrJ9lvzgb476XTEUvnaGkmw6w19
X9e6dXHG6aBSjeYuiG6O1b246LI2CSSUnd5HpZc0nVcPKBXrSUvwu7JFTTTSJjt3urbs5gjLk6gY
GVEno4YOgru9ChUsPHxkduJW+1pUeMtDgb7eRLlILsy4KbihiwZRIRpTfR9MrPTcAth5E/+whXHB
bsviIVM/TTCciOuib9OBDC0jy2syii9nqOgh5ifi4sIzGlFmjaV57u39YGhPWcGq2tdv2gASjFys
XRBTwJQBppqGtpVIkGVFeKqbsmLJy0yoB8ItykOLCnTqkZxPJdLtdtr72WUswEi2zmcpAGAoLpaC
37eywNqzblzabf3UNgyVhXwfdBvSSue+avoc7/AD8TBj72RF2oVPAEm6nIGrFRVLkunDNvv7bBzf
XUZFaHjQg1rWuGksdRdoyKnDzP4QU380NVsc9RHsR6WRihsN+s8S5DeNtBtAObE8UyNVvPXfRWjN
O7hRrxFJ0ucgwQlqBBPghhDn4HlmEjb43LiODOn28LSHJXzmXAPgnbAG2vl1dV9Y9u1/0IXnfReX
j+y7+T+/ue7+5fdfNn//dfBdbD7aj99+sc1JXUUq811Pt++mS9t/taItf/O/+4d/+f7zq/wXSXkE
4v5nJrzjd918/+7BW/7B90fT/u2vGoF4hi2l65p4BcjctknR+7sJjz8SuO+IyrOVLjiHHKx2OTkU
4d/+arp/CGU4hu1KYZBKqmOd+9ewPPcPg17Ccgw2daTbWe4/48KzDL7Jb9nbtsVyXZDUZwnD5mhb
/vzz4xblQfO3vxr/S4BWm7TYxOnJsLjW7wioRB3rQlAIobYN4Ic/rUZuKp+4yuYOgTsKsmTv68N9
3ea0K/45mX9GmgCqp5yDkRP7Nckjvv4jG+aHylIXqXVs19Q1rdXPKcjvZrfeVoUgydN9CFGXJfVL
0k97o39qul8GjFlmagQbiYUNjuSfEamNQuBbLvFZAstW/1NKjlPm/zwAYFOlEYr45qXjNvfb60Rz
kiHjhUODOZCnNtVnAC3QYZiZOodlEBJitm4BUcRk5RQIV2fmMJx3OeKBgq5meQ0h/3LSu03qQF8h
/YGlYlrU227MUE0CXEr4XvSIpvwCg7curRmlL48gjPwTKsEY7mdYRFQMBAMZmHF5US5nYjl+sQmv
UUkIlmI2e7Nh0yNRJX2pa64qnmklNZqbbO1GYE5Z7NZIpnBZTcaLxRCdjwraPJxc5g1SN1cuu2bS
IPhVrTPPYuCVuF/RDIuI/qpjS1O9LNK95f0LimvbvkcOMr3EXWd8Kzmn+5Z0tI5nZ2dPRB/JjTPB
QOcdd5KXaCY/Qt8JolE0B1MvrB4CIdoCXd+Xn9xjjYjAxrfY60TwbY6HcXpJWR9hC9/AbVwtoR8u
jzSrYV6JO4bmnmOa9F3evZk9R13fRVR0aYNpz3fXgkc1tNnhi5xpJAGUjV8lnqOCdbE5USbxUSw/
glnyUUXd2mHYCYgI1VG7zlheQgMEGJevIhSFrgl0R7LlD7YOcyjhxA/Ly525XmaWPgnuyQiCLdMu
DPwTbfQXOclF8w4hx+1vSfUA+aTGus/UkFpoMTAwq6uuJfIhBVsvz796JNngRDc2T4qZB5k7XKV2
EcW7xaeX8zlNPga65kWb3w2SvPqcK9GotkbwbfCxM/Zs48dm4DLhc2mwtSiI25KwOS0ivQ6dHxju
dSzZV/NnQ838iL+3fA5RSwoh/kHZ3Zr8qnFHKvgPEwgt/CqAchYifAyUUGOarpbSdwZ+wWViY9XX
Wa+B1QAzhUKLwb/P6qaAOsYz0EVza7HcH4dsU1HnOrzRuntbXqERf4d8yo3J2wz1fXnmMAf2IHQR
/RPgU1y3qQb7w8EoB2QRkEIDic6CqNTwIJzYbjGVYyT2XXMRZ42nDZD8eZVR/20UnlV9jXywOmym
iIsP5f7yVi5UmSwldiHnzdShoTKnaiArFHZ5gZgJLqfexITzVpbzwom2RWvyXGrjp1HjA6OSbuvx
WRZk09LdtYHpVSy+fSE8i7jEWF8bLk1NiX432Lj8vMuf6qSpLeOM2v5BdwwHDPsW29hefCczcJv0
PQrIUy7HDXNghF4vhjGuy67epcVXUbIQ5B1tYfcYW5M7ZBwfbPPR4OMqfMYoaACK4Vu0mEbw5dQZ
UtmUa4pPKWwwsVRejGo+YFjRoCcYoVgsAno3IFkk2HQqeQgD56Czzl7OxT7Dec/l1bMFZvK5wHi4
V7gWURbidmUO+b1QD2zzhiYxTj5Id1iXVChMC/GimkerVxjDOIY48Hz2YHnznra7MXzDx0zTywnI
F19uVO4D6EZQGtj/8CPFrJ6NgtMO8bk0JDZmDjDWcjXXsBa/wFZqGuKFBJso7sW0+iIOYuWPL9X4
UnMTRZylIvueuAFt+7DIIM0B6LIu1ss5ruPzGHtOMCai1XjATrBNtYAoG4FphBhQxQkI5sBmidAN
2MAnBND0d1p1rboA1Y7YDSMj/CxE/KTbtDu53FGJ7hD1fdaNBhdLQFEExz2YuFactHljiYyPEB4Y
87MRaykQ+jWm1b0g2B0sMLOhb72vvcHnCuZDkbwxmX0rCDTpxI3p5nKRFmpaJfiuSixPQ7BdzqCE
z3ggE74N1EGARYdsyPGGBsICG88DCEHPn59cwhmmjh1Qf3QwHOFooN3Aa6P6wEhhryPMRHuzmmr3
R2lRQrfmXYdfGsnCcmkH3j+UKvcYI4Ii/0veZfdgjFoe6IvF/u+/e/j6219J2l3s/w5xvJIlNeXJ
YtH/h6d/14UtxMh4QL76baRX8s9mzEcNT0U/RZjM9fzPfz/DlGT9SlgCUpm/f79kbIwYswGdX3w3
i69Bv879yyS+xuzUW8N/8c2M33OA//7qDNsRtmsY4AzM//DdgLpVmqGTnYJmYZXOL8FeK6/L1exj
uO3Vd9VwUYlDYz42mMXy4ogfeaf0m9Qhu5Mn+s/Xz/9P+MTn+L8/C4aSlPDtvzwVGf/5vRb+s779
97/y/1X9/J9GTR8/8r+cP6bv/DeMhfi3tGnN/oNL0zBcy1FU0ZajG/9WQrt/0IUZzMVdimFBsffv
IAvboE5GhWRjkqCr/scS2tb/cCivl8tdGg4VtPnPlNByKeF/u4n48iZR05xWKH2VI//DTZSPVVun
PZEK8My/NM2cGTEOiAXr+EymybDpQPjTq47ruiLyLVE6Kk30GADuXlk273JhnmuIr6xvYZA22btf
Mrsmn6aSxrVKZpxgwbx1agRpPUNkkdsa0KCbH5iwYNhGrDt9Yn58ydL0Us/hr8RN730mibBjWNU+
DH5yqZT9JILxFmvt0beSX7WIL1nNVsSaHiEMI9wpOwxa4S9G/uDBHJO9m8YOpkF4akoYqtogBra/
7VtRfZqe0bpPgRxvjtYcZ5GCL4qKOxMEAcYfghVYKhCUFGtni5DHgGqFYQgKJRONc9SlNy0Wj7g8
zxkZ4V6cLiBBVF+HPkMqHXHrbRDypF42dow4tGW3b1tn3Q8RvPXY8vNgIhciKspzWgZEaOfQVguQ
Nus2sS0CsKfXzHa3+qggsiLyJnymJW9GIjSAgMRLPbcNgXI5G3V+K/kZBt8iNVDGBb/Y0r0mVr00
BfltcIL1aHUesxde/SJuBweReVYOepo964mNiSfwAuIkMeu7zJl0L5Ljs8XS9w4x9HSn6ltJrsHe
Id4VoRF19cxbaIeV2E4zNpLWsTX4Bqwa6yWa3DfyvdVmz3OalJ4bz2+FtL4EDP11KcU9SnkbDiD6
PtNJ9jHAwX3rtpATUW/15hfRyhifR0yiNZLMtHvUjPk5qikhi5b/svwEGPSpWSiIoRtfLEEKR4QE
3eqf5oTI6FnXGa+7EVG6rykayE1YhRTD5P9UDjGCXd7doij6LKcCNBB0jPLck3Fg9hroFif4rMvi
zkUKt5rdFbgM/P3ui5MBNA6+hiJhqti/Crge6yCEcTkiSviTddqTfrmRI14CJLMGe+11VmOumMmu
XPVjeooaxr4Tzp2WMNANial4XDv2a+yWFi8Fs1h0Gg52UuZUZMNgWB6mT9lTk/a6fi8hi21s82iP
E/4VQZPWJ0vuaI9cx+3hr0ieOwXXXlYIJPGdec7NTN+hr2A7q7HtitAbke5Zb5knWlvf0JvVXRvT
Y0I5eBwbkqRYYLC2Noca5VZ2mJvFZ27ENmaUeKcC/UYhYB+IljgQrF3vASq+4Gd9LXD2sOnCVDDH
5YsulqhW9ykWXNoV5qBt4FcPWLP6dZl/dnp/tTkQhMuKTEPTzog9jrzYh26SGm+azN7Z6CPLawGc
GGZwLG3cleGHb/DvkwVUEQ8sxHQHCmpC5qYWdbeAePiVZVi75f/GSGo7mAX3kqUX64w2Bo5h3swe
X0kp57syS8URLGRvzkRwsA4+mbEDm2GUXq93DTljwUkmRE9ZRvbetcEv28+3xKxcLYSqZhd8/l/q
zmM5diTN0q8yL4A0OIQD2IZW1JobGCU04HBoPP18yKoZyxzrautadc8yk/dekhEB91+c851g5vci
YKTAlOY/GMAHUXU5iMD1oNduzTsym85tWVPBMWXg0ZM1aUhA4c3UAINNJECD+xutRE94cx9/1A2R
W8kliZpgm4bBR2/lVGg2YrHAUY9k/bBkm0fypz3zttXaJszUfMIcZq5Gl5NtcroLz/G9IoRh7Srj
B8YQJNLpSYTirJj4YrhEEQhiNE3DjyAaMaY3vF7lqB8SxwP1BjaBYCo6vJK1iFcwcWTO6xQ2BiBl
0TehgNtkOY3YeBIZaaAyRBmfAflfcUOcikIdnDDcDNaTA90CsSW/h7bLn7H8yLQgTxtDKvJInjUz
Z5rIA2uV1Apx+WqwD1iHyn7qEvWWwDj676xO/mWZ87dp3/+Q8Z4rLG7sf03ZOjb5z/+qfilS/l6i
/OPv/XPO5/xhs52GigX633LlnzCrf875nD9826Ti9YBc+Y5l+dQP/5zzuc4fpJALyhTq4YAagvr8
n3M+vmRSIfNsUvG4Ujri3ylSlhLkb3W+aZoBc0hJmeSa/Kt/r7u13Rm+3UYGgeiAHNyX5ViPGNew
YFn/5bX5DzqK5bX7f7+VMB3XtWxeCkJtlqL8ry2FZXATN3yrwcjP9iAQ1CEYngLnNpqqvZUU56RK
WUFgyxuj57R2HnJ8+AU4oDl3z8KrD0Okv4Pa/MmQo7IhepkZ46AMBfuZnT0FxILEsLypbqRh3P/n
Pzw+1v/gp6c5WboF16TipNb8608/K/RuSQ5U10f4tPUNcdONER0rNKBNHODhrtcdMk3nRiXpl8PD
njD8yLPk1p6T+4GhpspfTGVf2FZcpxmb0neWwMvQIzqyGV7MFWjsTR/trDcfXcZucpgOuXFybHUP
SYygJLPfpoRNwsqm+15U8uZUEp1CjRdF8TtSQ7jWSDQ2niJbTiQ7bwrYF6W3NcMn1IrvsKTWfh3f
Yyc+R71/jjMP1AaYIU9B3xDwGVaZ0V+pYWJ3nevTZHMoAxSCrkssgxXUzHTsn7iMyTk147MXGw/o
Wn4aQM5TRQjuFLM666obqwbik1Uxw1ELnkbgfXgTnHvoZGs+aHdo2sBfivEK4dAuRHSOWn+PS+NN
ztNGx/wooGzOiNRvQ+RLLdaytGFxGA2IquHnCORLBeCFvg/vAAFsSsjdK2hFR1S3K4d+uPOsi2Gn
t6gO77A9HgLYL5kVX+dDvl0+HCQkHwDSUMgSQ8T7XK3g+KAQychzHLZTE35kpjq0zI6hFTyGI5cP
WNUtg0B8Exj3+PwtGI+K2Ns2vdeA1kUAcw6MHJzXfRHFx7GwHgoU3zB/N51rPEKJJKmovYUAdy3I
9FU5cAV8GnkjzzVoy0HJD3+M71RU3QOScg1xLO1sn1rJLZmhSM6GCKRmFd2HQb2L5HCDmhnLamIc
kCC8A8G5ZMQkDI64RMukz6oY7wzzdFUPb4PtXhX4v1alhm2fdmjSSE5gvok1vGBfyLTKXPeOeJl6
yoBeUg9X3fyJxOkhkvI+c4aBP0jETN3nENH95MnHTRrCMqAt5gPrmSh3rGiJ4DBHPIaoyeIB5gde
O4y/Tbt3w07suqlBPJEqEmkz5iphClwst6pq5xYA/AvkTi1n51GmFR7MFh9F3b5NTfRVud9gln81
XgpNYn1jJM7emV/qKYRmEg3QCOrpTbb+QSwqhiQ1910C/48U7WDdLdEGyxMaJDaGwZrUbZ1CCzXI
XbDy8oUUynPQiveih2IUROq6aK1pRW0a1Nd+iXUr5QMxEkJstsZd7oOjm+R7iKVklgBQs27R6Vn4
8cGvEJ2ZndUQvlYxr4Q5qFfp1AfTCh4r3um2yK8cU8D9s3jMCYB5wGv2rENC1S31FU97Yg/fKj+8
Tb3ippvSs5PQ0Xg9spFxM6LTcrNDpVy45SQV48wZYTzrOLjz4+Q5okLu0Q27qIwinwkWLlj4JmQp
MQWs0LUVJoEMTvibW8YvVLYtuNNTp5LnafbvXS+79VL3QzqsukV7QdJpgpHxM/+jxcOWBN55tp0P
g8C0qcxPjfB/9FAfRuWy1twNi7svti5pkd2arfqeCBlRnnUXFvogIkLQM++c44TAT/5SqzvCHg/Q
HJ8NmFWELmQ3jvHe5erBhx2vpxZINbT8srtil7/xQvxZPH8z3CBYZ3vi0ualVzlXfXSEuX0DshDs
cHPbsZkeADIACgdIbrGQbqNjFUW7tkmQfhIPNMf7aUjPwWDcekP7ysH+gX4Qs8NajB6Fuj74omEh
ld0287Sr5+zWaeJ7KfXRAKtSJMa4qtvmGkPsuZzVHiDBNeXvuyCXYQr1YQyNTe1FT30VnfwpogXg
xFLxHdval+Yzt6HG4shGwExXm4uOSjnbg5Jh+2hsykUIg4OfHXa2wug9rGvoYsmMdnim5/cTeYfC
FO1Boq51ra7DUJ5VH6EBoQEeFUHQlnn59wdR/4UR078s4v42q/r/aBBledzm/7rOe/jRn8nHX6dQ
f/6FfxR4lv2Hyfg4CIQrpBD2Uqn9o74T/h9Q0sTyFc9jKbtMGf/PGhfOKr4CZqwMWoVFnfd/yzuH
7a8taaoZatl8Wcp/p7xjn/z3sgsVBWUk9SODTqiR/CzL1/9adrUdn9wQZ6QXXHUOezGns3jKfXHW
fgXoJo/PnYe4jcxJQrvbk63THulDue/nbsaHZkw7Y+mcQCluZEGcSKn0d0S059pEe7nKBR6WHvXb
TOoEHYp88ScEt3MalQeKzptsaPq1Tu5lhpknuACmZfHSj8dEHcql7rQCm+eRa5TpPSynlKPbx6Jb
FuGwntt5sQZrmny60JjAuhGuJTRorMOQJ3Gi/rht+uRCKNrGIV4cjxRlWrWlKvCvitQH0o6DgVPt
GpUrMRNi+h46j+mF4mAfTX0fFNxH5JuQrbiErw3YOYw+e8xLE1tG5Lj8L6V4VMv1SFQT6X6w0yWg
fN9d5NKJd3YkaCEyVZjg7SgdGU15kkFZGUJ7B88PqB5ATxZ1WyMeSQYW22wO9kljBFu3EARplD+V
qm9IhfIOk0VhNEudbP0yfkdFWWwT6HXruRvHTUdfvy4Hm7WTE10aGUJ3woyzGyYj2YZz/aOzyaAS
6Q6g/nJ8nyeSs05IfF6C8dlIiCSOOAan4TvjDwKeyj5CQ3NgZfI9r2GakmhDoYcSeK5RFiaO9Ytj
fWlg2+3Ysl4EuXvta4r2iDeokIh98xktjPEwYHdbfLWUwipGOC4JQFYBZRiDBfZF9a6wq8+auOeV
vsTRkK6demTKH1DTOQh2tafRRpIptEl6sAVF+AHyCsf3Q9vhiLUbykGZsOAfw6tuEHsfggF125Xq
QcSa3CgAqXuH3EI3PdpQe5yGlFYMHngZ6mLbGPOHyb8wAeaB+Z0dk7B/mKzhWhUFij/+HqLW/ezO
b2mKCmAQSAT6UlwPyS9btwtC+HfK8m8MTSxvSNbEQ7uOKhjvk152OIb9fMxcsj2BP8RrVWgMeQ2r
bGouUD1XLZlFK+LSo2ABBXb1yqvlhwFLfXIgk44Nap90oNoNjGs/GS6yjO5KF32s8F/dIeb9tYqb
pMCaPjgPsWaJiWkFIyvAu7rsfwm4Po4Q032GiWzg+ZWRkt4zHiGSq99r0V5L23vQwju21m8bFbjW
pxtysp8wEF1YvLOZ/iDAdz9ECP9sN36RMRi68YQ7mcq4uYdh+gV8HiJle+hSShiVsBF8cgbSwovi
PJX1fVsnx66/FCFT4YLoghW8fmtDPsKVTsQj9eMRuRjCzAi2joJyW+vonrd6bb1hE/u0UlSXOQSe
FcTbL9tPXqMGq5rCzNycOzCMK0yU776TDfRGDWnUZ6NM+k3bzJuqo7vAf/5RNfaxnbrbJBVHmx3q
irVwi9rO6AVJPP3b0PKJBdRHAkS2Dlx5qyoLVvp8wOVJqmN7khEfRtvsLjCm7vTQz6jrvbNlZs8p
u0wtDYJS8qlbWXFBJL01vhW13IyUFavcIibFH7PPg0Qlyye1fU3S/IVIckJSMiKYFj5a7zwkOV6Z
pgMincRZsxrutLDJa8KcuhkD66hdhkMFH0N4aeOLdqbr3iR1pcNIKSd8sHlif44xpIMmZTQcZ2D0
8I3KKv2e4w3U6a+uUEfDca6CIrv2yKTiJfBvk1pvTI0agXzs+24mkyVv3EOQkYvScfBbrfcIWPIl
GXA5jONw48Cw2LSi4eWXDONdz3+HkGevvEUKU/qHaEF66LRhoAlFyCEn3ErOACzJiHEpGcPWvgrr
7C5YjPVd923rysafwxoim5b2CcLYWqGtwYqi6B2NcxSk1tYW/TNaxU9yjfRGDBHRtrBUW+3djf5n
tPzPPLBem6B+DS2b/HR2cqhyrkx7ofq17sUz1J5BaEqpNG49g8e2rWEhteKu9xccUeJuOVFB7Y35
fe3hXUSUylzyXaRQJ8FHEg8PLBM5NFkxNiGcjt7VzddE0MAaPy6MssGKiFV+6RX+8thY9DKZEcPj
qF+mmZS8sRn5TdFHJdZTTTmrZ5iOV6TXfIeRvHIye0ts28qgNfVq5B1BKT+SAjBs2NR72TLIx9K7
yWccu326bQEcETnz5GfTx+BMmBgAZiQczNaImERLYpwnQqZXox28xFmhdmMDAwuQk9tEZ6a7j+6E
lrZKy28C9kCnVXgdPNVdhsHnZG7lIas9C2j/gn+0Sb3psAIY9Dmr2Ryg+wGT6ubgtW/t3yKOts1Q
SbzWaIfmYmFx3dXdNPDZsJ97l5o7bNxd6bI7gP1/h9zpuZfkUcugI6Yg8m8nhZS7TZCPz6KltfPy
LWjxt7qlam6kDzAm+vaNowDRgaYiaTfdVGKmX8Yb5EfFGXcbUO0DuD+WYsATeFCNL6sYnzygXsTl
YVpn6ts75IkWfSVYNaD4cUjs5CO/M8R4m5a8LWYbu1CFs43X16dOpgxx0/o1gQOwBv3zbon6QfT5
0xgmhzkYEVH3lr/y9QkZtlp3adTggeCoJxABXjNrp5Bb0ElqALZ1CpUp8s8mppc9SY3oahIMpknK
D2Wi6xa9RaA0UWwq5PTh5iQTBCZAMF8ay8OM2RiwsLaZOwp0qAmuh6HdtjFkXUte94UBYWW0fr2G
nb+nXkZSZKwI1X+Yy4thefelgTebniz32fDVjYlwGTlP1OJECIzwE3AUD/BIOKtLZeAtvEgbiikX
KBaZJXnc17XYFi3ZLZleWKrUHBOmxyLtz8DxgYQHOGvGYFtH0wEgJVVBRHIHhFZuzPDR6BfJgW5f
jDEnO6lKYBynI0AZO98bJuFSEvgLfF3i0FIWZD0DofVcFQyDOvM+JSKVwOpX6iG8EHUstmQOn4To
qfn0uECRMJXXYAV9jlxuPEC91RJgVREjHXCPB0utOdrOFZSYlcfIPcgR3LLk+yoB27JcXIXCIKk5
h1rWhPA0g+Poi22HbWWVzeC3kr65rmeQky4DRAnBeTSTnYZ3DRIqgHgSsiEUWhvnVIP0qE37YGq1
8cwCc3DLIeZzcWtwaSru9405faLG3RoAeJfvhkvqqEKFnAhiHvHb95hgd1BpmaVGSFrAKG2oIc9k
SzWL2Z4ZQq4f2rkDmQLTEi++l7OijZKbWYfPY1R8sRW78VgDVsH4iBmLEWGeg7l043dP3I69Z+8w
HiCdqfQdVTXOWhKNp9H9TpOAmAJ1C3dVIsspt6kK4GhxE5Ypb4sw0/xQ2PI4ZWyeSwMUmgsnovQZ
HZZ2LnjP5FcQi+c4yfeBcp/45EMZcrW1lkrd1X7+qAosPkMCf7YW+qrNiw84Iy0jMZRZfgfoCCI0
0AvOrDjpH+uIOYMZ8PGrK4LJfOQ/8ku7cUABr7c9t+kpBV/eIMa7ipPhQ8Em2zIGvg6a2j4UI1Be
KzMex3q+nydmGzEsHRgo4NhLt/hNQ3XVesA6LWhpKzBKZtzrQ0phKLqJ+LisfQc1ROmSNRunnCCe
a4sToCUomVjblF0k8pJ5IYfoSTgr9KucuY6wt4B5diyRiXxtCLMpm2LexArRnIPjqRlSjFweoTMC
VnqczVh+ZK72zVh9pXNI/SKOEtxCmMGemigAWiyychI5ajGv2A11WR6anvimViH6ihDOrssWz505
OOm+igh/nQJ1F6TAokmeXSI8dXmYojdSKEPE3RgMmIXF/BhzRNjLtGkptPciCR9D6niA9s0S8ZKc
3awprpDDuaTTKWrCKj8Goz4lE+tWYIfLMUvJHDu4MRM+TRFeWCnYOeHDVYN9xXqV2Upsfrkj021R
tA2Hs3dPD2qQt3Ah1IYdYWF/l2QhE5nKZMI4GGlQXHwPq57MrGk92zE9JLBFoKyUNgbxVFY1kved
OS/QHMCPwryQEHYDi0QLSqUGzoKdHQ1gTZA0Jv7bqJZfkDGIIJIpQe2V2rxwZTWEa3tPBifJ6YX6
aV0GyVNv7O18egsTy1nntrHvp3mmX50hOUXDftIYwUUJdyh1qnCrtu4QMN9x9YGRJbDRFFJfgIMu
MOgORWpeV577ZkqQKW5ZPgBheldsJ1fQdClAhvRhasTjbDKTlg3R0Z1BWee9moPNutzS09ZnD8oO
Gz9Wc/ASnW1Bw1fXUTxATL7PYCU/sIS/k07WnDwT3iuezDXpb/YRNW8A+AldhVHdsjPgaBjb7wY6
AqA1b4OoJN0ArroZuWM3yE+XoA8kbMSWCBiG+LMaLHtAFP2L5+E65CMtyfsY38wGIxWmIW9XRGiI
w6X7EKGBPpizneLb34m8O9RxpA8kwy/8SwwnhUEKXWV6p8F3bnRXPYSjd44J7TgiqXiYTALmwELx
cCNnlrKrzpbH+sipMcPkY/0B60ju2964ZwyRXnk1/etcl2fhppcaCOCuDgEse4SKTAPB2MBdXMUs
wvT4YA49wkARRNWeVTpSO4d/Ny5cFqY+Z7IBC4UIh601UkoQiXaSfLrYjcMENO1NVXALAlomhSqJ
eO45mKRFDkieLcpCF7h60TzFwbsfKwRefQXXsaVRKg6dO21rczDYsuQcZO2MfGKG7BgaPJgOiQVO
bN5OfXa/RAxT4zubWux0TZAZfliwNUZurIkqgE7YDVeLHx/CIX28tPOTDh1qSsLQQ8cA7j7aV/ju
Dl7G6ZK5zWNZkIxq6iVYU1S/CA8A2FmklhgaIW1SjqsOaji6dvtQcS0jV4WlT4L3M5QIlbi4oE3q
lgl1AssbjueuPg++RAOUY00tfXylNXv6laD5oacljTPiSAq96bucoUQoA89YO5Ga2icA4s1l4j9W
w5qQih4jZvVaeHSW7BAnRtOCQUL/lBsEUdVFTuVZRPjeUiCI/FyeoGdiBwgrlCWDK4W13pE7XG1o
Y/FOe/KVcO99yd+1kNuvghi6Grflurd5Zcw56knqxLW5OK4HA6dPwsgA+YOzMoPqxAaRJc9Y3o2Z
+BkgBuF/xR5Ja5qFpH7iP0WsENmgfDqNRda+taJDr73XYlS/sK3FouWbtmoBBiZssZgm7Uj7EQz9
5VsOSwJi/qmonxGCvMo+LM46J8jOd6vrVI1g43psw7myqrXCLL7K4w/KsqoMx1VmMWDIVPiVunCv
8oEoHpsaO8c9HHXxrWN6j38OJaDPQDhIym29kEVazQanUw9jZ2N9L5e48SdMzMCKZ4nTLB8h4Ht8
S9xPDaKEfieVdZrb9M7S1Q8kC8+sDhy1ztp1waC5fY9mnyl53+GJZ8gVqMzBBwuro/Tag9U2z3ZC
igEQSAAAwykOsp84HgzaDoNW10Sf0sQMKeKZzWwQfZj+BbokguaXNkhjbqXgSWQtkQiCCJQltKfG
R6Xj5r3p8NIidpWreFMbDGFMPEkc2wkfMhcgtcwl34+sy/GOu5dHXoQvnVXQoIovcjU//dwA72Wa
3xloFIyXfCgo4jnThn0teKY161EAAwe5+EDnhsZFKLl2sDCuPdflKkg5q7qqfOsCd98XoBvhyvjr
cA7fg7oC6Wzd+1X+btfOm53dtbPzQpGO8Y9l8pDqJ5FPwOWt5Anjt7YxYzDk/EmK9tWjJlxlNrre
tn6IO3lTmOlva5mfA3scd/nO8KS+rCk+lCXYL9sewQlGxANlw9lu3S+ybqiUzEe4hPcd/NOkopRP
y/BQsXECpgmG00XCTrDlHk8c2Or0xdS4uP/8c1NRfmpHvGLYBFXr+7tyoSkHHYGuaRcdxoEixjJI
w8h95+CnNFyVQVpwnpfF1k4VNFFcrqzJ27RFexVnFWA8OBg65eMwTvO2cTYq7qyLzzAFauWccMyH
ERerN+zKdIEtDwEmG5Kzqvq5Ttp9Nbf1dha2AAg3MufNxa6N5rdk8ukWepd43pc6XCKPUH+Rn3yX
WQTae2bHUqV+SPPo02zlO+p5mIUZuY0de84KvvwSJGzQ7ZEIqRD+Lw5cplLnovkyS4uni1iClQEO
MKG1mCL/YR7EQ1ABjO97+l2DeCVWyPV67Fy9sVgrmubsn/1064fWV98073XGPapn0Csx6VAomZKT
mBiulcD7SZ6NThaZ43hzPhvJ6HC0VLt1asVwwL4gmdxEDStDzdW/6nl160EfVRFdN9XeZDo5A8lk
zL9Ty9ddw/wMyRazpu5RtazxzXLv116w6rAyrETn7gkSY/EdzBuqIARNofM78D7Ahkc3Du2mtFIQ
NsUT8v+notXuOmBcSjpM82ow2Ie+ijJMD9Wb9vFOTh9zO7x2QFTReANmcGHAJTHDaybQQywfKzM1
N70vSGyXTASthVwfcXUCcEig99NXaZ7yOPjNqwLtVA/dw2aMXHFDxbwZE3gTa7Q/0afla0twBPcW
nssZRqNtkJKF6DCIukM4wHmzWovUeJAkeTm+Oixcc4IQGTOZN0oE7dGzW+haBCa6WXCa7YY2LcDf
Q5P/1jrRzg/pse0UwqZNrTwZSBIiU920ur0SRWdjQLpkZAdsS673tVeQU5EtoBs7w8mdkGDSTjvZ
xd8YYJ874B7c2D5+De62pYWPSWxHseEoXK2iORtEXO3D3GeMTNbbWFV6bxg8cO3o3M4pi2yGMMwa
GVyonm1B3bYfRo7F24vbkwjt7TDPlKA5WcNsKr/TkaGRkhZh9jpLSOQ03yEqPHkVPi9IW7DxgRC1
Fsk42VhQc/gJRjecAEOGaNV2tknv663Oxms7nEIAo+IRBialXhXe4TJAbx925KHDtAU8rZPmRZrR
/ZgxZ7GWYCVec54AgVEE9k21hC8NSwyTvwQyWSn6O1x6TopHisAmf4luUuW16UX1mig32PSmuRln
MIG5mF5kInDKLhFQ4RIGlZAKZUCKB5qAmGUJjKqX6KieDKmcLKk8dD7yADEstkamCkP6hs34A2ic
2I6z8dS67EPIOGpBv2IRr5bAKkFyFcCDt4okq3GJtCLNgdCxJeVqibvi5HxmXFH7TneacXqvoxQh
YIbbR3mQJhPRwo+oEqpTN3kolfM55VBQ3LpXu6rvBuY7BofSjMkN3EtOxEaAfc39saEf0rvlcOCW
6C4/9taWRZhXusR6qSXgq1mivmwyv4DsGbtS9HJVuXCg+6h+NpeIsGwJCwuX2DBpfCekiJVLnNiw
BItZJIzZPlFjgZ/fIrn9TNis1Sy14pz54RSXxOgWBCopeNPb3pxepowQs7xtVpA/BoJ5l4Czydjm
AZ2kK9TJKgqoBvUbFLarbBicfRgWIIdZk0hmO7BVYWD2siK/4UNnt8mOZEH4tkvcmkjtp5yQky5C
4FOUDhoG4GYr7c/Jzr4iXSbbBHP4Pc/edU2a0jHOXgClAtBPRibdqIVdGz1kMZCjzJSe9hJis2VE
Hn5NvGko5RGD1fDvIsQSrAWnJQKvTEBFdUvSHIlzoTE8DSTQZUsUnV5C6ZjNrJNSghwBX4HKYw8q
pzhxrgDYQ5DpwczoWHzbsNzcOv0iyBCDzVvDjsDU8RPCfIZhZOQhBv9ErpvzWUIRvMTo4XpKNuYS
rRcvIXtmHVycJXZvJH/PWYL4AsO5G2p+KWP5eLuQ71cN0LfaoLmSManXQcOoZAn3U/CLrCXuz1mC
/2riBgRJgL7NJitcwgHrJSYQjMKWwFOwIil0BBoIUp8kIs9TmYhoE2mkzXosT5Zh7EAGwVzXX4Ga
3vxRwfNSkHbmJbIwJbvQX0IMK3c49mC8V5aH59yQv5ZCZm2G7xhro3WDlx47ItZmTYnTuhsuKaQ0
0YLIAjgLefsR6O/iPTuM5CsSUkUKWtTHW7WEL46kMPZFEULfvZu64U0tMY3TEtg4zj1OAcSppLuJ
kww+PGQ3PlS8M5C3S0rqY1Z2EW1LxgslW2PvLuGQPimRyRIXKTyi/gRZjTsaxW3l9Nmm8U/CbvEf
eQ9xfiapc6VNXq1ygO9KVY4ClmJqygrMmFA0eHfetOeAkCyzhuVmwH1rWUQQDY/ZHP8EAYEqU0JW
l1I8dFqyxCHX7TN12Hs0g/nCjUgQoOSbz6V5Wyh9MGbAhrORfoTcagsm43e2mWxbyKzXReNLRnYR
shy7JvoIvRL6s6+uoRWuer5L7wZ3nqxGnFMwugxrOnR1ZOzpkjGDDjcqDC6qXAIv6YSZVqAK6lPr
PshYZ4zYlsEuoZZvvqQRPOouuM17yZCnyi7WEiGRRfs+ujKQ5m07drnbOCcLepbPEYYj9DLcm01g
bufIA7XvoogLbT5ZLoVt3TThtsuMFgcdJBENLhED+HtoZS8Q5JNrpfQzSOqDRDiw9hMf6tPUvWWu
+HEq7hBqL25i7jePEXY+FCjkuX7pyOqTO+Mi9gp54m7clzFdWFcQPs3MCpIvE3YTjnJeLuNOZ9va
OoGlmZ7xw+kDXlCaOltF28ifeRDq/Lvw/XecmapkdGiBRSlm+2Lbi2EkA6eb5uBB6m3TM6VrnepH
FB7evYjBMkQe+87z5MAnqdcX+tRV200dWu3xvoviz8omkY0VxA617FdM5nHsu1dOsAvtpt9YhqA6
BXtMJEyTNa+pdniWvPzJLplkNXWfvkcaGF5oujVsPCffQXu5kZlNnlZoXI+AO0fKxK1aZl7WOBVb
ZH/JxnfUMUmC6b4mXy5u1XyqHLUj55bkUA+faMvjS2zrrl5EdU52V4WldwdvZ8rg5JjuxZ2ne1xI
xZ5+FbAnbZj16XLg79KYGRd2FF487HrrBsDKepBpvuva9jsJSp4eVO+nKZdX5JZ7uJOB9E3NeHFg
ia96Q9anuIdW1IfV9RjOQEW7gH4QpCOZr8wnRy+cT04Tffq4gzaFZ7wNcNPi2Ig3rouzMPPSd8kG
sJbESI0GSsYxZU/TE/yUTMNEvciFns6sP9vmEpWlf+FkXOGza/e0DkekEHB5eLM2UJT6rRmsIoWp
1JJPIlWbQDfJvTKkxNSI9x2lI8zigZwUbErDLgqQwGGi9BmYYwYZR6YJMTbaKDcYp7hQN1JtwwhN
OzgpU8bI3bUP5WgCX60WJV3nGdiPrbss6YdV0OUjO7wSLrXbDNugDaJNPFLQD4JMsdK6StRg3vZD
RziUlc28xt0TbT6RFs3Fdrsll4XTfFbu3gxq3kOeMHZY64YwxZ3FZmvT2UtkptPsCmiZIbCXuZMw
A+zn3IfI7uju7BkDSkzyfhOwlBso9PNGSliWVfpcWo1cRx1tkYOui5Qlb9hYAZZ46Q8XLvgV7FEE
Ih04xjavvausTd6lBQhPmWrt9VpuoKa8IynTPIMUOoQO7PPCPeoYw/rsDxAIU/esXAtNTi5fEpPM
CdRw4xx7xz4nDK8q5ICVnXCpuRPMINxpbxMgufZAd420M/tgbqgDGIhharXaut/H80w75TS/GRuz
Gaspgkkq1BaMMBJK7JAI6EDFox+1CihlEMl4XkfEPxbezJWtu1dCRiHQm/OD54PiQenzDKCHY9JU
16Aibzn34Eqj6g4BCkg5KIZp9akW7oNqeCvsuf7FdouJmcjKwRw+2nI6lHNNKhhBEEvY74/Lv4la
1kw3wlgWvR5iXGBkz+QhkJ4jxZdVM3IHmXrj6Po5o/4lnoD8yw4zWjP6Fyvh41i6DbC8md+oYfy2
K3wNAwcLTA1ta2u4sADrluus955LnxPXCI2nyhxBTghDrAZi4rLmMmaAGyo/yI9he2paEgvtKkwf
Ck9cTGnc1Hnw40/FdOyDOUFAoV+TfPgKpYFRO8xPyjygqN2yQ93nMcPWZhxOoWzv4qo5KYu2aRQk
sLSD3BNGg5TbF8kGCWWyruv6mKLBxezLzekZwAgnVd71YxKtqQYB1lcEIImsefN8qKhxZcHX5xwB
03VF2fXtPhN8g5nP8Y6k3ry0kt2Oy10PSze4niSHQeDgrmEvdZW24QcGNg6KwTh0Aabtckw+VRt8
Z37xm7gGjUc9P1SGDRBzfOmKkRU4T5WbV6ykOW42g5l9R+y/jGT+IYVxPnYc25ve6dkAOrckMTrn
zB5uh5H1Z9eSjFXk82dMn+pXDFrmqLmth3RJAxN6Y7SsrCdgijy05CgrqE2Wz//KxjLa5dRdK4hg
yaW3iy9oqzi7RB9tpPbPmhFEWIqPQoNnhW0L6PIFJRd84n0Y1QqgLi/Rsq3sSPTieV6WmTHMdpbo
h3nIdnNtsxtOckZOQ3afdzaU9xykSCGvC5OLxyrbcB+Yu752Fp8eqhVfiA9KI5bv0PlW02G0Jpav
E7t9z4vfNCcgEvglIiLtWdsSD56BqjPxnbU6eBWVgo1lrcs+ZaDZoIFB9w7TkZgRepIswl7csbW8
zPZoM23Wj3XlklbOjnxtjamzUgprkhvew5C8j1B1jwtrLiI64ApF9YZYMxMJ93UfOUh45INXmYdB
D6/VUHLhWcF3rvEJ5v1hDmcEegQuYEx8IC/s16RK9MP0prdZ/kY12UG6eqqTMOa5p6tPsu5q6EV7
4GC6MtMLt2TPYBdblG9ijUMe9OzGisI1gyBV9Oz4r4Gzfk8p+jk8HqQbBOG4Kf43e+ey3TaypelX
0apR94Bu3C+DqrUsiVeRFEXqYnvCBUk0CBDEHSDBUb1Gj3vUg571G5w36SfpLygzU6CUtjOJqnTV
qjM458iUAsFAxI59+ff/+2pETwFobdIziYDzr6Dn9gp4xnxVSQate0nfQOSNNpNPGyCF2nXVyQkQ
fToNTBQO2pWS3Bix2cI7gusqLrdtf5sP1huRym0hDbeeq+bl3F/hZO3MoWrAXFDZIetHdAzncQKq
KMxQEWml595uvWqbtKVCvQG9alXEaINhldXtTKNQ6btPhuJ/iaUK4eMgnF+686xP/yz80cU8HHgr
okQkFNtK6SVT3Q97UhgsVDtcP2rr3RR5C6FQWPSRW/yccUffgHgn5rQ24dCGFNndSu08cyfUEaKe
R9TB1jUJQLM4vs89ta9J1r2yZvtWcEp3pE04SN3Kd5JWcLMNCdgNlOMIV7Ook2x1tU3Gjpr+bpIH
k9CW3Ct0TR+Bql0qgaUPKENwv1XLhbfV+55spmMBL5tDgAb1In1xhFPbonSsePsQmvKqz5GmNw1r
2s2MFWrYuXbnGhXBBhzJUG5wfr3YkvpY5Ae9hPnc9otbeRXtEHn2V/05J3ALefq1kNbwc9JrMMGT
eNnBBElKxDRLue3Sg0juMLgkl1c4cFh0Emq9lr3tSkUyCmnwuDI1Go3h+IUHpihag3mWJW1js0Qw
mTpt/yJK1XIMdeokgGfzknQTrc4eGbuWsnIyE2kXiOWfEeT5WigJhCtkPqNehY5OR1Y9lLXd4BEI
QJGUpNhxvkhod1ZJuKQSWCEvkaltoAgbJEjOPTsYWRtS2JWUOGZEBciTrEr0l6LiDCV7sjMEF3Hx
OVsh8FHN/XCslFo31XXYE7OnUAjMrAxKclZxQQnjnDSqe26RVEDddH5lG0mnkkv6B8lmZi2qeAWo
nfNsHUOYaYaU71MWIqBkvMNcobQwzkoFBuF5OkyiDAr9ddqmqo+d8HvezrA668gCohSux0GcWN3U
CEeqvrnT4GUBh8gmd1X8OTy6TbUkj57eaVwCKJ1VogXDnUZu8rnSr8NNqV1IEWg7/M1hEYfDBB9s
F6s9JSYBbMfb3eV6Q9IzBp03LPRkSEuGoJY3O5aR0uBV4sp5LeSzkXqcpxYMNlxtl8aSNOyqSgro
uk1AZtSsWltvsLXtTkIny8Dy6F5ORaHAExUBgQ905QublhmKJjoRRAotT9hKp8kKwEtBegdKAAWT
bN4Ubt4LWuZI20h9sFuQ0ZijTJ33uV2qqwx+vRT6PcRnZRiatI5ixBbBtYn7VgE38aPlc1n00uIm
8FejNSnHlgQWaLuybla85sQlM+KT7gDpjzIS9HKxe7uFBBQXAARKwSitisYaS3MAgsr9XHvy4zwF
Lopmm4/WUUJssNkUiEasJ7ayfRaTnBtrms5XE3obHlRtPqss97YCRcqF24+Xu5vIXd4uc/uu1Kyh
UdHVgOojPJK3gfbVrgp66ZdTzavuIE29R53pbp3pM7rJTG374CbWOPC2d0FoDOf5jHRDny76yVy2
xr6djquVerXL5CuSv/2WS1XCJJ5IUY8tVhNJXCkKE91k8qW6dtL5NI2zoUVmgc7n65Zr95Zw7rYM
pS2TwasMyr408NKRRPQ/KNF6juM7ZEoeISSmCT2l3tFSVSotnD86U1HvQ8yYVttppPZ0n2qmXXJn
LiNoQbNla4Sbfatu3W6eknkOoMZd9uYmhEI7/F0F+CMJoD6R/6e05d9stWK241oSBoGCJEQ4plp2
4uDRD+ZfuFO+ItK0vNhoxb0BOy0AEYoOZghwCOljMtgrl8OqckISaTfYxtUIvuVpjC5ymGzaSdXX
7eW5BScDupbnWxut1K6RPtLd33LVT624GGtIakI60IbTAZzarruF1QqKfpqNsqGCOV5GZGSRtxhZ
bmtIxLbSZARtii++HQyMdPkQxbt7mvmHJcztq2T71TSVx9SQRxmU67qnznCt091VrG57rsRfutGV
ncKeEGkLXSA1W/CgWz6Z6e3DxmpNW1E14LtplwYEUXErHGWr/MqFtlf6VHrSJMlWaGVqxuf5avmw
jHNnlY9V5OkAzDhr4r2VD+o4Xk13n3e7cAHb2XWx7NA6dRGkm7bKonAE25brd/SceMMN2/DS3Fcu
cAS/nHqxPVjH3o1pSV20P7uJQM64HTOfx8Bus2kkeyi39JO8GO1ic2jkZQf+756rbPr01sHaAHLO
hEgru4Eerp1vTVzMFJwJ3IVkMsN12vVEWdqRIhu5JU52eZkENDDEytKpSAYgcGO0Jb0g9SY/UOKf
RPOcTPpupqtWexXIvaQqZ3QiTrKkddcySLtR+eDzB0uvHiyCsBavcbst7+xqYlfJGL2RB5kDKQ4g
WLXrQsnaBvSgwbycKmb1EK7CydZ4+dwGLDUfFPl6uFWSz/p1obk3dhhOwsqflv7mPlt5Y4TB+opd
zIhGLjYKABzLHKZyBtFFAbv87i7I5zcQbkKlNW5VVKAA/oYSXLMr6UHy25pRjFAbmEhwoZMloExj
DIOtN6XXkj6LcgyOa+xRyVKLrFOmrVmhLqfL1B5LgfVZmBGrRAeghAqP2W+LC5Se7zwUVoUlsS06
AtULzaQJ8tMmnrjp6n6jrwdu1imgUN/md9nXnQ3IBLUyjgZ+cLAZV9Ekk8sR2Horm+jhHUHMaIPW
X0rWaYX2BZAdUg4p/AHVUKJPNV/5ky0Mx0mrokEKUJ/vIZMhT5ZyMUYd9XNKzsyKs76scaYoQS4n
resAxRvIpKyimgozJ36V2tYtFaA7tSzvEqAhwUYf0T1Ct+R6QuFmakje1AAx5pbufZx+Qh9pLBtY
xtx7oII8KUpzHATevW9rIy15DopiDEnxpDSrSai29l8so+1LbWl3tIMa69ZYzMcW61mSp8QrC+k+
DMKBWlJm2gSTTTQL5suh6jvLKh3klT1eZt696rvjdYaN5lE638A3jHYUj3c7fzQ31Ad9W4xzmmbF
CxDjw5Y+apVdQ3WnIIlQiSaLrm4fErSNt1x089z/pFYu6phgjbn1vniG8VnXNzOxo+TSGm3NpyoO
JgTN03ytXaOqN7VA2NvrNV5gOSX4J/gAdcTm8yRkPshTm/PtjWoVU8niWYUxFp8h4tNLUictQrDL
dAZ6u4cg2t2IL7XTaF/eTDIl6arV7oaS461fFDMQup/3l45kflaUDS4sheHlPdDQmWeanxNvOdVh
QleLSVVEj3SeDkyUS9ON0l1aZVsmc032r7Jp6G0lX1BPBpv8rPplZ20HeO7LWzGF9SroWfmwlOef
xYlircZyIT+U5eY2KLp+6Y8VubqKocRQy9km1R5NIQkjlzNqA1N95/cKSNYq8FP7bSOVd2L3uvq2
j348SpHIZ2qtKzvOZ2B6Pu125dRvSQ9Aaj5HKF9A/jVJAu0zcI3u1tc77EwuCJhrqvmdEq0naw6o
uCc32ror+hNWnMjY39zM8/K2yL2p7i5KTLKmInbc0geWRHsRf0bhc3+9hiv3tpDy8SZdj+QIhSzP
7W6T1aOmrr6kD9YuvZl35v78Ll1/reblNY7uTNsiBzDPxt6Gp+vFHcXDsQD3UdjK4gp4djgyrXIm
Kf6ngiPX0oxhWl0XdnnXSmH3WSIauYJCbe+GiGntX6MNGjSjJUkFWQaylufzgT2/38/TUAat8tbd
Sc/LxJ2SQMDP+yK+hZGHn7DAN5oxgHN+TBF/tnXdW19bfVKW0gNqK5+hbAPtXdzlxZyGkd3VBsgM
UhlZdqeZynWK3UpEgXFV2bOtJV2tac01YA9J+QsTH0uFh00POxIfm9Gd5i7vxOWlKCLKaqtp+JjH
2RPKLpcl8ZNBREXxyL1X1zqNxrAXQBGebcNOBtYsQqZZx+rAMAip/si0jQ7SkqOE9lbddns+fb4+
PqlJxO7rxXBltm4BVvTXZnRF+WOoy7uOjbKSh3JHslndiJs9tdc928+elhAkRJ7Z3RjuvdwCNNWS
teu5nl5ASzJSTdHJkkeTTfhp48vPRdDCT1Iwi/HtVgsf9XR7v1bNRbYpr9fB9bZlT435sisZtHVr
JaQvWNuVNYxVq6tFgjWbzJQ71WH9MEJICw2zZybBp6KKejuo8SprM/BAVq4L/GUkQnHs7Rgylktz
S8qr2PUswEXgWLpzOOMQ+OtXQJ3MsLpMdOUCCRho5ecVtkG7CG1oUIJwokIbFFmoXPkybfr5sPL7
qVl0wWdfSxTytkFnOeGS8MYkUHvBvEA73Rhu6VnOSVTn0pUn0bC+REp88xz7olGwnAY6+gnn3nXi
dTT84QxsioXur+YmVxAyA4TetFMp6UpK1V8CloH/hrQWsV91D1/1cBNB1NrKEauk1wvWmiSf38oQ
qOjKGrQUvYvBZZosqKHiXuqXGxcXBqynJEWDxJMGW/AWMQjPSDSHs87CowSWKNlIivjrQUTXjFLa
mINqoJersYvPYemPvp1NjcKbIoECz42AvELApGPTKISX8XWAoLclBNmeNxRzdqA6l8zEpZQATgJN
NYBE5ZPLLlJ8LFJR3kV5OVNbwCL97DK2MwFohutb9W/cAHPD41af1lVrzcugj6vldeNtNSrh0t9p
IMSuzc+ea4Kejq8SUltbw15oWTjQyU0YutytSKBFNCTZ9rM5FI6r68N0iEykgjkrpYWfWUOBrszN
rm+PFB1ojrHs59vVRUCREpwGqYQ5UnrLjpJF7ZaYJf+eFOtzHzmJBKk5BZrLsrwp1iu4XRGChHZe
ztleTMalT2Sl3IWQEOQkDtZgdIXqAwrfva27QXdseWF0VqXSUedGH+JqUtjWQG2FvaW8G5Ukb+eZ
1adJagsDfaW0FbrL84qWoBWZmfkyu0xht8+uY79sWx4UEfPqUqNEM6dt2nRbF/HWGrj6PL1ATktd
lf1oLV3TIDbYbdZ9NVl2M2irZL2C/j3ow2TR1qqO4EQFYdpewbmF1wIdeVuDyztF5IwMUoxLupGe
LWJwnQNU8pXmOTf3swrEFaQA+xSoq622rWpqaSOxAvw/4S+Lt7B2NZL/6WVe7S4p6U0tc3vfWmVd
05ZGqLa0IyRy7YG30ztkFWBoCrxpuVn2WmoI5XmMSoMI1ZY3kJR+9udTHyhTGcFWVSgP2+u5uZ2A
7P88J2FOlBXDXlRYHVO60jn6u6gapdn2FiwZHO/rSQm6IIbdYRU/BEnQ9/2sK3ZBILVG2Bu41aKn
jUGqRlfA5WjVDQB5itSEPKIyaojWEegx2N82LucqsgfiwsvBYLoVomJbs59CdexuWp3NPO2icUm/
1tRaoRJLlDtyZW6+jXItZd7YRA/UT7ZPiGtTWK4GMrOO6FZEzsay10To+mVKa4tMuGqXqx4dHvTc
XifzzYyCyURetTCB0kiPN4BUtQswuOch1kmlY0e4polLgmOHDhR+qK53xMfc6Je6b/VNFG8h+qAr
GGu6djuoIV1WG3QNMwIFfvbWcnee8hrDTafM0f7yezGCY0Qk5/5wM2+v0TUCFTHeGrsuOOp2ioLO
vLJ73EBtFcJb+qRElxDdwzB5BJAJVCiKQFbDYqNu3OVojqmllxgDATk3qkeBqagAMtIX3BUX4dZb
3cC7MakybbiNIN2yl1ct8n3LGzICg0q7dkvAghEQ/swarzWz58vxteer14qVdqW53fWXs5gKrup2
dLdDB107J2HVyqab+fUONVZDj7tVa9c1dsnnWHVvYsHqkPZXS30IwJMMWkUcbPXDlttN+SiLRwqr
apiIOhuYVo+eyzK9pHPqsgQYqvrpZdZKu/Nt2VbXxtCgML5Za2S3Nm2ltepbEgjW7XKIMubORpdj
V/WMjX5J29597PPicPA8IPIimiNiufRtc0ZJ/8HbrQYIwV0qj2JTWYk9QJgOYEbf2q5H1RJVLuAo
fmUs/KC/QbgWipO2hAa7vFU7++hQy2cuocwqUD8lMTT9kLkgiTWfL/sawu2xTh5PGVZslZAg0aLD
WS+dtd4aZQUVoDQYBUbYS6CrUCfQ37UVTe+pLSxMUXb4w3Vvk9O0htkxYX0FzdQ313Z3nVh9sUz5
V38ctNotk8VTzm16DfdLzrMyuB7nFOXILV4WPp6CAj8HnUmw6QS+3SXjcM5e+QK/w6W6Wna3tFSS
oIafX6ElCieA//W9eVtBZMiKPgcqCsyR1Yf/FeEv9TqTtI61LG8QBBsm9BySIbvAtlJB0NB317jj
7lo7kBjL6nK7jHqgZKDIpSWvkEglxB1hmMui7C09BAcxqqvkam+rJV66LUGwuKMQpHdIzbeLJRja
eL8aFTIvECB2NsZyqMfs4NLrtkzk39xNz7JAKHlFRyulqyA3xyv4QlZKeRdThlvtwr6pFP0VoTJN
+lzXytVyroEYtrtz6NPnMvTdyRb2D30cUBoHqzjMvLKzzHbPMLXxe2syMt6D2MmrzBM9Nte7OBht
YriEbHwtDSAtyJUsXQ530MUbIYxGptEDMYZCTnylZJ+UDaWqMuuGcgx30KNJXAfzAGROl751FcZh
B/x0l0zSpXjRiQl0w1v3Kj0cBDc7fJJVcOvGMkVF7Vqw8AKAgsjD6sZROQ7NYADXQC+tpO4cVV53
bl3CDXCVJOk10O7reTBKo2jieWHf99aDtbudxSuCHqh+t57dT7WgD152uG55l77KkwDZ7OjrDIBW
SLyGLZhUBZ7PKqRkistt7YZ5FfWrHY3fWQBqS0u050Dx1S4Io8iPE6AqkIjqk9QPS7D88ztVMEZZ
sZp1ruZoA0H9HVMghoNxMwdT/1/0IT+lA6HD+fHH9CGjKHSeotf0IbL4gxf6EPODRirAsukVQ7kB
eMBv9CF8Imk6VAAHJpDfKWw19YNpqMDgJNA+iqYI7YaDCgQfKSoDKaaiGRIUIn+GPkTRFdhBfueH
MxVBM6dq/LsKfYgGV12dPWTbgs3DjyuEwpTkKkGnlJ4WEJBzYFr4g7Ng1qrI0sVtNu96086Csb2D
5hMyxxLobtdwHxTpK23USkJ9it8qbsrYcYORmX7KRdvkbGXcyEY/8vpSQnvhxTYhUWHdVVpXp3QC
4RT9vv3gyd5e+XqbHv4M9c8qvlzOSOzfoN4OdVdPgp0D3JciA3m6o5XIxyMlBoIXzk87uTWOErtD
Ix08VLvdEHnzFKIemxY9jaaoQTFvQ5nYBdi72o0Qr13xl0n7iraDxF9QANkGtEwh/QD0zwOU+EV0
e/pw3H4ONh39U9gaUCcFrUFth9alB3xAWE7JISVcryu464DRqcDm/TvEGQgfgs8WOWT5EuaCrjcM
u7uv89kG5A39TLg1goWsjzCB39O+oIjYgnG+s7uQLpGAiSjQXWRIbHSnZQ+RBDofcOCGxte5eSkX
0H2M5c0goBPmwqIYTE2kTbdjz+vYM9prQB84tFH0yez51/GV1EPv0YI5D+bJbowrAL7zXPcvTRrO
yBOtCdCiS7/VJ+9dMh+0idI789EIxtAf6PnAC2bz+WSTTz3lVtOvaKRDEtZYI9JEy9+F9ohTS20/
aINxAETnLglGcbZRTCDS7NLLSC/uGhFDCgzIOyrnhUMrPrkVfTWUqfztxgowOML09cW26lSDIO0D
8c4oDpmXuQLNxPnGolJ6AaDkWftKTVJ+wk0Yk/ZdxsNSu7Z3ElqgmruwsgxAs7m+mUdlBIUcYWG8
Uu+rYgBRLQmir3YMpEjS11f/ZQR/xghiJr5nBO+d3HuC0PvCy6vXpnD/Zy+mUFawhcBgbVuCK8lU
YD46MCnxiaabGDVdN0xDeWUJ5Q82WDzsp2kc2JcOllB8RJ2O30cvRxUUmgcpoMmLhYNmFMYqRIS+
/fyaD1+TjgyhDBu4YuqWCuIZXR7ziEYJ7TvF3WwBQ9uQsFAq9DTSfQ513HMT34PuXFSwtjPJOPft
3nVnHU9RalFUtw1H2qWOiB0A5I5K+bxlJ7Tg34bJvRrf69XdcnMn7cbLZAKQ7NLvomVLphahaiig
b4zoyTLH7nZozqe6PPs32ah/RONV4/r6Q0awE2hdxZ/ybt6VbfrtzYlP9xIGt1F7v0tfCT/91C8d
tsD7A/2cDpQi2OVr9/9+SvupfG+EgDORF88LZJ2kDxDRQwSm6RB47W/tswCaxm8ft9QPuo44Ap+Z
cJDCnfpCnP9qif5oEb7//d4qZL0d53vfYLFfc6EYgRdy4hro6ge4btH0xgRYuqrLnLDXa6B80GUI
/cmT4PvA3W+/OF2/0BoYx27gn90GLIFsmpYhKcaelldYwNdLYH2ARs4CRswOESS0QpOLffcLLYEN
x91JJ0GXP/DlFEtCdkQBnSXo9F4tgcxBsSQuAssmEqcT4Jc7CPKpK6CZH3TLhFJQM3QJlQobbsLX
K6CxCWAHNFW43TVJUV+e9wvtAVncjadtAjgQDRHcYO7gz9vv81dLoH/gquero66BLJ2uyL/cJlCO
+ST/tCWQPhgatJDok6gSHN9S3RJoH/B2JCgdEaUizNOtF+P7C20CwY992h4wPvB+LdmAIBMVIoLd
2jGwP6h8d5O9ZpvoBtFu/auZQutkQ2B8MBSV68BWDI6DrtYNgfCW+Y8lGbimULh/Mzy/0B7AgJ+4
CTTjg4Dw6SRCcPBVw2SfvzIEFlSpsqTgjvPtbU2GCv8Xuw9l+VSfgFwP3NcwkrwoBOz5W18tAUET
akaSLKnsFIVk0S+3AtrJzrH9gZdvKZDrGtDl4h7XNgF2wlYQDpPEtWhjEn+9TWCeugQGbxnOKRwC
oS3xxhTYHwxJhKUWl6LJInwzvr+UKTj1PmAJLPiQKQvqXH1vwgPZ+IBunAgNFE0j4hde08+6xj+x
Tr/FkjCWBc/7UNNbZO8Fm3/0C4dA7O3n3wIsEUVB98z2rf2q0CB+efpLsCV+/penqAhzIXDselG4
9/9ffXiIB/ZP+vbn377i24fXnnX4Xod/7HkLgF9w0O8/qL5NVMgz//M/nTvL1PHqwids89/n8c//
VJvlq5vge8PSzJQW2WGcvRYhx/3UUbvOzjmb5akXH8YSI3N1HH4Uy/TXJtxPnfoiiLj11Pn2s9RZ
BIdx9nMVOYaTh02d5DDKflDhp5466CBKn4+WQEi/nDrsVbFxvPwwzn62Qj/v1GGHi0cHatvDQC/j
NrDDrtdHayAULE+d7A3ZrfQwzH6qov5y6qgzp3j2zj6mzjGpvYQPffLgKFU6h2HElBWlgUN2F3r5
4nk/57P22kudfFGzEYrSwGo/LLL87NwJV7Xpi8Di1EX5vFgvaltOETf0qaN2o4CEem8hlEFrq6Ep
kvADTx3/tggfz9C4csLn2vAyEQcC9A18g4+PxdmoyGr75dvoP9w0791ov6XC3t5z9Uznn//822ru
D6FEVG5Z0n+Me/pjWjzWF/j0nfGRtC9teWfsDA5M+lg8157ww3f3ktn/nhvwMXQLLwhqw4o0z6l7
WszWeY7q+5kQ7dRxb5cLVmLprJ3a0E3YvrFTOlnmfDuJh6mKjSgSAqdO/MKpuLneO+Yibjt59KO9
pzdwg9PT6IXUEg+zEythqIef/rojdxg3PJsu4oIy9dNhzP0TGth83XQROvWj0oQV7TDs07LVLZzn
RRAV8eL1vIUczKlvsYcj5h2GebGADaz3gMNy9BpRxDk85q+/x2/LMXLSnH2SFLXlkHXquqeuB4Ce
PIOEyam7p014ChPInfLobOrVAUNKE5HKLD+78vI825vt8QIi18NSiHeqSA2cdx4xLJ6OHECRAjt1
yW9T3uWz87yf+2306Lg1QJWyVwX/Y5jCb5no7905t0W6elmcCzZmlL1nFBWlAceKVbr3wifWZP91
cu6OF9PghUdurdbA0qGxnXvZkkdC0/CupSe/evobupt99wkN+AR02TleWjvOgNxOn/lFkTpPTn0/
mQ0YuJlTd7zoWzh9sjNyLvkZ5Ig54IF6ogR0SlPj4yaxK4PFujqMKEyELjewT9j8wjTX4yFkcI1m
zM+L2X89a1U2RfXs+xbo74smFBXc58mhBB7171+wnh7M/p784IVz7OuoDZhO7OQiFBHp4YWKfWk3
cFhHi+3RnSsL9MXvi/rXsoMvx3VCHjVd7I39SHgk1G8OQ79cvQ086VuKZIZdOL5EGjA7FyxE6gRn
H9eL9Mhpo+Igys9/uFJ4GT91/V44qff4uDhKox1i7R+N//cdYNmw7f+E55cYn9S/AG0e3u3+CviV
Taks6a/E0F+XP75jHt9Yx+/87t9kSj8G5KzrTnUDBuNj+BwRw7x+uw14mx/xTI4ywAKY8IfW4SeN
w/kicCGePgy0t5oNZD9oNGRh94a5t0h3CzcqvbC2JE0EFkwe+oR6tNXAXYh+hIvNrE1XAENPXevL
RbiGQ/owkFjrJtLV/ZRlqF/cAjB56mzbWR4dHQ6zATf1Yrd4WtbXtgn3uuO98V4EOODUReg4KH68
F6/iWp4+OBXOp1rYJaBNp0656z3iUBzVt+wG3lyXFEqYLWqRi/09B+UnTVB3kZIprQ/bxDrg0dZX
VwCbT13dizQiPqyZBlSgTx+3V4TYnNoi7MWrT51v/+mNcZCbiDb7uRPUZ9tENmqwSI82mCygbqcu
woBE/Mip6qEx6LfTRx46eXm0G0SDy6kTHnr5sjh2TfYovFNHngVRCVtefQNrDazx0MOuk33I8sUR
eEVrYp2L7WL9GBWpe1hccXvKTZRSRlHwzJrUxhXdmqeu9B91p56YTB0J236Y3X4RmqjRjBekpdK3
FWmBOD91IcZRunHqtqKJq5nesiOvB0mg02c7idK8cJ06RqiJRMgUwZ8jf0qRGrAV4kQvjgeWG9jA
s73VpD5Qz+A2EXXM4iOE277T69SNNisdArr0+bAJ9sGM0sQSbxbP9ctDaQLgNdt4+e7l1NWn3IA5
vlsJEGHNuURc9fCYv14E/JYNu/JC9zmqh42iUe3UV/j9btZTTSflxUW4cNP6hm4iqpkt0mPQl9nA
agMSWpxFX3FeanlNWYCVT19sDHO+ZOynxfNxpCcDdW7Aq72KMprADzMV5xEguWZY9uGf/mgj/n1Z
RwWKh/+MWcev7pLrh+pWbSc1YGk+YsIeHc+vD9yAz/cxBdxX91QbiOjBIboBgI5sediD+2uigYUY
VY7I79SGbWLCy+L4pTUQHdNJHy6813NVG5jrhYOT/lx/Z03EQ7PUOxsCIK05vk3cN+Sy62nJJoKV
Hg3mZ1fiv2Yfp6+XWJYaeHN90svAGeqLLIvmnFMvX0Y+HrWBYzFw4rppkJsA711VqDLsjs2ZrDbg
7b1ci1dRuqhtN7kJVOAsKrhy3xm7gY1xRS/Gavl2SRo410PnCNkJ+9HJ2w3Hw4neHBG9gY1M6O1G
wdFe1htYYoLvZ6+sl4Flo4G7joEhVT+acRPIjfEiPoplzQZe3cQB2bMI3kuMy4Jo61RLNCFF9WYj
N5HDntBl5sXxGzyY1MCumxETOTFm4/D9945FE+Dq26XjHSc7FEHWc+o63zq+93alFcENcfrQ3qZu
92m5bmBYsITCLTzeHUoTFulu97h4ZzmayDLee4s8dOoBcxOmDvavtIi/HcTD8oqNh05IE8DTqyJ0
sqWXvvcEWoYb8A9mMXjfoHrPlkAJ1YRfM/Ken4mj206Wv16hl57QP97o2U/Wr2ZLbxXhor+zRCBY
TPhEDk/9o2j3x20b+/vBObtCeyz4f//6P7OVUzmAmZ/dmrEBMGSoWgOZgVsPCeXWkL6t+viKDWtG
E+98gS+/Kt5757YJH5nZwDMuo9VzdPY/zm6dFcGet645c7ZpQPLQwIu5cgov9Wo1fRrmJcMUhD2n
2tAJMuhe64lyeSvLisN4+9P98owGXjVZXvedkRsw1UMnzpdHzsfLtH94vfx96R+TqPLQpX0hWtLF
mf2TbeK/ItDJBV5YOwENbE96yajBvN48DRyo8yjPcBxqwwoa1lPP0jlOQy311YSTc87lS9B8mJ04
mU34IRdL5/n1mE0k7g+9VyKdLBojLkSMVHtIAzZ3P+jZf7ucXvz32tANbDZSSwsYnWuvUGtgX1xE
XHX16LaJro3fcL1fBaz3/da3JvqaLpx4cXa/SJ9rF7XegPm+9D0K7vX+NKOBEk8bfe789e5oIsxt
J4WTR5i44Axl5bCeuTEa2CZtmn2OEkJNFHja+dKL4rplbsL5uRWtTyRj6yNbDfgLXeexfgitBvZa
l9pEzeL/uEL0Y5/57UaQm6i3X/zj/+aLs2e88H4ZHbVNyU3cVFeLsKothqhInXz/Db3HYxdAbiKD
TpAQ5cvaTUKFr5H5Hq1CEz17I9qEXSd7qpdp4Dg7fcIAzKK8Hi/Jgrr5VMdFhH4b7zDOS2jfwPoy
7NGgDZzjEVfpU73DFg69w9xPCX8JfAmx6+ZMbuI6GkU7YSeP25mbQFCPPbzuw5ffv7gmTPt+1KOF
aAJB/WIuW+cenAj1WLOJVvcpPn29Q19pohj2Uk/5uHeyXq80RL6HH//6rpsJsEg9gFWawM7ORNea
czZcUMc7zFJsD0VuwFzMgJkdlT6UJpizZnCR1JzvvTjGqcbtNqoHIahhHFbkhPf2j/8Vnd1G63/8
730DyiT9x/8Jn7w6fYOiNrDWEPl4R0WbPW3wyavihLtjYwcT4+krc+e+OYVNlOcJg1fU0c86TlZz
BGCSPn3OsOJ5R36s0kQtr02aQRBZHGa4P4FGA/XjL2/8bqWJPPkXb/3oPG7qFqMJMrQXG/r2fDeB
/T2ncnCL+1KD0+o/5pv7+xKAL123p6YAX8//Wwbx9T+1BZLxwHNZe9bhk8M/fo9Xg/Y3b1ffD00k
WiJqa4IopRaDNHLigrOZE5TQRNW8oiaoJuDoyRdcfLU50z58svcNlucZGovsMNLejftxr+6Po9Mx
C5w6kH3VRv5uw/dP1qMmxNL1aof84zat93bnvw/rG/ocIHAP+/17OXcOTcjV+oPG4uiJVvcf/E6N
QPXvaj5+47SK2sPRhv32lX/yzb/fWr7voz9t3GMn552MxJ+babtIo7pD9tJjftI0X4Bb7zEp7KlA
Thp73379xrGm4PrGxvy5hfgWwLxlf1BldChO2w4ssnP05tCdk1VoiWxVhcsZfvPvusFYvd+pnvcn
8/fr6T2D8Yq2uXaeD3/1U59/e017d2y/vrWhvl2m3ymx/Uc4+qKX/3gz/bhl570l/3ey0fvN+J/w
RaQuF8oRBLgJyMk58MOjxtAmOjbOU2dX96WbiJfFya65kU3kby+iIDquPzQBeGo/QcdYdyCb4BN6
ITcUxaOjSkQTUVDHCVYCv/ce3sV8c4EUvzPQ/+S93y1oPag7ko0AGkm64krWtobcBPGBgI/i+VaH
623vVFv64ce/nvmZLNLiMMrLoA0kte/S4niySAMdHvPXJ3tPenEHZ1XtxSk/LkX8fdfAe97DqZfC
62/zbxYpo7UIR2NtoZuAKU+L7Mi/Qjrr9I0h+DLrNBtw2f1o2NfrePC3fsI5eO/PXrlpIJ/EbzwF
Cyf9l/8PAAD//w==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77297</xdr:colOff>
      <xdr:row>3</xdr:row>
      <xdr:rowOff>137745</xdr:rowOff>
    </xdr:from>
    <xdr:to>
      <xdr:col>14</xdr:col>
      <xdr:colOff>562706</xdr:colOff>
      <xdr:row>23</xdr:row>
      <xdr:rowOff>32970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197DA-396D-4A8C-BBE7-650FD027A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138111</xdr:colOff>
      <xdr:row>36</xdr:row>
      <xdr:rowOff>190499</xdr:rowOff>
    </xdr:from>
    <xdr:to>
      <xdr:col>25</xdr:col>
      <xdr:colOff>28574</xdr:colOff>
      <xdr:row>59</xdr:row>
      <xdr:rowOff>47624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7450ED-DDEF-450F-8D1F-0DCF01A279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5261" y="7048499"/>
              <a:ext cx="8424863" cy="4238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1581150</xdr:colOff>
      <xdr:row>19</xdr:row>
      <xdr:rowOff>66675</xdr:rowOff>
    </xdr:from>
    <xdr:to>
      <xdr:col>7</xdr:col>
      <xdr:colOff>1309687</xdr:colOff>
      <xdr:row>39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8F30A-0D95-463F-9644-70404D2E7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128586</xdr:colOff>
      <xdr:row>8</xdr:row>
      <xdr:rowOff>152399</xdr:rowOff>
    </xdr:from>
    <xdr:to>
      <xdr:col>21</xdr:col>
      <xdr:colOff>152399</xdr:colOff>
      <xdr:row>28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BC921-40CC-4D6A-8F91-6FE60F49C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142875</xdr:rowOff>
    </xdr:from>
    <xdr:to>
      <xdr:col>21</xdr:col>
      <xdr:colOff>390525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DE38F-B9C2-4665-9001-E1D5CCE2D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523875</xdr:colOff>
      <xdr:row>1</xdr:row>
      <xdr:rowOff>123825</xdr:rowOff>
    </xdr:from>
    <xdr:to>
      <xdr:col>23</xdr:col>
      <xdr:colOff>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C6437-E582-4CF8-B067-99F44FF30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400050</xdr:colOff>
      <xdr:row>29</xdr:row>
      <xdr:rowOff>171450</xdr:rowOff>
    </xdr:from>
    <xdr:to>
      <xdr:col>23</xdr:col>
      <xdr:colOff>552450</xdr:colOff>
      <xdr:row>48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E8538-3A00-434F-B080-27F3D1795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Karimi" refreshedDate="43987.912953587962" createdVersion="6" refreshedVersion="6" minRefreshableVersion="3" recordCount="4114" xr:uid="{7C337196-1F8F-4869-80BB-03CB7666F79E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a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FB9DD-6EBC-4C5D-A52A-209C6098EE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27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axis="axisRow" showAll="0" sortType="descending">
      <items count="22">
        <item sd="0" x="15"/>
        <item x="2"/>
        <item sd="0" x="18"/>
        <item x="5"/>
        <item sd="0" x="16"/>
        <item sd="0" x="12"/>
        <item sd="0" x="8"/>
        <item sd="0" x="3"/>
        <item x="6"/>
        <item x="1"/>
        <item sd="0" x="7"/>
        <item sd="0" x="17"/>
        <item x="13"/>
        <item sd="0" x="19"/>
        <item sd="0" x="14"/>
        <item x="9"/>
        <item sd="0" x="10"/>
        <item sd="0" x="4"/>
        <item x="11"/>
        <item sd="0"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measureFilter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15"/>
    </i>
    <i>
      <x v="8"/>
    </i>
    <i>
      <x v="7"/>
    </i>
    <i>
      <x v="18"/>
    </i>
    <i>
      <x v="14"/>
    </i>
    <i>
      <x v="6"/>
    </i>
    <i>
      <x v="16"/>
    </i>
    <i>
      <x v="17"/>
    </i>
    <i>
      <x v="11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21" hier="-1"/>
  </pageFields>
  <dataFields count="1">
    <dataField name="Count of name" fld="1" subtotal="count" showDataAs="percentOfRow" baseField="6" baseItem="20" numFmtId="9"/>
  </dataFields>
  <formats count="6">
    <format dxfId="22">
      <pivotArea collapsedLevelsAreSubtotals="1" fieldPosition="0">
        <references count="1">
          <reference field="6" count="0"/>
        </references>
      </pivotArea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collapsedLevelsAreSubtotals="1" fieldPosition="0">
        <references count="2">
          <reference field="5" count="1" selected="0">
            <x v="2"/>
          </reference>
          <reference field="6" count="1">
            <x v="9"/>
          </reference>
        </references>
      </pivotArea>
    </format>
    <format dxfId="17">
      <pivotArea outline="0" collapsedLevelsAreSubtotals="1" fieldPosition="0"/>
    </format>
  </formats>
  <chartFormats count="12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4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746A1-5C88-4AF2-A211-C09A1BA66A67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gridDropZones="1" multipleFieldFilters="0">
  <location ref="A5:C2192" firstHeaderRow="1" firstDataRow="2" firstDataCol="2" rowPageCount="3" colPageCount="1"/>
  <pivotFields count="22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compact="0" outline="0" showAll="0" defaultSubtotal="0">
      <items count="4107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h="1" x="3"/>
        <item h="1" x="2"/>
        <item h="1" x="1"/>
        <item t="default"/>
      </items>
    </pivotField>
    <pivotField compact="0" outline="0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0"/>
    <field x="1"/>
  </rowFields>
  <rowItems count="2186">
    <i>
      <x/>
      <x v="1306"/>
    </i>
    <i>
      <x v="1"/>
      <x v="1123"/>
    </i>
    <i>
      <x v="2"/>
      <x v="734"/>
    </i>
    <i>
      <x v="3"/>
      <x v="3870"/>
    </i>
    <i>
      <x v="4"/>
      <x v="2446"/>
    </i>
    <i>
      <x v="5"/>
      <x v="3223"/>
    </i>
    <i>
      <x v="6"/>
      <x v="2537"/>
    </i>
    <i>
      <x v="7"/>
      <x v="2965"/>
    </i>
    <i>
      <x v="8"/>
      <x v="2960"/>
    </i>
    <i>
      <x v="9"/>
      <x v="3243"/>
    </i>
    <i>
      <x v="10"/>
      <x v="528"/>
    </i>
    <i>
      <x v="11"/>
      <x v="141"/>
    </i>
    <i>
      <x v="12"/>
      <x v="3071"/>
    </i>
    <i>
      <x v="13"/>
      <x v="688"/>
    </i>
    <i>
      <x v="14"/>
      <x v="151"/>
    </i>
    <i>
      <x v="15"/>
      <x v="767"/>
    </i>
    <i>
      <x v="16"/>
      <x v="406"/>
    </i>
    <i>
      <x v="17"/>
      <x v="1578"/>
    </i>
    <i>
      <x v="18"/>
      <x v="1647"/>
    </i>
    <i>
      <x v="19"/>
      <x v="632"/>
    </i>
    <i>
      <x v="20"/>
      <x v="1164"/>
    </i>
    <i>
      <x v="21"/>
      <x v="1929"/>
    </i>
    <i>
      <x v="22"/>
      <x v="855"/>
    </i>
    <i>
      <x v="23"/>
      <x v="453"/>
    </i>
    <i>
      <x v="24"/>
      <x v="613"/>
    </i>
    <i>
      <x v="25"/>
      <x v="2678"/>
    </i>
    <i>
      <x v="26"/>
      <x v="4086"/>
    </i>
    <i>
      <x v="27"/>
      <x v="583"/>
    </i>
    <i>
      <x v="28"/>
      <x v="1753"/>
    </i>
    <i>
      <x v="29"/>
      <x v="3445"/>
    </i>
    <i>
      <x v="30"/>
      <x v="1668"/>
    </i>
    <i>
      <x v="31"/>
      <x v="3252"/>
    </i>
    <i>
      <x v="32"/>
      <x v="2417"/>
    </i>
    <i>
      <x v="33"/>
      <x v="1618"/>
    </i>
    <i>
      <x v="34"/>
      <x v="112"/>
    </i>
    <i>
      <x v="35"/>
      <x v="4015"/>
    </i>
    <i>
      <x v="36"/>
      <x v="3469"/>
    </i>
    <i>
      <x v="37"/>
      <x v="3448"/>
    </i>
    <i>
      <x v="38"/>
      <x v="598"/>
    </i>
    <i>
      <x v="39"/>
      <x v="931"/>
    </i>
    <i>
      <x v="40"/>
      <x v="2715"/>
    </i>
    <i>
      <x v="41"/>
      <x v="3876"/>
    </i>
    <i>
      <x v="42"/>
      <x v="628"/>
    </i>
    <i>
      <x v="43"/>
      <x v="372"/>
    </i>
    <i>
      <x v="44"/>
      <x v="530"/>
    </i>
    <i>
      <x v="45"/>
      <x v="3258"/>
    </i>
    <i>
      <x v="46"/>
      <x v="2289"/>
    </i>
    <i>
      <x v="47"/>
      <x v="1717"/>
    </i>
    <i>
      <x v="48"/>
      <x v="2318"/>
    </i>
    <i>
      <x v="49"/>
      <x v="1011"/>
    </i>
    <i>
      <x v="50"/>
      <x v="3481"/>
    </i>
    <i>
      <x v="51"/>
      <x v="2967"/>
    </i>
    <i>
      <x v="52"/>
      <x v="1848"/>
    </i>
    <i>
      <x v="53"/>
      <x v="2770"/>
    </i>
    <i>
      <x v="54"/>
      <x v="72"/>
    </i>
    <i>
      <x v="55"/>
      <x v="951"/>
    </i>
    <i>
      <x v="56"/>
      <x v="3938"/>
    </i>
    <i>
      <x v="57"/>
      <x v="2406"/>
    </i>
    <i>
      <x v="58"/>
      <x v="1320"/>
    </i>
    <i>
      <x v="59"/>
      <x v="50"/>
    </i>
    <i>
      <x v="60"/>
      <x v="1090"/>
    </i>
    <i>
      <x v="61"/>
      <x v="3073"/>
    </i>
    <i>
      <x v="62"/>
      <x v="3060"/>
    </i>
    <i>
      <x v="63"/>
      <x v="3263"/>
    </i>
    <i>
      <x v="64"/>
      <x v="2149"/>
    </i>
    <i>
      <x v="65"/>
      <x v="1438"/>
    </i>
    <i>
      <x v="66"/>
      <x v="237"/>
    </i>
    <i>
      <x v="67"/>
      <x v="4083"/>
    </i>
    <i>
      <x v="68"/>
      <x v="1835"/>
    </i>
    <i>
      <x v="69"/>
      <x v="2199"/>
    </i>
    <i>
      <x v="70"/>
      <x v="2851"/>
    </i>
    <i>
      <x v="71"/>
      <x v="962"/>
    </i>
    <i>
      <x v="72"/>
      <x v="3803"/>
    </i>
    <i>
      <x v="73"/>
      <x v="2616"/>
    </i>
    <i>
      <x v="74"/>
      <x v="1973"/>
    </i>
    <i>
      <x v="75"/>
      <x v="14"/>
    </i>
    <i>
      <x v="76"/>
      <x v="3094"/>
    </i>
    <i>
      <x v="77"/>
      <x v="1768"/>
    </i>
    <i>
      <x v="78"/>
      <x v="894"/>
    </i>
    <i>
      <x v="79"/>
      <x v="1720"/>
    </i>
    <i>
      <x v="80"/>
      <x v="3181"/>
    </i>
    <i>
      <x v="81"/>
      <x v="699"/>
    </i>
    <i>
      <x v="82"/>
      <x v="76"/>
    </i>
    <i>
      <x v="83"/>
      <x v="2972"/>
    </i>
    <i>
      <x v="84"/>
      <x v="2711"/>
    </i>
    <i>
      <x v="85"/>
      <x v="1630"/>
    </i>
    <i>
      <x v="86"/>
      <x v="2864"/>
    </i>
    <i>
      <x v="87"/>
      <x v="3919"/>
    </i>
    <i>
      <x v="88"/>
      <x v="3578"/>
    </i>
    <i>
      <x v="89"/>
      <x v="3630"/>
    </i>
    <i>
      <x v="90"/>
      <x v="1466"/>
    </i>
    <i>
      <x v="91"/>
      <x v="2422"/>
    </i>
    <i>
      <x v="92"/>
      <x v="1085"/>
    </i>
    <i>
      <x v="93"/>
      <x v="68"/>
    </i>
    <i>
      <x v="94"/>
      <x v="56"/>
    </i>
    <i>
      <x v="95"/>
      <x v="1352"/>
    </i>
    <i>
      <x v="96"/>
      <x v="1600"/>
    </i>
    <i>
      <x v="97"/>
      <x v="1654"/>
    </i>
    <i>
      <x v="98"/>
      <x v="881"/>
    </i>
    <i>
      <x v="99"/>
      <x v="483"/>
    </i>
    <i>
      <x v="100"/>
      <x v="3831"/>
    </i>
    <i>
      <x v="101"/>
      <x v="1641"/>
    </i>
    <i>
      <x v="102"/>
      <x v="921"/>
    </i>
    <i>
      <x v="103"/>
      <x v="1616"/>
    </i>
    <i>
      <x v="104"/>
      <x v="1344"/>
    </i>
    <i>
      <x v="105"/>
      <x v="2953"/>
    </i>
    <i>
      <x v="106"/>
      <x v="1987"/>
    </i>
    <i>
      <x v="107"/>
      <x v="2579"/>
    </i>
    <i>
      <x v="108"/>
      <x v="1316"/>
    </i>
    <i>
      <x v="109"/>
      <x v="900"/>
    </i>
    <i>
      <x v="110"/>
      <x v="1028"/>
    </i>
    <i>
      <x v="111"/>
      <x v="1776"/>
    </i>
    <i>
      <x v="112"/>
      <x v="2171"/>
    </i>
    <i>
      <x v="113"/>
      <x v="82"/>
    </i>
    <i>
      <x v="114"/>
      <x v="1903"/>
    </i>
    <i>
      <x v="115"/>
      <x v="3688"/>
    </i>
    <i>
      <x v="116"/>
      <x v="3921"/>
    </i>
    <i>
      <x v="117"/>
      <x v="1247"/>
    </i>
    <i>
      <x v="118"/>
      <x v="939"/>
    </i>
    <i>
      <x v="119"/>
      <x v="1657"/>
    </i>
    <i>
      <x v="240"/>
      <x v="1385"/>
    </i>
    <i>
      <x v="241"/>
      <x v="44"/>
    </i>
    <i>
      <x v="242"/>
      <x v="1409"/>
    </i>
    <i>
      <x v="243"/>
      <x v="1193"/>
    </i>
    <i>
      <x v="244"/>
      <x v="4106"/>
    </i>
    <i>
      <x v="245"/>
      <x v="3970"/>
    </i>
    <i>
      <x v="246"/>
      <x v="1886"/>
    </i>
    <i>
      <x v="247"/>
      <x v="935"/>
    </i>
    <i>
      <x v="248"/>
      <x v="1126"/>
    </i>
    <i>
      <x v="249"/>
      <x v="493"/>
    </i>
    <i>
      <x v="250"/>
      <x v="574"/>
    </i>
    <i>
      <x v="251"/>
      <x v="3671"/>
    </i>
    <i>
      <x v="252"/>
      <x v="1340"/>
    </i>
    <i>
      <x v="253"/>
      <x v="1899"/>
    </i>
    <i>
      <x v="254"/>
      <x v="32"/>
    </i>
    <i>
      <x v="255"/>
      <x v="4068"/>
    </i>
    <i>
      <x v="256"/>
      <x v="2557"/>
    </i>
    <i>
      <x v="257"/>
      <x v="2207"/>
    </i>
    <i>
      <x v="258"/>
      <x v="1567"/>
    </i>
    <i>
      <x v="259"/>
      <x v="3322"/>
    </i>
    <i>
      <x v="260"/>
      <x v="1080"/>
    </i>
    <i>
      <x v="261"/>
      <x v="1064"/>
    </i>
    <i>
      <x v="262"/>
      <x v="3456"/>
    </i>
    <i>
      <x v="263"/>
      <x v="340"/>
    </i>
    <i>
      <x v="264"/>
      <x v="218"/>
    </i>
    <i>
      <x v="265"/>
      <x v="3398"/>
    </i>
    <i>
      <x v="266"/>
      <x v="3366"/>
    </i>
    <i>
      <x v="267"/>
      <x v="3849"/>
    </i>
    <i>
      <x v="268"/>
      <x v="1858"/>
    </i>
    <i>
      <x v="269"/>
      <x v="1684"/>
    </i>
    <i>
      <x v="270"/>
      <x v="2765"/>
    </i>
    <i>
      <x v="271"/>
      <x v="3498"/>
    </i>
    <i>
      <x v="272"/>
      <x v="980"/>
    </i>
    <i>
      <x v="273"/>
      <x v="3491"/>
    </i>
    <i>
      <x v="274"/>
      <x v="1634"/>
    </i>
    <i>
      <x v="275"/>
      <x v="1166"/>
    </i>
    <i>
      <x v="276"/>
      <x v="255"/>
    </i>
    <i>
      <x v="277"/>
      <x v="2575"/>
    </i>
    <i>
      <x v="278"/>
      <x v="3266"/>
    </i>
    <i>
      <x v="279"/>
      <x v="1660"/>
    </i>
    <i>
      <x v="280"/>
      <x v="1849"/>
    </i>
    <i>
      <x v="281"/>
      <x v="981"/>
    </i>
    <i>
      <x v="282"/>
      <x v="1366"/>
    </i>
    <i>
      <x v="283"/>
      <x v="3012"/>
    </i>
    <i>
      <x v="284"/>
      <x v="4033"/>
    </i>
    <i>
      <x v="285"/>
      <x v="3554"/>
    </i>
    <i>
      <x v="286"/>
      <x v="1278"/>
    </i>
    <i>
      <x v="287"/>
      <x v="1628"/>
    </i>
    <i>
      <x v="288"/>
      <x v="2425"/>
    </i>
    <i>
      <x v="289"/>
      <x v="429"/>
    </i>
    <i>
      <x v="290"/>
      <x v="1667"/>
    </i>
    <i>
      <x v="291"/>
      <x v="4100"/>
    </i>
    <i>
      <x v="292"/>
      <x v="3655"/>
    </i>
    <i>
      <x v="293"/>
      <x v="2273"/>
    </i>
    <i>
      <x v="294"/>
      <x v="3061"/>
    </i>
    <i>
      <x v="295"/>
      <x v="2767"/>
    </i>
    <i>
      <x v="296"/>
      <x v="505"/>
    </i>
    <i>
      <x v="297"/>
      <x v="4013"/>
    </i>
    <i>
      <x v="298"/>
      <x v="975"/>
    </i>
    <i>
      <x v="299"/>
      <x v="2722"/>
    </i>
    <i>
      <x v="300"/>
      <x v="3299"/>
    </i>
    <i>
      <x v="301"/>
      <x v="4049"/>
    </i>
    <i>
      <x v="302"/>
      <x v="117"/>
    </i>
    <i>
      <x v="303"/>
      <x v="3386"/>
    </i>
    <i>
      <x v="304"/>
      <x v="521"/>
    </i>
    <i>
      <x v="305"/>
      <x v="2243"/>
    </i>
    <i>
      <x v="306"/>
      <x v="1079"/>
    </i>
    <i>
      <x v="307"/>
      <x v="1357"/>
    </i>
    <i>
      <x v="308"/>
      <x v="499"/>
    </i>
    <i>
      <x v="309"/>
      <x v="3013"/>
    </i>
    <i>
      <x v="310"/>
      <x v="1146"/>
    </i>
    <i>
      <x v="311"/>
      <x v="3634"/>
    </i>
    <i>
      <x v="312"/>
      <x v="3054"/>
    </i>
    <i>
      <x v="313"/>
      <x v="948"/>
    </i>
    <i>
      <x v="314"/>
      <x v="2053"/>
    </i>
    <i>
      <x v="315"/>
      <x v="397"/>
    </i>
    <i>
      <x v="316"/>
      <x v="3609"/>
    </i>
    <i>
      <x v="317"/>
      <x v="1342"/>
    </i>
    <i>
      <x v="318"/>
      <x v="1227"/>
    </i>
    <i>
      <x v="319"/>
      <x v="1037"/>
    </i>
    <i>
      <x v="320"/>
      <x v="1209"/>
    </i>
    <i>
      <x v="321"/>
      <x v="350"/>
    </i>
    <i>
      <x v="322"/>
      <x v="1868"/>
    </i>
    <i>
      <x v="323"/>
      <x v="4011"/>
    </i>
    <i>
      <x v="324"/>
      <x v="1802"/>
    </i>
    <i>
      <x v="325"/>
      <x v="2277"/>
    </i>
    <i>
      <x v="326"/>
      <x v="1990"/>
    </i>
    <i>
      <x v="327"/>
      <x v="1163"/>
    </i>
    <i>
      <x v="328"/>
      <x v="1035"/>
    </i>
    <i>
      <x v="329"/>
      <x v="3136"/>
    </i>
    <i>
      <x v="330"/>
      <x v="3561"/>
    </i>
    <i>
      <x v="331"/>
      <x v="1966"/>
    </i>
    <i>
      <x v="332"/>
      <x v="729"/>
    </i>
    <i>
      <x v="333"/>
      <x v="867"/>
    </i>
    <i>
      <x v="334"/>
      <x v="3470"/>
    </i>
    <i>
      <x v="335"/>
      <x v="2295"/>
    </i>
    <i>
      <x v="336"/>
      <x v="722"/>
    </i>
    <i>
      <x v="337"/>
      <x v="2978"/>
    </i>
    <i>
      <x v="338"/>
      <x v="2658"/>
    </i>
    <i>
      <x v="339"/>
      <x v="212"/>
    </i>
    <i>
      <x v="340"/>
      <x v="3015"/>
    </i>
    <i>
      <x v="341"/>
      <x v="3917"/>
    </i>
    <i>
      <x v="342"/>
      <x v="592"/>
    </i>
    <i>
      <x v="343"/>
      <x v="2788"/>
    </i>
    <i>
      <x v="344"/>
      <x v="341"/>
    </i>
    <i>
      <x v="345"/>
      <x v="2709"/>
    </i>
    <i>
      <x v="346"/>
      <x v="3242"/>
    </i>
    <i>
      <x v="347"/>
      <x v="22"/>
    </i>
    <i>
      <x v="348"/>
      <x v="2581"/>
    </i>
    <i>
      <x v="349"/>
      <x v="3126"/>
    </i>
    <i>
      <x v="350"/>
      <x v="2221"/>
    </i>
    <i>
      <x v="351"/>
      <x v="4079"/>
    </i>
    <i>
      <x v="352"/>
      <x v="404"/>
    </i>
    <i>
      <x v="353"/>
      <x v="3596"/>
    </i>
    <i>
      <x v="354"/>
      <x v="3306"/>
    </i>
    <i>
      <x v="355"/>
      <x v="2740"/>
    </i>
    <i>
      <x v="356"/>
      <x v="159"/>
    </i>
    <i>
      <x v="357"/>
      <x v="1771"/>
    </i>
    <i>
      <x v="358"/>
      <x v="2315"/>
    </i>
    <i>
      <x v="359"/>
      <x v="3890"/>
    </i>
    <i>
      <x v="360"/>
      <x v="1118"/>
    </i>
    <i>
      <x v="361"/>
      <x v="550"/>
    </i>
    <i>
      <x v="362"/>
      <x v="3587"/>
    </i>
    <i>
      <x v="363"/>
      <x v="65"/>
    </i>
    <i>
      <x v="364"/>
      <x v="4021"/>
    </i>
    <i>
      <x v="365"/>
      <x v="226"/>
    </i>
    <i>
      <x v="366"/>
      <x v="181"/>
    </i>
    <i>
      <x v="367"/>
      <x v="1259"/>
    </i>
    <i>
      <x v="368"/>
      <x v="3180"/>
    </i>
    <i>
      <x v="369"/>
      <x v="326"/>
    </i>
    <i>
      <x v="370"/>
      <x v="1535"/>
    </i>
    <i>
      <x v="371"/>
      <x v="3847"/>
    </i>
    <i>
      <x v="372"/>
      <x v="4020"/>
    </i>
    <i>
      <x v="373"/>
      <x v="3289"/>
    </i>
    <i>
      <x v="374"/>
      <x v="536"/>
    </i>
    <i>
      <x v="375"/>
      <x v="2610"/>
    </i>
    <i>
      <x v="376"/>
      <x v="2662"/>
    </i>
    <i>
      <x v="377"/>
      <x v="2513"/>
    </i>
    <i>
      <x v="378"/>
      <x v="4006"/>
    </i>
    <i>
      <x v="379"/>
      <x v="3658"/>
    </i>
    <i>
      <x v="380"/>
      <x v="3103"/>
    </i>
    <i>
      <x v="381"/>
      <x v="787"/>
    </i>
    <i>
      <x v="382"/>
      <x v="168"/>
    </i>
    <i>
      <x v="383"/>
      <x v="3778"/>
    </i>
    <i>
      <x v="384"/>
      <x v="2335"/>
    </i>
    <i>
      <x v="385"/>
      <x v="2004"/>
    </i>
    <i>
      <x v="386"/>
      <x v="3140"/>
    </i>
    <i>
      <x v="387"/>
      <x v="2363"/>
    </i>
    <i>
      <x v="388"/>
      <x v="379"/>
    </i>
    <i>
      <x v="389"/>
      <x v="3385"/>
    </i>
    <i>
      <x v="390"/>
      <x v="650"/>
    </i>
    <i>
      <x v="391"/>
      <x v="2845"/>
    </i>
    <i>
      <x v="392"/>
      <x v="2200"/>
    </i>
    <i>
      <x v="393"/>
      <x v="3550"/>
    </i>
    <i>
      <x v="394"/>
      <x v="1936"/>
    </i>
    <i>
      <x v="395"/>
      <x v="3546"/>
    </i>
    <i>
      <x v="396"/>
      <x v="2310"/>
    </i>
    <i>
      <x v="397"/>
      <x v="2259"/>
    </i>
    <i>
      <x v="398"/>
      <x v="2500"/>
    </i>
    <i>
      <x v="399"/>
      <x v="1365"/>
    </i>
    <i>
      <x v="400"/>
      <x v="1236"/>
    </i>
    <i>
      <x v="401"/>
      <x v="2571"/>
    </i>
    <i>
      <x v="402"/>
      <x v="1023"/>
    </i>
    <i>
      <x v="403"/>
      <x v="2184"/>
    </i>
    <i>
      <x v="404"/>
      <x v="3464"/>
    </i>
    <i>
      <x v="405"/>
      <x v="3423"/>
    </i>
    <i>
      <x v="406"/>
      <x v="3342"/>
    </i>
    <i>
      <x v="407"/>
      <x v="1418"/>
    </i>
    <i>
      <x v="408"/>
      <x v="2738"/>
    </i>
    <i>
      <x v="409"/>
      <x v="3479"/>
    </i>
    <i>
      <x v="410"/>
      <x v="1718"/>
    </i>
    <i>
      <x v="411"/>
      <x v="1324"/>
    </i>
    <i>
      <x v="412"/>
      <x v="3044"/>
    </i>
    <i>
      <x v="413"/>
      <x v="3740"/>
    </i>
    <i>
      <x v="414"/>
      <x v="3724"/>
    </i>
    <i>
      <x v="415"/>
      <x v="508"/>
    </i>
    <i>
      <x v="416"/>
      <x v="1171"/>
    </i>
    <i>
      <x v="417"/>
      <x v="886"/>
    </i>
    <i>
      <x v="418"/>
      <x v="3179"/>
    </i>
    <i>
      <x v="419"/>
      <x v="522"/>
    </i>
    <i>
      <x v="520"/>
      <x v="903"/>
    </i>
    <i>
      <x v="521"/>
      <x v="3835"/>
    </i>
    <i>
      <x v="522"/>
      <x v="808"/>
    </i>
    <i>
      <x v="523"/>
      <x v="95"/>
    </i>
    <i>
      <x v="524"/>
      <x v="4097"/>
    </i>
    <i>
      <x v="525"/>
      <x v="1086"/>
    </i>
    <i>
      <x v="526"/>
      <x v="3915"/>
    </i>
    <i>
      <x v="527"/>
      <x v="2360"/>
    </i>
    <i>
      <x v="528"/>
      <x v="946"/>
    </i>
    <i>
      <x v="529"/>
      <x v="3000"/>
    </i>
    <i>
      <x v="530"/>
      <x v="833"/>
    </i>
    <i>
      <x v="531"/>
      <x v="809"/>
    </i>
    <i>
      <x v="532"/>
      <x v="3952"/>
    </i>
    <i>
      <x v="533"/>
      <x v="1207"/>
    </i>
    <i>
      <x v="534"/>
      <x v="3701"/>
    </i>
    <i>
      <x v="535"/>
      <x v="418"/>
    </i>
    <i>
      <x v="536"/>
      <x v="2228"/>
    </i>
    <i>
      <x v="537"/>
      <x v="472"/>
    </i>
    <i>
      <x v="538"/>
      <x v="2901"/>
    </i>
    <i>
      <x v="539"/>
      <x v="96"/>
    </i>
    <i>
      <x v="640"/>
      <x v="692"/>
    </i>
    <i>
      <x v="641"/>
      <x v="1460"/>
    </i>
    <i>
      <x v="642"/>
      <x v="1265"/>
    </i>
    <i>
      <x v="643"/>
      <x v="2486"/>
    </i>
    <i>
      <x v="644"/>
      <x v="3010"/>
    </i>
    <i>
      <x v="645"/>
      <x v="691"/>
    </i>
    <i>
      <x v="646"/>
      <x v="566"/>
    </i>
    <i>
      <x v="647"/>
      <x v="2942"/>
    </i>
    <i>
      <x v="648"/>
      <x v="430"/>
    </i>
    <i>
      <x v="649"/>
      <x v="3931"/>
    </i>
    <i>
      <x v="650"/>
      <x v="1712"/>
    </i>
    <i>
      <x v="651"/>
      <x v="2429"/>
    </i>
    <i>
      <x v="652"/>
      <x v="3696"/>
    </i>
    <i>
      <x v="653"/>
      <x v="3977"/>
    </i>
    <i>
      <x v="654"/>
      <x v="3791"/>
    </i>
    <i>
      <x v="655"/>
      <x v="3052"/>
    </i>
    <i>
      <x v="656"/>
      <x v="2208"/>
    </i>
    <i>
      <x v="657"/>
      <x v="2921"/>
    </i>
    <i>
      <x v="658"/>
      <x v="2275"/>
    </i>
    <i>
      <x v="659"/>
      <x v="2006"/>
    </i>
    <i>
      <x v="720"/>
      <x v="4037"/>
    </i>
    <i>
      <x v="721"/>
      <x v="719"/>
    </i>
    <i>
      <x v="722"/>
      <x v="3269"/>
    </i>
    <i>
      <x v="723"/>
      <x v="3240"/>
    </i>
    <i>
      <x v="724"/>
      <x v="3246"/>
    </i>
    <i>
      <x v="725"/>
      <x v="3692"/>
    </i>
    <i>
      <x v="726"/>
      <x v="164"/>
    </i>
    <i>
      <x v="727"/>
      <x v="759"/>
    </i>
    <i>
      <x v="728"/>
      <x v="3251"/>
    </i>
    <i>
      <x v="729"/>
      <x v="3488"/>
    </i>
    <i>
      <x v="730"/>
      <x v="1067"/>
    </i>
    <i>
      <x v="731"/>
      <x v="2550"/>
    </i>
    <i>
      <x v="732"/>
      <x v="743"/>
    </i>
    <i>
      <x v="733"/>
      <x v="2949"/>
    </i>
    <i>
      <x v="734"/>
      <x v="2933"/>
    </i>
    <i>
      <x v="735"/>
      <x v="3776"/>
    </i>
    <i>
      <x v="736"/>
      <x v="4000"/>
    </i>
    <i>
      <x v="737"/>
      <x v="1032"/>
    </i>
    <i>
      <x v="738"/>
      <x v="3853"/>
    </i>
    <i>
      <x v="739"/>
      <x v="631"/>
    </i>
    <i>
      <x v="740"/>
      <x v="1322"/>
    </i>
    <i>
      <x v="741"/>
      <x v="2739"/>
    </i>
    <i>
      <x v="742"/>
      <x v="52"/>
    </i>
    <i>
      <x v="743"/>
      <x v="242"/>
    </i>
    <i>
      <x v="744"/>
      <x v="229"/>
    </i>
    <i>
      <x v="745"/>
      <x v="1474"/>
    </i>
    <i>
      <x v="746"/>
      <x v="423"/>
    </i>
    <i>
      <x v="747"/>
      <x v="3792"/>
    </i>
    <i>
      <x v="748"/>
      <x v="2111"/>
    </i>
    <i>
      <x v="749"/>
      <x v="737"/>
    </i>
    <i>
      <x v="750"/>
      <x v="177"/>
    </i>
    <i>
      <x v="751"/>
      <x v="3171"/>
    </i>
    <i>
      <x v="752"/>
      <x v="1051"/>
    </i>
    <i>
      <x v="753"/>
      <x v="968"/>
    </i>
    <i>
      <x v="754"/>
      <x v="1635"/>
    </i>
    <i>
      <x v="755"/>
      <x v="2793"/>
    </i>
    <i>
      <x v="756"/>
      <x v="2918"/>
    </i>
    <i>
      <x v="757"/>
      <x v="720"/>
    </i>
    <i>
      <x v="758"/>
      <x v="2636"/>
    </i>
    <i>
      <x v="759"/>
      <x v="4023"/>
    </i>
    <i>
      <x v="780"/>
      <x v="3992"/>
    </i>
    <i>
      <x v="781"/>
      <x v="3782"/>
    </i>
    <i>
      <x v="782"/>
      <x v="2745"/>
    </i>
    <i>
      <x v="783"/>
      <x v="1241"/>
    </i>
    <i>
      <x v="784"/>
      <x v="3105"/>
    </i>
    <i>
      <x v="785"/>
      <x v="3798"/>
    </i>
    <i>
      <x v="786"/>
      <x v="2285"/>
    </i>
    <i>
      <x v="787"/>
      <x v="2044"/>
    </i>
    <i>
      <x v="788"/>
      <x v="1497"/>
    </i>
    <i>
      <x v="789"/>
      <x v="2721"/>
    </i>
    <i>
      <x v="790"/>
      <x v="150"/>
    </i>
    <i>
      <x v="791"/>
      <x v="584"/>
    </i>
    <i>
      <x v="792"/>
      <x v="8"/>
    </i>
    <i>
      <x v="793"/>
      <x v="919"/>
    </i>
    <i>
      <x v="794"/>
      <x v="502"/>
    </i>
    <i>
      <x v="795"/>
      <x v="1743"/>
    </i>
    <i>
      <x v="796"/>
      <x v="2033"/>
    </i>
    <i>
      <x v="797"/>
      <x v="2011"/>
    </i>
    <i>
      <x v="798"/>
      <x v="1077"/>
    </i>
    <i>
      <x v="799"/>
      <x v="2805"/>
    </i>
    <i>
      <x v="800"/>
      <x v="1922"/>
    </i>
    <i>
      <x v="801"/>
      <x v="2981"/>
    </i>
    <i>
      <x v="802"/>
      <x v="3900"/>
    </i>
    <i>
      <x v="803"/>
      <x v="3274"/>
    </i>
    <i>
      <x v="804"/>
      <x v="775"/>
    </i>
    <i>
      <x v="805"/>
      <x v="3925"/>
    </i>
    <i>
      <x v="806"/>
      <x v="1333"/>
    </i>
    <i>
      <x v="807"/>
      <x v="2930"/>
    </i>
    <i>
      <x v="808"/>
      <x v="3505"/>
    </i>
    <i>
      <x v="809"/>
      <x v="2477"/>
    </i>
    <i>
      <x v="810"/>
      <x v="1499"/>
    </i>
    <i>
      <x v="811"/>
      <x v="1993"/>
    </i>
    <i>
      <x v="812"/>
      <x v="989"/>
    </i>
    <i>
      <x v="813"/>
      <x v="2792"/>
    </i>
    <i>
      <x v="814"/>
      <x v="1483"/>
    </i>
    <i>
      <x v="815"/>
      <x v="3019"/>
    </i>
    <i>
      <x v="816"/>
      <x v="1456"/>
    </i>
    <i>
      <x v="817"/>
      <x v="917"/>
    </i>
    <i>
      <x v="818"/>
      <x v="2726"/>
    </i>
    <i>
      <x v="819"/>
      <x v="4031"/>
    </i>
    <i>
      <x v="820"/>
      <x v="4064"/>
    </i>
    <i>
      <x v="821"/>
      <x v="24"/>
    </i>
    <i>
      <x v="822"/>
      <x v="3035"/>
    </i>
    <i>
      <x v="823"/>
      <x v="925"/>
    </i>
    <i>
      <x v="824"/>
      <x v="1520"/>
    </i>
    <i>
      <x v="825"/>
      <x v="1833"/>
    </i>
    <i>
      <x v="826"/>
      <x v="2624"/>
    </i>
    <i>
      <x v="827"/>
      <x v="1985"/>
    </i>
    <i>
      <x v="828"/>
      <x v="1699"/>
    </i>
    <i>
      <x v="829"/>
      <x v="2185"/>
    </i>
    <i>
      <x v="830"/>
      <x v="901"/>
    </i>
    <i>
      <x v="831"/>
      <x v="1905"/>
    </i>
    <i>
      <x v="832"/>
      <x v="2361"/>
    </i>
    <i>
      <x v="833"/>
      <x v="2672"/>
    </i>
    <i>
      <x v="834"/>
      <x v="3897"/>
    </i>
    <i>
      <x v="835"/>
      <x v="2820"/>
    </i>
    <i>
      <x v="836"/>
      <x v="940"/>
    </i>
    <i>
      <x v="837"/>
      <x v="3189"/>
    </i>
    <i>
      <x v="838"/>
      <x v="474"/>
    </i>
    <i>
      <x v="839"/>
      <x v="3668"/>
    </i>
    <i>
      <x v="840"/>
      <x v="696"/>
    </i>
    <i>
      <x v="841"/>
      <x v="2465"/>
    </i>
    <i>
      <x v="842"/>
      <x v="21"/>
    </i>
    <i>
      <x v="843"/>
      <x v="3525"/>
    </i>
    <i>
      <x v="844"/>
      <x v="1237"/>
    </i>
    <i>
      <x v="845"/>
      <x v="2889"/>
    </i>
    <i>
      <x v="846"/>
      <x v="880"/>
    </i>
    <i>
      <x v="847"/>
      <x v="725"/>
    </i>
    <i>
      <x v="848"/>
      <x v="1329"/>
    </i>
    <i>
      <x v="849"/>
      <x v="3529"/>
    </i>
    <i>
      <x v="850"/>
      <x v="4078"/>
    </i>
    <i>
      <x v="851"/>
      <x v="2018"/>
    </i>
    <i>
      <x v="852"/>
      <x v="846"/>
    </i>
    <i>
      <x v="853"/>
      <x v="2979"/>
    </i>
    <i>
      <x v="854"/>
      <x v="3994"/>
    </i>
    <i>
      <x v="855"/>
      <x v="424"/>
    </i>
    <i>
      <x v="856"/>
      <x v="2560"/>
    </i>
    <i>
      <x v="857"/>
      <x v="228"/>
    </i>
    <i>
      <x v="858"/>
      <x v="1272"/>
    </i>
    <i>
      <x v="859"/>
      <x v="2754"/>
    </i>
    <i>
      <x v="1020"/>
      <x v="2975"/>
    </i>
    <i>
      <x v="1021"/>
      <x v="2746"/>
    </i>
    <i>
      <x v="1022"/>
      <x v="2819"/>
    </i>
    <i>
      <x v="1023"/>
      <x v="2456"/>
    </i>
    <i>
      <x v="1024"/>
      <x v="3455"/>
    </i>
    <i>
      <x v="1025"/>
      <x v="120"/>
    </i>
    <i>
      <x v="1026"/>
      <x v="730"/>
    </i>
    <i>
      <x v="1027"/>
      <x v="3612"/>
    </i>
    <i>
      <x v="1028"/>
      <x v="588"/>
    </i>
    <i>
      <x v="1029"/>
      <x v="3134"/>
    </i>
    <i>
      <x v="1030"/>
      <x v="3408"/>
    </i>
    <i>
      <x v="1031"/>
      <x v="1950"/>
    </i>
    <i>
      <x v="1032"/>
      <x v="2480"/>
    </i>
    <i>
      <x v="1033"/>
      <x v="910"/>
    </i>
    <i>
      <x v="1034"/>
      <x v="336"/>
    </i>
    <i>
      <x v="1035"/>
      <x v="2911"/>
    </i>
    <i>
      <x v="1036"/>
      <x v="609"/>
    </i>
    <i>
      <x v="1037"/>
      <x v="1897"/>
    </i>
    <i>
      <x v="1038"/>
      <x v="1869"/>
    </i>
    <i>
      <x v="1039"/>
      <x v="490"/>
    </i>
    <i>
      <x v="1184"/>
      <x v="142"/>
    </i>
    <i>
      <x v="1185"/>
      <x v="1798"/>
    </i>
    <i>
      <x v="1186"/>
      <x v="747"/>
    </i>
    <i>
      <x v="1187"/>
      <x v="74"/>
    </i>
    <i>
      <x v="1188"/>
      <x v="486"/>
    </i>
    <i>
      <x v="1189"/>
      <x v="2760"/>
    </i>
    <i>
      <x v="1190"/>
      <x v="3577"/>
    </i>
    <i>
      <x v="1191"/>
      <x v="1343"/>
    </i>
    <i>
      <x v="1192"/>
      <x v="2401"/>
    </i>
    <i>
      <x v="1193"/>
      <x v="1795"/>
    </i>
    <i>
      <x v="1194"/>
      <x v="421"/>
    </i>
    <i>
      <x v="1195"/>
      <x v="673"/>
    </i>
    <i>
      <x v="1196"/>
      <x v="2257"/>
    </i>
    <i>
      <x v="1197"/>
      <x v="597"/>
    </i>
    <i>
      <x v="1198"/>
      <x v="3674"/>
    </i>
    <i>
      <x v="1199"/>
      <x v="3560"/>
    </i>
    <i>
      <x v="1200"/>
      <x v="2180"/>
    </i>
    <i>
      <x v="1201"/>
      <x v="1672"/>
    </i>
    <i>
      <x v="1202"/>
      <x v="6"/>
    </i>
    <i>
      <x v="1203"/>
      <x v="2700"/>
    </i>
    <i>
      <x v="1204"/>
      <x v="2148"/>
    </i>
    <i>
      <x v="1205"/>
      <x v="283"/>
    </i>
    <i>
      <x v="1206"/>
      <x v="3871"/>
    </i>
    <i>
      <x v="1207"/>
      <x v="1692"/>
    </i>
    <i>
      <x v="1208"/>
      <x v="1666"/>
    </i>
    <i>
      <x v="1209"/>
      <x v="1688"/>
    </i>
    <i>
      <x v="1210"/>
      <x v="945"/>
    </i>
    <i>
      <x v="1211"/>
      <x v="163"/>
    </i>
    <i>
      <x v="1212"/>
      <x v="1113"/>
    </i>
    <i>
      <x v="1213"/>
      <x v="1602"/>
    </i>
    <i>
      <x v="1214"/>
      <x v="1217"/>
    </i>
    <i>
      <x v="1215"/>
      <x v="2925"/>
    </i>
    <i>
      <x v="1216"/>
      <x v="1642"/>
    </i>
    <i>
      <x v="1217"/>
      <x v="1042"/>
    </i>
    <i>
      <x v="1218"/>
      <x v="3253"/>
    </i>
    <i>
      <x v="1219"/>
      <x v="3294"/>
    </i>
    <i>
      <x v="1220"/>
      <x v="320"/>
    </i>
    <i>
      <x v="1221"/>
      <x v="2351"/>
    </i>
    <i>
      <x v="1222"/>
      <x v="2609"/>
    </i>
    <i>
      <x v="1223"/>
      <x v="4082"/>
    </i>
    <i>
      <x v="1244"/>
      <x v="3707"/>
    </i>
    <i>
      <x v="1245"/>
      <x v="1489"/>
    </i>
    <i>
      <x v="1246"/>
      <x v="685"/>
    </i>
    <i>
      <x v="1247"/>
      <x v="586"/>
    </i>
    <i>
      <x v="1248"/>
      <x v="3662"/>
    </i>
    <i>
      <x v="1249"/>
      <x v="2092"/>
    </i>
    <i>
      <x v="1250"/>
      <x v="4030"/>
    </i>
    <i>
      <x v="1251"/>
      <x v="1709"/>
    </i>
    <i>
      <x v="1252"/>
      <x v="2723"/>
    </i>
    <i>
      <x v="1253"/>
      <x v="3143"/>
    </i>
    <i>
      <x v="1254"/>
      <x v="303"/>
    </i>
    <i>
      <x v="1255"/>
      <x v="3631"/>
    </i>
    <i>
      <x v="1256"/>
      <x v="1024"/>
    </i>
    <i>
      <x v="1257"/>
      <x v="3732"/>
    </i>
    <i>
      <x v="1258"/>
      <x v="2237"/>
    </i>
    <i>
      <x v="1259"/>
      <x v="1454"/>
    </i>
    <i>
      <x v="1260"/>
      <x v="866"/>
    </i>
    <i>
      <x v="1261"/>
      <x v="3572"/>
    </i>
    <i>
      <x v="1262"/>
      <x v="4060"/>
    </i>
    <i>
      <x v="1263"/>
      <x v="2298"/>
    </i>
    <i>
      <x v="1264"/>
      <x v="480"/>
    </i>
    <i>
      <x v="1265"/>
      <x v="3377"/>
    </i>
    <i>
      <x v="1266"/>
      <x v="2882"/>
    </i>
    <i>
      <x v="1267"/>
      <x v="1215"/>
    </i>
    <i>
      <x v="1268"/>
      <x v="1240"/>
    </i>
    <i>
      <x v="1269"/>
      <x v="1518"/>
    </i>
    <i>
      <x v="1270"/>
      <x v="2729"/>
    </i>
    <i>
      <x v="1271"/>
      <x v="1183"/>
    </i>
    <i>
      <x v="1272"/>
      <x v="2255"/>
    </i>
    <i>
      <x v="1273"/>
      <x v="2796"/>
    </i>
    <i>
      <x v="1274"/>
      <x v="414"/>
    </i>
    <i>
      <x v="1275"/>
      <x v="558"/>
    </i>
    <i>
      <x v="1276"/>
      <x v="2222"/>
    </i>
    <i>
      <x v="1277"/>
      <x v="1482"/>
    </i>
    <i>
      <x v="1278"/>
      <x v="1723"/>
    </i>
    <i>
      <x v="1279"/>
      <x v="2056"/>
    </i>
    <i>
      <x v="1280"/>
      <x v="2327"/>
    </i>
    <i>
      <x v="1281"/>
      <x v="43"/>
    </i>
    <i>
      <x v="1282"/>
      <x v="2265"/>
    </i>
    <i>
      <x v="1283"/>
      <x v="2962"/>
    </i>
    <i>
      <x v="1284"/>
      <x v="1218"/>
    </i>
    <i>
      <x v="1285"/>
      <x v="3969"/>
    </i>
    <i>
      <x v="1286"/>
      <x v="3344"/>
    </i>
    <i>
      <x v="1287"/>
      <x v="3175"/>
    </i>
    <i>
      <x v="1288"/>
      <x v="92"/>
    </i>
    <i>
      <x v="1289"/>
      <x v="2311"/>
    </i>
    <i>
      <x v="1290"/>
      <x v="1593"/>
    </i>
    <i>
      <x v="1291"/>
      <x v="1071"/>
    </i>
    <i>
      <x v="1292"/>
      <x v="2862"/>
    </i>
    <i>
      <x v="1293"/>
      <x v="4059"/>
    </i>
    <i>
      <x v="1294"/>
      <x v="1440"/>
    </i>
    <i>
      <x v="1295"/>
      <x v="2165"/>
    </i>
    <i>
      <x v="1296"/>
      <x v="2663"/>
    </i>
    <i>
      <x v="1297"/>
      <x v="3536"/>
    </i>
    <i>
      <x v="1298"/>
      <x v="966"/>
    </i>
    <i>
      <x v="1299"/>
      <x v="3238"/>
    </i>
    <i>
      <x v="1300"/>
      <x v="498"/>
    </i>
    <i>
      <x v="1301"/>
      <x v="3352"/>
    </i>
    <i>
      <x v="1302"/>
      <x v="1445"/>
    </i>
    <i>
      <x v="1303"/>
      <x v="1212"/>
    </i>
    <i>
      <x v="1344"/>
      <x v="213"/>
    </i>
    <i>
      <x v="1345"/>
      <x v="3215"/>
    </i>
    <i>
      <x v="1346"/>
      <x v="381"/>
    </i>
    <i>
      <x v="1347"/>
      <x v="2912"/>
    </i>
    <i>
      <x v="1348"/>
      <x v="814"/>
    </i>
    <i>
      <x v="1349"/>
      <x v="2322"/>
    </i>
    <i>
      <x v="1350"/>
      <x v="1560"/>
    </i>
    <i>
      <x v="1351"/>
      <x v="2648"/>
    </i>
    <i>
      <x v="1352"/>
      <x v="4029"/>
    </i>
    <i>
      <x v="1353"/>
      <x v="1168"/>
    </i>
    <i>
      <x v="1354"/>
      <x v="3963"/>
    </i>
    <i>
      <x v="1355"/>
      <x v="1665"/>
    </i>
    <i>
      <x v="1356"/>
      <x v="1819"/>
    </i>
    <i>
      <x v="1357"/>
      <x v="489"/>
    </i>
    <i>
      <x v="1358"/>
      <x v="3495"/>
    </i>
    <i>
      <x v="1359"/>
      <x v="3852"/>
    </i>
    <i>
      <x v="1360"/>
      <x v="3002"/>
    </i>
    <i>
      <x v="1361"/>
      <x v="2099"/>
    </i>
    <i>
      <x v="1362"/>
      <x v="190"/>
    </i>
    <i>
      <x v="1363"/>
      <x v="175"/>
    </i>
    <i>
      <x v="1364"/>
      <x v="91"/>
    </i>
    <i>
      <x v="1365"/>
      <x v="2253"/>
    </i>
    <i>
      <x v="1366"/>
      <x v="1815"/>
    </i>
    <i>
      <x v="1367"/>
      <x v="1561"/>
    </i>
    <i>
      <x v="1368"/>
      <x v="2825"/>
    </i>
    <i>
      <x v="1369"/>
      <x v="1145"/>
    </i>
    <i>
      <x v="1370"/>
      <x v="1195"/>
    </i>
    <i>
      <x v="1371"/>
      <x v="3341"/>
    </i>
    <i>
      <x v="1372"/>
      <x v="3211"/>
    </i>
    <i>
      <x v="1373"/>
      <x v="621"/>
    </i>
    <i>
      <x v="1374"/>
      <x v="2955"/>
    </i>
    <i>
      <x v="1375"/>
      <x v="2436"/>
    </i>
    <i>
      <x v="1376"/>
      <x v="918"/>
    </i>
    <i>
      <x v="1377"/>
      <x v="2349"/>
    </i>
    <i>
      <x v="1378"/>
      <x v="2958"/>
    </i>
    <i>
      <x v="1379"/>
      <x v="1706"/>
    </i>
    <i>
      <x v="1380"/>
      <x v="466"/>
    </i>
    <i>
      <x v="1381"/>
      <x v="48"/>
    </i>
    <i>
      <x v="1382"/>
      <x v="3380"/>
    </i>
    <i>
      <x v="1383"/>
      <x v="1481"/>
    </i>
    <i>
      <x v="1384"/>
      <x v="2070"/>
    </i>
    <i>
      <x v="1385"/>
      <x v="744"/>
    </i>
    <i>
      <x v="1386"/>
      <x v="2057"/>
    </i>
    <i>
      <x v="1387"/>
      <x v="1122"/>
    </i>
    <i>
      <x v="1388"/>
      <x v="1298"/>
    </i>
    <i>
      <x v="1389"/>
      <x v="2568"/>
    </i>
    <i>
      <x v="1390"/>
      <x v="2296"/>
    </i>
    <i>
      <x v="1391"/>
      <x v="2791"/>
    </i>
    <i>
      <x v="1392"/>
      <x v="3213"/>
    </i>
    <i>
      <x v="1393"/>
      <x v="4039"/>
    </i>
    <i>
      <x v="1394"/>
      <x v="41"/>
    </i>
    <i>
      <x v="1395"/>
      <x v="2661"/>
    </i>
    <i>
      <x v="1396"/>
      <x v="594"/>
    </i>
    <i>
      <x v="1397"/>
      <x v="1393"/>
    </i>
    <i>
      <x v="1398"/>
      <x v="3968"/>
    </i>
    <i>
      <x v="1399"/>
      <x v="2766"/>
    </i>
    <i>
      <x v="1400"/>
      <x v="3117"/>
    </i>
    <i>
      <x v="1401"/>
      <x v="2134"/>
    </i>
    <i>
      <x v="1402"/>
      <x v="2307"/>
    </i>
    <i>
      <x v="1403"/>
      <x v="1369"/>
    </i>
    <i>
      <x v="1461"/>
      <x v="2717"/>
    </i>
    <i>
      <x v="1462"/>
      <x v="3846"/>
    </i>
    <i>
      <x v="1463"/>
      <x v="3590"/>
    </i>
    <i>
      <x v="1464"/>
      <x v="2844"/>
    </i>
    <i>
      <x v="1465"/>
      <x v="1608"/>
    </i>
    <i>
      <x v="1466"/>
      <x v="3962"/>
    </i>
    <i>
      <x v="1467"/>
      <x v="2670"/>
    </i>
    <i>
      <x v="1468"/>
      <x v="221"/>
    </i>
    <i>
      <x v="1469"/>
      <x v="3473"/>
    </i>
    <i>
      <x v="1470"/>
      <x v="3307"/>
    </i>
    <i>
      <x v="1471"/>
      <x v="167"/>
    </i>
    <i>
      <x v="1472"/>
      <x v="3476"/>
    </i>
    <i>
      <x v="1473"/>
      <x v="2371"/>
    </i>
    <i>
      <x v="1474"/>
      <x v="615"/>
    </i>
    <i>
      <x v="1475"/>
      <x v="152"/>
    </i>
    <i>
      <x v="1476"/>
      <x v="3323"/>
    </i>
    <i>
      <x v="1477"/>
      <x v="1801"/>
    </i>
    <i>
      <x v="1478"/>
      <x v="2527"/>
    </i>
    <i>
      <x v="1479"/>
      <x v="1918"/>
    </i>
    <i>
      <x v="1480"/>
      <x v="3633"/>
    </i>
    <i>
      <x v="1501"/>
      <x v="3722"/>
    </i>
    <i>
      <x v="1502"/>
      <x v="837"/>
    </i>
    <i>
      <x v="1503"/>
      <x v="35"/>
    </i>
    <i>
      <x v="1504"/>
      <x v="2808"/>
    </i>
    <i>
      <x v="1505"/>
      <x v="786"/>
    </i>
    <i>
      <x v="1506"/>
      <x v="1536"/>
    </i>
    <i>
      <x v="1507"/>
      <x v="1696"/>
    </i>
    <i>
      <x v="1508"/>
      <x v="943"/>
    </i>
    <i>
      <x v="1509"/>
      <x v="784"/>
    </i>
    <i>
      <x v="1510"/>
      <x v="2411"/>
    </i>
    <i>
      <x v="1511"/>
      <x v="1522"/>
    </i>
    <i>
      <x v="1512"/>
      <x v="3869"/>
    </i>
    <i>
      <x v="1513"/>
      <x v="2802"/>
    </i>
    <i>
      <x v="1514"/>
      <x v="2669"/>
    </i>
    <i>
      <x v="1515"/>
      <x v="1102"/>
    </i>
    <i>
      <x v="1516"/>
      <x v="3986"/>
    </i>
    <i>
      <x v="1517"/>
      <x v="3670"/>
    </i>
    <i>
      <x v="1518"/>
      <x v="332"/>
    </i>
    <i>
      <x v="1519"/>
      <x v="1740"/>
    </i>
    <i>
      <x v="1520"/>
      <x v="3818"/>
    </i>
    <i>
      <x v="1521"/>
      <x v="3131"/>
    </i>
    <i>
      <x v="1522"/>
      <x v="1656"/>
    </i>
    <i>
      <x v="1523"/>
      <x v="820"/>
    </i>
    <i>
      <x v="1524"/>
      <x v="1429"/>
    </i>
    <i>
      <x v="1525"/>
      <x v="2943"/>
    </i>
    <i>
      <x v="1526"/>
      <x v="567"/>
    </i>
    <i>
      <x v="1527"/>
      <x v="1685"/>
    </i>
    <i>
      <x v="1528"/>
      <x v="992"/>
    </i>
    <i>
      <x v="1529"/>
      <x v="2"/>
    </i>
    <i>
      <x v="1530"/>
      <x v="170"/>
    </i>
    <i>
      <x v="1531"/>
      <x v="2990"/>
    </i>
    <i>
      <x v="1532"/>
      <x v="1273"/>
    </i>
    <i>
      <x v="1533"/>
      <x v="3303"/>
    </i>
    <i>
      <x v="1534"/>
      <x v="3256"/>
    </i>
    <i>
      <x v="1535"/>
      <x v="2983"/>
    </i>
    <i>
      <x v="1536"/>
      <x v="3964"/>
    </i>
    <i>
      <x v="1537"/>
      <x v="1111"/>
    </i>
    <i>
      <x v="1538"/>
      <x v="3889"/>
    </i>
    <i>
      <x v="1539"/>
      <x v="3520"/>
    </i>
    <i>
      <x v="1540"/>
      <x v="2395"/>
    </i>
    <i>
      <x v="1601"/>
      <x v="2719"/>
    </i>
    <i>
      <x v="1602"/>
      <x v="3497"/>
    </i>
    <i>
      <x v="1603"/>
      <x v="2096"/>
    </i>
    <i>
      <x v="1604"/>
      <x v="3781"/>
    </i>
    <i>
      <x v="1605"/>
      <x v="172"/>
    </i>
    <i>
      <x v="1606"/>
      <x v="3602"/>
    </i>
    <i>
      <x v="1607"/>
      <x v="2297"/>
    </i>
    <i>
      <x v="1608"/>
      <x v="3343"/>
    </i>
    <i>
      <x v="1609"/>
      <x v="1288"/>
    </i>
    <i>
      <x v="1610"/>
      <x v="3005"/>
    </i>
    <i>
      <x v="1611"/>
      <x v="2961"/>
    </i>
    <i>
      <x v="1612"/>
      <x v="1760"/>
    </i>
    <i>
      <x v="1613"/>
      <x v="2281"/>
    </i>
    <i>
      <x v="1614"/>
      <x v="731"/>
    </i>
    <i>
      <x v="1615"/>
      <x v="2564"/>
    </i>
    <i>
      <x v="1616"/>
      <x v="328"/>
    </i>
    <i>
      <x v="1617"/>
      <x v="3319"/>
    </i>
    <i>
      <x v="1618"/>
      <x v="1719"/>
    </i>
    <i>
      <x v="1619"/>
      <x v="707"/>
    </i>
    <i>
      <x v="1620"/>
      <x v="1823"/>
    </i>
    <i>
      <x v="1621"/>
      <x v="3374"/>
    </i>
    <i>
      <x v="1622"/>
      <x v="2586"/>
    </i>
    <i>
      <x v="1623"/>
      <x v="3291"/>
    </i>
    <i>
      <x v="1624"/>
      <x v="1750"/>
    </i>
    <i>
      <x v="1625"/>
      <x v="2712"/>
    </i>
    <i>
      <x v="1626"/>
      <x v="3569"/>
    </i>
    <i>
      <x v="1627"/>
      <x v="2759"/>
    </i>
    <i>
      <x v="1628"/>
      <x v="70"/>
    </i>
    <i>
      <x v="1629"/>
      <x v="2348"/>
    </i>
    <i>
      <x v="1630"/>
      <x v="1334"/>
    </i>
    <i>
      <x v="1631"/>
      <x v="3639"/>
    </i>
    <i>
      <x v="1632"/>
      <x v="872"/>
    </i>
    <i>
      <x v="1633"/>
      <x v="1055"/>
    </i>
    <i>
      <x v="1634"/>
      <x v="2789"/>
    </i>
    <i>
      <x v="1635"/>
      <x v="3682"/>
    </i>
    <i>
      <x v="1636"/>
      <x v="662"/>
    </i>
    <i>
      <x v="1637"/>
      <x v="3967"/>
    </i>
    <i>
      <x v="1638"/>
      <x v="438"/>
    </i>
    <i>
      <x v="1639"/>
      <x v="3537"/>
    </i>
    <i>
      <x v="1640"/>
      <x v="1997"/>
    </i>
    <i>
      <x v="1641"/>
      <x v="3199"/>
    </i>
    <i>
      <x v="1642"/>
      <x v="2544"/>
    </i>
    <i>
      <x v="1643"/>
      <x v="3719"/>
    </i>
    <i>
      <x v="1644"/>
      <x v="1811"/>
    </i>
    <i>
      <x v="1645"/>
      <x v="1752"/>
    </i>
    <i>
      <x v="1646"/>
      <x v="2028"/>
    </i>
    <i>
      <x v="1647"/>
      <x v="1725"/>
    </i>
    <i>
      <x v="1648"/>
      <x v="391"/>
    </i>
    <i>
      <x v="1649"/>
      <x v="2817"/>
    </i>
    <i>
      <x v="1650"/>
      <x v="3571"/>
    </i>
    <i>
      <x v="1651"/>
      <x v="2236"/>
    </i>
    <i>
      <x v="1652"/>
      <x v="435"/>
    </i>
    <i>
      <x v="1653"/>
      <x v="3522"/>
    </i>
    <i>
      <x v="1654"/>
      <x v="2822"/>
    </i>
    <i>
      <x v="1655"/>
      <x v="2113"/>
    </i>
    <i>
      <x v="1656"/>
      <x v="1721"/>
    </i>
    <i>
      <x v="1657"/>
      <x v="3340"/>
    </i>
    <i>
      <x v="1658"/>
      <x v="2286"/>
    </i>
    <i>
      <x v="1659"/>
      <x v="3552"/>
    </i>
    <i>
      <x v="1660"/>
      <x v="2755"/>
    </i>
    <i>
      <x v="1661"/>
      <x v="1852"/>
    </i>
    <i>
      <x v="1662"/>
      <x v="2131"/>
    </i>
    <i>
      <x v="1663"/>
      <x v="1296"/>
    </i>
    <i>
      <x v="1664"/>
      <x v="1355"/>
    </i>
    <i>
      <x v="1665"/>
      <x v="2947"/>
    </i>
    <i>
      <x v="1666"/>
      <x v="3909"/>
    </i>
    <i>
      <x v="1667"/>
      <x v="721"/>
    </i>
    <i>
      <x v="1668"/>
      <x v="1769"/>
    </i>
    <i>
      <x v="1669"/>
      <x v="3152"/>
    </i>
    <i>
      <x v="1670"/>
      <x v="1471"/>
    </i>
    <i>
      <x v="1671"/>
      <x v="2005"/>
    </i>
    <i>
      <x v="1672"/>
      <x v="1525"/>
    </i>
    <i>
      <x v="1673"/>
      <x v="2089"/>
    </i>
    <i>
      <x v="1674"/>
      <x v="684"/>
    </i>
    <i>
      <x v="1675"/>
      <x v="3415"/>
    </i>
    <i>
      <x v="1676"/>
      <x v="599"/>
    </i>
    <i>
      <x v="1677"/>
      <x v="364"/>
    </i>
    <i>
      <x v="1678"/>
      <x v="703"/>
    </i>
    <i>
      <x v="1679"/>
      <x v="982"/>
    </i>
    <i>
      <x v="1680"/>
      <x v="1817"/>
    </i>
    <i>
      <x v="1741"/>
      <x v="714"/>
    </i>
    <i>
      <x v="1742"/>
      <x v="781"/>
    </i>
    <i>
      <x v="1743"/>
      <x v="3391"/>
    </i>
    <i>
      <x v="1744"/>
      <x v="3957"/>
    </i>
    <i>
      <x v="1745"/>
      <x v="3716"/>
    </i>
    <i>
      <x v="1746"/>
      <x v="1036"/>
    </i>
    <i>
      <x v="1747"/>
      <x v="3817"/>
    </i>
    <i>
      <x v="1748"/>
      <x v="3004"/>
    </i>
    <i>
      <x v="1749"/>
      <x v="1025"/>
    </i>
    <i>
      <x v="1750"/>
      <x v="1994"/>
    </i>
    <i>
      <x v="1751"/>
      <x v="895"/>
    </i>
    <i>
      <x v="1752"/>
      <x v="275"/>
    </i>
    <i>
      <x v="1753"/>
      <x v="3425"/>
    </i>
    <i>
      <x v="1754"/>
      <x v="2350"/>
    </i>
    <i>
      <x v="1755"/>
      <x v="1784"/>
    </i>
    <i>
      <x v="1756"/>
      <x v="144"/>
    </i>
    <i>
      <x v="1757"/>
      <x v="3584"/>
    </i>
    <i>
      <x v="1758"/>
      <x v="4075"/>
    </i>
    <i>
      <x v="1759"/>
      <x v="923"/>
    </i>
    <i>
      <x v="1760"/>
      <x v="2552"/>
    </i>
    <i>
      <x v="1761"/>
      <x v="1598"/>
    </i>
    <i>
      <x v="1762"/>
      <x v="87"/>
    </i>
    <i>
      <x v="1763"/>
      <x v="794"/>
    </i>
    <i>
      <x v="1821"/>
      <x v="1313"/>
    </i>
    <i>
      <x v="1822"/>
      <x v="4043"/>
    </i>
    <i>
      <x v="1823"/>
      <x v="2404"/>
    </i>
    <i>
      <x v="1824"/>
      <x v="3759"/>
    </i>
    <i>
      <x v="1825"/>
      <x v="1087"/>
    </i>
    <i>
      <x v="1826"/>
      <x v="479"/>
    </i>
    <i>
      <x v="1827"/>
      <x v="29"/>
    </i>
    <i>
      <x v="1828"/>
      <x v="1494"/>
    </i>
    <i>
      <x v="1829"/>
      <x v="1468"/>
    </i>
    <i>
      <x v="1830"/>
      <x v="1506"/>
    </i>
    <i>
      <x v="1831"/>
      <x v="904"/>
    </i>
    <i>
      <x v="1832"/>
      <x v="543"/>
    </i>
    <i>
      <x v="1833"/>
      <x v="1388"/>
    </i>
    <i>
      <x v="1834"/>
      <x v="3206"/>
    </i>
    <i>
      <x v="1835"/>
      <x v="969"/>
    </i>
    <i>
      <x v="1836"/>
      <x v="1824"/>
    </i>
    <i>
      <x v="1837"/>
      <x v="2891"/>
    </i>
    <i>
      <x v="1838"/>
      <x v="788"/>
    </i>
    <i>
      <x v="1839"/>
      <x v="1493"/>
    </i>
    <i>
      <x v="1840"/>
      <x v="776"/>
    </i>
    <i>
      <x v="1841"/>
      <x v="1583"/>
    </i>
    <i>
      <x v="1842"/>
      <x v="3109"/>
    </i>
    <i>
      <x v="1843"/>
      <x v="1734"/>
    </i>
    <i>
      <x v="1844"/>
      <x v="1289"/>
    </i>
    <i>
      <x v="1845"/>
      <x v="1309"/>
    </i>
    <i>
      <x v="1846"/>
      <x v="2132"/>
    </i>
    <i>
      <x v="1847"/>
      <x v="924"/>
    </i>
    <i>
      <x v="1848"/>
      <x v="1551"/>
    </i>
    <i>
      <x v="1849"/>
      <x v="2720"/>
    </i>
    <i>
      <x v="1850"/>
      <x v="4026"/>
    </i>
    <i>
      <x v="1851"/>
      <x v="1231"/>
    </i>
    <i>
      <x v="1852"/>
      <x v="2671"/>
    </i>
    <i>
      <x v="1853"/>
      <x v="524"/>
    </i>
    <i>
      <x v="1854"/>
      <x v="1059"/>
    </i>
    <i>
      <x v="1855"/>
      <x v="2209"/>
    </i>
    <i>
      <x v="1856"/>
      <x v="1879"/>
    </i>
    <i>
      <x v="1857"/>
      <x v="1541"/>
    </i>
    <i>
      <x v="1858"/>
      <x v="878"/>
    </i>
    <i>
      <x v="1859"/>
      <x v="2657"/>
    </i>
    <i>
      <x v="1860"/>
      <x v="234"/>
    </i>
    <i>
      <x v="1881"/>
      <x v="3121"/>
    </i>
    <i>
      <x v="1882"/>
      <x v="335"/>
    </i>
    <i>
      <x v="1883"/>
      <x v="281"/>
    </i>
    <i>
      <x v="1884"/>
      <x v="1312"/>
    </i>
    <i>
      <x v="1885"/>
      <x v="1796"/>
    </i>
    <i>
      <x v="1886"/>
      <x v="1671"/>
    </i>
    <i>
      <x v="1887"/>
      <x v="3988"/>
    </i>
    <i>
      <x v="1888"/>
      <x v="3083"/>
    </i>
    <i>
      <x v="1889"/>
      <x v="1961"/>
    </i>
    <i>
      <x v="1890"/>
      <x v="3632"/>
    </i>
    <i>
      <x v="1891"/>
      <x v="1945"/>
    </i>
    <i>
      <x v="1892"/>
      <x v="2274"/>
    </i>
    <i>
      <x v="1893"/>
      <x v="390"/>
    </i>
    <i>
      <x v="1894"/>
      <x v="1477"/>
    </i>
    <i>
      <x v="1895"/>
      <x v="1513"/>
    </i>
    <i>
      <x v="1896"/>
      <x v="3296"/>
    </i>
    <i>
      <x v="1897"/>
      <x v="3895"/>
    </i>
    <i>
      <x v="1898"/>
      <x v="934"/>
    </i>
    <i>
      <x v="1899"/>
      <x v="3841"/>
    </i>
    <i>
      <x v="1900"/>
      <x v="162"/>
    </i>
    <i>
      <x v="1921"/>
      <x v="3372"/>
    </i>
    <i>
      <x v="1922"/>
      <x v="1999"/>
    </i>
    <i>
      <x v="1923"/>
      <x v="1475"/>
    </i>
    <i>
      <x v="1924"/>
      <x v="3627"/>
    </i>
    <i>
      <x v="1925"/>
      <x v="3388"/>
    </i>
    <i>
      <x v="1926"/>
      <x v="1670"/>
    </i>
    <i>
      <x v="1927"/>
      <x v="1267"/>
    </i>
    <i>
      <x v="1928"/>
      <x v="1764"/>
    </i>
    <i>
      <x v="1929"/>
      <x v="3170"/>
    </i>
    <i>
      <x v="1930"/>
      <x v="2041"/>
    </i>
    <i>
      <x v="1931"/>
      <x v="2293"/>
    </i>
    <i>
      <x v="1932"/>
      <x v="1890"/>
    </i>
    <i>
      <x v="1933"/>
      <x v="2038"/>
    </i>
    <i>
      <x v="1934"/>
      <x v="3316"/>
    </i>
    <i>
      <x v="1935"/>
      <x v="3458"/>
    </i>
    <i>
      <x v="1936"/>
      <x v="1359"/>
    </i>
    <i>
      <x v="1937"/>
      <x v="1268"/>
    </i>
    <i>
      <x v="1938"/>
      <x v="1766"/>
    </i>
    <i>
      <x v="1939"/>
      <x v="1467"/>
    </i>
    <i>
      <x v="1940"/>
      <x v="1533"/>
    </i>
    <i>
      <x v="1941"/>
      <x v="1358"/>
    </i>
    <i>
      <x v="1942"/>
      <x v="649"/>
    </i>
    <i>
      <x v="1943"/>
      <x v="2804"/>
    </i>
    <i>
      <x v="1944"/>
      <x v="3279"/>
    </i>
    <i>
      <x v="1945"/>
      <x v="2416"/>
    </i>
    <i>
      <x v="1946"/>
      <x v="1057"/>
    </i>
    <i>
      <x v="1947"/>
      <x v="1253"/>
    </i>
    <i>
      <x v="1948"/>
      <x v="3839"/>
    </i>
    <i>
      <x v="1949"/>
      <x v="2893"/>
    </i>
    <i>
      <x v="1950"/>
      <x v="3797"/>
    </i>
    <i>
      <x v="1951"/>
      <x v="816"/>
    </i>
    <i>
      <x v="1952"/>
      <x v="2309"/>
    </i>
    <i>
      <x v="1953"/>
      <x v="2332"/>
    </i>
    <i>
      <x v="1954"/>
      <x v="2398"/>
    </i>
    <i>
      <x v="1955"/>
      <x v="651"/>
    </i>
    <i>
      <x v="1956"/>
      <x v="3055"/>
    </i>
    <i>
      <x v="1957"/>
      <x v="1222"/>
    </i>
    <i>
      <x v="1958"/>
      <x v="2181"/>
    </i>
    <i>
      <x v="1959"/>
      <x v="1428"/>
    </i>
    <i>
      <x v="1960"/>
      <x v="3799"/>
    </i>
    <i>
      <x v="1961"/>
      <x v="2634"/>
    </i>
    <i>
      <x v="1962"/>
      <x v="425"/>
    </i>
    <i>
      <x v="1963"/>
      <x v="297"/>
    </i>
    <i>
      <x v="1964"/>
      <x v="780"/>
    </i>
    <i>
      <x v="1965"/>
      <x v="565"/>
    </i>
    <i>
      <x v="1966"/>
      <x v="1652"/>
    </i>
    <i>
      <x v="1967"/>
      <x v="1676"/>
    </i>
    <i>
      <x v="1968"/>
      <x v="4069"/>
    </i>
    <i>
      <x v="1969"/>
      <x v="2639"/>
    </i>
    <i>
      <x v="1970"/>
      <x v="387"/>
    </i>
    <i>
      <x v="1971"/>
      <x v="705"/>
    </i>
    <i>
      <x v="1972"/>
      <x v="1751"/>
    </i>
    <i>
      <x v="1973"/>
      <x v="1937"/>
    </i>
    <i>
      <x v="1974"/>
      <x v="2685"/>
    </i>
    <i>
      <x v="1975"/>
      <x v="636"/>
    </i>
    <i>
      <x v="1976"/>
      <x v="2492"/>
    </i>
    <i>
      <x v="1977"/>
      <x v="398"/>
    </i>
    <i>
      <x v="1978"/>
      <x v="444"/>
    </i>
    <i>
      <x v="1979"/>
      <x v="2968"/>
    </i>
    <i>
      <x v="1980"/>
      <x v="4088"/>
    </i>
    <i>
      <x v="2001"/>
      <x v="2334"/>
    </i>
    <i>
      <x v="2002"/>
      <x v="1742"/>
    </i>
    <i>
      <x v="2003"/>
      <x v="3904"/>
    </i>
    <i>
      <x v="2004"/>
      <x v="2587"/>
    </i>
    <i>
      <x v="2005"/>
      <x v="467"/>
    </i>
    <i>
      <x v="2006"/>
      <x v="2045"/>
    </i>
    <i>
      <x v="2007"/>
      <x v="26"/>
    </i>
    <i>
      <x v="2008"/>
      <x v="2988"/>
    </i>
    <i>
      <x v="2009"/>
      <x v="1814"/>
    </i>
    <i>
      <x v="2010"/>
      <x v="3984"/>
    </i>
    <i>
      <x v="2011"/>
      <x v="1186"/>
    </i>
    <i>
      <x v="2012"/>
      <x v="1179"/>
    </i>
    <i>
      <x v="2013"/>
      <x v="2549"/>
    </i>
    <i>
      <x v="2014"/>
      <x v="157"/>
    </i>
    <i>
      <x v="2015"/>
      <x v="1101"/>
    </i>
    <i>
      <x v="2016"/>
      <x v="1584"/>
    </i>
    <i>
      <x v="2017"/>
      <x v="3053"/>
    </i>
    <i>
      <x v="2018"/>
      <x v="2853"/>
    </i>
    <i>
      <x v="2019"/>
      <x v="2730"/>
    </i>
    <i>
      <x v="2020"/>
      <x v="1998"/>
    </i>
    <i>
      <x v="2021"/>
      <x v="2017"/>
    </i>
    <i>
      <x v="2022"/>
      <x v="261"/>
    </i>
    <i>
      <x v="2023"/>
      <x v="422"/>
    </i>
    <i>
      <x v="2024"/>
      <x v="2665"/>
    </i>
    <i>
      <x v="2025"/>
      <x v="634"/>
    </i>
    <i>
      <x v="2026"/>
      <x v="2140"/>
    </i>
    <i>
      <x v="2027"/>
      <x v="789"/>
    </i>
    <i>
      <x v="2028"/>
      <x v="647"/>
    </i>
    <i>
      <x v="2029"/>
      <x v="2008"/>
    </i>
    <i>
      <x v="2030"/>
      <x v="2496"/>
    </i>
    <i>
      <x v="2031"/>
      <x v="1947"/>
    </i>
    <i>
      <x v="2032"/>
      <x v="2534"/>
    </i>
    <i>
      <x v="2033"/>
      <x v="596"/>
    </i>
    <i>
      <x v="2034"/>
      <x v="1623"/>
    </i>
    <i>
      <x v="2035"/>
      <x v="2389"/>
    </i>
    <i>
      <x v="2036"/>
      <x v="1855"/>
    </i>
    <i>
      <x v="2037"/>
      <x v="2463"/>
    </i>
    <i>
      <x v="2038"/>
      <x v="2424"/>
    </i>
    <i>
      <x v="2039"/>
      <x v="2346"/>
    </i>
    <i>
      <x v="2040"/>
      <x v="2600"/>
    </i>
    <i>
      <x v="2041"/>
      <x v="3261"/>
    </i>
    <i>
      <x v="2042"/>
      <x v="3040"/>
    </i>
    <i>
      <x v="2043"/>
      <x v="2627"/>
    </i>
    <i>
      <x v="2044"/>
      <x v="2517"/>
    </i>
    <i>
      <x v="2045"/>
      <x v="2385"/>
    </i>
    <i>
      <x v="2046"/>
      <x v="790"/>
    </i>
    <i>
      <x v="2047"/>
      <x v="1847"/>
    </i>
    <i>
      <x v="2048"/>
      <x v="3623"/>
    </i>
    <i>
      <x v="2049"/>
      <x v="1972"/>
    </i>
    <i>
      <x v="2050"/>
      <x v="1573"/>
    </i>
    <i>
      <x v="2051"/>
      <x v="4093"/>
    </i>
    <i>
      <x v="2052"/>
      <x v="3689"/>
    </i>
    <i>
      <x v="2053"/>
      <x v="3116"/>
    </i>
    <i>
      <x v="2054"/>
      <x v="2957"/>
    </i>
    <i>
      <x v="2055"/>
      <x v="3435"/>
    </i>
    <i>
      <x v="2056"/>
      <x v="3833"/>
    </i>
    <i>
      <x v="2057"/>
      <x v="667"/>
    </i>
    <i>
      <x v="2058"/>
      <x v="2686"/>
    </i>
    <i>
      <x v="2059"/>
      <x v="2752"/>
    </i>
    <i>
      <x v="2060"/>
      <x v="2989"/>
    </i>
    <i>
      <x v="2061"/>
      <x v="525"/>
    </i>
    <i>
      <x v="2062"/>
      <x v="2741"/>
    </i>
    <i>
      <x v="2063"/>
      <x v="3877"/>
    </i>
    <i>
      <x v="2064"/>
      <x v="1938"/>
    </i>
    <i>
      <x v="2065"/>
      <x v="2998"/>
    </i>
    <i>
      <x v="2066"/>
      <x v="1262"/>
    </i>
    <i>
      <x v="2067"/>
      <x v="2009"/>
    </i>
    <i>
      <x v="2068"/>
      <x v="2278"/>
    </i>
    <i>
      <x v="2069"/>
      <x v="2668"/>
    </i>
    <i>
      <x v="2070"/>
      <x v="896"/>
    </i>
    <i>
      <x v="2071"/>
      <x v="1030"/>
    </i>
    <i>
      <x v="2072"/>
      <x v="1511"/>
    </i>
    <i>
      <x v="2073"/>
      <x v="257"/>
    </i>
    <i>
      <x v="2074"/>
      <x v="277"/>
    </i>
    <i>
      <x v="2075"/>
      <x v="3563"/>
    </i>
    <i>
      <x v="2076"/>
      <x v="1027"/>
    </i>
    <i>
      <x v="2077"/>
      <x v="160"/>
    </i>
    <i>
      <x v="2078"/>
      <x v="1559"/>
    </i>
    <i>
      <x v="2079"/>
      <x v="2493"/>
    </i>
    <i>
      <x v="2080"/>
      <x v="3760"/>
    </i>
    <i>
      <x v="2081"/>
      <x v="2410"/>
    </i>
    <i>
      <x v="2082"/>
      <x v="2304"/>
    </i>
    <i>
      <x v="2083"/>
      <x v="3714"/>
    </i>
    <i>
      <x v="2084"/>
      <x v="2618"/>
    </i>
    <i>
      <x v="2085"/>
      <x v="1041"/>
    </i>
    <i>
      <x v="2086"/>
      <x v="272"/>
    </i>
    <i>
      <x v="2087"/>
      <x v="1285"/>
    </i>
    <i>
      <x v="2088"/>
      <x v="755"/>
    </i>
    <i>
      <x v="2089"/>
      <x v="1956"/>
    </i>
    <i>
      <x v="2090"/>
      <x v="1655"/>
    </i>
    <i>
      <x v="2091"/>
      <x v="3749"/>
    </i>
    <i>
      <x v="2092"/>
      <x v="343"/>
    </i>
    <i>
      <x v="2093"/>
      <x v="1934"/>
    </i>
    <i>
      <x v="2094"/>
      <x v="2860"/>
    </i>
    <i>
      <x v="2095"/>
      <x/>
    </i>
    <i>
      <x v="2096"/>
      <x v="1269"/>
    </i>
    <i>
      <x v="2097"/>
      <x v="715"/>
    </i>
    <i>
      <x v="2098"/>
      <x v="3314"/>
    </i>
    <i>
      <x v="2099"/>
      <x v="2780"/>
    </i>
    <i>
      <x v="2100"/>
      <x v="1270"/>
    </i>
    <i>
      <x v="2101"/>
      <x v="3685"/>
    </i>
    <i>
      <x v="2102"/>
      <x v="3420"/>
    </i>
    <i>
      <x v="2103"/>
      <x v="2093"/>
    </i>
    <i>
      <x v="2104"/>
      <x v="1639"/>
    </i>
    <i>
      <x v="2105"/>
      <x v="1878"/>
    </i>
    <i>
      <x v="2106"/>
      <x v="254"/>
    </i>
    <i>
      <x v="2107"/>
      <x v="263"/>
    </i>
    <i>
      <x v="2108"/>
      <x v="3597"/>
    </i>
    <i>
      <x v="2109"/>
      <x v="2969"/>
    </i>
    <i>
      <x v="2110"/>
      <x v="105"/>
    </i>
    <i>
      <x v="2111"/>
      <x v="1762"/>
    </i>
    <i>
      <x v="2112"/>
      <x v="471"/>
    </i>
    <i>
      <x v="2113"/>
      <x v="3153"/>
    </i>
    <i>
      <x v="2114"/>
      <x v="3576"/>
    </i>
    <i>
      <x v="2115"/>
      <x v="3665"/>
    </i>
    <i>
      <x v="2116"/>
      <x v="1876"/>
    </i>
    <i>
      <x v="2117"/>
      <x v="4085"/>
    </i>
    <i>
      <x v="2118"/>
      <x v="2548"/>
    </i>
    <i>
      <x v="2119"/>
      <x v="529"/>
    </i>
    <i>
      <x v="2120"/>
      <x v="1427"/>
    </i>
    <i>
      <x v="2161"/>
      <x v="677"/>
    </i>
    <i>
      <x v="2162"/>
      <x v="98"/>
    </i>
    <i>
      <x v="2163"/>
      <x v="1480"/>
    </i>
    <i>
      <x v="2164"/>
      <x v="2781"/>
    </i>
    <i>
      <x v="2165"/>
      <x v="1882"/>
    </i>
    <i>
      <x v="2166"/>
      <x v="1756"/>
    </i>
    <i>
      <x v="2167"/>
      <x v="2525"/>
    </i>
    <i>
      <x v="2168"/>
      <x v="2522"/>
    </i>
    <i>
      <x v="2169"/>
      <x v="2464"/>
    </i>
    <i>
      <x v="2170"/>
      <x v="3111"/>
    </i>
    <i>
      <x v="2171"/>
      <x v="587"/>
    </i>
    <i>
      <x v="2172"/>
      <x v="1537"/>
    </i>
    <i>
      <x v="2173"/>
      <x v="629"/>
    </i>
    <i>
      <x v="2174"/>
      <x v="752"/>
    </i>
    <i>
      <x v="2175"/>
      <x v="2728"/>
    </i>
    <i>
      <x v="2176"/>
      <x v="2146"/>
    </i>
    <i>
      <x v="2177"/>
      <x v="2316"/>
    </i>
    <i>
      <x v="2178"/>
      <x v="3466"/>
    </i>
    <i>
      <x v="2179"/>
      <x v="4044"/>
    </i>
    <i>
      <x v="2180"/>
      <x v="1216"/>
    </i>
    <i>
      <x v="2181"/>
      <x v="624"/>
    </i>
    <i>
      <x v="2182"/>
      <x v="625"/>
    </i>
    <i>
      <x v="2183"/>
      <x v="890"/>
    </i>
    <i>
      <x v="2184"/>
      <x v="1939"/>
    </i>
    <i>
      <x v="2185"/>
      <x v="1063"/>
    </i>
    <i>
      <x v="2186"/>
      <x v="1872"/>
    </i>
    <i>
      <x v="2187"/>
      <x v="3226"/>
    </i>
    <i>
      <x v="2188"/>
      <x v="2484"/>
    </i>
    <i>
      <x v="2189"/>
      <x v="2347"/>
    </i>
    <i>
      <x v="2190"/>
      <x v="2420"/>
    </i>
    <i>
      <x v="2191"/>
      <x v="3058"/>
    </i>
    <i>
      <x v="2192"/>
      <x v="1894"/>
    </i>
    <i>
      <x v="2193"/>
      <x v="417"/>
    </i>
    <i>
      <x v="2194"/>
      <x v="2188"/>
    </i>
    <i>
      <x v="2195"/>
      <x v="2645"/>
    </i>
    <i>
      <x v="2196"/>
      <x v="1860"/>
    </i>
    <i>
      <x v="2197"/>
      <x v="3802"/>
    </i>
    <i>
      <x v="2198"/>
      <x v="2758"/>
    </i>
    <i>
      <x v="2199"/>
      <x v="927"/>
    </i>
    <i>
      <x v="2200"/>
      <x v="813"/>
    </i>
    <i>
      <x v="2201"/>
      <x v="3164"/>
    </i>
    <i>
      <x v="2202"/>
      <x v="4098"/>
    </i>
    <i>
      <x v="2203"/>
      <x v="366"/>
    </i>
    <i>
      <x v="2204"/>
      <x v="2574"/>
    </i>
    <i>
      <x v="2205"/>
      <x v="1904"/>
    </i>
    <i>
      <x v="2206"/>
      <x v="389"/>
    </i>
    <i>
      <x v="2207"/>
      <x v="2508"/>
    </i>
    <i>
      <x v="2208"/>
      <x v="1462"/>
    </i>
    <i>
      <x v="2209"/>
      <x v="2337"/>
    </i>
    <i>
      <x v="2210"/>
      <x v="3613"/>
    </i>
    <i>
      <x v="2211"/>
      <x v="1826"/>
    </i>
    <i>
      <x v="2212"/>
      <x v="1002"/>
    </i>
    <i>
      <x v="2213"/>
      <x v="4032"/>
    </i>
    <i>
      <x v="2214"/>
      <x v="3066"/>
    </i>
    <i>
      <x v="2215"/>
      <x v="69"/>
    </i>
    <i>
      <x v="2216"/>
      <x v="1150"/>
    </i>
    <i>
      <x v="2217"/>
      <x v="1579"/>
    </i>
    <i>
      <x v="2218"/>
      <x v="1606"/>
    </i>
    <i>
      <x v="2219"/>
      <x v="2182"/>
    </i>
    <i>
      <x v="2220"/>
      <x v="476"/>
    </i>
    <i>
      <x v="2221"/>
      <x v="954"/>
    </i>
    <i>
      <x v="2222"/>
      <x v="2447"/>
    </i>
    <i>
      <x v="2223"/>
      <x v="2020"/>
    </i>
    <i>
      <x v="2224"/>
      <x v="3351"/>
    </i>
    <i>
      <x v="2225"/>
      <x v="468"/>
    </i>
    <i>
      <x v="2226"/>
      <x v="3129"/>
    </i>
    <i>
      <x v="2227"/>
      <x v="2106"/>
    </i>
    <i>
      <x v="2228"/>
      <x v="3783"/>
    </i>
    <i>
      <x v="2229"/>
      <x v="3228"/>
    </i>
    <i>
      <x v="2230"/>
      <x v="1954"/>
    </i>
    <i>
      <x v="2231"/>
      <x v="1840"/>
    </i>
    <i>
      <x v="2232"/>
      <x v="451"/>
    </i>
    <i>
      <x v="2233"/>
      <x v="669"/>
    </i>
    <i>
      <x v="2234"/>
      <x v="2514"/>
    </i>
    <i>
      <x v="2235"/>
      <x v="2154"/>
    </i>
    <i>
      <x v="2236"/>
      <x v="311"/>
    </i>
    <i>
      <x v="2237"/>
      <x v="2189"/>
    </i>
    <i>
      <x v="2238"/>
      <x v="146"/>
    </i>
    <i>
      <x v="2239"/>
      <x v="2593"/>
    </i>
    <i>
      <x v="2240"/>
      <x v="953"/>
    </i>
    <i>
      <x v="2241"/>
      <x v="2826"/>
    </i>
    <i>
      <x v="2242"/>
      <x v="3566"/>
    </i>
    <i>
      <x v="2243"/>
      <x v="1653"/>
    </i>
    <i>
      <x v="2244"/>
      <x v="3954"/>
    </i>
    <i>
      <x v="2245"/>
      <x v="3758"/>
    </i>
    <i>
      <x v="2246"/>
      <x v="3276"/>
    </i>
    <i>
      <x v="2247"/>
      <x v="1204"/>
    </i>
    <i>
      <x v="2248"/>
      <x v="3592"/>
    </i>
    <i>
      <x v="2249"/>
      <x v="726"/>
    </i>
    <i>
      <x v="2250"/>
      <x v="3395"/>
    </i>
    <i>
      <x v="2251"/>
      <x v="3991"/>
    </i>
    <i>
      <x v="2252"/>
      <x v="2644"/>
    </i>
    <i>
      <x v="2253"/>
      <x v="4104"/>
    </i>
    <i>
      <x v="2254"/>
      <x v="1363"/>
    </i>
    <i>
      <x v="2255"/>
      <x v="1779"/>
    </i>
    <i>
      <x v="2256"/>
      <x v="540"/>
    </i>
    <i>
      <x v="2257"/>
      <x v="83"/>
    </i>
    <i>
      <x v="2258"/>
      <x v="240"/>
    </i>
    <i>
      <x v="2259"/>
      <x v="3606"/>
    </i>
    <i>
      <x v="2260"/>
      <x v="862"/>
    </i>
    <i>
      <x v="2261"/>
      <x v="1515"/>
    </i>
    <i>
      <x v="2262"/>
      <x v="2748"/>
    </i>
    <i>
      <x v="2263"/>
      <x v="835"/>
    </i>
    <i>
      <x v="2264"/>
      <x v="3743"/>
    </i>
    <i>
      <x v="2265"/>
      <x v="551"/>
    </i>
    <i>
      <x v="2266"/>
      <x v="1328"/>
    </i>
    <i>
      <x v="2267"/>
      <x v="3118"/>
    </i>
    <i>
      <x v="2268"/>
      <x v="732"/>
    </i>
    <i>
      <x v="2269"/>
      <x v="3796"/>
    </i>
    <i>
      <x v="2270"/>
      <x v="2098"/>
    </i>
    <i>
      <x v="2271"/>
      <x v="2066"/>
    </i>
    <i>
      <x v="2272"/>
      <x v="2498"/>
    </i>
    <i>
      <x v="2273"/>
      <x v="1282"/>
    </i>
    <i>
      <x v="2274"/>
      <x v="2809"/>
    </i>
    <i>
      <x v="2275"/>
      <x v="2821"/>
    </i>
    <i>
      <x v="2276"/>
      <x v="1301"/>
    </i>
    <i>
      <x v="2277"/>
      <x v="2541"/>
    </i>
    <i>
      <x v="2278"/>
      <x v="1083"/>
    </i>
    <i>
      <x v="2279"/>
      <x v="4101"/>
    </i>
    <i>
      <x v="2280"/>
      <x v="3027"/>
    </i>
    <i>
      <x v="2281"/>
      <x v="1921"/>
    </i>
    <i>
      <x v="2282"/>
      <x v="2814"/>
    </i>
    <i>
      <x v="2283"/>
      <x v="1804"/>
    </i>
    <i>
      <x v="2284"/>
      <x v="2050"/>
    </i>
    <i>
      <x v="2285"/>
      <x v="561"/>
    </i>
    <i>
      <x v="2286"/>
      <x v="402"/>
    </i>
    <i>
      <x v="2287"/>
      <x v="861"/>
    </i>
    <i>
      <x v="2288"/>
      <x v="2573"/>
    </i>
    <i>
      <x v="2289"/>
      <x v="552"/>
    </i>
    <i>
      <x v="2290"/>
      <x v="339"/>
    </i>
    <i>
      <x v="2291"/>
      <x v="850"/>
    </i>
    <i>
      <x v="2292"/>
      <x v="473"/>
    </i>
    <i>
      <x v="2293"/>
      <x v="31"/>
    </i>
    <i>
      <x v="2294"/>
      <x v="2193"/>
    </i>
    <i>
      <x v="2295"/>
      <x v="2890"/>
    </i>
    <i>
      <x v="2296"/>
      <x v="1394"/>
    </i>
    <i>
      <x v="2297"/>
      <x v="807"/>
    </i>
    <i>
      <x v="2298"/>
      <x v="1770"/>
    </i>
    <i>
      <x v="2299"/>
      <x v="1455"/>
    </i>
    <i>
      <x v="2300"/>
      <x v="1805"/>
    </i>
    <i>
      <x v="2301"/>
      <x v="3753"/>
    </i>
    <i>
      <x v="2302"/>
      <x v="4024"/>
    </i>
    <i>
      <x v="2303"/>
      <x v="256"/>
    </i>
    <i>
      <x v="2304"/>
      <x v="376"/>
    </i>
    <i>
      <x v="2305"/>
      <x v="1400"/>
    </i>
    <i>
      <x v="2306"/>
      <x v="824"/>
    </i>
    <i>
      <x v="2307"/>
      <x v="568"/>
    </i>
    <i>
      <x v="2308"/>
      <x v="3358"/>
    </i>
    <i>
      <x v="2309"/>
      <x v="118"/>
    </i>
    <i>
      <x v="2310"/>
      <x v="1755"/>
    </i>
    <i>
      <x v="2311"/>
      <x v="2084"/>
    </i>
    <i>
      <x v="2312"/>
      <x v="967"/>
    </i>
    <i>
      <x v="2313"/>
      <x v="241"/>
    </i>
    <i>
      <x v="2314"/>
      <x v="1054"/>
    </i>
    <i>
      <x v="2315"/>
      <x v="2742"/>
    </i>
    <i>
      <x v="2316"/>
      <x v="97"/>
    </i>
    <i>
      <x v="2317"/>
      <x v="1599"/>
    </i>
    <i>
      <x v="2318"/>
      <x v="3030"/>
    </i>
    <i>
      <x v="2319"/>
      <x v="2279"/>
    </i>
    <i>
      <x v="2320"/>
      <x v="2342"/>
    </i>
    <i>
      <x v="2327"/>
      <x v="1850"/>
    </i>
    <i>
      <x v="2328"/>
      <x v="591"/>
    </i>
    <i>
      <x v="2329"/>
      <x v="1390"/>
    </i>
    <i>
      <x v="2330"/>
      <x v="1913"/>
    </i>
    <i>
      <x v="2331"/>
      <x v="2102"/>
    </i>
    <i>
      <x v="2332"/>
      <x v="2396"/>
    </i>
    <i>
      <x v="2333"/>
      <x v="3829"/>
    </i>
    <i>
      <x v="2334"/>
      <x v="2502"/>
    </i>
    <i>
      <x v="2335"/>
      <x v="217"/>
    </i>
    <i>
      <x v="2336"/>
      <x v="3034"/>
    </i>
    <i>
      <x v="2337"/>
      <x v="3433"/>
    </i>
    <i>
      <x v="2338"/>
      <x v="2213"/>
    </i>
    <i>
      <x v="2339"/>
      <x v="668"/>
    </i>
    <i>
      <x v="2340"/>
      <x v="995"/>
    </i>
    <i>
      <x v="2441"/>
      <x v="606"/>
    </i>
    <i>
      <x v="2442"/>
      <x v="4089"/>
    </i>
    <i>
      <x v="2443"/>
      <x v="3902"/>
    </i>
    <i>
      <x v="2444"/>
      <x v="3806"/>
    </i>
    <i>
      <x v="2445"/>
      <x v="1749"/>
    </i>
    <i>
      <x v="2446"/>
      <x v="626"/>
    </i>
    <i>
      <x v="2447"/>
      <x v="3681"/>
    </i>
    <i>
      <x v="2448"/>
      <x v="2308"/>
    </i>
    <i>
      <x v="2449"/>
      <x v="577"/>
    </i>
    <i>
      <x v="2450"/>
      <x v="2355"/>
    </i>
    <i>
      <x v="2451"/>
      <x v="579"/>
    </i>
    <i>
      <x v="2452"/>
      <x v="1821"/>
    </i>
    <i>
      <x v="2453"/>
      <x v="580"/>
    </i>
    <i>
      <x v="2454"/>
      <x v="533"/>
    </i>
    <i>
      <x v="2455"/>
      <x v="4080"/>
    </i>
    <i>
      <x v="2456"/>
      <x v="494"/>
    </i>
    <i>
      <x v="2457"/>
      <x v="2271"/>
    </i>
    <i>
      <x v="2458"/>
      <x v="2992"/>
    </i>
    <i>
      <x v="2459"/>
      <x v="344"/>
    </i>
    <i>
      <x v="2460"/>
      <x v="1360"/>
    </i>
    <i>
      <x v="2461"/>
      <x v="756"/>
    </i>
    <i>
      <x v="2462"/>
      <x v="1451"/>
    </i>
    <i>
      <x v="2463"/>
      <x v="1060"/>
    </i>
    <i>
      <x v="2464"/>
      <x v="3360"/>
    </i>
    <i>
      <x v="2465"/>
      <x v="3468"/>
    </i>
    <i>
      <x v="2466"/>
      <x v="1738"/>
    </i>
    <i>
      <x v="2467"/>
      <x v="2269"/>
    </i>
    <i>
      <x v="2468"/>
      <x v="2282"/>
    </i>
    <i>
      <x v="2469"/>
      <x v="3017"/>
    </i>
    <i>
      <x v="2470"/>
      <x v="1277"/>
    </i>
    <i>
      <x v="2471"/>
      <x v="815"/>
    </i>
    <i>
      <x v="2472"/>
      <x v="1444"/>
    </i>
    <i>
      <x v="2473"/>
      <x v="2147"/>
    </i>
    <i>
      <x v="2474"/>
      <x v="3148"/>
    </i>
    <i>
      <x v="2475"/>
      <x v="589"/>
    </i>
    <i>
      <x v="2476"/>
      <x v="407"/>
    </i>
    <i>
      <x v="2477"/>
      <x v="925"/>
    </i>
    <i>
      <x v="2478"/>
      <x v="59"/>
    </i>
    <i>
      <x v="2479"/>
      <x v="1239"/>
    </i>
    <i>
      <x v="2480"/>
      <x v="1043"/>
    </i>
    <i>
      <x v="2481"/>
      <x v="3315"/>
    </i>
    <i>
      <x v="2482"/>
      <x v="1772"/>
    </i>
    <i>
      <x v="2483"/>
      <x v="1661"/>
    </i>
    <i>
      <x v="2484"/>
      <x v="1822"/>
    </i>
    <i>
      <x v="2485"/>
      <x v="676"/>
    </i>
    <i>
      <x v="2486"/>
      <x v="1478"/>
    </i>
    <i>
      <x v="2487"/>
      <x v="826"/>
    </i>
    <i>
      <x v="2488"/>
      <x v="2642"/>
    </i>
    <i>
      <x v="2489"/>
      <x v="16"/>
    </i>
    <i>
      <x v="2490"/>
      <x v="3534"/>
    </i>
    <i>
      <x v="2491"/>
      <x v="2266"/>
    </i>
    <i>
      <x v="2492"/>
      <x v="3161"/>
    </i>
    <i>
      <x v="2493"/>
      <x v="1915"/>
    </i>
    <i>
      <x v="2494"/>
      <x v="2210"/>
    </i>
    <i>
      <x v="2495"/>
      <x v="3924"/>
    </i>
    <i>
      <x v="2496"/>
      <x v="2014"/>
    </i>
    <i>
      <x v="2497"/>
      <x v="2292"/>
    </i>
    <i>
      <x v="2498"/>
      <x v="2667"/>
    </i>
    <i>
      <x v="2499"/>
      <x v="2806"/>
    </i>
    <i>
      <x v="2500"/>
      <x v="810"/>
    </i>
    <i>
      <x v="2521"/>
      <x v="1157"/>
    </i>
    <i>
      <x v="2522"/>
      <x v="1119"/>
    </i>
    <i>
      <x v="2523"/>
      <x v="2454"/>
    </i>
    <i>
      <x v="2524"/>
      <x v="1901"/>
    </i>
    <i>
      <x v="2525"/>
      <x v="1733"/>
    </i>
    <i>
      <x v="2526"/>
      <x v="125"/>
    </i>
    <i>
      <x v="2527"/>
      <x v="618"/>
    </i>
    <i>
      <x v="2528"/>
      <x v="3736"/>
    </i>
    <i>
      <x v="2529"/>
      <x v="3886"/>
    </i>
    <i>
      <x v="2530"/>
      <x v="2353"/>
    </i>
    <i>
      <x v="2531"/>
      <x v="2174"/>
    </i>
    <i>
      <x v="2532"/>
      <x v="3541"/>
    </i>
    <i>
      <x v="2533"/>
      <x v="1540"/>
    </i>
    <i>
      <x v="2534"/>
      <x v="2469"/>
    </i>
    <i>
      <x v="2535"/>
      <x v="2077"/>
    </i>
    <i>
      <x v="2536"/>
      <x v="487"/>
    </i>
    <i>
      <x v="2537"/>
      <x v="3555"/>
    </i>
    <i>
      <x v="2538"/>
      <x v="2100"/>
    </i>
    <i>
      <x v="2539"/>
      <x v="3384"/>
    </i>
    <i>
      <x v="2540"/>
      <x v="3932"/>
    </i>
    <i>
      <x v="2541"/>
      <x v="811"/>
    </i>
    <i>
      <x v="2542"/>
      <x v="783"/>
    </i>
    <i>
      <x v="2543"/>
      <x v="330"/>
    </i>
    <i>
      <x v="2544"/>
      <x v="2952"/>
    </i>
    <i>
      <x v="2545"/>
      <x v="1867"/>
    </i>
    <i>
      <x v="2546"/>
      <x v="827"/>
    </i>
    <i>
      <x v="2547"/>
      <x v="782"/>
    </i>
    <i>
      <x v="2548"/>
      <x v="1703"/>
    </i>
    <i>
      <x v="2549"/>
      <x v="3507"/>
    </i>
    <i>
      <x v="2550"/>
      <x v="2731"/>
    </i>
    <i>
      <x v="2551"/>
      <x v="2219"/>
    </i>
    <i>
      <x v="2552"/>
      <x v="912"/>
    </i>
    <i>
      <x v="2553"/>
      <x v="1463"/>
    </i>
    <i>
      <x v="2554"/>
      <x v="2451"/>
    </i>
    <i>
      <x v="2555"/>
      <x v="2878"/>
    </i>
    <i>
      <x v="2556"/>
      <x v="1371"/>
    </i>
    <i>
      <x v="2557"/>
      <x v="1088"/>
    </i>
    <i>
      <x v="2558"/>
      <x v="1552"/>
    </i>
    <i>
      <x v="2559"/>
      <x v="1646"/>
    </i>
    <i>
      <x v="2560"/>
      <x v="844"/>
    </i>
    <i>
      <x v="2601"/>
      <x v="1875"/>
    </i>
    <i>
      <x v="2602"/>
      <x v="1531"/>
    </i>
    <i>
      <x v="2603"/>
      <x v="2069"/>
    </i>
    <i>
      <x v="2604"/>
      <x v="1514"/>
    </i>
    <i>
      <x v="2605"/>
      <x v="3517"/>
    </i>
    <i>
      <x v="2606"/>
      <x v="136"/>
    </i>
    <i>
      <x v="2607"/>
      <x v="1532"/>
    </i>
    <i>
      <x v="2608"/>
      <x v="1299"/>
    </i>
    <i>
      <x v="2609"/>
      <x v="394"/>
    </i>
    <i>
      <x v="2610"/>
      <x v="2732"/>
    </i>
    <i>
      <x v="2611"/>
      <x v="3656"/>
    </i>
    <i>
      <x v="2612"/>
      <x v="3097"/>
    </i>
    <i>
      <x v="2613"/>
      <x v="1029"/>
    </i>
    <i>
      <x v="2614"/>
      <x v="1792"/>
    </i>
    <i>
      <x v="2615"/>
      <x v="267"/>
    </i>
    <i>
      <x v="2616"/>
      <x v="1716"/>
    </i>
    <i>
      <x v="2617"/>
      <x v="1074"/>
    </i>
    <i>
      <x v="2618"/>
      <x v="3047"/>
    </i>
    <i>
      <x v="2619"/>
      <x v="2081"/>
    </i>
    <i>
      <x v="2620"/>
      <x v="115"/>
    </i>
    <i>
      <x v="2621"/>
      <x v="3942"/>
    </i>
    <i>
      <x v="2622"/>
      <x v="3878"/>
    </i>
    <i>
      <x v="2623"/>
      <x v="384"/>
    </i>
    <i>
      <x v="2624"/>
      <x v="3048"/>
    </i>
    <i>
      <x v="2625"/>
      <x v="670"/>
    </i>
    <i>
      <x v="2626"/>
      <x v="2813"/>
    </i>
    <i>
      <x v="2627"/>
      <x v="3138"/>
    </i>
    <i>
      <x v="2628"/>
      <x v="2506"/>
    </i>
    <i>
      <x v="2629"/>
      <x v="2604"/>
    </i>
    <i>
      <x v="2630"/>
      <x v="416"/>
    </i>
    <i>
      <x v="2631"/>
      <x v="3098"/>
    </i>
    <i>
      <x v="2632"/>
      <x v="3866"/>
    </i>
    <i>
      <x v="2633"/>
      <x v="1689"/>
    </i>
    <i>
      <x v="2634"/>
      <x v="2614"/>
    </i>
    <i>
      <x v="2635"/>
      <x v="1505"/>
    </i>
    <i>
      <x v="2636"/>
      <x v="3095"/>
    </i>
    <i>
      <x v="2637"/>
      <x v="3064"/>
    </i>
    <i>
      <x v="2638"/>
      <x v="2507"/>
    </i>
    <i>
      <x v="2639"/>
      <x v="2167"/>
    </i>
    <i>
      <x v="2640"/>
      <x v="2830"/>
    </i>
    <i>
      <x v="2661"/>
      <x v="3150"/>
    </i>
    <i>
      <x v="2662"/>
      <x v="3509"/>
    </i>
    <i>
      <x v="2663"/>
      <x v="220"/>
    </i>
    <i>
      <x v="2664"/>
      <x v="1387"/>
    </i>
    <i>
      <x v="2665"/>
      <x v="1303"/>
    </i>
    <i>
      <x v="2666"/>
      <x v="3102"/>
    </i>
    <i>
      <x v="2667"/>
      <x v="3981"/>
    </i>
    <i>
      <x v="2668"/>
      <x v="3875"/>
    </i>
    <i>
      <x v="2669"/>
      <x v="2343"/>
    </i>
    <i>
      <x v="2706"/>
      <x v="2320"/>
    </i>
    <i>
      <x v="2707"/>
      <x v="3559"/>
    </i>
    <i>
      <x v="2708"/>
      <x v="368"/>
    </i>
    <i>
      <x v="2709"/>
      <x v="770"/>
    </i>
    <i>
      <x v="2710"/>
      <x v="1562"/>
    </i>
    <i>
      <x v="2711"/>
      <x v="3580"/>
    </i>
    <i>
      <x v="2712"/>
      <x v="3667"/>
    </i>
    <i>
      <x v="2713"/>
      <x v="3244"/>
    </i>
    <i>
      <x v="2714"/>
      <x v="3332"/>
    </i>
    <i>
      <x v="2715"/>
      <x v="1339"/>
    </i>
    <i>
      <x v="2716"/>
      <x v="513"/>
    </i>
    <i>
      <x v="2717"/>
      <x v="205"/>
    </i>
    <i>
      <x v="2718"/>
      <x v="462"/>
    </i>
    <i>
      <x v="2719"/>
      <x v="293"/>
    </i>
    <i>
      <x v="2720"/>
      <x v="3325"/>
    </i>
    <i>
      <x v="2721"/>
      <x v="2491"/>
    </i>
    <i>
      <x v="2722"/>
      <x v="2683"/>
    </i>
    <i>
      <x v="2723"/>
      <x v="2114"/>
    </i>
    <i>
      <x v="2724"/>
      <x v="2687"/>
    </i>
    <i>
      <x v="2725"/>
      <x v="963"/>
    </i>
    <i>
      <x v="2726"/>
      <x v="1851"/>
    </i>
    <i>
      <x v="2727"/>
      <x v="2505"/>
    </i>
    <i>
      <x v="2728"/>
      <x v="2230"/>
    </i>
    <i>
      <x v="2729"/>
      <x v="2097"/>
    </i>
    <i>
      <x v="2730"/>
      <x v="4072"/>
    </i>
    <i>
      <x v="2731"/>
      <x v="884"/>
    </i>
    <i>
      <x v="2732"/>
      <x v="601"/>
    </i>
    <i>
      <x v="2733"/>
      <x v="2376"/>
    </i>
    <i>
      <x v="2734"/>
      <x v="3504"/>
    </i>
    <i>
      <x v="2735"/>
      <x v="2494"/>
    </i>
    <i>
      <x v="2736"/>
      <x v="2386"/>
    </i>
    <i>
      <x v="2737"/>
      <x v="3562"/>
    </i>
    <i>
      <x v="2738"/>
      <x v="1678"/>
    </i>
    <i>
      <x v="2739"/>
      <x v="2000"/>
    </i>
    <i>
      <x v="2740"/>
      <x v="3913"/>
    </i>
    <i>
      <x v="2781"/>
      <x v="3865"/>
    </i>
    <i>
      <x v="2782"/>
      <x v="516"/>
    </i>
    <i>
      <x v="2783"/>
      <x v="412"/>
    </i>
    <i>
      <x v="2784"/>
      <x v="93"/>
    </i>
    <i>
      <x v="2785"/>
      <x v="1510"/>
    </i>
    <i>
      <x v="2786"/>
      <x v="1153"/>
    </i>
    <i>
      <x v="2787"/>
      <x v="2391"/>
    </i>
    <i>
      <x v="2788"/>
      <x v="265"/>
    </i>
    <i>
      <x v="2789"/>
      <x v="3247"/>
    </i>
    <i>
      <x v="2790"/>
      <x v="1498"/>
    </i>
    <i>
      <x v="2791"/>
      <x v="223"/>
    </i>
    <i>
      <x v="2792"/>
      <x v="3237"/>
    </i>
    <i>
      <x v="2793"/>
      <x v="3407"/>
    </i>
    <i>
      <x v="2794"/>
      <x v="1021"/>
    </i>
    <i>
      <x v="2795"/>
      <x v="1341"/>
    </i>
    <i>
      <x v="2796"/>
      <x v="1180"/>
    </i>
    <i>
      <x v="2797"/>
      <x v="2367"/>
    </i>
    <i>
      <x v="2798"/>
      <x v="1403"/>
    </i>
    <i>
      <x v="2799"/>
      <x v="4095"/>
    </i>
    <i>
      <x v="2800"/>
      <x v="1089"/>
    </i>
    <i>
      <x v="2801"/>
      <x v="188"/>
    </i>
    <i>
      <x v="2802"/>
      <x v="3365"/>
    </i>
    <i>
      <x v="2803"/>
      <x v="2584"/>
    </i>
    <i>
      <x v="2804"/>
      <x v="3557"/>
    </i>
    <i>
      <x v="2805"/>
      <x v="264"/>
    </i>
    <i>
      <x v="2806"/>
      <x v="361"/>
    </i>
    <i>
      <x v="2807"/>
      <x v="3326"/>
    </i>
    <i>
      <x v="2808"/>
      <x v="2503"/>
    </i>
    <i>
      <x v="2809"/>
      <x v="3147"/>
    </i>
    <i>
      <x v="2810"/>
      <x v="607"/>
    </i>
    <i>
      <x v="2811"/>
      <x v="2689"/>
    </i>
    <i>
      <x v="2812"/>
      <x v="652"/>
    </i>
    <i>
      <x v="2813"/>
      <x v="1521"/>
    </i>
    <i>
      <x v="2814"/>
      <x v="3115"/>
    </i>
    <i>
      <x v="2815"/>
      <x v="4018"/>
    </i>
    <i>
      <x v="2816"/>
      <x v="1633"/>
    </i>
    <i>
      <x v="2817"/>
      <x v="286"/>
    </i>
    <i>
      <x v="2818"/>
      <x v="1748"/>
    </i>
    <i>
      <x v="2819"/>
      <x v="2051"/>
    </i>
    <i>
      <x v="2820"/>
      <x v="2226"/>
    </i>
    <i>
      <x v="2821"/>
      <x v="2234"/>
    </i>
    <i>
      <x v="2822"/>
      <x v="3702"/>
    </i>
    <i>
      <x v="2823"/>
      <x v="2873"/>
    </i>
    <i>
      <x v="2824"/>
      <x v="3591"/>
    </i>
    <i>
      <x v="2825"/>
      <x v="3527"/>
    </i>
    <i>
      <x v="2826"/>
      <x v="2136"/>
    </i>
    <i>
      <x v="2827"/>
      <x v="3551"/>
    </i>
    <i>
      <x v="2828"/>
      <x v="2462"/>
    </i>
    <i>
      <x v="2829"/>
      <x v="2231"/>
    </i>
    <i>
      <x v="2830"/>
      <x v="2258"/>
    </i>
    <i>
      <x v="2831"/>
      <x v="3186"/>
    </i>
    <i>
      <x v="2832"/>
      <x v="2865"/>
    </i>
    <i>
      <x v="2833"/>
      <x v="3091"/>
    </i>
    <i>
      <x v="2834"/>
      <x v="3235"/>
    </i>
    <i>
      <x v="2835"/>
      <x v="1864"/>
    </i>
    <i>
      <x v="2836"/>
      <x v="78"/>
    </i>
    <i>
      <x v="2837"/>
      <x v="3119"/>
    </i>
    <i>
      <x v="2838"/>
      <x v="2501"/>
    </i>
    <i>
      <x v="2839"/>
      <x v="77"/>
    </i>
    <i>
      <x v="2840"/>
      <x v="2840"/>
    </i>
    <i>
      <x v="2921"/>
      <x v="1201"/>
    </i>
    <i>
      <x v="2922"/>
      <x v="1902"/>
    </i>
    <i>
      <x v="2923"/>
      <x v="1799"/>
    </i>
    <i>
      <x v="2924"/>
      <x v="3711"/>
    </i>
    <i>
      <x v="2925"/>
      <x v="604"/>
    </i>
    <i>
      <x v="2926"/>
      <x v="2162"/>
    </i>
    <i>
      <x v="2927"/>
      <x v="3245"/>
    </i>
    <i>
      <x v="2928"/>
      <x v="2235"/>
    </i>
    <i>
      <x v="2929"/>
      <x v="2750"/>
    </i>
    <i>
      <x v="2930"/>
      <x v="1205"/>
    </i>
    <i>
      <x v="2931"/>
      <x v="360"/>
    </i>
    <i>
      <x v="2932"/>
      <x v="2043"/>
    </i>
    <i>
      <x v="2933"/>
      <x v="3734"/>
    </i>
    <i>
      <x v="2934"/>
      <x v="3029"/>
    </i>
    <i>
      <x v="2935"/>
      <x v="1223"/>
    </i>
    <i>
      <x v="2936"/>
      <x v="2650"/>
    </i>
    <i>
      <x v="2937"/>
      <x v="3838"/>
    </i>
    <i>
      <x v="2938"/>
      <x v="1800"/>
    </i>
    <i>
      <x v="2939"/>
      <x v="1007"/>
    </i>
    <i>
      <x v="2940"/>
      <x v="1693"/>
    </i>
    <i>
      <x v="2961"/>
      <x v="2898"/>
    </i>
    <i>
      <x v="2962"/>
      <x v="1361"/>
    </i>
    <i>
      <x v="2963"/>
      <x v="2369"/>
    </i>
    <i>
      <x v="2964"/>
      <x v="2641"/>
    </i>
    <i>
      <x v="2965"/>
      <x v="1619"/>
    </i>
    <i>
      <x v="2966"/>
      <x v="1134"/>
    </i>
    <i>
      <x v="2967"/>
      <x v="2846"/>
    </i>
    <i>
      <x v="2968"/>
      <x v="3336"/>
    </i>
    <i>
      <x v="2969"/>
      <x v="985"/>
    </i>
    <i>
      <x v="2970"/>
      <x v="1884"/>
    </i>
    <i>
      <x v="2971"/>
      <x v="4051"/>
    </i>
    <i>
      <x v="2972"/>
      <x v="171"/>
    </i>
    <i>
      <x v="2973"/>
      <x v="864"/>
    </i>
    <i>
      <x v="2974"/>
      <x v="3683"/>
    </i>
    <i>
      <x v="2975"/>
      <x v="3300"/>
    </i>
    <i>
      <x v="2976"/>
      <x v="2523"/>
    </i>
    <i>
      <x v="2977"/>
      <x v="590"/>
    </i>
    <i>
      <x v="2978"/>
      <x v="3371"/>
    </i>
    <i>
      <x v="2979"/>
      <x v="403"/>
    </i>
    <i>
      <x v="2980"/>
      <x v="1644"/>
    </i>
    <i>
      <x v="2981"/>
      <x v="854"/>
    </i>
    <i>
      <x v="2982"/>
      <x v="2673"/>
    </i>
    <i>
      <x v="2983"/>
      <x v="645"/>
    </i>
    <i>
      <x v="2984"/>
      <x v="445"/>
    </i>
    <i>
      <x v="2985"/>
      <x v="2691"/>
    </i>
    <i>
      <x v="2986"/>
      <x v="1526"/>
    </i>
    <i>
      <x v="2987"/>
      <x v="877"/>
    </i>
    <i>
      <x v="2988"/>
      <x v="879"/>
    </i>
    <i>
      <x v="2989"/>
      <x v="1914"/>
    </i>
    <i>
      <x v="2990"/>
      <x v="3405"/>
    </i>
    <i>
      <x v="2991"/>
      <x v="1304"/>
    </i>
    <i>
      <x v="2992"/>
      <x v="3746"/>
    </i>
    <i>
      <x v="2993"/>
      <x v="3811"/>
    </i>
    <i>
      <x v="2994"/>
      <x v="3080"/>
    </i>
    <i>
      <x v="2995"/>
      <x v="1443"/>
    </i>
    <i>
      <x v="2996"/>
      <x v="2856"/>
    </i>
    <i>
      <x v="2997"/>
      <x v="3032"/>
    </i>
    <i>
      <x v="2998"/>
      <x v="173"/>
    </i>
    <i>
      <x v="2999"/>
      <x v="2688"/>
    </i>
    <i>
      <x v="3000"/>
      <x v="3934"/>
    </i>
    <i>
      <x v="3001"/>
      <x v="2287"/>
    </i>
    <i>
      <x v="3002"/>
      <x v="1464"/>
    </i>
    <i>
      <x v="3003"/>
      <x v="2415"/>
    </i>
    <i>
      <x v="3004"/>
      <x v="2829"/>
    </i>
    <i>
      <x v="3005"/>
      <x v="2438"/>
    </i>
    <i>
      <x v="3006"/>
      <x v="2380"/>
    </i>
    <i>
      <x v="3007"/>
      <x v="514"/>
    </i>
    <i>
      <x v="3008"/>
      <x v="447"/>
    </i>
    <i>
      <x v="3009"/>
      <x v="2190"/>
    </i>
    <i>
      <x v="3010"/>
      <x v="2651"/>
    </i>
    <i>
      <x v="3011"/>
      <x v="1797"/>
    </i>
    <i>
      <x v="3012"/>
      <x v="3879"/>
    </i>
    <i>
      <x v="3013"/>
      <x v="464"/>
    </i>
    <i>
      <x v="3014"/>
      <x v="3530"/>
    </i>
    <i>
      <x v="3015"/>
      <x v="233"/>
    </i>
    <i>
      <x v="3016"/>
      <x v="1907"/>
    </i>
    <i>
      <x v="3017"/>
      <x v="270"/>
    </i>
    <i>
      <x v="3018"/>
      <x v="4016"/>
    </i>
    <i>
      <x v="3019"/>
      <x v="2984"/>
    </i>
    <i>
      <x v="3020"/>
      <x v="2583"/>
    </i>
    <i>
      <x v="3021"/>
      <x v="496"/>
    </i>
    <i>
      <x v="3022"/>
      <x v="222"/>
    </i>
    <i>
      <x v="3023"/>
      <x v="3528"/>
    </i>
    <i>
      <x v="3024"/>
      <x v="640"/>
    </i>
    <i>
      <x v="3025"/>
      <x v="3540"/>
    </i>
    <i>
      <x v="3026"/>
      <x v="3288"/>
    </i>
    <i>
      <x v="3027"/>
      <x v="1484"/>
    </i>
    <i>
      <x v="3028"/>
      <x v="207"/>
    </i>
    <i>
      <x v="3029"/>
      <x v="1373"/>
    </i>
    <i>
      <x v="3030"/>
      <x v="1380"/>
    </i>
    <i>
      <x v="3031"/>
      <x v="563"/>
    </i>
    <i>
      <x v="3032"/>
      <x v="2940"/>
    </i>
    <i>
      <x v="3033"/>
      <x v="3090"/>
    </i>
    <i>
      <x v="3034"/>
      <x v="2828"/>
    </i>
    <i>
      <x v="3035"/>
      <x v="3318"/>
    </i>
    <i>
      <x v="3036"/>
      <x v="2835"/>
    </i>
    <i>
      <x v="3037"/>
      <x v="1488"/>
    </i>
    <i>
      <x v="3038"/>
      <x v="2421"/>
    </i>
    <i>
      <x v="3039"/>
      <x v="2917"/>
    </i>
    <i>
      <x v="3040"/>
      <x v="1724"/>
    </i>
    <i>
      <x v="3041"/>
      <x v="1898"/>
    </i>
    <i>
      <x v="3042"/>
      <x v="1550"/>
    </i>
    <i>
      <x v="3043"/>
      <x v="1942"/>
    </i>
    <i>
      <x v="3044"/>
      <x v="2157"/>
    </i>
    <i>
      <x v="3045"/>
      <x v="799"/>
    </i>
    <i>
      <x v="3046"/>
      <x v="1625"/>
    </i>
    <i>
      <x v="3047"/>
      <x v="266"/>
    </i>
    <i>
      <x v="3048"/>
      <x v="928"/>
    </i>
    <i>
      <x v="3049"/>
      <x v="2499"/>
    </i>
    <i>
      <x v="3050"/>
      <x v="3282"/>
    </i>
    <i>
      <x v="3147"/>
      <x v="3364"/>
    </i>
    <i>
      <x v="3148"/>
      <x v="3265"/>
    </i>
    <i>
      <x v="3149"/>
      <x v="1790"/>
    </i>
    <i>
      <x v="3150"/>
      <x v="3173"/>
    </i>
    <i>
      <x v="3151"/>
      <x v="84"/>
    </i>
    <i>
      <x v="3152"/>
      <x v="1302"/>
    </i>
    <i>
      <x v="3153"/>
      <x v="3221"/>
    </i>
    <i>
      <x v="3154"/>
      <x v="9"/>
    </i>
    <i>
      <x v="3155"/>
      <x v="3084"/>
    </i>
    <i>
      <x v="3156"/>
      <x v="616"/>
    </i>
    <i>
      <x v="3157"/>
      <x v="3151"/>
    </i>
    <i>
      <x v="3158"/>
      <x v="2336"/>
    </i>
    <i>
      <x v="3159"/>
      <x v="3961"/>
    </i>
    <i>
      <x v="3160"/>
      <x v="3972"/>
    </i>
    <i>
      <x v="3161"/>
      <x v="1139"/>
    </i>
    <i>
      <x v="3162"/>
      <x v="4091"/>
    </i>
    <i>
      <x v="3163"/>
      <x v="605"/>
    </i>
    <i>
      <x v="3164"/>
      <x v="517"/>
    </i>
    <i>
      <x v="3165"/>
      <x v="3513"/>
    </i>
    <i>
      <x v="3166"/>
      <x v="3910"/>
    </i>
    <i>
      <x v="3167"/>
      <x v="944"/>
    </i>
    <i>
      <x v="3168"/>
      <x v="838"/>
    </i>
    <i>
      <x v="3169"/>
      <x v="3677"/>
    </i>
    <i>
      <x v="3170"/>
      <x v="296"/>
    </i>
    <i>
      <x v="3171"/>
      <x v="3370"/>
    </i>
    <i>
      <x v="3172"/>
      <x v="2414"/>
    </i>
    <i>
      <x v="3173"/>
      <x v="2116"/>
    </i>
    <i>
      <x v="3174"/>
      <x v="227"/>
    </i>
    <i>
      <x v="3175"/>
      <x v="3452"/>
    </i>
    <i>
      <x v="3176"/>
      <x v="2775"/>
    </i>
    <i>
      <x v="3177"/>
      <x v="3750"/>
    </i>
    <i>
      <x v="3178"/>
      <x v="883"/>
    </i>
    <i>
      <x v="3179"/>
      <x v="1594"/>
    </i>
    <i>
      <x v="3180"/>
      <x v="1315"/>
    </i>
    <i>
      <x v="3181"/>
      <x v="1069"/>
    </i>
    <i>
      <x v="3182"/>
      <x v="244"/>
    </i>
    <i>
      <x v="3183"/>
      <x v="3604"/>
    </i>
    <i>
      <x v="3184"/>
      <x v="1075"/>
    </i>
    <i>
      <x v="3185"/>
      <x v="1034"/>
    </i>
    <i>
      <x v="3186"/>
      <x v="1544"/>
    </i>
    <i>
      <x v="3187"/>
      <x v="2344"/>
    </i>
    <i>
      <x v="3208"/>
      <x v="3285"/>
    </i>
    <i>
      <x v="3209"/>
      <x v="1836"/>
    </i>
    <i>
      <x v="3210"/>
      <x v="90"/>
    </i>
    <i>
      <x v="3211"/>
      <x v="3765"/>
    </i>
    <i>
      <x v="3212"/>
      <x v="681"/>
    </i>
    <i>
      <x v="3213"/>
      <x v="2217"/>
    </i>
    <i>
      <x v="3214"/>
      <x v="4053"/>
    </i>
    <i>
      <x v="3215"/>
      <x v="800"/>
    </i>
    <i>
      <x v="3216"/>
      <x v="633"/>
    </i>
    <i>
      <x v="3217"/>
      <x v="3951"/>
    </i>
    <i>
      <x v="3218"/>
      <x v="1979"/>
    </i>
    <i>
      <x v="3219"/>
      <x v="1103"/>
    </i>
    <i>
      <x v="3220"/>
      <x v="657"/>
    </i>
    <i>
      <x v="3221"/>
      <x v="3427"/>
    </i>
    <i>
      <x v="3222"/>
      <x v="2894"/>
    </i>
    <i>
      <x v="3223"/>
      <x v="1346"/>
    </i>
    <i>
      <x v="3224"/>
      <x v="271"/>
    </i>
    <i>
      <x v="3225"/>
      <x v="3827"/>
    </i>
    <i>
      <x v="3226"/>
      <x v="1290"/>
    </i>
    <i>
      <x v="3227"/>
      <x v="182"/>
    </i>
    <i>
      <x v="3228"/>
      <x v="1425"/>
    </i>
    <i>
      <x v="3229"/>
      <x v="3605"/>
    </i>
    <i>
      <x v="3230"/>
      <x v="111"/>
    </i>
    <i>
      <x v="3231"/>
      <x v="3135"/>
    </i>
    <i>
      <x v="3232"/>
      <x v="1549"/>
    </i>
    <i>
      <x v="3233"/>
      <x v="165"/>
    </i>
    <i>
      <x v="3234"/>
      <x v="2727"/>
    </i>
    <i>
      <x v="3235"/>
      <x v="708"/>
    </i>
    <i>
      <x v="3236"/>
      <x v="3139"/>
    </i>
    <i>
      <x v="3237"/>
      <x v="717"/>
    </i>
    <i>
      <x v="3238"/>
      <x v="316"/>
    </i>
    <i>
      <x v="3239"/>
      <x v="3293"/>
    </i>
    <i>
      <x v="3240"/>
      <x v="2585"/>
    </i>
    <i>
      <x v="3241"/>
      <x v="3628"/>
    </i>
    <i>
      <x v="3242"/>
      <x v="1174"/>
    </i>
    <i>
      <x v="3243"/>
      <x v="3439"/>
    </i>
    <i>
      <x v="3244"/>
      <x v="3755"/>
    </i>
    <i>
      <x v="3245"/>
      <x v="2784"/>
    </i>
    <i>
      <x v="3246"/>
      <x v="3409"/>
    </i>
    <i>
      <x v="3247"/>
      <x v="2384"/>
    </i>
    <i>
      <x v="3248"/>
      <x v="1545"/>
    </i>
    <i>
      <x v="3249"/>
      <x v="4077"/>
    </i>
    <i>
      <x v="3250"/>
      <x v="610"/>
    </i>
    <i>
      <x v="3251"/>
      <x v="3503"/>
    </i>
    <i>
      <x v="3252"/>
      <x v="2179"/>
    </i>
    <i>
      <x v="3253"/>
      <x v="1062"/>
    </i>
    <i>
      <x v="3254"/>
      <x v="2880"/>
    </i>
    <i>
      <x v="3255"/>
      <x v="1509"/>
    </i>
    <i>
      <x v="3256"/>
      <x v="2440"/>
    </i>
    <i>
      <x v="3257"/>
      <x v="1436"/>
    </i>
    <i>
      <x v="3258"/>
      <x v="564"/>
    </i>
    <i>
      <x v="3259"/>
      <x v="1874"/>
    </i>
    <i>
      <x v="3260"/>
      <x v="1803"/>
    </i>
    <i>
      <x v="3261"/>
      <x v="2850"/>
    </i>
    <i>
      <x v="3262"/>
      <x v="2590"/>
    </i>
    <i>
      <x v="3263"/>
      <x v="3766"/>
    </i>
    <i>
      <x v="3264"/>
      <x v="1793"/>
    </i>
    <i>
      <x v="3265"/>
      <x v="108"/>
    </i>
    <i>
      <x v="3266"/>
      <x v="2023"/>
    </i>
    <i>
      <x v="3267"/>
      <x v="2390"/>
    </i>
    <i>
      <x v="3268"/>
      <x v="1039"/>
    </i>
    <i>
      <x v="3269"/>
      <x v="765"/>
    </i>
    <i>
      <x v="3270"/>
      <x v="832"/>
    </i>
    <i>
      <x v="3271"/>
      <x v="2837"/>
    </i>
    <i>
      <x v="3272"/>
      <x v="54"/>
    </i>
    <i>
      <x v="3273"/>
      <x v="3780"/>
    </i>
    <i>
      <x v="3274"/>
      <x v="2399"/>
    </i>
    <i>
      <x v="3275"/>
      <x v="3434"/>
    </i>
    <i>
      <x v="3276"/>
      <x v="3974"/>
    </i>
    <i>
      <x v="3277"/>
      <x v="1325"/>
    </i>
    <i>
      <x v="3278"/>
      <x v="3873"/>
    </i>
    <i>
      <x v="3279"/>
      <x v="1345"/>
    </i>
    <i>
      <x v="3280"/>
      <x v="1367"/>
    </i>
    <i>
      <x v="3281"/>
      <x v="1816"/>
    </i>
    <i>
      <x v="3282"/>
      <x v="2324"/>
    </i>
    <i>
      <x v="3283"/>
      <x v="1370"/>
    </i>
    <i>
      <x v="3284"/>
      <x v="1458"/>
    </i>
    <i>
      <x v="3285"/>
      <x v="664"/>
    </i>
    <i>
      <x v="3286"/>
      <x v="3369"/>
    </i>
    <i>
      <x v="3287"/>
      <x v="3735"/>
    </i>
    <i>
      <x v="3288"/>
      <x v="683"/>
    </i>
    <i>
      <x v="3289"/>
      <x v="1492"/>
    </i>
    <i>
      <x v="3290"/>
      <x v="1286"/>
    </i>
    <i>
      <x v="3291"/>
      <x v="3354"/>
    </i>
    <i>
      <x v="3292"/>
      <x v="956"/>
    </i>
    <i>
      <x v="3293"/>
      <x v="3737"/>
    </i>
    <i>
      <x v="3294"/>
      <x v="2356"/>
    </i>
    <i>
      <x v="3295"/>
      <x v="3348"/>
    </i>
    <i>
      <x v="3296"/>
      <x v="314"/>
    </i>
    <i>
      <x v="3297"/>
      <x v="2241"/>
    </i>
    <i>
      <x v="3298"/>
      <x v="1293"/>
    </i>
    <i>
      <x v="3299"/>
      <x v="3487"/>
    </i>
    <i>
      <x v="3300"/>
      <x v="2095"/>
    </i>
    <i>
      <x v="3301"/>
      <x v="2749"/>
    </i>
    <i>
      <x v="3302"/>
      <x v="1047"/>
    </i>
    <i>
      <x v="3303"/>
      <x v="3928"/>
    </i>
    <i>
      <x v="3304"/>
      <x v="1591"/>
    </i>
    <i>
      <x v="3305"/>
      <x v="3449"/>
    </i>
    <i>
      <x v="3306"/>
      <x v="3328"/>
    </i>
    <i>
      <x v="3307"/>
      <x v="3582"/>
    </i>
    <i>
      <x v="3308"/>
      <x v="201"/>
    </i>
    <i>
      <x v="3309"/>
      <x v="797"/>
    </i>
    <i>
      <x v="3310"/>
      <x v="3443"/>
    </i>
    <i>
      <x v="3311"/>
      <x v="27"/>
    </i>
    <i>
      <x v="3312"/>
      <x v="2743"/>
    </i>
    <i>
      <x v="3313"/>
      <x v="2115"/>
    </i>
    <i>
      <x v="3314"/>
      <x v="3673"/>
    </i>
    <i>
      <x v="3315"/>
      <x v="2705"/>
    </i>
    <i>
      <x v="3316"/>
      <x v="1995"/>
    </i>
    <i>
      <x v="3317"/>
      <x v="2886"/>
    </i>
    <i>
      <x v="3318"/>
      <x v="2779"/>
    </i>
    <i>
      <x v="3319"/>
      <x v="997"/>
    </i>
    <i>
      <x v="3320"/>
      <x v="2059"/>
    </i>
    <i>
      <x v="3321"/>
      <x v="130"/>
    </i>
    <i>
      <x v="3322"/>
      <x v="1120"/>
    </i>
    <i>
      <x v="3323"/>
      <x v="2144"/>
    </i>
    <i>
      <x v="3324"/>
      <x v="419"/>
    </i>
    <i>
      <x v="3325"/>
      <x v="1651"/>
    </i>
    <i>
      <x v="3326"/>
      <x v="2101"/>
    </i>
    <i>
      <x v="3327"/>
      <x v="1694"/>
    </i>
    <i>
      <x v="3328"/>
      <x v="148"/>
    </i>
    <i>
      <x v="3329"/>
      <x v="1739"/>
    </i>
    <i>
      <x v="3330"/>
      <x v="3763"/>
    </i>
    <i>
      <x v="3331"/>
      <x v="2531"/>
    </i>
    <i>
      <x v="3332"/>
      <x v="834"/>
    </i>
    <i>
      <x v="3333"/>
      <x v="1233"/>
    </i>
    <i>
      <x v="3334"/>
      <x v="3599"/>
    </i>
    <i>
      <x v="3335"/>
      <x v="3859"/>
    </i>
    <i>
      <x v="3336"/>
      <x v="4025"/>
    </i>
    <i>
      <x v="3337"/>
      <x v="907"/>
    </i>
    <i>
      <x v="3338"/>
      <x v="3457"/>
    </i>
    <i>
      <x v="3339"/>
      <x v="1225"/>
    </i>
    <i>
      <x v="3340"/>
      <x v="1837"/>
    </i>
    <i>
      <x v="3341"/>
      <x v="3771"/>
    </i>
    <i>
      <x v="3342"/>
      <x v="3881"/>
    </i>
    <i>
      <x v="3343"/>
      <x v="3401"/>
    </i>
    <i>
      <x v="3344"/>
      <x v="3539"/>
    </i>
    <i>
      <x v="3345"/>
      <x v="3844"/>
    </i>
    <i>
      <x v="3346"/>
      <x v="2905"/>
    </i>
    <i>
      <x v="3347"/>
      <x v="2855"/>
    </i>
    <i>
      <x v="3348"/>
      <x v="2023"/>
    </i>
    <i>
      <x v="3349"/>
      <x v="2104"/>
    </i>
    <i>
      <x v="3350"/>
      <x v="3929"/>
    </i>
    <i>
      <x v="3351"/>
      <x v="268"/>
    </i>
    <i>
      <x v="3352"/>
      <x v="600"/>
    </i>
    <i>
      <x v="3353"/>
      <x v="2333"/>
    </i>
    <i>
      <x v="3354"/>
      <x v="3125"/>
    </i>
    <i>
      <x v="3355"/>
      <x v="1731"/>
    </i>
    <i>
      <x v="3356"/>
      <x v="537"/>
    </i>
    <i>
      <x v="3357"/>
      <x v="2539"/>
    </i>
    <i>
      <x v="3358"/>
      <x v="2375"/>
    </i>
    <i>
      <x v="3359"/>
      <x v="504"/>
    </i>
    <i>
      <x v="3360"/>
      <x v="2577"/>
    </i>
    <i>
      <x v="3361"/>
      <x v="3918"/>
    </i>
    <i>
      <x v="3362"/>
      <x v="1383"/>
    </i>
    <i>
      <x v="3363"/>
      <x v="2055"/>
    </i>
    <i>
      <x v="3364"/>
      <x v="682"/>
    </i>
    <i>
      <x v="3365"/>
      <x v="1235"/>
    </i>
    <i>
      <x v="3366"/>
      <x v="2191"/>
    </i>
    <i>
      <x v="3367"/>
      <x v="2379"/>
    </i>
    <i>
      <x v="3368"/>
      <x v="2475"/>
    </i>
    <i>
      <x v="3369"/>
      <x v="3321"/>
    </i>
    <i>
      <x v="3370"/>
      <x v="38"/>
    </i>
    <i>
      <x v="3371"/>
      <x v="2708"/>
    </i>
    <i>
      <x v="3372"/>
      <x v="319"/>
    </i>
    <i>
      <x v="3373"/>
      <x v="3594"/>
    </i>
    <i>
      <x v="3374"/>
      <x v="1446"/>
    </i>
    <i>
      <x v="3375"/>
      <x v="3390"/>
    </i>
    <i>
      <x v="3376"/>
      <x v="3650"/>
    </i>
    <i>
      <x v="3377"/>
      <x v="3768"/>
    </i>
    <i>
      <x v="3378"/>
      <x v="2782"/>
    </i>
    <i>
      <x v="3379"/>
      <x v="3568"/>
    </i>
    <i>
      <x v="3380"/>
      <x v="203"/>
    </i>
    <i>
      <x v="3381"/>
      <x v="3183"/>
    </i>
    <i>
      <x v="3382"/>
      <x v="836"/>
    </i>
    <i>
      <x v="3383"/>
      <x v="1349"/>
    </i>
    <i>
      <x v="3384"/>
      <x v="3422"/>
    </i>
    <i>
      <x v="3385"/>
      <x v="3335"/>
    </i>
    <i>
      <x v="3386"/>
      <x v="1331"/>
    </i>
    <i>
      <x v="3387"/>
      <x v="1924"/>
    </i>
    <i>
      <x v="3388"/>
      <x v="1603"/>
    </i>
    <i>
      <x v="3389"/>
      <x v="750"/>
    </i>
    <i>
      <x v="3390"/>
      <x v="3165"/>
    </i>
    <i>
      <x v="3391"/>
      <x v="3794"/>
    </i>
    <i>
      <x v="3392"/>
      <x v="122"/>
    </i>
    <i>
      <x v="3393"/>
      <x v="3489"/>
    </i>
    <i>
      <x v="3394"/>
      <x v="635"/>
    </i>
    <i>
      <x v="3395"/>
      <x v="2160"/>
    </i>
    <i>
      <x v="3396"/>
      <x v="2676"/>
    </i>
    <i>
      <x v="3397"/>
      <x v="3949"/>
    </i>
    <i>
      <x v="3398"/>
      <x v="1982"/>
    </i>
    <i>
      <x v="3399"/>
      <x v="3070"/>
    </i>
    <i>
      <x v="3400"/>
      <x v="4087"/>
    </i>
    <i>
      <x v="3401"/>
      <x v="3723"/>
    </i>
    <i>
      <x v="3402"/>
      <x v="1923"/>
    </i>
    <i>
      <x v="3403"/>
      <x v="1137"/>
    </i>
    <i>
      <x v="3404"/>
      <x v="2192"/>
    </i>
    <i>
      <x v="3405"/>
      <x v="2857"/>
    </i>
    <i>
      <x v="3406"/>
      <x v="3935"/>
    </i>
    <i>
      <x v="3407"/>
      <x v="753"/>
    </i>
    <i>
      <x v="3408"/>
      <x v="63"/>
    </i>
    <i>
      <x v="3409"/>
      <x v="4014"/>
    </i>
    <i>
      <x v="3410"/>
      <x v="3629"/>
    </i>
    <i>
      <x v="3411"/>
      <x v="415"/>
    </i>
    <i>
      <x v="3412"/>
      <x v="1747"/>
    </i>
    <i>
      <x v="3413"/>
      <x v="1038"/>
    </i>
    <i>
      <x v="3414"/>
      <x v="2460"/>
    </i>
    <i>
      <x v="3415"/>
      <x v="459"/>
    </i>
    <i>
      <x v="3416"/>
      <x v="1590"/>
    </i>
    <i>
      <x v="3417"/>
      <x v="1252"/>
    </i>
    <i>
      <x v="3418"/>
      <x v="51"/>
    </i>
    <i>
      <x v="3419"/>
      <x v="1397"/>
    </i>
    <i>
      <x v="3420"/>
      <x v="2785"/>
    </i>
    <i>
      <x v="3421"/>
      <x v="2299"/>
    </i>
    <i>
      <x v="3422"/>
      <x v="3608"/>
    </i>
    <i>
      <x v="3423"/>
      <x v="362"/>
    </i>
    <i>
      <x v="3424"/>
      <x v="2036"/>
    </i>
    <i>
      <x v="3425"/>
      <x v="3361"/>
    </i>
    <i>
      <x v="3426"/>
      <x v="1539"/>
    </i>
    <i>
      <x v="3427"/>
      <x v="3975"/>
    </i>
    <i>
      <x v="3428"/>
      <x v="856"/>
    </i>
    <i>
      <x v="3429"/>
      <x v="3926"/>
    </i>
    <i>
      <x v="3430"/>
      <x v="503"/>
    </i>
    <i>
      <x v="3431"/>
      <x v="1970"/>
    </i>
    <i>
      <x v="3432"/>
      <x v="1989"/>
    </i>
    <i>
      <x v="3433"/>
      <x v="3355"/>
    </i>
    <i>
      <x v="3434"/>
      <x v="3676"/>
    </i>
    <i>
      <x v="3435"/>
      <x v="3748"/>
    </i>
    <i>
      <x v="3436"/>
      <x v="253"/>
    </i>
    <i>
      <x v="3437"/>
      <x v="329"/>
    </i>
    <i>
      <x v="3438"/>
      <x v="1844"/>
    </i>
    <i>
      <x v="3439"/>
      <x v="771"/>
    </i>
    <i>
      <x v="3440"/>
      <x v="1376"/>
    </i>
    <i>
      <x v="3441"/>
      <x v="2652"/>
    </i>
    <i>
      <x v="3442"/>
      <x v="347"/>
    </i>
    <i>
      <x v="3443"/>
      <x v="2693"/>
    </i>
    <i>
      <x v="3444"/>
      <x v="3786"/>
    </i>
    <i>
      <x v="3445"/>
      <x v="442"/>
    </i>
    <i>
      <x v="3446"/>
      <x v="2546"/>
    </i>
    <i>
      <x v="3447"/>
      <x v="3660"/>
    </i>
    <i>
      <x v="3448"/>
      <x v="3518"/>
    </i>
    <i>
      <x v="3449"/>
      <x v="1991"/>
    </i>
    <i>
      <x v="3450"/>
      <x v="3273"/>
    </i>
    <i>
      <x v="3451"/>
      <x v="3651"/>
    </i>
    <i>
      <x v="3452"/>
      <x v="2365"/>
    </i>
    <i>
      <x v="3453"/>
      <x v="2450"/>
    </i>
    <i>
      <x v="3454"/>
      <x v="3531"/>
    </i>
    <i>
      <x v="3455"/>
      <x v="104"/>
    </i>
    <i>
      <x v="3456"/>
      <x v="3715"/>
    </i>
    <i>
      <x v="3457"/>
      <x v="3438"/>
    </i>
    <i>
      <x v="3458"/>
      <x v="1705"/>
    </i>
    <i>
      <x v="3459"/>
      <x v="889"/>
    </i>
    <i>
      <x v="3460"/>
      <x v="2649"/>
    </i>
    <i>
      <x v="3461"/>
      <x v="1200"/>
    </i>
    <i>
      <x v="3462"/>
      <x v="3882"/>
    </i>
    <i>
      <x v="3463"/>
      <x v="3848"/>
    </i>
    <i>
      <x v="3464"/>
      <x v="2914"/>
    </i>
    <i>
      <x v="3465"/>
      <x v="858"/>
    </i>
    <i>
      <x v="3466"/>
      <x v="3075"/>
    </i>
    <i>
      <x v="3467"/>
      <x v="3908"/>
    </i>
    <i>
      <x v="3468"/>
      <x v="2635"/>
    </i>
    <i>
      <x v="3469"/>
      <x v="346"/>
    </i>
    <i>
      <x v="3470"/>
      <x v="2913"/>
    </i>
    <i>
      <x v="3471"/>
      <x v="960"/>
    </i>
    <i>
      <x v="3472"/>
      <x v="898"/>
    </i>
    <i>
      <x v="3473"/>
      <x v="1839"/>
    </i>
    <i>
      <x v="3474"/>
      <x v="477"/>
    </i>
    <i>
      <x v="3475"/>
      <x v="2847"/>
    </i>
    <i>
      <x v="3476"/>
      <x v="2702"/>
    </i>
    <i>
      <x v="3477"/>
      <x v="2461"/>
    </i>
    <i>
      <x v="3478"/>
      <x v="2103"/>
    </i>
    <i>
      <x v="3479"/>
      <x v="777"/>
    </i>
    <i>
      <x v="3480"/>
      <x v="1279"/>
    </i>
    <i>
      <x v="3481"/>
      <x v="1182"/>
    </i>
    <i>
      <x v="3482"/>
      <x v="2357"/>
    </i>
    <i>
      <x v="3483"/>
      <x v="3367"/>
    </i>
    <i>
      <x v="3484"/>
      <x v="2025"/>
    </i>
    <i>
      <x v="3485"/>
      <x v="349"/>
    </i>
    <i>
      <x v="3486"/>
      <x v="2143"/>
    </i>
    <i>
      <x v="3487"/>
      <x v="1736"/>
    </i>
    <i>
      <x v="3488"/>
      <x v="1350"/>
    </i>
    <i>
      <x v="3489"/>
      <x v="55"/>
    </i>
    <i>
      <x v="3490"/>
      <x v="140"/>
    </i>
    <i>
      <x v="3491"/>
      <x v="4028"/>
    </i>
    <i>
      <x v="3492"/>
      <x v="3490"/>
    </i>
    <i>
      <x v="3493"/>
      <x v="2325"/>
    </i>
    <i>
      <x v="3494"/>
      <x v="3059"/>
    </i>
    <i>
      <x v="3495"/>
      <x v="3664"/>
    </i>
    <i>
      <x v="3496"/>
      <x v="2733"/>
    </i>
    <i>
      <x v="3497"/>
      <x v="2879"/>
    </i>
    <i>
      <x v="3498"/>
      <x v="2062"/>
    </i>
    <i>
      <x v="3499"/>
      <x v="1147"/>
    </i>
    <i>
      <x v="3500"/>
      <x v="3403"/>
    </i>
    <i>
      <x v="3501"/>
      <x v="2510"/>
    </i>
    <i>
      <x v="3502"/>
      <x v="957"/>
    </i>
    <i>
      <x v="3503"/>
      <x v="3203"/>
    </i>
    <i>
      <x v="3504"/>
      <x v="3110"/>
    </i>
    <i>
      <x v="3505"/>
      <x v="2863"/>
    </i>
    <i>
      <x v="3506"/>
      <x v="94"/>
    </i>
    <i>
      <x v="3507"/>
      <x v="3311"/>
    </i>
    <i>
      <x v="3508"/>
      <x v="2769"/>
    </i>
    <i>
      <x v="3509"/>
      <x v="2524"/>
    </i>
    <i>
      <x v="3510"/>
      <x v="2899"/>
    </i>
    <i>
      <x v="3511"/>
      <x v="2939"/>
    </i>
    <i>
      <x v="3512"/>
      <x v="4035"/>
    </i>
    <i>
      <x v="3513"/>
      <x v="2881"/>
    </i>
    <i>
      <x v="3514"/>
      <x v="1637"/>
    </i>
    <i>
      <x v="3515"/>
      <x v="3822"/>
    </i>
    <i>
      <x v="3516"/>
      <x v="3493"/>
    </i>
    <i>
      <x v="3517"/>
      <x v="179"/>
    </i>
    <i>
      <x v="3518"/>
      <x v="482"/>
    </i>
    <i>
      <x v="3519"/>
      <x v="572"/>
    </i>
    <i>
      <x v="3520"/>
      <x v="2625"/>
    </i>
    <i>
      <x v="3521"/>
      <x v="410"/>
    </i>
    <i>
      <x v="3522"/>
      <x v="2419"/>
    </i>
    <i>
      <x v="3523"/>
      <x v="2042"/>
    </i>
    <i>
      <x v="3524"/>
      <x v="3177"/>
    </i>
    <i>
      <x v="3525"/>
      <x v="3197"/>
    </i>
    <i>
      <x v="3526"/>
      <x v="1577"/>
    </i>
    <i>
      <x v="3527"/>
      <x v="905"/>
    </i>
    <i>
      <x v="3528"/>
      <x v="4052"/>
    </i>
    <i>
      <x v="3529"/>
      <x v="1110"/>
    </i>
    <i>
      <x v="3530"/>
      <x v="1125"/>
    </i>
    <i>
      <x v="3531"/>
      <x v="3581"/>
    </i>
    <i>
      <x v="3532"/>
      <x v="34"/>
    </i>
    <i>
      <x v="3533"/>
      <x v="4090"/>
    </i>
    <i>
      <x v="3534"/>
      <x v="2302"/>
    </i>
    <i>
      <x v="3535"/>
      <x v="3824"/>
    </i>
    <i>
      <x v="3536"/>
      <x v="2443"/>
    </i>
    <i>
      <x v="3537"/>
      <x v="3659"/>
    </i>
    <i>
      <x v="3538"/>
      <x v="2198"/>
    </i>
    <i>
      <x v="3539"/>
      <x v="754"/>
    </i>
    <i>
      <x v="3540"/>
      <x v="3619"/>
    </i>
    <i>
      <x v="3541"/>
      <x v="3823"/>
    </i>
    <i>
      <x v="3542"/>
      <x v="1300"/>
    </i>
    <i>
      <x v="3543"/>
      <x v="13"/>
    </i>
    <i>
      <x v="3544"/>
      <x v="1377"/>
    </i>
    <i>
      <x v="3545"/>
      <x v="2904"/>
    </i>
    <i>
      <x v="3546"/>
      <x v="138"/>
    </i>
    <i>
      <x v="3547"/>
      <x v="3774"/>
    </i>
    <i>
      <x v="3548"/>
      <x v="3653"/>
    </i>
    <i>
      <x v="3549"/>
      <x v="3519"/>
    </i>
    <i>
      <x v="3550"/>
      <x v="2196"/>
    </i>
    <i>
      <x v="3551"/>
      <x v="137"/>
    </i>
    <i>
      <x v="3552"/>
      <x v="1971"/>
    </i>
    <i>
      <x v="3553"/>
      <x v="805"/>
    </i>
    <i>
      <x v="3554"/>
      <x v="2087"/>
    </i>
    <i>
      <x v="3555"/>
      <x v="1220"/>
    </i>
    <i>
      <x v="3556"/>
      <x v="1622"/>
    </i>
    <i>
      <x v="3557"/>
      <x v="1337"/>
    </i>
    <i>
      <x v="3558"/>
      <x v="3067"/>
    </i>
    <i>
      <x v="3559"/>
      <x v="1912"/>
    </i>
    <i>
      <x v="3560"/>
      <x v="570"/>
    </i>
    <i>
      <x v="3561"/>
      <x v="1568"/>
    </i>
    <i>
      <x v="3562"/>
      <x v="3738"/>
    </i>
    <i>
      <x v="3563"/>
      <x v="204"/>
    </i>
    <i>
      <x v="3564"/>
      <x v="3558"/>
    </i>
    <i>
      <x v="3565"/>
      <x v="3429"/>
    </i>
    <i>
      <x v="3566"/>
      <x v="3896"/>
    </i>
    <i>
      <x v="3567"/>
      <x v="448"/>
    </i>
    <i>
      <x v="3568"/>
      <x v="3368"/>
    </i>
    <i>
      <x v="3569"/>
      <x v="1364"/>
    </i>
    <i>
      <x v="3570"/>
      <x v="3484"/>
    </i>
    <i>
      <x v="3571"/>
      <x v="687"/>
    </i>
    <i>
      <x v="3572"/>
      <x v="2187"/>
    </i>
    <i>
      <x v="3573"/>
      <x v="1926"/>
    </i>
    <i>
      <x v="3574"/>
      <x v="1258"/>
    </i>
    <i>
      <x v="3575"/>
      <x v="358"/>
    </i>
    <i>
      <x v="3576"/>
      <x v="3936"/>
    </i>
    <i>
      <x v="3577"/>
      <x v="3453"/>
    </i>
    <i>
      <x v="3578"/>
      <x v="1542"/>
    </i>
    <i>
      <x v="3579"/>
      <x v="1142"/>
    </i>
    <i>
      <x v="3580"/>
      <x v="377"/>
    </i>
    <i>
      <x v="3581"/>
      <x v="1284"/>
    </i>
    <i>
      <x v="3582"/>
      <x v="2699"/>
    </i>
    <i>
      <x v="3583"/>
      <x v="3647"/>
    </i>
    <i>
      <x v="3584"/>
      <x v="2562"/>
    </i>
    <i>
      <x v="3585"/>
      <x v="3478"/>
    </i>
    <i>
      <x v="3586"/>
      <x v="269"/>
    </i>
    <i>
      <x v="3587"/>
      <x v="562"/>
    </i>
    <i>
      <x v="3588"/>
      <x v="2122"/>
    </i>
    <i>
      <x v="3589"/>
      <x v="1330"/>
    </i>
    <i>
      <x v="3590"/>
      <x v="3404"/>
    </i>
    <i>
      <x v="3591"/>
      <x v="3295"/>
    </i>
    <i>
      <x v="3592"/>
      <x v="573"/>
    </i>
    <i>
      <x v="3593"/>
      <x v="47"/>
    </i>
    <i>
      <x v="3594"/>
      <x v="1431"/>
    </i>
    <i>
      <x v="3595"/>
      <x v="3383"/>
    </i>
    <i>
      <x v="3596"/>
      <x v="2888"/>
    </i>
    <i>
      <x v="3597"/>
      <x v="301"/>
    </i>
    <i>
      <x v="3598"/>
      <x v="768"/>
    </i>
    <i>
      <x v="3599"/>
      <x v="2622"/>
    </i>
    <i>
      <x v="3600"/>
      <x v="2444"/>
    </i>
    <i>
      <x v="3601"/>
      <x v="2516"/>
    </i>
    <i>
      <x v="3602"/>
      <x v="2706"/>
    </i>
    <i>
      <x v="3603"/>
      <x v="3236"/>
    </i>
    <i>
      <x v="3604"/>
      <x v="3146"/>
    </i>
    <i>
      <x v="3605"/>
      <x v="331"/>
    </i>
    <i>
      <x v="3606"/>
      <x v="857"/>
    </i>
    <i>
      <x v="3607"/>
      <x v="1026"/>
    </i>
    <i>
      <x v="3608"/>
      <x v="2478"/>
    </i>
    <i>
      <x v="3609"/>
      <x v="1813"/>
    </i>
    <i>
      <x v="3610"/>
      <x v="3381"/>
    </i>
    <i>
      <x v="3611"/>
      <x v="4065"/>
    </i>
    <i>
      <x v="3612"/>
      <x v="3985"/>
    </i>
    <i>
      <x v="3613"/>
      <x v="1530"/>
    </i>
    <i>
      <x v="3614"/>
      <x v="1376"/>
    </i>
    <i>
      <x v="3615"/>
      <x v="2870"/>
    </i>
    <i>
      <x v="3616"/>
      <x v="3198"/>
    </i>
    <i>
      <x v="3617"/>
      <x v="2370"/>
    </i>
    <i>
      <x v="3618"/>
      <x v="740"/>
    </i>
    <i>
      <x v="3619"/>
      <x v="3941"/>
    </i>
    <i>
      <x v="3620"/>
      <x v="3442"/>
    </i>
    <i>
      <x v="3621"/>
      <x v="1091"/>
    </i>
    <i>
      <x v="3622"/>
      <x v="2906"/>
    </i>
    <i>
      <x v="3623"/>
      <x v="2950"/>
    </i>
    <i>
      <x v="3624"/>
      <x v="88"/>
    </i>
    <i>
      <x v="3625"/>
      <x v="3920"/>
    </i>
    <i>
      <x v="3626"/>
      <x v="3712"/>
    </i>
    <i>
      <x v="3627"/>
      <x v="2373"/>
    </i>
    <i>
      <x v="3648"/>
      <x v="2206"/>
    </i>
    <i>
      <x v="3649"/>
      <x v="1546"/>
    </i>
    <i>
      <x v="3650"/>
      <x v="3976"/>
    </i>
    <i>
      <x v="3651"/>
      <x v="3088"/>
    </i>
    <i>
      <x v="3652"/>
      <x v="214"/>
    </i>
    <i>
      <x v="3653"/>
      <x v="324"/>
    </i>
    <i>
      <x v="3654"/>
      <x v="1246"/>
    </i>
    <i>
      <x v="3655"/>
      <x v="3649"/>
    </i>
    <i>
      <x v="3656"/>
      <x v="288"/>
    </i>
    <i>
      <x v="3657"/>
      <x v="3209"/>
    </i>
    <i>
      <x v="3658"/>
      <x v="2223"/>
    </i>
    <i>
      <x v="3659"/>
      <x v="2697"/>
    </i>
    <i>
      <x v="3660"/>
      <x v="3234"/>
    </i>
    <i>
      <x v="3661"/>
      <x v="279"/>
    </i>
    <i>
      <x v="3662"/>
      <x v="2859"/>
    </i>
    <i>
      <x v="3663"/>
      <x v="1610"/>
    </i>
    <i>
      <x v="3664"/>
      <x v="868"/>
    </i>
    <i>
      <x v="3665"/>
      <x v="2263"/>
    </i>
    <i>
      <x v="3666"/>
      <x v="1687"/>
    </i>
    <i>
      <x v="3667"/>
      <x v="3635"/>
    </i>
    <i>
      <x v="3668"/>
      <x v="1896"/>
    </i>
    <i>
      <x v="3669"/>
      <x v="2626"/>
    </i>
    <i>
      <x v="3670"/>
      <x v="2787"/>
    </i>
    <i>
      <x v="3671"/>
      <x v="1854"/>
    </i>
    <i>
      <x v="3672"/>
      <x v="3290"/>
    </i>
    <i>
      <x v="3673"/>
      <x v="745"/>
    </i>
    <i>
      <x v="3674"/>
      <x v="1138"/>
    </i>
    <i>
      <x v="3675"/>
      <x v="2119"/>
    </i>
    <i>
      <x v="3676"/>
      <x v="3281"/>
    </i>
    <i>
      <x v="3677"/>
      <x v="1335"/>
    </i>
    <i>
      <x v="3678"/>
      <x v="3016"/>
    </i>
    <i>
      <x v="3679"/>
      <x v="987"/>
    </i>
    <i>
      <x v="3680"/>
      <x v="1968"/>
    </i>
    <i>
      <x v="3681"/>
      <x v="67"/>
    </i>
    <i>
      <x v="3682"/>
      <x v="103"/>
    </i>
    <i>
      <x v="3683"/>
      <x v="210"/>
    </i>
    <i>
      <x v="3684"/>
      <x v="704"/>
    </i>
    <i>
      <x v="3685"/>
      <x v="3830"/>
    </i>
    <i>
      <x v="3686"/>
      <x v="986"/>
    </i>
    <i>
      <x v="3687"/>
      <x v="922"/>
    </i>
    <i>
      <x v="3688"/>
      <x v="3648"/>
    </i>
    <i>
      <x v="3689"/>
      <x v="2680"/>
    </i>
    <i>
      <x v="3690"/>
      <x v="3973"/>
    </i>
    <i>
      <x v="3691"/>
      <x v="2205"/>
    </i>
    <i>
      <x v="3692"/>
      <x v="348"/>
    </i>
    <i>
      <x v="3693"/>
      <x v="1722"/>
    </i>
    <i>
      <x v="3694"/>
      <x v="3729"/>
    </i>
    <i>
      <x v="3695"/>
      <x v="3426"/>
    </i>
    <i>
      <x v="3696"/>
      <x v="45"/>
    </i>
    <i>
      <x v="3697"/>
      <x v="2932"/>
    </i>
    <i>
      <x v="3698"/>
      <x v="830"/>
    </i>
    <i>
      <x v="3699"/>
      <x v="3214"/>
    </i>
    <i>
      <x v="3700"/>
      <x v="1276"/>
    </i>
    <i>
      <x v="3701"/>
      <x v="988"/>
    </i>
    <i>
      <x v="3702"/>
      <x v="2823"/>
    </i>
    <i>
      <x v="3703"/>
      <x v="2701"/>
    </i>
    <i>
      <x v="3704"/>
      <x v="817"/>
    </i>
    <i>
      <x v="3705"/>
      <x v="2467"/>
    </i>
    <i>
      <x v="3706"/>
      <x v="3350"/>
    </i>
    <i>
      <x v="3707"/>
      <x v="209"/>
    </i>
    <i>
      <x v="3708"/>
      <x v="2227"/>
    </i>
    <i>
      <x v="3709"/>
      <x v="3593"/>
    </i>
    <i>
      <x v="3710"/>
      <x v="46"/>
    </i>
    <i>
      <x v="3711"/>
      <x v="3694"/>
    </i>
    <i>
      <x v="3712"/>
      <x v="1697"/>
    </i>
    <i>
      <x v="3713"/>
      <x v="611"/>
    </i>
    <i>
      <x v="3714"/>
      <x v="1098"/>
    </i>
    <i>
      <x v="3715"/>
      <x v="3440"/>
    </i>
    <i>
      <x v="3716"/>
      <x v="3182"/>
    </i>
    <i>
      <x v="3717"/>
      <x v="3773"/>
    </i>
    <i>
      <x v="3718"/>
      <x v="2643"/>
    </i>
    <i>
      <x v="3719"/>
      <x v="831"/>
    </i>
    <i>
      <x v="3720"/>
      <x v="1862"/>
    </i>
    <i>
      <x v="3721"/>
      <x v="2060"/>
    </i>
    <i>
      <x v="3722"/>
      <x v="2631"/>
    </i>
    <i>
      <x v="3723"/>
      <x v="485"/>
    </i>
    <i>
      <x v="3724"/>
      <x v="2877"/>
    </i>
    <i>
      <x v="3725"/>
      <x v="2151"/>
    </i>
    <i>
      <x v="3726"/>
      <x v="1570"/>
    </i>
    <i>
      <x v="3727"/>
      <x v="3099"/>
    </i>
    <i>
      <x v="3748"/>
      <x v="713"/>
    </i>
    <i>
      <x v="3749"/>
      <x v="899"/>
    </i>
    <i>
      <x v="3750"/>
      <x v="3096"/>
    </i>
    <i>
      <x v="3751"/>
      <x v="1295"/>
    </i>
    <i>
      <x v="3752"/>
      <x v="2545"/>
    </i>
    <i>
      <x v="3753"/>
      <x v="3946"/>
    </i>
    <i>
      <x v="3754"/>
      <x v="1960"/>
    </i>
    <i>
      <x v="3755"/>
      <x v="2734"/>
    </i>
    <i>
      <x v="3756"/>
      <x v="3573"/>
    </i>
    <i>
      <x v="3757"/>
      <x v="383"/>
    </i>
    <i>
      <x v="3758"/>
      <x v="2003"/>
    </i>
    <i>
      <x v="3759"/>
      <x v="2442"/>
    </i>
    <i>
      <x v="3760"/>
      <x v="3028"/>
    </i>
    <i>
      <x v="3761"/>
      <x v="2082"/>
    </i>
    <i>
      <x v="3762"/>
      <x v="1675"/>
    </i>
    <i>
      <x v="3763"/>
      <x v="121"/>
    </i>
    <i>
      <x v="3764"/>
      <x v="289"/>
    </i>
    <i>
      <x v="3765"/>
      <x v="497"/>
    </i>
    <i>
      <x v="3766"/>
      <x v="1433"/>
    </i>
    <i>
      <x v="3767"/>
      <x v="262"/>
    </i>
    <i>
      <x v="3768"/>
      <x v="3858"/>
    </i>
    <i>
      <x v="3769"/>
      <x v="3460"/>
    </i>
    <i>
      <x v="3770"/>
      <x v="3675"/>
    </i>
    <i>
      <x v="3771"/>
      <x v="801"/>
    </i>
    <i>
      <x v="3772"/>
      <x v="2048"/>
    </i>
    <i>
      <x v="3773"/>
      <x v="1019"/>
    </i>
    <i>
      <x v="3774"/>
      <x v="2021"/>
    </i>
    <i>
      <x v="3775"/>
      <x v="3795"/>
    </i>
    <i>
      <x v="3776"/>
      <x v="2476"/>
    </i>
    <i>
      <x v="3777"/>
      <x v="3521"/>
    </i>
    <i>
      <x v="3778"/>
      <x v="1308"/>
    </i>
    <i>
      <x v="3779"/>
      <x v="86"/>
    </i>
    <i>
      <x v="3780"/>
      <x v="2117"/>
    </i>
    <i>
      <x v="3781"/>
      <x v="1595"/>
    </i>
    <i>
      <x v="3782"/>
      <x v="2314"/>
    </i>
    <i>
      <x v="3783"/>
      <x v="1453"/>
    </i>
    <i>
      <x v="3784"/>
      <x v="4012"/>
    </i>
    <i>
      <x v="3785"/>
      <x v="2876"/>
    </i>
    <i>
      <x v="3786"/>
      <x v="2632"/>
    </i>
    <i>
      <x v="3787"/>
      <x v="1402"/>
    </i>
    <i>
      <x v="3808"/>
      <x v="3752"/>
    </i>
    <i>
      <x v="3809"/>
      <x v="131"/>
    </i>
    <i>
      <x v="3810"/>
      <x v="2774"/>
    </i>
    <i>
      <x v="3811"/>
      <x v="3500"/>
    </i>
    <i>
      <x v="3812"/>
      <x v="2827"/>
    </i>
    <i>
      <x v="3813"/>
      <x v="3145"/>
    </i>
    <i>
      <x v="3814"/>
      <x v="1104"/>
    </i>
    <i>
      <x v="3815"/>
      <x v="3305"/>
    </i>
    <i>
      <x v="3816"/>
      <x v="284"/>
    </i>
    <i>
      <x v="3817"/>
      <x v="3825"/>
    </i>
    <i>
      <x v="3818"/>
      <x v="3255"/>
    </i>
    <i>
      <x v="3819"/>
      <x v="208"/>
    </i>
    <i>
      <x v="3820"/>
      <x v="3820"/>
    </i>
    <i>
      <x v="3821"/>
      <x v="627"/>
    </i>
    <i>
      <x v="3822"/>
      <x v="1280"/>
    </i>
    <i>
      <x v="3823"/>
      <x v="1144"/>
    </i>
    <i>
      <x v="3824"/>
      <x v="840"/>
    </i>
    <i>
      <x v="3825"/>
      <x v="1470"/>
    </i>
    <i>
      <x v="3826"/>
      <x v="913"/>
    </i>
    <i>
      <x v="3827"/>
      <x v="623"/>
    </i>
    <i>
      <x v="3828"/>
      <x v="192"/>
    </i>
    <i>
      <x v="3829"/>
      <x v="2737"/>
    </i>
    <i>
      <x v="3830"/>
      <x v="2795"/>
    </i>
    <i>
      <x v="3831"/>
      <x v="276"/>
    </i>
    <i>
      <x v="3832"/>
      <x v="2838"/>
    </i>
    <i>
      <x v="3833"/>
      <x v="2900"/>
    </i>
    <i>
      <x v="3834"/>
      <x v="518"/>
    </i>
    <i>
      <x v="3835"/>
      <x v="3169"/>
    </i>
    <i>
      <x v="3836"/>
      <x v="1543"/>
    </i>
    <i>
      <x v="3837"/>
      <x v="1128"/>
    </i>
    <i>
      <x v="3838"/>
      <x v="555"/>
    </i>
    <i>
      <x v="3839"/>
      <x v="1045"/>
    </i>
    <i>
      <x v="3840"/>
      <x v="3775"/>
    </i>
    <i t="grand">
      <x/>
    </i>
  </rowItems>
  <colFields count="1">
    <field x="5"/>
  </colFields>
  <colItems count="1">
    <i>
      <x/>
    </i>
  </colItems>
  <pageFields count="3">
    <pageField fld="21" hier="-1"/>
    <pageField fld="20" hier="-1"/>
    <pageField fld="18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19208-17B4-44E8-B927-616F79C151E8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gridDropZones="1" multipleFieldFilters="0" chartFormat="1">
  <location ref="A5:C1537" firstHeaderRow="1" firstDataRow="2" firstDataCol="2" rowPageCount="3" colPageCount="1"/>
  <pivotFields count="22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compact="0" outline="0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h="1" x="0"/>
        <item h="1" x="3"/>
        <item x="2"/>
        <item h="1" x="1"/>
        <item t="default"/>
      </items>
    </pivotField>
    <pivotField axis="axisPage" compact="0" outline="0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0"/>
    <field x="1"/>
  </rowFields>
  <rowItems count="1531">
    <i>
      <x v="160"/>
      <x v="812"/>
    </i>
    <i>
      <x v="161"/>
      <x v="2141"/>
    </i>
    <i>
      <x v="162"/>
      <x v="2871"/>
    </i>
    <i>
      <x v="163"/>
      <x v="3855"/>
    </i>
    <i>
      <x v="164"/>
      <x v="370"/>
    </i>
    <i>
      <x v="165"/>
      <x v="2276"/>
    </i>
    <i>
      <x v="166"/>
      <x v="2576"/>
    </i>
    <i>
      <x v="167"/>
      <x v="2448"/>
    </i>
    <i>
      <x v="168"/>
      <x v="2218"/>
    </i>
    <i>
      <x v="169"/>
      <x v="1121"/>
    </i>
    <i>
      <x v="170"/>
      <x v="1920"/>
    </i>
    <i>
      <x v="171"/>
      <x v="1681"/>
    </i>
    <i>
      <x v="172"/>
      <x v="3284"/>
    </i>
    <i>
      <x v="173"/>
      <x v="166"/>
    </i>
    <i>
      <x v="174"/>
      <x v="1589"/>
    </i>
    <i>
      <x v="175"/>
      <x v="1348"/>
    </i>
    <i>
      <x v="176"/>
      <x v="2938"/>
    </i>
    <i>
      <x v="177"/>
      <x v="3406"/>
    </i>
    <i>
      <x v="178"/>
      <x v="1049"/>
    </i>
    <i>
      <x v="179"/>
      <x v="3172"/>
    </i>
    <i>
      <x v="180"/>
      <x v="3583"/>
    </i>
    <i>
      <x v="181"/>
      <x v="1621"/>
    </i>
    <i>
      <x v="182"/>
      <x v="260"/>
    </i>
    <i>
      <x v="183"/>
      <x v="3731"/>
    </i>
    <i>
      <x v="184"/>
      <x v="1863"/>
    </i>
    <i>
      <x v="185"/>
      <x v="546"/>
    </i>
    <i>
      <x v="186"/>
      <x v="1143"/>
    </i>
    <i>
      <x v="187"/>
      <x v="3437"/>
    </i>
    <i>
      <x v="188"/>
      <x v="2075"/>
    </i>
    <i>
      <x v="189"/>
      <x v="197"/>
    </i>
    <i>
      <x v="190"/>
      <x v="2716"/>
    </i>
    <i>
      <x v="191"/>
      <x v="3804"/>
    </i>
    <i>
      <x v="192"/>
      <x v="62"/>
    </i>
    <i>
      <x v="193"/>
      <x v="1496"/>
    </i>
    <i>
      <x v="194"/>
      <x v="941"/>
    </i>
    <i>
      <x v="195"/>
      <x v="153"/>
    </i>
    <i>
      <x v="196"/>
      <x v="3744"/>
    </i>
    <i>
      <x v="197"/>
      <x v="795"/>
    </i>
    <i>
      <x v="198"/>
      <x v="2306"/>
    </i>
    <i>
      <x v="199"/>
      <x v="1645"/>
    </i>
    <i>
      <x v="200"/>
      <x v="3334"/>
    </i>
    <i>
      <x v="201"/>
      <x v="1930"/>
    </i>
    <i>
      <x v="202"/>
      <x v="2175"/>
    </i>
    <i>
      <x v="203"/>
      <x v="3709"/>
    </i>
    <i>
      <x v="204"/>
      <x v="4005"/>
    </i>
    <i>
      <x v="205"/>
      <x v="1842"/>
    </i>
    <i>
      <x v="206"/>
      <x v="556"/>
    </i>
    <i>
      <x v="207"/>
      <x v="2019"/>
    </i>
    <i>
      <x v="208"/>
      <x v="2358"/>
    </i>
    <i>
      <x v="209"/>
      <x v="3"/>
    </i>
    <i>
      <x v="210"/>
      <x v="1941"/>
    </i>
    <i>
      <x v="211"/>
      <x v="2570"/>
    </i>
    <i>
      <x v="212"/>
      <x v="3357"/>
    </i>
    <i>
      <x v="213"/>
      <x v="1412"/>
    </i>
    <i>
      <x v="214"/>
      <x v="3492"/>
    </i>
    <i>
      <x v="215"/>
      <x v="1674"/>
    </i>
    <i>
      <x v="216"/>
      <x v="378"/>
    </i>
    <i>
      <x v="217"/>
      <x v="539"/>
    </i>
    <i>
      <x v="218"/>
      <x v="736"/>
    </i>
    <i>
      <x v="219"/>
      <x v="3809"/>
    </i>
    <i>
      <x v="220"/>
      <x v="1859"/>
    </i>
    <i>
      <x v="221"/>
      <x v="392"/>
    </i>
    <i>
      <x v="222"/>
      <x v="2931"/>
    </i>
    <i>
      <x v="223"/>
      <x v="3545"/>
    </i>
    <i>
      <x v="224"/>
      <x v="1892"/>
    </i>
    <i>
      <x v="225"/>
      <x v="450"/>
    </i>
    <i>
      <x v="226"/>
      <x v="2035"/>
    </i>
    <i>
      <x v="227"/>
      <x v="3312"/>
    </i>
    <i>
      <x v="228"/>
      <x v="1114"/>
    </i>
    <i>
      <x v="229"/>
      <x v="3553"/>
    </i>
    <i>
      <x v="230"/>
      <x v="1632"/>
    </i>
    <i>
      <x v="231"/>
      <x v="1129"/>
    </i>
    <i>
      <x v="232"/>
      <x v="114"/>
    </i>
    <i>
      <x v="233"/>
      <x v="395"/>
    </i>
    <i>
      <x v="234"/>
      <x v="3441"/>
    </i>
    <i>
      <x v="235"/>
      <x v="1155"/>
    </i>
    <i>
      <x v="236"/>
      <x v="2338"/>
    </i>
    <i>
      <x v="237"/>
      <x v="2054"/>
    </i>
    <i>
      <x v="238"/>
      <x v="4036"/>
    </i>
    <i>
      <x v="239"/>
      <x v="1158"/>
    </i>
    <i>
      <x v="420"/>
      <x v="2608"/>
    </i>
    <i>
      <x v="421"/>
      <x v="3512"/>
    </i>
    <i>
      <x v="422"/>
      <x v="710"/>
    </i>
    <i>
      <x v="423"/>
      <x v="3338"/>
    </i>
    <i>
      <x v="424"/>
      <x v="1013"/>
    </i>
    <i>
      <x v="425"/>
      <x v="2452"/>
    </i>
    <i>
      <x v="426"/>
      <x v="950"/>
    </i>
    <i>
      <x v="427"/>
      <x v="1405"/>
    </i>
    <i>
      <x v="428"/>
      <x v="1953"/>
    </i>
    <i>
      <x v="429"/>
      <x v="3393"/>
    </i>
    <i>
      <x v="430"/>
      <x v="37"/>
    </i>
    <i>
      <x v="431"/>
      <x v="653"/>
    </i>
    <i>
      <x v="432"/>
      <x v="3695"/>
    </i>
    <i>
      <x v="433"/>
      <x v="1880"/>
    </i>
    <i>
      <x v="434"/>
      <x v="3813"/>
    </i>
    <i>
      <x v="435"/>
      <x v="2526"/>
    </i>
    <i>
      <x v="436"/>
      <x v="553"/>
    </i>
    <i>
      <x v="437"/>
      <x v="42"/>
    </i>
    <i>
      <x v="438"/>
      <x v="1629"/>
    </i>
    <i>
      <x v="439"/>
      <x v="3101"/>
    </i>
    <i>
      <x v="440"/>
      <x v="818"/>
    </i>
    <i>
      <x v="441"/>
      <x v="4038"/>
    </i>
    <i>
      <x v="442"/>
      <x v="3544"/>
    </i>
    <i>
      <x v="443"/>
      <x v="454"/>
    </i>
    <i>
      <x v="444"/>
      <x v="974"/>
    </i>
    <i>
      <x v="445"/>
      <x v="2929"/>
    </i>
    <i>
      <x v="446"/>
      <x v="972"/>
    </i>
    <i>
      <x v="447"/>
      <x v="1135"/>
    </i>
    <i>
      <x v="448"/>
      <x v="3463"/>
    </i>
    <i>
      <x v="449"/>
      <x v="2916"/>
    </i>
    <i>
      <x v="450"/>
      <x v="1006"/>
    </i>
    <i>
      <x v="451"/>
      <x v="3397"/>
    </i>
    <i>
      <x v="452"/>
      <x v="1986"/>
    </i>
    <i>
      <x v="453"/>
      <x v="1715"/>
    </i>
    <i>
      <x v="454"/>
      <x v="3159"/>
    </i>
    <i>
      <x v="455"/>
      <x v="3392"/>
    </i>
    <i>
      <x v="456"/>
      <x v="2934"/>
    </i>
    <i>
      <x v="457"/>
      <x v="2481"/>
    </i>
    <i>
      <x v="458"/>
      <x v="916"/>
    </i>
    <i>
      <x v="459"/>
      <x v="1955"/>
    </i>
    <i>
      <x v="460"/>
      <x v="906"/>
    </i>
    <i>
      <x v="461"/>
      <x v="2027"/>
    </i>
    <i>
      <x v="462"/>
      <x v="3387"/>
    </i>
    <i>
      <x v="463"/>
      <x v="3821"/>
    </i>
    <i>
      <x v="464"/>
      <x v="2538"/>
    </i>
    <i>
      <x v="465"/>
      <x v="5"/>
    </i>
    <i>
      <x v="466"/>
      <x v="3465"/>
    </i>
    <i>
      <x v="467"/>
      <x v="85"/>
    </i>
    <i>
      <x v="468"/>
      <x v="3122"/>
    </i>
    <i>
      <x v="469"/>
      <x v="1008"/>
    </i>
    <i>
      <x v="470"/>
      <x v="1319"/>
    </i>
    <i>
      <x v="471"/>
      <x v="2707"/>
    </i>
    <i>
      <x v="472"/>
      <x v="154"/>
    </i>
    <i>
      <x v="473"/>
      <x v="2656"/>
    </i>
    <i>
      <x v="474"/>
      <x v="3200"/>
    </i>
    <i>
      <x v="475"/>
      <x v="3808"/>
    </i>
    <i>
      <x v="476"/>
      <x v="2935"/>
    </i>
    <i>
      <x v="477"/>
      <x v="1587"/>
    </i>
    <i>
      <x v="478"/>
      <x v="446"/>
    </i>
    <i>
      <x v="479"/>
      <x v="1413"/>
    </i>
    <i>
      <x v="480"/>
      <x v="3302"/>
    </i>
    <i>
      <x v="481"/>
      <x v="1076"/>
    </i>
    <i>
      <x v="482"/>
      <x v="375"/>
    </i>
    <i>
      <x v="483"/>
      <x v="2166"/>
    </i>
    <i>
      <x v="484"/>
      <x v="3345"/>
    </i>
    <i>
      <x v="485"/>
      <x v="3467"/>
    </i>
    <i>
      <x v="486"/>
      <x v="4050"/>
    </i>
    <i>
      <x v="487"/>
      <x v="3249"/>
    </i>
    <i>
      <x v="488"/>
      <x v="773"/>
    </i>
    <i>
      <x v="489"/>
      <x v="3419"/>
    </i>
    <i>
      <x v="490"/>
      <x v="2607"/>
    </i>
    <i>
      <x v="491"/>
      <x v="1379"/>
    </i>
    <i>
      <x v="492"/>
      <x v="2619"/>
    </i>
    <i>
      <x v="493"/>
      <x v="1746"/>
    </i>
    <i>
      <x v="494"/>
      <x v="3416"/>
    </i>
    <i>
      <x v="495"/>
      <x v="439"/>
    </i>
    <i>
      <x v="496"/>
      <x v="299"/>
    </i>
    <i>
      <x v="497"/>
      <x v="1257"/>
    </i>
    <i>
      <x v="498"/>
      <x v="367"/>
    </i>
    <i>
      <x v="499"/>
      <x v="620"/>
    </i>
    <i>
      <x v="500"/>
      <x v="3108"/>
    </i>
    <i>
      <x v="501"/>
      <x v="4054"/>
    </i>
    <i>
      <x v="502"/>
      <x v="3127"/>
    </i>
    <i>
      <x v="503"/>
      <x v="1744"/>
    </i>
    <i>
      <x v="504"/>
      <x v="4045"/>
    </i>
    <i>
      <x v="505"/>
      <x v="2251"/>
    </i>
    <i>
      <x v="506"/>
      <x v="290"/>
    </i>
    <i>
      <x v="507"/>
      <x v="792"/>
    </i>
    <i>
      <x v="508"/>
      <x v="1516"/>
    </i>
    <i>
      <x v="509"/>
      <x v="1648"/>
    </i>
    <i>
      <x v="510"/>
      <x v="3785"/>
    </i>
    <i>
      <x v="511"/>
      <x v="3137"/>
    </i>
    <i>
      <x v="512"/>
      <x v="2402"/>
    </i>
    <i>
      <x v="513"/>
      <x v="2441"/>
    </i>
    <i>
      <x v="514"/>
      <x v="1615"/>
    </i>
    <i>
      <x v="515"/>
      <x v="243"/>
    </i>
    <i>
      <x v="516"/>
      <x v="2923"/>
    </i>
    <i>
      <x v="517"/>
      <x v="1548"/>
    </i>
    <i>
      <x v="518"/>
      <x v="3026"/>
    </i>
    <i>
      <x v="519"/>
      <x v="2016"/>
    </i>
    <i>
      <x v="540"/>
      <x v="1404"/>
    </i>
    <i>
      <x v="541"/>
      <x v="947"/>
    </i>
    <i>
      <x v="542"/>
      <x v="762"/>
    </i>
    <i>
      <x v="543"/>
      <x v="323"/>
    </i>
    <i>
      <x v="544"/>
      <x v="1140"/>
    </i>
    <i>
      <x v="545"/>
      <x v="3065"/>
    </i>
    <i>
      <x v="546"/>
      <x v="1935"/>
    </i>
    <i>
      <x v="547"/>
      <x v="2867"/>
    </i>
    <i>
      <x v="548"/>
      <x v="1865"/>
    </i>
    <i>
      <x v="549"/>
      <x v="1812"/>
    </i>
    <i>
      <x v="550"/>
      <x v="660"/>
    </i>
    <i>
      <x v="551"/>
      <x v="308"/>
    </i>
    <i>
      <x v="552"/>
      <x v="3069"/>
    </i>
    <i>
      <x v="553"/>
      <x v="2874"/>
    </i>
    <i>
      <x v="554"/>
      <x v="1375"/>
    </i>
    <i>
      <x v="555"/>
      <x v="2079"/>
    </i>
    <i>
      <x v="556"/>
      <x v="585"/>
    </i>
    <i>
      <x v="557"/>
      <x v="1663"/>
    </i>
    <i>
      <x v="558"/>
      <x v="3046"/>
    </i>
    <i>
      <x v="559"/>
      <x v="2030"/>
    </i>
    <i>
      <x v="560"/>
      <x v="998"/>
    </i>
    <i>
      <x v="561"/>
      <x v="739"/>
    </i>
    <i>
      <x v="562"/>
      <x v="1664"/>
    </i>
    <i>
      <x v="563"/>
      <x v="3757"/>
    </i>
    <i>
      <x v="564"/>
      <x v="3770"/>
    </i>
    <i>
      <x v="565"/>
      <x v="1031"/>
    </i>
    <i>
      <x v="566"/>
      <x v="2794"/>
    </i>
    <i>
      <x v="567"/>
      <x v="3860"/>
    </i>
    <i>
      <x v="568"/>
      <x v="2529"/>
    </i>
    <i>
      <x v="569"/>
      <x v="2158"/>
    </i>
    <i>
      <x v="570"/>
      <x v="2718"/>
    </i>
    <i>
      <x v="571"/>
      <x v="2996"/>
    </i>
    <i>
      <x v="572"/>
      <x v="1117"/>
    </i>
    <i>
      <x v="573"/>
      <x v="3989"/>
    </i>
    <i>
      <x v="574"/>
      <x v="3863"/>
    </i>
    <i>
      <x v="575"/>
      <x v="3891"/>
    </i>
    <i>
      <x v="576"/>
      <x v="3892"/>
    </i>
    <i>
      <x v="577"/>
      <x v="1092"/>
    </i>
    <i>
      <x v="578"/>
      <x v="3983"/>
    </i>
    <i>
      <x v="579"/>
      <x v="843"/>
    </i>
    <i>
      <x v="580"/>
      <x v="3193"/>
    </i>
    <i>
      <x v="581"/>
      <x v="225"/>
    </i>
    <i>
      <x v="582"/>
      <x v="107"/>
    </i>
    <i>
      <x v="583"/>
      <x v="1386"/>
    </i>
    <i>
      <x v="584"/>
      <x v="2854"/>
    </i>
    <i>
      <x v="585"/>
      <x v="1946"/>
    </i>
    <i>
      <x v="586"/>
      <x v="1065"/>
    </i>
    <i>
      <x v="587"/>
      <x v="3950"/>
    </i>
    <i>
      <x v="588"/>
      <x v="3764"/>
    </i>
    <i>
      <x v="589"/>
      <x v="1287"/>
    </i>
    <i>
      <x v="590"/>
      <x v="641"/>
    </i>
    <i>
      <x v="591"/>
      <x v="1828"/>
    </i>
    <i>
      <x v="592"/>
      <x v="1326"/>
    </i>
    <i>
      <x v="593"/>
      <x v="3107"/>
    </i>
    <i>
      <x v="594"/>
      <x v="3868"/>
    </i>
    <i>
      <x v="595"/>
      <x v="2252"/>
    </i>
    <i>
      <x v="596"/>
      <x v="964"/>
    </i>
    <i>
      <x v="597"/>
      <x v="2771"/>
    </i>
    <i>
      <x v="598"/>
      <x v="1327"/>
    </i>
    <i>
      <x v="599"/>
      <x v="2046"/>
    </i>
    <i>
      <x v="660"/>
      <x v="2599"/>
    </i>
    <i>
      <x v="661"/>
      <x v="300"/>
    </i>
    <i>
      <x v="662"/>
      <x v="2012"/>
    </i>
    <i>
      <x v="663"/>
      <x v="2215"/>
    </i>
    <i>
      <x v="664"/>
      <x v="2392"/>
    </i>
    <i>
      <x v="665"/>
      <x v="870"/>
    </i>
    <i>
      <x v="666"/>
      <x v="1017"/>
    </i>
    <i>
      <x v="667"/>
      <x v="3837"/>
    </i>
    <i>
      <x v="668"/>
      <x v="1679"/>
    </i>
    <i>
      <x v="669"/>
      <x v="757"/>
    </i>
    <i>
      <x v="670"/>
      <x v="1162"/>
    </i>
    <i>
      <x v="671"/>
      <x v="2995"/>
    </i>
    <i>
      <x v="672"/>
      <x v="4092"/>
    </i>
    <i>
      <x v="673"/>
      <x v="1553"/>
    </i>
    <i>
      <x v="674"/>
      <x v="3022"/>
    </i>
    <i>
      <x v="675"/>
      <x v="1566"/>
    </i>
    <i>
      <x v="676"/>
      <x v="2264"/>
    </i>
    <i>
      <x v="677"/>
      <x v="4057"/>
    </i>
    <i>
      <x v="678"/>
      <x v="4058"/>
    </i>
    <i>
      <x v="679"/>
      <x v="2186"/>
    </i>
    <i>
      <x v="680"/>
      <x v="2555"/>
    </i>
    <i>
      <x v="681"/>
      <x v="1000"/>
    </i>
    <i>
      <x v="682"/>
      <x v="929"/>
    </i>
    <i>
      <x v="683"/>
      <x v="2169"/>
    </i>
    <i>
      <x v="684"/>
      <x v="393"/>
    </i>
    <i>
      <x v="685"/>
      <x v="2319"/>
    </i>
    <i>
      <x v="686"/>
      <x v="3930"/>
    </i>
    <i>
      <x v="687"/>
      <x v="2558"/>
    </i>
    <i>
      <x v="688"/>
      <x v="3515"/>
    </i>
    <i>
      <x v="689"/>
      <x v="1932"/>
    </i>
    <i>
      <x v="690"/>
      <x v="559"/>
    </i>
    <i>
      <x v="691"/>
      <x v="2910"/>
    </i>
    <i>
      <x v="692"/>
      <x v="2936"/>
    </i>
    <i>
      <x v="693"/>
      <x v="2563"/>
    </i>
    <i>
      <x v="694"/>
      <x v="298"/>
    </i>
    <i>
      <x v="695"/>
      <x v="2153"/>
    </i>
    <i>
      <x v="696"/>
      <x v="3814"/>
    </i>
    <i>
      <x v="697"/>
      <x v="3940"/>
    </i>
    <i>
      <x v="698"/>
      <x v="156"/>
    </i>
    <i>
      <x v="699"/>
      <x v="3202"/>
    </i>
    <i>
      <x v="700"/>
      <x v="294"/>
    </i>
    <i>
      <x v="701"/>
      <x v="1558"/>
    </i>
    <i>
      <x v="702"/>
      <x v="2428"/>
    </i>
    <i>
      <x v="703"/>
      <x v="1048"/>
    </i>
    <i>
      <x v="704"/>
      <x v="4099"/>
    </i>
    <i>
      <x v="705"/>
      <x v="3025"/>
    </i>
    <i>
      <x v="706"/>
      <x v="1010"/>
    </i>
    <i>
      <x v="707"/>
      <x v="1582"/>
    </i>
    <i>
      <x v="708"/>
      <x v="1323"/>
    </i>
    <i>
      <x v="709"/>
      <x v="2007"/>
    </i>
    <i>
      <x v="710"/>
      <x v="1415"/>
    </i>
    <i>
      <x v="711"/>
      <x v="382"/>
    </i>
    <i>
      <x v="712"/>
      <x v="2747"/>
    </i>
    <i>
      <x v="713"/>
      <x v="2868"/>
    </i>
    <i>
      <x v="714"/>
      <x v="2569"/>
    </i>
    <i>
      <x v="715"/>
      <x v="2214"/>
    </i>
    <i>
      <x v="716"/>
      <x v="2457"/>
    </i>
    <i>
      <x v="717"/>
      <x v="825"/>
    </i>
    <i>
      <x v="718"/>
      <x v="535"/>
    </i>
    <i>
      <x v="719"/>
      <x v="1398"/>
    </i>
    <i>
      <x v="760"/>
      <x v="2679"/>
    </i>
    <i>
      <x v="761"/>
      <x v="991"/>
    </i>
    <i>
      <x v="762"/>
      <x v="4007"/>
    </i>
    <i>
      <x v="763"/>
      <x v="1527"/>
    </i>
    <i>
      <x v="764"/>
      <x v="119"/>
    </i>
    <i>
      <x v="765"/>
      <x v="970"/>
    </i>
    <i>
      <x v="766"/>
      <x v="2120"/>
    </i>
    <i>
      <x v="767"/>
      <x v="1781"/>
    </i>
    <i>
      <x v="768"/>
      <x v="186"/>
    </i>
    <i>
      <x v="769"/>
      <x v="3033"/>
    </i>
    <i>
      <x v="770"/>
      <x v="2382"/>
    </i>
    <i>
      <x v="771"/>
      <x v="990"/>
    </i>
    <i>
      <x v="772"/>
      <x v="3721"/>
    </i>
    <i>
      <x v="773"/>
      <x v="1097"/>
    </i>
    <i>
      <x v="774"/>
      <x v="388"/>
    </i>
    <i>
      <x v="775"/>
      <x v="2848"/>
    </i>
    <i>
      <x v="776"/>
      <x v="2797"/>
    </i>
    <i>
      <x v="777"/>
      <x v="2372"/>
    </i>
    <i>
      <x v="778"/>
      <x v="3154"/>
    </i>
    <i>
      <x v="779"/>
      <x v="2941"/>
    </i>
    <i>
      <x v="860"/>
      <x v="1727"/>
    </i>
    <i>
      <x v="861"/>
      <x v="39"/>
    </i>
    <i>
      <x v="862"/>
      <x v="3474"/>
    </i>
    <i>
      <x v="863"/>
      <x v="1459"/>
    </i>
    <i>
      <x v="864"/>
      <x v="1457"/>
    </i>
    <i>
      <x v="865"/>
      <x v="12"/>
    </i>
    <i>
      <x v="866"/>
      <x v="674"/>
    </i>
    <i>
      <x v="867"/>
      <x v="2135"/>
    </i>
    <i>
      <x v="868"/>
      <x v="3219"/>
    </i>
    <i>
      <x v="869"/>
      <x v="1964"/>
    </i>
    <i>
      <x v="870"/>
      <x v="3524"/>
    </i>
    <i>
      <x v="871"/>
      <x v="1189"/>
    </i>
    <i>
      <x v="872"/>
      <x v="3031"/>
    </i>
    <i>
      <x v="873"/>
      <x v="3353"/>
    </i>
    <i>
      <x v="874"/>
      <x v="2291"/>
    </i>
    <i>
      <x v="875"/>
      <x v="1690"/>
    </i>
    <i>
      <x v="876"/>
      <x v="3038"/>
    </i>
    <i>
      <x v="877"/>
      <x v="230"/>
    </i>
    <i>
      <x v="878"/>
      <x v="1787"/>
    </i>
    <i>
      <x v="879"/>
      <x v="608"/>
    </i>
    <i>
      <x v="880"/>
      <x v="1933"/>
    </i>
    <i>
      <x v="881"/>
      <x v="1249"/>
    </i>
    <i>
      <x v="882"/>
      <x v="3601"/>
    </i>
    <i>
      <x v="883"/>
      <x v="897"/>
    </i>
    <i>
      <x v="884"/>
      <x v="374"/>
    </i>
    <i>
      <x v="885"/>
      <x v="2397"/>
    </i>
    <i>
      <x v="886"/>
      <x v="2824"/>
    </i>
    <i>
      <x v="887"/>
      <x v="2203"/>
    </i>
    <i>
      <x v="888"/>
      <x v="1305"/>
    </i>
    <i>
      <x v="889"/>
      <x v="2807"/>
    </i>
    <i>
      <x v="890"/>
      <x v="1461"/>
    </i>
    <i>
      <x v="891"/>
      <x v="938"/>
    </i>
    <i>
      <x v="892"/>
      <x v="273"/>
    </i>
    <i>
      <x v="893"/>
      <x v="3278"/>
    </i>
    <i>
      <x v="894"/>
      <x v="2815"/>
    </i>
    <i>
      <x v="895"/>
      <x v="2790"/>
    </i>
    <i>
      <x v="896"/>
      <x v="1407"/>
    </i>
    <i>
      <x v="897"/>
      <x v="2445"/>
    </i>
    <i>
      <x v="898"/>
      <x v="1213"/>
    </i>
    <i>
      <x v="899"/>
      <x v="1911"/>
    </i>
    <i>
      <x v="900"/>
      <x v="2611"/>
    </i>
    <i>
      <x v="901"/>
      <x v="2176"/>
    </i>
    <i>
      <x v="902"/>
      <x v="2170"/>
    </i>
    <i>
      <x v="903"/>
      <x v="3834"/>
    </i>
    <i>
      <x v="904"/>
      <x v="3680"/>
    </i>
    <i>
      <x v="905"/>
      <x v="1729"/>
    </i>
    <i>
      <x v="906"/>
      <x v="145"/>
    </i>
    <i>
      <x v="907"/>
      <x v="1368"/>
    </i>
    <i>
      <x v="908"/>
      <x v="1495"/>
    </i>
    <i>
      <x v="909"/>
      <x v="2483"/>
    </i>
    <i>
      <x v="910"/>
      <x v="1416"/>
    </i>
    <i>
      <x v="911"/>
      <x v="1556"/>
    </i>
    <i>
      <x v="912"/>
      <x v="3801"/>
    </i>
    <i>
      <x v="913"/>
      <x v="127"/>
    </i>
    <i>
      <x v="914"/>
      <x v="3036"/>
    </i>
    <i>
      <x v="915"/>
      <x v="2800"/>
    </i>
    <i>
      <x v="916"/>
      <x v="1745"/>
    </i>
    <i>
      <x v="917"/>
      <x v="1422"/>
    </i>
    <i>
      <x v="918"/>
      <x v="193"/>
    </i>
    <i>
      <x v="919"/>
      <x v="1728"/>
    </i>
    <i>
      <x v="920"/>
      <x v="2130"/>
    </i>
    <i>
      <x v="921"/>
      <x v="58"/>
    </i>
    <i>
      <x v="922"/>
      <x v="3446"/>
    </i>
    <i>
      <x v="923"/>
      <x v="1177"/>
    </i>
    <i>
      <x v="924"/>
      <x v="282"/>
    </i>
    <i>
      <x v="925"/>
      <x v="53"/>
    </i>
    <i>
      <x v="926"/>
      <x v="839"/>
    </i>
    <i>
      <x v="927"/>
      <x v="1741"/>
    </i>
    <i>
      <x v="928"/>
      <x v="1626"/>
    </i>
    <i>
      <x v="929"/>
      <x v="1100"/>
    </i>
    <i>
      <x v="930"/>
      <x v="3526"/>
    </i>
    <i>
      <x v="931"/>
      <x v="1176"/>
    </i>
    <i>
      <x v="932"/>
      <x v="2067"/>
    </i>
    <i>
      <x v="933"/>
      <x v="345"/>
    </i>
    <i>
      <x v="934"/>
      <x v="1853"/>
    </i>
    <i>
      <x v="935"/>
      <x v="3259"/>
    </i>
    <i>
      <x v="936"/>
      <x v="1730"/>
    </i>
    <i>
      <x v="937"/>
      <x v="7"/>
    </i>
    <i>
      <x v="938"/>
      <x v="718"/>
    </i>
    <i>
      <x v="939"/>
      <x v="3192"/>
    </i>
    <i>
      <x v="940"/>
      <x v="3485"/>
    </i>
    <i>
      <x v="941"/>
      <x v="2999"/>
    </i>
    <i>
      <x v="942"/>
      <x v="1420"/>
    </i>
    <i>
      <x v="943"/>
      <x v="2974"/>
    </i>
    <i>
      <x v="944"/>
      <x v="2762"/>
    </i>
    <i>
      <x v="945"/>
      <x v="865"/>
    </i>
    <i>
      <x v="946"/>
      <x v="2362"/>
    </i>
    <i>
      <x v="947"/>
      <x v="2432"/>
    </i>
    <i>
      <x v="948"/>
      <x v="1888"/>
    </i>
    <i>
      <x v="949"/>
      <x v="1643"/>
    </i>
    <i>
      <x v="950"/>
      <x v="1106"/>
    </i>
    <i>
      <x v="951"/>
      <x v="2986"/>
    </i>
    <i>
      <x v="952"/>
      <x v="431"/>
    </i>
    <i>
      <x v="953"/>
      <x v="1682"/>
    </i>
    <i>
      <x v="954"/>
      <x v="250"/>
    </i>
    <i>
      <x v="955"/>
      <x v="2459"/>
    </i>
    <i>
      <x v="956"/>
      <x v="2875"/>
    </i>
    <i>
      <x v="957"/>
      <x v="1015"/>
    </i>
    <i>
      <x v="958"/>
      <x v="531"/>
    </i>
    <i>
      <x v="959"/>
      <x v="3556"/>
    </i>
    <i>
      <x v="960"/>
      <x v="1791"/>
    </i>
    <i>
      <x v="961"/>
      <x v="3376"/>
    </i>
    <i>
      <x v="962"/>
      <x v="1604"/>
    </i>
    <i>
      <x v="963"/>
      <x v="3652"/>
    </i>
    <i>
      <x v="964"/>
      <x v="1336"/>
    </i>
    <i>
      <x v="965"/>
      <x v="2435"/>
    </i>
    <i>
      <x v="966"/>
      <x v="1601"/>
    </i>
    <i>
      <x v="967"/>
      <x v="515"/>
    </i>
    <i>
      <x v="968"/>
      <x v="2088"/>
    </i>
    <i>
      <x v="969"/>
      <x v="2049"/>
    </i>
    <i>
      <x v="970"/>
      <x v="3690"/>
    </i>
    <i>
      <x v="971"/>
      <x v="3687"/>
    </i>
    <i>
      <x v="972"/>
      <x v="365"/>
    </i>
    <i>
      <x v="973"/>
      <x v="3686"/>
    </i>
    <i>
      <x v="974"/>
      <x v="1845"/>
    </i>
    <i>
      <x v="975"/>
      <x v="1264"/>
    </i>
    <i>
      <x v="976"/>
      <x v="769"/>
    </i>
    <i>
      <x v="977"/>
      <x v="2810"/>
    </i>
    <i>
      <x v="978"/>
      <x v="1524"/>
    </i>
    <i>
      <x v="979"/>
      <x v="3800"/>
    </i>
    <i>
      <x v="980"/>
      <x v="1726"/>
    </i>
    <i>
      <x v="981"/>
      <x v="3184"/>
    </i>
    <i>
      <x v="982"/>
      <x v="2985"/>
    </i>
    <i>
      <x v="983"/>
      <x v="3990"/>
    </i>
    <i>
      <x v="984"/>
      <x v="663"/>
    </i>
    <i>
      <x v="985"/>
      <x v="694"/>
    </i>
    <i>
      <x v="986"/>
      <x v="1056"/>
    </i>
    <i>
      <x v="987"/>
      <x v="1832"/>
    </i>
    <i>
      <x v="988"/>
      <x v="3373"/>
    </i>
    <i>
      <x v="989"/>
      <x v="2559"/>
    </i>
    <i>
      <x v="990"/>
      <x v="3431"/>
    </i>
    <i>
      <x v="991"/>
      <x v="2801"/>
    </i>
    <i>
      <x v="992"/>
      <x v="3947"/>
    </i>
    <i>
      <x v="993"/>
      <x v="1613"/>
    </i>
    <i>
      <x v="994"/>
      <x v="1662"/>
    </i>
    <i>
      <x v="995"/>
      <x v="914"/>
    </i>
    <i>
      <x v="996"/>
      <x v="3007"/>
    </i>
    <i>
      <x v="997"/>
      <x v="1677"/>
    </i>
    <i>
      <x v="998"/>
      <x v="2359"/>
    </i>
    <i>
      <x v="999"/>
      <x v="440"/>
    </i>
    <i>
      <x v="1064"/>
      <x v="3923"/>
    </i>
    <i>
      <x v="1065"/>
      <x v="961"/>
    </i>
    <i>
      <x v="1066"/>
      <x v="3003"/>
    </i>
    <i>
      <x v="1067"/>
      <x v="1136"/>
    </i>
    <i>
      <x v="1068"/>
      <x v="3574"/>
    </i>
    <i>
      <x v="1069"/>
      <x v="3872"/>
    </i>
    <i>
      <x v="1070"/>
      <x v="2580"/>
    </i>
    <i>
      <x v="1071"/>
      <x v="979"/>
    </i>
    <i>
      <x v="1072"/>
      <x v="4048"/>
    </i>
    <i>
      <x v="1073"/>
      <x v="2675"/>
    </i>
    <i>
      <x v="1074"/>
      <x v="1841"/>
    </i>
    <i>
      <x v="1075"/>
      <x v="3784"/>
    </i>
    <i>
      <x v="1076"/>
      <x v="1794"/>
    </i>
    <i>
      <x v="1077"/>
      <x v="1893"/>
    </i>
    <i>
      <x v="1078"/>
      <x v="2290"/>
    </i>
    <i>
      <x v="1079"/>
      <x v="2954"/>
    </i>
    <i>
      <x v="1080"/>
      <x v="2966"/>
    </i>
    <i>
      <x v="1081"/>
      <x v="3333"/>
    </i>
    <i>
      <x v="1082"/>
      <x v="3231"/>
    </i>
    <i>
      <x v="1083"/>
      <x v="3916"/>
    </i>
    <i>
      <x v="1084"/>
      <x v="2246"/>
    </i>
    <i>
      <x v="1085"/>
      <x v="3155"/>
    </i>
    <i>
      <x v="1086"/>
      <x v="885"/>
    </i>
    <i>
      <x v="1087"/>
      <x v="1607"/>
    </i>
    <i>
      <x v="1088"/>
      <x v="3112"/>
    </i>
    <i>
      <x v="1089"/>
      <x v="1127"/>
    </i>
    <i>
      <x v="1090"/>
      <x v="1469"/>
    </i>
    <i>
      <x v="1091"/>
      <x v="1976"/>
    </i>
    <i>
      <x v="1092"/>
      <x v="3772"/>
    </i>
    <i>
      <x v="1093"/>
      <x v="1465"/>
    </i>
    <i>
      <x v="1094"/>
      <x v="3078"/>
    </i>
    <i>
      <x v="1095"/>
      <x v="2612"/>
    </i>
    <i>
      <x v="1096"/>
      <x v="637"/>
    </i>
    <i>
      <x v="1097"/>
      <x v="2666"/>
    </i>
    <i>
      <x v="1098"/>
      <x v="1818"/>
    </i>
    <i>
      <x v="1099"/>
      <x v="4066"/>
    </i>
    <i>
      <x v="1100"/>
      <x v="278"/>
    </i>
    <i>
      <x v="1101"/>
      <x v="3124"/>
    </i>
    <i>
      <x v="1102"/>
      <x v="2799"/>
    </i>
    <i>
      <x v="1103"/>
      <x v="3514"/>
    </i>
    <i>
      <x v="1104"/>
      <x v="3128"/>
    </i>
    <i>
      <x v="1105"/>
      <x v="2303"/>
    </i>
    <i>
      <x v="1106"/>
      <x v="452"/>
    </i>
    <i>
      <x v="1107"/>
      <x v="3451"/>
    </i>
    <i>
      <x v="1108"/>
      <x v="3887"/>
    </i>
    <i>
      <x v="1109"/>
      <x v="134"/>
    </i>
    <i>
      <x v="1110"/>
      <x v="2629"/>
    </i>
    <i>
      <x v="1111"/>
      <x v="1248"/>
    </i>
    <i>
      <x v="1112"/>
      <x v="1758"/>
    </i>
    <i>
      <x v="1113"/>
      <x v="251"/>
    </i>
    <i>
      <x v="1114"/>
      <x v="3212"/>
    </i>
    <i>
      <x v="1115"/>
      <x v="500"/>
    </i>
    <i>
      <x v="1116"/>
      <x v="2659"/>
    </i>
    <i>
      <x v="1117"/>
      <x v="2110"/>
    </i>
    <i>
      <x v="1118"/>
      <x v="469"/>
    </i>
    <i>
      <x v="1119"/>
      <x v="1686"/>
    </i>
    <i>
      <x v="1120"/>
      <x v="2528"/>
    </i>
    <i>
      <x v="1121"/>
      <x v="2653"/>
    </i>
    <i>
      <x v="1122"/>
      <x v="1251"/>
    </i>
    <i>
      <x v="1123"/>
      <x v="1012"/>
    </i>
    <i>
      <x v="1124"/>
      <x v="971"/>
    </i>
    <i>
      <x v="1125"/>
      <x v="3843"/>
    </i>
    <i>
      <x v="1126"/>
      <x v="1261"/>
    </i>
    <i>
      <x v="1127"/>
      <x v="258"/>
    </i>
    <i>
      <x v="1128"/>
      <x v="1188"/>
    </i>
    <i>
      <x v="1129"/>
      <x v="373"/>
    </i>
    <i>
      <x v="1130"/>
      <x v="3222"/>
    </i>
    <i>
      <x v="1131"/>
      <x v="1557"/>
    </i>
    <i>
      <x v="1132"/>
      <x v="2368"/>
    </i>
    <i>
      <x v="1133"/>
      <x v="2515"/>
    </i>
    <i>
      <x v="1134"/>
      <x v="2294"/>
    </i>
    <i>
      <x v="1135"/>
      <x v="3812"/>
    </i>
    <i>
      <x v="1136"/>
      <x v="2374"/>
    </i>
    <i>
      <x v="1137"/>
      <x v="2317"/>
    </i>
    <i>
      <x v="1138"/>
      <x v="2971"/>
    </i>
    <i>
      <x v="1139"/>
      <x v="3037"/>
    </i>
    <i>
      <x v="1140"/>
      <x v="2109"/>
    </i>
    <i>
      <x v="1141"/>
      <x v="396"/>
    </i>
    <i>
      <x v="1142"/>
      <x v="158"/>
    </i>
    <i>
      <x v="1143"/>
      <x v="821"/>
    </i>
    <i>
      <x v="1144"/>
      <x v="3971"/>
    </i>
    <i>
      <x v="1145"/>
      <x v="195"/>
    </i>
    <i>
      <x v="1146"/>
      <x v="2976"/>
    </i>
    <i>
      <x v="1147"/>
      <x v="457"/>
    </i>
    <i>
      <x v="1148"/>
      <x v="3955"/>
    </i>
    <i>
      <x v="1149"/>
      <x v="3382"/>
    </i>
    <i>
      <x v="1150"/>
      <x v="741"/>
    </i>
    <i>
      <x v="1151"/>
      <x v="549"/>
    </i>
    <i>
      <x v="1152"/>
      <x v="2473"/>
    </i>
    <i>
      <x v="1153"/>
      <x v="3320"/>
    </i>
    <i>
      <x v="1154"/>
      <x v="1197"/>
    </i>
    <i>
      <x v="1155"/>
      <x v="2172"/>
    </i>
    <i>
      <x v="1156"/>
      <x v="1410"/>
    </i>
    <i>
      <x v="1157"/>
      <x v="532"/>
    </i>
    <i>
      <x v="1158"/>
      <x v="1476"/>
    </i>
    <i>
      <x v="1159"/>
      <x v="2963"/>
    </i>
    <i>
      <x v="1160"/>
      <x v="1414"/>
    </i>
    <i>
      <x v="1161"/>
      <x v="2654"/>
    </i>
    <i>
      <x v="1162"/>
      <x v="3160"/>
    </i>
    <i>
      <x v="1163"/>
      <x v="4003"/>
    </i>
    <i>
      <x v="1164"/>
      <x v="470"/>
    </i>
    <i>
      <x v="1165"/>
      <x v="875"/>
    </i>
    <i>
      <x v="1166"/>
      <x v="1172"/>
    </i>
    <i>
      <x v="1167"/>
      <x v="1061"/>
    </i>
    <i>
      <x v="1168"/>
      <x v="2946"/>
    </i>
    <i>
      <x v="1169"/>
      <x v="1219"/>
    </i>
    <i>
      <x v="1170"/>
      <x v="1695"/>
    </i>
    <i>
      <x v="1171"/>
      <x v="3499"/>
    </i>
    <i>
      <x v="1172"/>
      <x v="1908"/>
    </i>
    <i>
      <x v="1173"/>
      <x v="2329"/>
    </i>
    <i>
      <x v="1174"/>
      <x v="1311"/>
    </i>
    <i>
      <x v="1175"/>
      <x v="455"/>
    </i>
    <i>
      <x v="1176"/>
      <x v="2161"/>
    </i>
    <i>
      <x v="1177"/>
      <x v="1250"/>
    </i>
    <i>
      <x v="1178"/>
      <x v="3708"/>
    </i>
    <i>
      <x v="1179"/>
      <x v="1044"/>
    </i>
    <i>
      <x v="1180"/>
      <x v="1534"/>
    </i>
    <i>
      <x v="1181"/>
      <x v="1372"/>
    </i>
    <i>
      <x v="1182"/>
      <x v="1704"/>
    </i>
    <i>
      <x v="1183"/>
      <x v="1226"/>
    </i>
    <i>
      <x v="1404"/>
      <x v="149"/>
    </i>
    <i>
      <x v="1405"/>
      <x v="3277"/>
    </i>
    <i>
      <x v="1406"/>
      <x v="2065"/>
    </i>
    <i>
      <x v="1407"/>
      <x v="2245"/>
    </i>
    <i>
      <x v="1408"/>
      <x v="1275"/>
    </i>
    <i>
      <x v="1409"/>
      <x v="2178"/>
    </i>
    <i>
      <x v="1410"/>
      <x v="1095"/>
    </i>
    <i>
      <x v="1411"/>
      <x v="3347"/>
    </i>
    <i>
      <x v="1412"/>
      <x v="1203"/>
    </i>
    <i>
      <x v="1413"/>
      <x v="1881"/>
    </i>
    <i>
      <x v="1414"/>
      <x v="909"/>
    </i>
    <i>
      <x v="1415"/>
      <x v="3327"/>
    </i>
    <i>
      <x v="1416"/>
      <x v="1318"/>
    </i>
    <i>
      <x v="1417"/>
      <x v="965"/>
    </i>
    <i>
      <x v="1418"/>
      <x v="2695"/>
    </i>
    <i>
      <x v="1419"/>
      <x v="571"/>
    </i>
    <i>
      <x v="1420"/>
      <x v="2896"/>
    </i>
    <i>
      <x v="1421"/>
      <x v="1070"/>
    </i>
    <i>
      <x v="1422"/>
      <x v="30"/>
    </i>
    <i>
      <x v="1423"/>
      <x v="2601"/>
    </i>
    <i>
      <x v="1424"/>
      <x v="3144"/>
    </i>
    <i>
      <x v="1425"/>
      <x v="1439"/>
    </i>
    <i>
      <x v="1426"/>
      <x v="959"/>
    </i>
    <i>
      <x v="1427"/>
      <x v="3997"/>
    </i>
    <i>
      <x v="1428"/>
      <x v="3790"/>
    </i>
    <i>
      <x v="1429"/>
      <x v="124"/>
    </i>
    <i>
      <x v="1430"/>
      <x v="1081"/>
    </i>
    <i>
      <x v="1431"/>
      <x v="2638"/>
    </i>
    <i>
      <x v="1432"/>
      <x v="3428"/>
    </i>
    <i>
      <x v="1433"/>
      <x v="3399"/>
    </i>
    <i>
      <x v="1434"/>
      <x v="3789"/>
    </i>
    <i>
      <x v="1435"/>
      <x v="3805"/>
    </i>
    <i>
      <x v="1436"/>
      <x v="3788"/>
    </i>
    <i>
      <x v="1437"/>
      <x v="3267"/>
    </i>
    <i>
      <x v="1438"/>
      <x v="1149"/>
    </i>
    <i>
      <x v="1439"/>
      <x v="3958"/>
    </i>
    <i>
      <x v="1440"/>
      <x v="2472"/>
    </i>
    <i>
      <x v="1441"/>
      <x v="2937"/>
    </i>
    <i>
      <x v="1442"/>
      <x v="327"/>
    </i>
    <i>
      <x v="1443"/>
      <x v="3787"/>
    </i>
    <i>
      <x v="1444"/>
      <x v="1096"/>
    </i>
    <i>
      <x v="1445"/>
      <x v="1170"/>
    </i>
    <i>
      <x v="1446"/>
      <x v="1691"/>
    </i>
    <i>
      <x v="1447"/>
      <x v="1649"/>
    </i>
    <i>
      <x v="1448"/>
      <x v="1190"/>
    </i>
    <i>
      <x v="1449"/>
      <x v="2061"/>
    </i>
    <i>
      <x v="1450"/>
      <x v="3257"/>
    </i>
    <i>
      <x v="1481"/>
      <x v="999"/>
    </i>
    <i>
      <x v="1482"/>
      <x v="542"/>
    </i>
    <i>
      <x v="1483"/>
      <x v="3292"/>
    </i>
    <i>
      <x v="1484"/>
      <x v="176"/>
    </i>
    <i>
      <x v="1485"/>
      <x v="845"/>
    </i>
    <i>
      <x v="1486"/>
      <x v="1592"/>
    </i>
    <i>
      <x v="1487"/>
      <x v="4084"/>
    </i>
    <i>
      <x v="1488"/>
      <x v="2262"/>
    </i>
    <i>
      <x v="1489"/>
      <x v="2660"/>
    </i>
    <i>
      <x v="1490"/>
      <x v="2637"/>
    </i>
    <i>
      <x v="1491"/>
      <x v="3195"/>
    </i>
    <i>
      <x v="1492"/>
      <x v="3418"/>
    </i>
    <i>
      <x v="1493"/>
      <x v="3414"/>
    </i>
    <i>
      <x v="1494"/>
      <x v="2959"/>
    </i>
    <i>
      <x v="1495"/>
      <x v="211"/>
    </i>
    <i>
      <x v="1496"/>
      <x v="3188"/>
    </i>
    <i>
      <x v="1497"/>
      <x v="893"/>
    </i>
    <i>
      <x v="1498"/>
      <x v="307"/>
    </i>
    <i>
      <x v="1499"/>
      <x v="3607"/>
    </i>
    <i>
      <x v="1500"/>
      <x v="3204"/>
    </i>
    <i>
      <x v="1541"/>
      <x v="3543"/>
    </i>
    <i>
      <x v="1542"/>
      <x v="1234"/>
    </i>
    <i>
      <x v="1543"/>
      <x v="3157"/>
    </i>
    <i>
      <x v="1544"/>
      <x v="1861"/>
    </i>
    <i>
      <x v="1545"/>
      <x v="2280"/>
    </i>
    <i>
      <x v="1546"/>
      <x v="1508"/>
    </i>
    <i>
      <x v="1547"/>
      <x v="3039"/>
    </i>
    <i>
      <x v="1548"/>
      <x v="728"/>
    </i>
    <i>
      <x v="1549"/>
      <x v="139"/>
    </i>
    <i>
      <x v="1550"/>
      <x v="1698"/>
    </i>
    <i>
      <x v="1551"/>
      <x v="2682"/>
    </i>
    <i>
      <x v="1552"/>
      <x v="3883"/>
    </i>
    <i>
      <x v="1553"/>
      <x v="437"/>
    </i>
    <i>
      <x v="1554"/>
      <x v="461"/>
    </i>
    <i>
      <x v="1555"/>
      <x v="793"/>
    </i>
    <i>
      <x v="1556"/>
      <x v="3993"/>
    </i>
    <i>
      <x v="1557"/>
      <x v="2714"/>
    </i>
    <i>
      <x v="1558"/>
      <x v="2002"/>
    </i>
    <i>
      <x v="1559"/>
      <x v="2321"/>
    </i>
    <i>
      <x v="1560"/>
      <x v="1167"/>
    </i>
    <i>
      <x v="1581"/>
      <x v="3616"/>
    </i>
    <i>
      <x v="1582"/>
      <x v="2843"/>
    </i>
    <i>
      <x v="1583"/>
      <x v="1192"/>
    </i>
    <i>
      <x v="1584"/>
      <x v="1917"/>
    </i>
    <i>
      <x v="1585"/>
      <x v="1962"/>
    </i>
    <i>
      <x v="1586"/>
      <x v="2168"/>
    </i>
    <i>
      <x v="1587"/>
      <x v="280"/>
    </i>
    <i>
      <x v="1588"/>
      <x v="3588"/>
    </i>
    <i>
      <x v="1589"/>
      <x v="232"/>
    </i>
    <i>
      <x v="1590"/>
      <x v="353"/>
    </i>
    <i>
      <x v="1591"/>
      <x v="1680"/>
    </i>
    <i>
      <x v="1592"/>
      <x v="3663"/>
    </i>
    <i>
      <x v="1593"/>
      <x v="2504"/>
    </i>
    <i>
      <x v="1594"/>
      <x v="2842"/>
    </i>
    <i>
      <x v="1595"/>
      <x v="778"/>
    </i>
    <i>
      <x v="1596"/>
      <x v="3645"/>
    </i>
    <i>
      <x v="1597"/>
      <x v="3893"/>
    </i>
    <i>
      <x v="1598"/>
      <x v="1005"/>
    </i>
    <i>
      <x v="1599"/>
      <x v="3475"/>
    </i>
    <i>
      <x v="1600"/>
      <x v="2394"/>
    </i>
    <i>
      <x v="1701"/>
      <x v="28"/>
    </i>
    <i>
      <x v="1702"/>
      <x v="2013"/>
    </i>
    <i>
      <x v="1703"/>
      <x v="1774"/>
    </i>
    <i>
      <x v="1704"/>
      <x v="1737"/>
    </i>
    <i>
      <x v="1705"/>
      <x v="2495"/>
    </i>
    <i>
      <x v="1706"/>
      <x v="1274"/>
    </i>
    <i>
      <x v="1707"/>
      <x v="1581"/>
    </i>
    <i>
      <x v="1708"/>
      <x v="2561"/>
    </i>
    <i>
      <x v="1709"/>
      <x v="2628"/>
    </i>
    <i>
      <x v="1710"/>
      <x v="2596"/>
    </i>
    <i>
      <x v="1711"/>
      <x v="2710"/>
    </i>
    <i>
      <x v="1712"/>
      <x v="2142"/>
    </i>
    <i>
      <x v="1713"/>
      <x v="102"/>
    </i>
    <i>
      <x v="1714"/>
      <x v="2554"/>
    </i>
    <i>
      <x v="1715"/>
      <x v="3424"/>
    </i>
    <i>
      <x v="1716"/>
      <x v="313"/>
    </i>
    <i>
      <x v="1717"/>
      <x v="2920"/>
    </i>
    <i>
      <x v="1718"/>
      <x v="3567"/>
    </i>
    <i>
      <x v="1719"/>
      <x v="2127"/>
    </i>
    <i>
      <x v="1720"/>
      <x v="1786"/>
    </i>
    <i>
      <x v="1721"/>
      <x v="25"/>
    </i>
    <i>
      <x v="1722"/>
      <x v="2572"/>
    </i>
    <i>
      <x v="1723"/>
      <x v="3123"/>
    </i>
    <i>
      <x v="1724"/>
      <x v="958"/>
    </i>
    <i>
      <x v="1725"/>
      <x v="3874"/>
    </i>
    <i>
      <x v="1726"/>
      <x v="18"/>
    </i>
    <i>
      <x v="1727"/>
      <x v="2284"/>
    </i>
    <i>
      <x v="1728"/>
      <x v="4034"/>
    </i>
    <i>
      <x v="1729"/>
      <x v="2124"/>
    </i>
    <i>
      <x v="1730"/>
      <x v="3807"/>
    </i>
    <i>
      <x v="1731"/>
      <x v="2816"/>
    </i>
    <i>
      <x v="1732"/>
      <x v="758"/>
    </i>
    <i>
      <x v="1733"/>
      <x v="3999"/>
    </i>
    <i>
      <x v="1734"/>
      <x v="3130"/>
    </i>
    <i>
      <x v="1735"/>
      <x v="1900"/>
    </i>
    <i>
      <x v="1736"/>
      <x v="1631"/>
    </i>
    <i>
      <x v="1737"/>
      <x v="1424"/>
    </i>
    <i>
      <x v="1738"/>
      <x v="3378"/>
    </i>
    <i>
      <x v="1739"/>
      <x v="3176"/>
    </i>
    <i>
      <x v="1740"/>
      <x v="2704"/>
    </i>
    <i>
      <x v="1764"/>
      <x v="557"/>
    </i>
    <i>
      <x v="1765"/>
      <x v="2354"/>
    </i>
    <i>
      <x v="1766"/>
      <x v="2488"/>
    </i>
    <i>
      <x v="1767"/>
      <x v="2393"/>
    </i>
    <i>
      <x v="1768"/>
      <x v="3178"/>
    </i>
    <i>
      <x v="1769"/>
      <x v="2270"/>
    </i>
    <i>
      <x v="1770"/>
      <x v="2518"/>
    </i>
    <i>
      <x v="1771"/>
      <x v="17"/>
    </i>
    <i>
      <x v="1772"/>
      <x v="4010"/>
    </i>
    <i>
      <x v="1773"/>
      <x v="3810"/>
    </i>
    <i>
      <x v="1774"/>
      <x v="3684"/>
    </i>
    <i>
      <x v="1775"/>
      <x v="2229"/>
    </i>
    <i>
      <x v="1776"/>
      <x v="1016"/>
    </i>
    <i>
      <x v="1777"/>
      <x v="315"/>
    </i>
    <i>
      <x v="1778"/>
      <x v="2551"/>
    </i>
    <i>
      <x v="1779"/>
      <x v="2426"/>
    </i>
    <i>
      <x v="1780"/>
      <x v="2268"/>
    </i>
    <i>
      <x v="1781"/>
      <x v="2542"/>
    </i>
    <i>
      <x v="1782"/>
      <x v="1806"/>
    </i>
    <i>
      <x v="1783"/>
      <x v="1574"/>
    </i>
    <i>
      <x v="1784"/>
      <x v="3898"/>
    </i>
    <i>
      <x v="1785"/>
      <x v="1401"/>
    </i>
    <i>
      <x v="1786"/>
      <x v="2341"/>
    </i>
    <i>
      <x v="1787"/>
      <x v="325"/>
    </i>
    <i>
      <x v="1788"/>
      <x v="523"/>
    </i>
    <i>
      <x v="1789"/>
      <x v="2431"/>
    </i>
    <i>
      <x v="1790"/>
      <x v="2735"/>
    </i>
    <i>
      <x v="1791"/>
      <x v="973"/>
    </i>
    <i>
      <x v="1792"/>
      <x v="512"/>
    </i>
    <i>
      <x v="1793"/>
      <x v="1965"/>
    </i>
    <i>
      <x v="1794"/>
      <x v="3907"/>
    </i>
    <i>
      <x v="1795"/>
      <x v="3250"/>
    </i>
    <i>
      <x v="1796"/>
      <x v="1809"/>
    </i>
    <i>
      <x v="1797"/>
      <x v="2725"/>
    </i>
    <i>
      <x v="1798"/>
      <x v="342"/>
    </i>
    <i>
      <x v="1799"/>
      <x v="3654"/>
    </i>
    <i>
      <x v="1800"/>
      <x v="3618"/>
    </i>
    <i>
      <x v="1801"/>
      <x v="802"/>
    </i>
    <i>
      <x v="1802"/>
      <x v="2413"/>
    </i>
    <i>
      <x v="1803"/>
      <x v="2366"/>
    </i>
    <i>
      <x v="1804"/>
      <x v="2312"/>
    </i>
    <i>
      <x v="1805"/>
      <x v="569"/>
    </i>
    <i>
      <x v="1806"/>
      <x v="337"/>
    </i>
    <i>
      <x v="1807"/>
      <x v="386"/>
    </i>
    <i>
      <x v="1808"/>
      <x v="352"/>
    </i>
    <i>
      <x v="1809"/>
      <x v="1395"/>
    </i>
    <i>
      <x v="1810"/>
      <x v="1156"/>
    </i>
    <i>
      <x v="1811"/>
      <x v="3693"/>
    </i>
    <i>
      <x v="1812"/>
      <x v="2798"/>
    </i>
    <i>
      <x v="1813"/>
      <x v="1925"/>
    </i>
    <i>
      <x v="1814"/>
      <x v="2242"/>
    </i>
    <i>
      <x v="1815"/>
      <x v="3230"/>
    </i>
    <i>
      <x v="1816"/>
      <x v="2183"/>
    </i>
    <i>
      <x v="1817"/>
      <x v="3741"/>
    </i>
    <i>
      <x v="1818"/>
      <x v="1310"/>
    </i>
    <i>
      <x v="1819"/>
      <x v="779"/>
    </i>
    <i>
      <x v="1820"/>
      <x v="1230"/>
    </i>
    <i>
      <x v="1861"/>
      <x v="1255"/>
    </i>
    <i>
      <x v="1862"/>
      <x v="2646"/>
    </i>
    <i>
      <x v="1863"/>
      <x v="2617"/>
    </i>
    <i>
      <x v="1864"/>
      <x v="1132"/>
    </i>
    <i>
      <x v="1865"/>
      <x v="3595"/>
    </i>
    <i>
      <x v="1866"/>
      <x v="2091"/>
    </i>
    <i>
      <x v="1867"/>
      <x v="2118"/>
    </i>
    <i>
      <x v="1868"/>
      <x v="1447"/>
    </i>
    <i>
      <x v="1869"/>
      <x v="706"/>
    </i>
    <i>
      <x v="1870"/>
      <x v="666"/>
    </i>
    <i>
      <x v="1871"/>
      <x v="3248"/>
    </i>
    <i>
      <x v="1872"/>
      <x v="4102"/>
    </i>
    <i>
      <x v="1873"/>
      <x v="3579"/>
    </i>
    <i>
      <x v="1874"/>
      <x v="2455"/>
    </i>
    <i>
      <x v="1875"/>
      <x v="785"/>
    </i>
    <i>
      <x v="1876"/>
      <x v="2145"/>
    </i>
    <i>
      <x v="1877"/>
      <x v="751"/>
    </i>
    <i>
      <x v="1878"/>
      <x v="433"/>
    </i>
    <i>
      <x v="1879"/>
      <x v="305"/>
    </i>
    <i>
      <x v="1880"/>
      <x v="2945"/>
    </i>
    <i>
      <x v="1901"/>
      <x v="1827"/>
    </i>
    <i>
      <x v="1902"/>
      <x v="693"/>
    </i>
    <i>
      <x v="1903"/>
      <x v="2159"/>
    </i>
    <i>
      <x v="1904"/>
      <x v="2982"/>
    </i>
    <i>
      <x v="1905"/>
      <x v="892"/>
    </i>
    <i>
      <x v="1906"/>
      <x v="2026"/>
    </i>
    <i>
      <x v="1907"/>
      <x v="1952"/>
    </i>
    <i>
      <x v="1908"/>
      <x v="519"/>
    </i>
    <i>
      <x v="1909"/>
      <x v="1958"/>
    </i>
    <i>
      <x v="1910"/>
      <x v="3718"/>
    </i>
    <i>
      <x v="1911"/>
      <x v="733"/>
    </i>
    <i>
      <x v="1912"/>
      <x v="3014"/>
    </i>
    <i>
      <x v="1913"/>
      <x v="3747"/>
    </i>
    <i>
      <x v="1914"/>
      <x v="4105"/>
    </i>
    <i>
      <x v="1915"/>
      <x v="3310"/>
    </i>
    <i>
      <x v="1916"/>
      <x v="3542"/>
    </i>
    <i>
      <x v="1917"/>
      <x v="763"/>
    </i>
    <i>
      <x v="1918"/>
      <x v="638"/>
    </i>
    <i>
      <x v="1919"/>
      <x v="1887"/>
    </i>
    <i>
      <x v="1920"/>
      <x v="602"/>
    </i>
    <i>
      <x v="1981"/>
      <x v="413"/>
    </i>
    <i>
      <x v="1982"/>
      <x v="1978"/>
    </i>
    <i>
      <x v="1983"/>
      <x v="3903"/>
    </i>
    <i>
      <x v="1984"/>
      <x v="1992"/>
    </i>
    <i>
      <x v="1985"/>
      <x v="2128"/>
    </i>
    <i>
      <x v="1986"/>
      <x v="2345"/>
    </i>
    <i>
      <x v="1987"/>
      <x v="1084"/>
    </i>
    <i>
      <x v="1988"/>
      <x v="2482"/>
    </i>
    <i>
      <x v="1989"/>
      <x v="2928"/>
    </i>
    <i>
      <x v="1990"/>
      <x v="3666"/>
    </i>
    <i>
      <x v="1991"/>
      <x v="2553"/>
    </i>
    <i>
      <x v="1992"/>
      <x v="3679"/>
    </i>
    <i>
      <x v="1993"/>
      <x v="2381"/>
    </i>
    <i>
      <x v="1994"/>
      <x v="3565"/>
    </i>
    <i>
      <x v="1995"/>
      <x v="3402"/>
    </i>
    <i>
      <x v="1996"/>
      <x v="1931"/>
    </i>
    <i>
      <x v="1997"/>
      <x v="2489"/>
    </i>
    <i>
      <x v="1998"/>
      <x v="2490"/>
    </i>
    <i>
      <x v="1999"/>
      <x v="2530"/>
    </i>
    <i>
      <x v="2000"/>
      <x v="1711"/>
    </i>
    <i>
      <x v="2121"/>
      <x v="1891"/>
    </i>
    <i>
      <x v="2122"/>
      <x v="689"/>
    </i>
    <i>
      <x v="2123"/>
      <x v="155"/>
    </i>
    <i>
      <x v="2124"/>
      <x v="443"/>
    </i>
    <i>
      <x v="2125"/>
      <x v="488"/>
    </i>
    <i>
      <x v="2126"/>
      <x v="983"/>
    </i>
    <i>
      <x v="2127"/>
      <x v="3733"/>
    </i>
    <i>
      <x v="2128"/>
      <x v="2047"/>
    </i>
    <i>
      <x v="2129"/>
      <x v="2578"/>
    </i>
    <i>
      <x v="2130"/>
      <x v="4042"/>
    </i>
    <i>
      <x v="2131"/>
      <x v="2849"/>
    </i>
    <i>
      <x v="2132"/>
      <x v="3864"/>
    </i>
    <i>
      <x v="2133"/>
      <x v="3945"/>
    </i>
    <i>
      <x v="2134"/>
      <x v="2566"/>
    </i>
    <i>
      <x v="2135"/>
      <x v="3227"/>
    </i>
    <i>
      <x v="2136"/>
      <x v="902"/>
    </i>
    <i>
      <x v="2137"/>
      <x v="1870"/>
    </i>
    <i>
      <x v="2138"/>
      <x v="3196"/>
    </i>
    <i>
      <x v="2139"/>
      <x v="2071"/>
    </i>
    <i>
      <x v="2140"/>
      <x v="1575"/>
    </i>
    <i>
      <x v="2141"/>
      <x v="1838"/>
    </i>
    <i>
      <x v="2142"/>
      <x v="2108"/>
    </i>
    <i>
      <x v="2143"/>
      <x v="1419"/>
    </i>
    <i>
      <x v="2144"/>
      <x v="2613"/>
    </i>
    <i>
      <x v="2145"/>
      <x v="3710"/>
    </i>
    <i>
      <x v="2146"/>
      <x v="2261"/>
    </i>
    <i>
      <x v="2147"/>
      <x v="1757"/>
    </i>
    <i>
      <x v="2148"/>
      <x v="4103"/>
    </i>
    <i>
      <x v="2149"/>
      <x v="2605"/>
    </i>
    <i>
      <x v="2150"/>
      <x v="3657"/>
    </i>
    <i>
      <x v="2151"/>
      <x v="1399"/>
    </i>
    <i>
      <x v="2152"/>
      <x v="3050"/>
    </i>
    <i>
      <x v="2153"/>
      <x v="1702"/>
    </i>
    <i>
      <x v="2154"/>
      <x v="936"/>
    </i>
    <i>
      <x v="2155"/>
      <x v="3937"/>
    </i>
    <i>
      <x v="2156"/>
      <x v="520"/>
    </i>
    <i>
      <x v="2157"/>
      <x v="2305"/>
    </i>
    <i>
      <x v="2158"/>
      <x v="2468"/>
    </i>
    <i>
      <x v="2159"/>
      <x v="920"/>
    </i>
    <i>
      <x v="2160"/>
      <x v="400"/>
    </i>
    <i>
      <x v="2401"/>
      <x v="3337"/>
    </i>
    <i>
      <x v="2402"/>
      <x v="874"/>
    </i>
    <i>
      <x v="2403"/>
      <x v="3717"/>
    </i>
    <i>
      <x v="2404"/>
      <x v="3079"/>
    </i>
    <i>
      <x v="2405"/>
      <x v="1775"/>
    </i>
    <i>
      <x v="2406"/>
      <x v="401"/>
    </i>
    <i>
      <x v="2407"/>
      <x v="57"/>
    </i>
    <i>
      <x v="2408"/>
      <x v="2811"/>
    </i>
    <i>
      <x v="2409"/>
      <x v="1759"/>
    </i>
    <i>
      <x v="2410"/>
      <x v="3982"/>
    </i>
    <i>
      <x v="2411"/>
      <x v="3956"/>
    </i>
    <i>
      <x v="2412"/>
      <x v="1199"/>
    </i>
    <i>
      <x v="2413"/>
      <x v="1977"/>
    </i>
    <i>
      <x v="2414"/>
      <x v="1442"/>
    </i>
    <i>
      <x v="2415"/>
      <x v="1969"/>
    </i>
    <i>
      <x v="2416"/>
      <x v="2994"/>
    </i>
    <i>
      <x v="2417"/>
      <x v="1597"/>
    </i>
    <i>
      <x v="2418"/>
      <x v="2129"/>
    </i>
    <i>
      <x v="2419"/>
      <x v="1362"/>
    </i>
    <i>
      <x v="2420"/>
      <x v="2437"/>
    </i>
    <i>
      <x v="2421"/>
      <x v="1554"/>
    </i>
    <i>
      <x v="2422"/>
      <x v="1490"/>
    </i>
    <i>
      <x v="2423"/>
      <x v="1141"/>
    </i>
    <i>
      <x v="2424"/>
      <x v="1943"/>
    </i>
    <i>
      <x v="2425"/>
      <x v="1194"/>
    </i>
    <i>
      <x v="2426"/>
      <x v="3483"/>
    </i>
    <i>
      <x v="2427"/>
      <x v="4061"/>
    </i>
    <i>
      <x v="2428"/>
      <x v="2567"/>
    </i>
    <i>
      <x v="2429"/>
      <x v="2105"/>
    </i>
    <i>
      <x v="2430"/>
      <x v="1701"/>
    </i>
    <i>
      <x v="2431"/>
      <x v="2233"/>
    </i>
    <i>
      <x v="2432"/>
      <x v="1245"/>
    </i>
    <i>
      <x v="2433"/>
      <x v="3826"/>
    </i>
    <i>
      <x v="2434"/>
      <x v="1224"/>
    </i>
    <i>
      <x v="2435"/>
      <x v="2434"/>
    </i>
    <i>
      <x v="2436"/>
      <x v="3948"/>
    </i>
    <i>
      <x v="2437"/>
      <x v="876"/>
    </i>
    <i>
      <x v="2438"/>
      <x v="1198"/>
    </i>
    <i>
      <x v="2439"/>
      <x v="2512"/>
    </i>
    <i>
      <x v="2440"/>
      <x v="3375"/>
    </i>
    <i>
      <x v="2501"/>
      <x v="3275"/>
    </i>
    <i>
      <x v="2502"/>
      <x v="873"/>
    </i>
    <i>
      <x v="2503"/>
      <x v="695"/>
    </i>
    <i>
      <x v="2504"/>
      <x v="1389"/>
    </i>
    <i>
      <x v="2505"/>
      <x v="2449"/>
    </i>
    <i>
      <x v="2506"/>
      <x v="581"/>
    </i>
    <i>
      <x v="2507"/>
      <x v="1449"/>
    </i>
    <i>
      <x v="2508"/>
      <x v="2944"/>
    </i>
    <i>
      <x v="2509"/>
      <x v="11"/>
    </i>
    <i>
      <x v="2510"/>
      <x v="1018"/>
    </i>
    <i>
      <x v="2511"/>
      <x v="1975"/>
    </i>
    <i>
      <x v="2512"/>
      <x v="3020"/>
    </i>
    <i>
      <x v="2513"/>
      <x v="4074"/>
    </i>
    <i>
      <x v="2514"/>
      <x v="2010"/>
    </i>
    <i>
      <x v="2515"/>
      <x v="3271"/>
    </i>
    <i>
      <x v="2516"/>
      <x v="2201"/>
    </i>
    <i>
      <x v="2517"/>
      <x v="3304"/>
    </i>
    <i>
      <x v="2518"/>
      <x v="3042"/>
    </i>
    <i>
      <x v="2519"/>
      <x v="1808"/>
    </i>
    <i>
      <x v="2520"/>
      <x v="3264"/>
    </i>
    <i>
      <x v="2581"/>
      <x v="194"/>
    </i>
    <i>
      <x v="2582"/>
      <x v="1014"/>
    </i>
    <i>
      <x v="2583"/>
      <x v="849"/>
    </i>
    <i>
      <x v="2584"/>
      <x v="871"/>
    </i>
    <i>
      <x v="2585"/>
      <x v="1093"/>
    </i>
    <i>
      <x v="2586"/>
      <x v="1658"/>
    </i>
    <i>
      <x v="2587"/>
      <x v="4094"/>
    </i>
    <i>
      <x v="2588"/>
      <x v="3082"/>
    </i>
    <i>
      <x v="2589"/>
      <x v="3201"/>
    </i>
    <i>
      <x v="2590"/>
      <x v="2037"/>
    </i>
    <i>
      <x v="2591"/>
      <x v="2453"/>
    </i>
    <i>
      <x v="2592"/>
      <x v="1046"/>
    </i>
    <i>
      <x v="2593"/>
      <x v="1856"/>
    </i>
    <i>
      <x v="2594"/>
      <x v="3617"/>
    </i>
    <i>
      <x v="2595"/>
      <x v="1196"/>
    </i>
    <i>
      <x v="2596"/>
      <x v="3313"/>
    </i>
    <i>
      <x v="2597"/>
      <x v="671"/>
    </i>
    <i>
      <x v="2598"/>
      <x v="2786"/>
    </i>
    <i>
      <x v="2599"/>
      <x v="1066"/>
    </i>
    <i>
      <x v="2600"/>
      <x v="1448"/>
    </i>
    <i>
      <x v="2641"/>
      <x v="642"/>
    </i>
    <i>
      <x v="2642"/>
      <x v="2086"/>
    </i>
    <i>
      <x v="2670"/>
      <x v="1354"/>
    </i>
    <i>
      <x v="2671"/>
      <x v="3819"/>
    </i>
    <i>
      <x v="2672"/>
      <x v="2388"/>
    </i>
    <i>
      <x v="2673"/>
      <x v="1504"/>
    </i>
    <i>
      <x v="2674"/>
      <x v="648"/>
    </i>
    <i>
      <x v="2675"/>
      <x v="2094"/>
    </i>
    <i>
      <x v="2676"/>
      <x v="3779"/>
    </i>
    <i>
      <x v="2677"/>
      <x v="3761"/>
    </i>
    <i>
      <x v="2678"/>
      <x v="3959"/>
    </i>
    <i>
      <x v="2679"/>
      <x v="978"/>
    </i>
    <i>
      <x v="2680"/>
      <x v="1611"/>
    </i>
    <i>
      <x v="2681"/>
      <x v="1765"/>
    </i>
    <i>
      <x v="2682"/>
      <x v="3769"/>
    </i>
    <i>
      <x v="2683"/>
      <x v="1783"/>
    </i>
    <i>
      <x v="2684"/>
      <x v="295"/>
    </i>
    <i>
      <x v="2685"/>
      <x v="2260"/>
    </i>
    <i>
      <x v="2686"/>
      <x v="3104"/>
    </i>
    <i>
      <x v="2687"/>
      <x v="2232"/>
    </i>
    <i>
      <x v="2688"/>
      <x v="2022"/>
    </i>
    <i>
      <x v="2689"/>
      <x v="2216"/>
    </i>
    <i>
      <x v="2690"/>
      <x v="1441"/>
    </i>
    <i>
      <x v="2691"/>
      <x v="823"/>
    </i>
    <i>
      <x v="2692"/>
      <x v="60"/>
    </i>
    <i>
      <x v="2693"/>
      <x v="749"/>
    </i>
    <i>
      <x v="2694"/>
      <x v="3185"/>
    </i>
    <i>
      <x v="2695"/>
      <x v="1133"/>
    </i>
    <i>
      <x v="2696"/>
      <x v="3506"/>
    </i>
    <i>
      <x v="2697"/>
      <x v="994"/>
    </i>
    <i>
      <x v="2698"/>
      <x v="456"/>
    </i>
    <i>
      <x v="2699"/>
      <x v="2238"/>
    </i>
    <i>
      <x v="2700"/>
      <x v="1538"/>
    </i>
    <i>
      <x v="2741"/>
      <x v="2225"/>
    </i>
    <i>
      <x v="2742"/>
      <x v="3996"/>
    </i>
    <i>
      <x v="2743"/>
      <x v="3081"/>
    </i>
    <i>
      <x v="2744"/>
      <x v="1547"/>
    </i>
    <i>
      <x v="2745"/>
      <x v="2884"/>
    </i>
    <i>
      <x v="2746"/>
      <x v="1564"/>
    </i>
    <i>
      <x v="2747"/>
      <x v="2039"/>
    </i>
    <i>
      <x v="2748"/>
      <x v="2267"/>
    </i>
    <i>
      <x v="2749"/>
      <x v="246"/>
    </i>
    <i>
      <x v="2750"/>
      <x v="2239"/>
    </i>
    <i>
      <x v="2751"/>
      <x v="15"/>
    </i>
    <i>
      <x v="2752"/>
      <x v="355"/>
    </i>
    <i>
      <x v="2753"/>
      <x v="1022"/>
    </i>
    <i>
      <x v="2754"/>
      <x v="1232"/>
    </i>
    <i>
      <x v="2755"/>
      <x v="748"/>
    </i>
    <i>
      <x v="2756"/>
      <x v="3516"/>
    </i>
    <i>
      <x v="2757"/>
      <x v="665"/>
    </i>
    <i>
      <x v="2758"/>
      <x v="2588"/>
    </i>
    <i>
      <x v="2759"/>
      <x v="655"/>
    </i>
    <i>
      <x v="2760"/>
      <x v="578"/>
    </i>
    <i>
      <x v="2761"/>
      <x v="1885"/>
    </i>
    <i>
      <x v="2762"/>
      <x v="1565"/>
    </i>
    <i>
      <x v="2763"/>
      <x v="2240"/>
    </i>
    <i>
      <x v="2764"/>
      <x v="200"/>
    </i>
    <i>
      <x v="2765"/>
      <x v="238"/>
    </i>
    <i>
      <x v="2766"/>
      <x v="1714"/>
    </i>
    <i>
      <x v="2767"/>
      <x v="3400"/>
    </i>
    <i>
      <x v="2768"/>
      <x v="1700"/>
    </i>
    <i>
      <x v="2769"/>
      <x v="2684"/>
    </i>
    <i>
      <x v="2770"/>
      <x v="3636"/>
    </i>
    <i>
      <x v="2771"/>
      <x v="1437"/>
    </i>
    <i>
      <x v="2772"/>
      <x v="4017"/>
    </i>
    <i>
      <x v="2773"/>
      <x v="3286"/>
    </i>
    <i>
      <x v="2774"/>
      <x v="3987"/>
    </i>
    <i>
      <x v="2775"/>
      <x v="1830"/>
    </i>
    <i>
      <x v="2776"/>
      <x v="3163"/>
    </i>
    <i>
      <x v="2777"/>
      <x v="2254"/>
    </i>
    <i>
      <x v="2778"/>
      <x v="2074"/>
    </i>
    <i>
      <x v="2779"/>
      <x v="2408"/>
    </i>
    <i>
      <x v="2780"/>
      <x v="3793"/>
    </i>
    <i>
      <x v="2841"/>
      <x v="3339"/>
    </i>
    <i>
      <x v="2842"/>
      <x v="1523"/>
    </i>
    <i>
      <x v="2843"/>
      <x v="3149"/>
    </i>
    <i>
      <x v="2844"/>
      <x v="1789"/>
    </i>
    <i>
      <x v="2845"/>
      <x v="1384"/>
    </i>
    <i>
      <x v="2846"/>
      <x v="2948"/>
    </i>
    <i>
      <x v="2847"/>
      <x v="798"/>
    </i>
    <i>
      <x v="2848"/>
      <x v="1580"/>
    </i>
    <i>
      <x v="2849"/>
      <x v="128"/>
    </i>
    <i>
      <x v="2850"/>
      <x v="2777"/>
    </i>
    <i>
      <x v="2851"/>
      <x v="3346"/>
    </i>
    <i>
      <x v="2852"/>
      <x v="1221"/>
    </i>
    <i>
      <x v="2853"/>
      <x v="1040"/>
    </i>
    <i>
      <x v="2854"/>
      <x v="3842"/>
    </i>
    <i>
      <x v="2855"/>
      <x v="3087"/>
    </i>
    <i>
      <x v="2856"/>
      <x v="3447"/>
    </i>
    <i>
      <x v="2857"/>
      <x v="1984"/>
    </i>
    <i>
      <x v="2858"/>
      <x v="1266"/>
    </i>
    <i>
      <x v="2859"/>
      <x v="1374"/>
    </i>
    <i>
      <x v="2860"/>
      <x v="2024"/>
    </i>
    <i>
      <x v="2861"/>
      <x v="1777"/>
    </i>
    <i>
      <x v="2862"/>
      <x v="1292"/>
    </i>
    <i>
      <x v="2863"/>
      <x v="1073"/>
    </i>
    <i>
      <x v="2864"/>
      <x v="1417"/>
    </i>
    <i>
      <x v="2865"/>
      <x v="1228"/>
    </i>
    <i>
      <x v="2866"/>
      <x v="764"/>
    </i>
    <i>
      <x v="2867"/>
      <x v="214"/>
    </i>
    <i>
      <x v="2868"/>
      <x v="491"/>
    </i>
    <i>
      <x v="2869"/>
      <x v="3706"/>
    </i>
    <i>
      <x v="2870"/>
      <x v="334"/>
    </i>
    <i>
      <x v="2871"/>
      <x v="3280"/>
    </i>
    <i>
      <x v="2872"/>
      <x v="1988"/>
    </i>
    <i>
      <x v="2873"/>
      <x v="20"/>
    </i>
    <i>
      <x v="2874"/>
      <x v="1883"/>
    </i>
    <i>
      <x v="2875"/>
      <x v="2751"/>
    </i>
    <i>
      <x v="2876"/>
      <x v="3621"/>
    </i>
    <i>
      <x v="2877"/>
      <x v="796"/>
    </i>
    <i>
      <x v="2878"/>
      <x v="116"/>
    </i>
    <i>
      <x v="2879"/>
      <x v="1307"/>
    </i>
    <i>
      <x v="2880"/>
      <x v="506"/>
    </i>
    <i>
      <x v="2881"/>
      <x v="23"/>
    </i>
    <i>
      <x v="2882"/>
      <x v="1617"/>
    </i>
    <i>
      <x v="2883"/>
      <x v="66"/>
    </i>
    <i>
      <x v="2884"/>
      <x v="3472"/>
    </i>
    <i>
      <x v="2885"/>
      <x v="3672"/>
    </i>
    <i>
      <x v="2886"/>
      <x v="405"/>
    </i>
    <i>
      <x v="2887"/>
      <x v="356"/>
    </i>
    <i>
      <x v="2888"/>
      <x v="409"/>
    </i>
    <i>
      <x v="2889"/>
      <x v="1391"/>
    </i>
    <i>
      <x v="2890"/>
      <x v="3600"/>
    </i>
    <i>
      <x v="2891"/>
      <x v="1951"/>
    </i>
    <i>
      <x v="2892"/>
      <x v="3021"/>
    </i>
    <i>
      <x v="2893"/>
      <x v="2713"/>
    </i>
    <i>
      <x v="2894"/>
      <x v="1563"/>
    </i>
    <i>
      <x v="2895"/>
      <x v="310"/>
    </i>
    <i>
      <x v="2896"/>
      <x v="49"/>
    </i>
    <i>
      <x v="2897"/>
      <x v="716"/>
    </i>
    <i>
      <x v="2898"/>
      <x v="1256"/>
    </i>
    <i>
      <x v="2899"/>
      <x v="3363"/>
    </i>
    <i>
      <x v="2900"/>
      <x v="612"/>
    </i>
    <i>
      <x v="2901"/>
      <x v="436"/>
    </i>
    <i>
      <x v="2902"/>
      <x v="614"/>
    </i>
    <i>
      <x v="2903"/>
      <x v="1294"/>
    </i>
    <i>
      <x v="2904"/>
      <x v="3482"/>
    </i>
    <i>
      <x v="2905"/>
      <x v="952"/>
    </i>
    <i>
      <x v="2906"/>
      <x v="2313"/>
    </i>
    <i>
      <x v="2907"/>
      <x v="1957"/>
    </i>
    <i>
      <x v="2908"/>
      <x v="99"/>
    </i>
    <i>
      <x v="2909"/>
      <x v="822"/>
    </i>
    <i>
      <x v="2910"/>
      <x v="3133"/>
    </i>
    <i>
      <x v="2911"/>
      <x v="3349"/>
    </i>
    <i>
      <x v="2912"/>
      <x v="1116"/>
    </i>
    <i>
      <x v="2913"/>
      <x v="3598"/>
    </i>
    <i>
      <x v="2914"/>
      <x v="1512"/>
    </i>
    <i>
      <x v="2915"/>
      <x v="199"/>
    </i>
    <i>
      <x v="2916"/>
      <x v="351"/>
    </i>
    <i>
      <x v="2917"/>
      <x v="1053"/>
    </i>
    <i>
      <x v="2918"/>
      <x v="4004"/>
    </i>
    <i>
      <x v="2919"/>
      <x v="4008"/>
    </i>
    <i>
      <x v="2920"/>
      <x v="2834"/>
    </i>
    <i>
      <x v="2941"/>
      <x v="1500"/>
    </i>
    <i>
      <x v="2942"/>
      <x v="2466"/>
    </i>
    <i>
      <x v="2943"/>
      <x v="544"/>
    </i>
    <i>
      <x v="2944"/>
      <x v="1378"/>
    </i>
    <i>
      <x v="2945"/>
      <x v="215"/>
    </i>
    <i>
      <x v="2946"/>
      <x v="851"/>
    </i>
    <i>
      <x v="2947"/>
      <x v="3379"/>
    </i>
    <i>
      <x v="2948"/>
      <x v="4067"/>
    </i>
    <i>
      <x v="2949"/>
      <x v="3072"/>
    </i>
    <i>
      <x v="2950"/>
      <x v="3187"/>
    </i>
    <i>
      <x v="3051"/>
      <x v="1767"/>
    </i>
    <i>
      <x v="3052"/>
      <x v="1244"/>
    </i>
    <i>
      <x v="3053"/>
      <x v="2926"/>
    </i>
    <i>
      <x v="3054"/>
      <x v="2892"/>
    </i>
    <i>
      <x v="3055"/>
      <x v="654"/>
    </i>
    <i>
      <x v="3056"/>
      <x v="2433"/>
    </i>
    <i>
      <x v="3057"/>
      <x v="123"/>
    </i>
    <i>
      <x v="3058"/>
      <x v="2387"/>
    </i>
    <i>
      <x v="3059"/>
      <x v="1906"/>
    </i>
    <i>
      <x v="3060"/>
      <x v="2832"/>
    </i>
    <i>
      <x v="3061"/>
      <x v="1486"/>
    </i>
    <i>
      <x v="3062"/>
      <x v="3324"/>
    </i>
    <i>
      <x v="3063"/>
      <x v="3057"/>
    </i>
    <i>
      <x v="3064"/>
      <x v="1825"/>
    </i>
    <i>
      <x v="3065"/>
      <x v="3309"/>
    </i>
    <i>
      <x v="3066"/>
      <x v="1332"/>
    </i>
    <i>
      <x v="3067"/>
      <x v="1109"/>
    </i>
    <i>
      <x v="3068"/>
      <x v="3698"/>
    </i>
    <i>
      <x v="3069"/>
      <x v="61"/>
    </i>
    <i>
      <x v="3070"/>
      <x v="2647"/>
    </i>
    <i>
      <x v="3071"/>
      <x v="3356"/>
    </i>
    <i>
      <x v="3072"/>
      <x v="859"/>
    </i>
    <i>
      <x v="3073"/>
      <x v="2471"/>
    </i>
    <i>
      <x v="3074"/>
      <x v="3232"/>
    </i>
    <i>
      <x v="3075"/>
      <x v="3471"/>
    </i>
    <i>
      <x v="3076"/>
      <x v="126"/>
    </i>
    <i>
      <x v="3077"/>
      <x v="630"/>
    </i>
    <i>
      <x v="3078"/>
      <x v="2052"/>
    </i>
    <i>
      <x v="3079"/>
      <x v="1761"/>
    </i>
    <i>
      <x v="3080"/>
      <x v="1321"/>
    </i>
    <i>
      <x v="3081"/>
      <x v="1507"/>
    </i>
    <i>
      <x v="3082"/>
      <x v="2040"/>
    </i>
    <i>
      <x v="3083"/>
      <x v="863"/>
    </i>
    <i>
      <x v="3084"/>
      <x v="3888"/>
    </i>
    <i>
      <x v="3085"/>
      <x v="2439"/>
    </i>
    <i>
      <x v="3086"/>
      <x v="101"/>
    </i>
    <i>
      <x v="3087"/>
      <x v="2692"/>
    </i>
    <i>
      <x v="3088"/>
      <x v="942"/>
    </i>
    <i>
      <x v="3089"/>
      <x v="3317"/>
    </i>
    <i>
      <x v="3090"/>
      <x v="2833"/>
    </i>
    <i>
      <x v="3091"/>
      <x v="661"/>
    </i>
    <i>
      <x v="3092"/>
      <x v="206"/>
    </i>
    <i>
      <x v="3093"/>
      <x v="3704"/>
    </i>
    <i>
      <x v="3094"/>
      <x v="2328"/>
    </i>
    <i>
      <x v="3095"/>
      <x v="3535"/>
    </i>
    <i>
      <x v="3096"/>
      <x v="1866"/>
    </i>
    <i>
      <x v="3097"/>
      <x v="1473"/>
    </i>
    <i>
      <x v="3098"/>
      <x v="3359"/>
    </i>
    <i>
      <x v="3099"/>
      <x v="2852"/>
    </i>
    <i>
      <x v="3100"/>
      <x v="643"/>
    </i>
    <i>
      <x v="3101"/>
      <x v="2212"/>
    </i>
    <i>
      <x v="3102"/>
      <x v="3699"/>
    </i>
    <i>
      <x v="3103"/>
      <x v="2597"/>
    </i>
    <i>
      <x v="3104"/>
      <x v="848"/>
    </i>
    <i>
      <x v="3105"/>
      <x v="2430"/>
    </i>
    <i>
      <x v="3106"/>
      <x v="4022"/>
    </i>
    <i>
      <x v="3107"/>
      <x v="853"/>
    </i>
    <i>
      <x v="3108"/>
      <x v="1242"/>
    </i>
    <i>
      <x v="3109"/>
      <x v="2836"/>
    </i>
    <i>
      <x v="3110"/>
      <x v="1528"/>
    </i>
    <i>
      <x v="3111"/>
      <x v="318"/>
    </i>
    <i>
      <x v="3112"/>
      <x v="1831"/>
    </i>
    <i>
      <x v="3113"/>
      <x v="3615"/>
    </i>
    <i>
      <x v="3114"/>
      <x v="3884"/>
    </i>
    <i>
      <x v="3115"/>
      <x v="3074"/>
    </i>
    <i>
      <x v="3116"/>
      <x v="829"/>
    </i>
    <i>
      <x v="3117"/>
      <x v="847"/>
    </i>
    <i>
      <x v="3118"/>
      <x v="1263"/>
    </i>
    <i>
      <x v="3119"/>
      <x v="10"/>
    </i>
    <i>
      <x v="3120"/>
      <x v="3141"/>
    </i>
    <i>
      <x v="3188"/>
      <x v="178"/>
    </i>
    <i>
      <x v="3189"/>
      <x v="1432"/>
    </i>
    <i>
      <x v="3190"/>
      <x v="675"/>
    </i>
    <i>
      <x v="3191"/>
      <x v="930"/>
    </i>
    <i>
      <x v="3192"/>
      <x v="408"/>
    </i>
    <i>
      <x v="3193"/>
      <x v="2924"/>
    </i>
    <i>
      <x v="3194"/>
      <x v="2427"/>
    </i>
    <i>
      <x v="3195"/>
      <x v="1058"/>
    </i>
    <i>
      <x v="3196"/>
      <x v="2407"/>
    </i>
    <i>
      <x v="3197"/>
      <x v="2163"/>
    </i>
    <i>
      <x v="3198"/>
      <x v="3220"/>
    </i>
    <i>
      <x v="3199"/>
      <x v="1479"/>
    </i>
    <i>
      <x v="3200"/>
      <x v="2761"/>
    </i>
    <i>
      <x v="3201"/>
      <x v="2326"/>
    </i>
    <i>
      <x v="3202"/>
      <x v="760"/>
    </i>
    <i>
      <x v="3203"/>
      <x v="1078"/>
    </i>
    <i>
      <x v="3204"/>
      <x v="1108"/>
    </i>
    <i>
      <x v="3205"/>
      <x v="746"/>
    </i>
    <i>
      <x v="3206"/>
      <x v="2470"/>
    </i>
    <i>
      <x v="3207"/>
      <x v="3461"/>
    </i>
    <i>
      <x v="3628"/>
      <x v="547"/>
    </i>
    <i>
      <x v="3629"/>
      <x v="690"/>
    </i>
    <i>
      <x v="3630"/>
      <x v="1735"/>
    </i>
    <i>
      <x v="3631"/>
      <x v="1094"/>
    </i>
    <i>
      <x v="3632"/>
      <x v="3018"/>
    </i>
    <i>
      <x v="3633"/>
      <x v="2993"/>
    </i>
    <i>
      <x v="3634"/>
      <x v="309"/>
    </i>
    <i>
      <x v="3635"/>
      <x v="2085"/>
    </i>
    <i>
      <x v="3636"/>
      <x v="3298"/>
    </i>
    <i>
      <x v="3637"/>
      <x v="3268"/>
    </i>
    <i>
      <x v="3638"/>
      <x v="2606"/>
    </i>
    <i>
      <x v="3639"/>
      <x v="2536"/>
    </i>
    <i>
      <x v="3640"/>
      <x v="3076"/>
    </i>
    <i>
      <x v="3641"/>
      <x v="3570"/>
    </i>
    <i>
      <x v="3642"/>
      <x v="2247"/>
    </i>
    <i>
      <x v="3643"/>
      <x v="2633"/>
    </i>
    <i>
      <x v="3644"/>
      <x v="2927"/>
    </i>
    <i>
      <x v="3645"/>
      <x v="1609"/>
    </i>
    <i>
      <x v="3646"/>
      <x v="2409"/>
    </i>
    <i>
      <x v="3647"/>
      <x v="4096"/>
    </i>
    <i>
      <x v="3728"/>
      <x v="463"/>
    </i>
    <i>
      <x v="3729"/>
      <x v="2497"/>
    </i>
    <i>
      <x v="3730"/>
      <x v="2078"/>
    </i>
    <i>
      <x v="3731"/>
      <x v="3575"/>
    </i>
    <i>
      <x v="3732"/>
      <x v="1052"/>
    </i>
    <i>
      <x v="3733"/>
      <x v="1873"/>
    </i>
    <i>
      <x v="3734"/>
      <x v="2895"/>
    </i>
    <i>
      <x v="3735"/>
      <x v="4041"/>
    </i>
    <i>
      <x v="3736"/>
      <x v="1555"/>
    </i>
    <i>
      <x v="3737"/>
      <x v="2103"/>
    </i>
    <i>
      <x v="3738"/>
      <x v="1381"/>
    </i>
    <i>
      <x v="3739"/>
      <x v="3911"/>
    </i>
    <i>
      <x v="3740"/>
      <x v="908"/>
    </i>
    <i>
      <x v="3741"/>
      <x v="2383"/>
    </i>
    <i>
      <x v="3742"/>
      <x v="3444"/>
    </i>
    <i>
      <x v="3743"/>
      <x v="996"/>
    </i>
    <i>
      <x v="3744"/>
      <x v="3396"/>
    </i>
    <i>
      <x v="3745"/>
      <x v="3832"/>
    </i>
    <i>
      <x v="3746"/>
      <x v="3085"/>
    </i>
    <i>
      <x v="3747"/>
      <x v="841"/>
    </i>
    <i>
      <x v="3788"/>
      <x v="4001"/>
    </i>
    <i>
      <x v="3789"/>
      <x v="434"/>
    </i>
    <i>
      <x v="3790"/>
      <x v="1243"/>
    </i>
    <i>
      <x v="3791"/>
      <x v="3068"/>
    </i>
    <i>
      <x v="3792"/>
      <x v="576"/>
    </i>
    <i>
      <x v="3793"/>
      <x v="697"/>
    </i>
    <i>
      <x v="3794"/>
      <x v="1708"/>
    </i>
    <i>
      <x v="3795"/>
      <x v="1020"/>
    </i>
    <i>
      <x v="3796"/>
      <x v="236"/>
    </i>
    <i>
      <x v="3797"/>
      <x v="1115"/>
    </i>
    <i>
      <x v="3798"/>
      <x v="19"/>
    </i>
    <i>
      <x v="3799"/>
      <x v="239"/>
    </i>
    <i>
      <x v="3800"/>
      <x v="478"/>
    </i>
    <i>
      <x v="3801"/>
      <x v="3436"/>
    </i>
    <i>
      <x v="3802"/>
      <x v="3480"/>
    </i>
    <i>
      <x v="3803"/>
      <x v="510"/>
    </i>
    <i>
      <x v="3804"/>
      <x v="3077"/>
    </i>
    <i>
      <x v="3805"/>
      <x v="71"/>
    </i>
    <i>
      <x v="3806"/>
      <x v="3586"/>
    </i>
    <i>
      <x v="3807"/>
      <x v="40"/>
    </i>
    <i>
      <x v="3841"/>
      <x v="36"/>
    </i>
    <i>
      <x v="3842"/>
      <x v="2908"/>
    </i>
    <i>
      <x v="3843"/>
      <x v="3905"/>
    </i>
    <i>
      <x v="3844"/>
      <x v="1281"/>
    </i>
    <i>
      <x v="3845"/>
      <x v="2076"/>
    </i>
    <i>
      <x v="3846"/>
      <x v="2244"/>
    </i>
    <i>
      <x v="3847"/>
      <x v="2029"/>
    </i>
    <i>
      <x v="3848"/>
      <x v="1919"/>
    </i>
    <i>
      <x v="3849"/>
      <x v="432"/>
    </i>
    <i>
      <x v="3850"/>
      <x v="3661"/>
    </i>
    <i>
      <x v="3851"/>
      <x v="3960"/>
    </i>
    <i>
      <x v="3852"/>
      <x v="2763"/>
    </i>
    <i>
      <x v="3853"/>
      <x v="3538"/>
    </i>
    <i>
      <x v="3854"/>
      <x v="3308"/>
    </i>
    <i>
      <x v="3855"/>
      <x v="3421"/>
    </i>
    <i>
      <x v="3856"/>
      <x v="100"/>
    </i>
    <i>
      <x v="3857"/>
      <x v="1596"/>
    </i>
    <i>
      <x v="3858"/>
      <x v="1396"/>
    </i>
    <i>
      <x v="3859"/>
      <x v="3998"/>
    </i>
    <i>
      <x v="3860"/>
      <x v="3218"/>
    </i>
    <i>
      <x v="3861"/>
      <x v="2694"/>
    </i>
    <i>
      <x v="3862"/>
      <x v="3330"/>
    </i>
    <i>
      <x v="3863"/>
      <x v="3845"/>
    </i>
    <i>
      <x v="3864"/>
      <x v="1356"/>
    </i>
    <i>
      <x v="3865"/>
      <x v="1148"/>
    </i>
    <i>
      <x v="3866"/>
      <x v="191"/>
    </i>
    <i>
      <x v="3867"/>
      <x v="2803"/>
    </i>
    <i>
      <x v="3888"/>
      <x v="2547"/>
    </i>
    <i>
      <x v="3889"/>
      <x v="2919"/>
    </i>
    <i>
      <x v="3890"/>
      <x v="3023"/>
    </i>
    <i>
      <x v="3891"/>
      <x v="2412"/>
    </i>
    <i>
      <x v="3892"/>
      <x v="3603"/>
    </i>
    <i>
      <x v="3893"/>
      <x v="2248"/>
    </i>
    <i>
      <x v="3894"/>
      <x v="2031"/>
    </i>
    <i>
      <x v="3895"/>
      <x v="3914"/>
    </i>
    <i>
      <x v="3896"/>
      <x v="4081"/>
    </i>
    <i>
      <x v="3897"/>
      <x v="3225"/>
    </i>
    <i>
      <x v="3898"/>
      <x v="3585"/>
    </i>
    <i>
      <x v="3899"/>
      <x v="2674"/>
    </i>
    <i>
      <x v="3900"/>
      <x v="1572"/>
    </i>
    <i>
      <x v="3901"/>
      <x v="915"/>
    </i>
    <i>
      <x v="3902"/>
      <x v="2418"/>
    </i>
    <i>
      <x v="3903"/>
      <x v="1846"/>
    </i>
    <i>
      <x v="3904"/>
      <x v="541"/>
    </i>
    <i>
      <x v="3905"/>
      <x v="385"/>
    </i>
    <i>
      <x v="3906"/>
      <x v="1175"/>
    </i>
    <i>
      <x v="3907"/>
      <x v="658"/>
    </i>
    <i>
      <x v="3908"/>
      <x v="3851"/>
    </i>
    <i>
      <x v="3909"/>
      <x v="4040"/>
    </i>
    <i>
      <x v="3910"/>
      <x v="64"/>
    </i>
    <i>
      <x v="3911"/>
      <x v="2155"/>
    </i>
    <i>
      <x v="3912"/>
      <x v="1763"/>
    </i>
    <i>
      <x v="3913"/>
      <x v="3413"/>
    </i>
    <i>
      <x v="3914"/>
      <x v="3166"/>
    </i>
    <i>
      <x v="3915"/>
      <x v="1406"/>
    </i>
    <i>
      <x v="3916"/>
      <x v="1160"/>
    </i>
    <i>
      <x v="3917"/>
      <x v="2776"/>
    </i>
    <i>
      <x v="3918"/>
      <x v="3620"/>
    </i>
    <i>
      <x v="3919"/>
      <x v="285"/>
    </i>
    <i>
      <x v="3920"/>
      <x v="2839"/>
    </i>
    <i>
      <x v="3921"/>
      <x v="2907"/>
    </i>
    <i>
      <x v="3922"/>
      <x v="3816"/>
    </i>
    <i>
      <x v="3923"/>
      <x v="2224"/>
    </i>
    <i>
      <x v="3924"/>
      <x v="3486"/>
    </i>
    <i>
      <x v="3925"/>
      <x v="1485"/>
    </i>
    <i>
      <x v="3926"/>
      <x v="700"/>
    </i>
    <i>
      <x v="3927"/>
      <x v="1773"/>
    </i>
    <i>
      <x v="3928"/>
      <x v="735"/>
    </i>
    <i>
      <x v="3929"/>
      <x v="803"/>
    </i>
    <i>
      <x v="3930"/>
      <x v="1214"/>
    </i>
    <i>
      <x v="3931"/>
      <x v="3113"/>
    </i>
    <i>
      <x v="3932"/>
      <x v="1624"/>
    </i>
    <i>
      <x v="3933"/>
      <x v="3730"/>
    </i>
    <i>
      <x v="3934"/>
      <x v="4"/>
    </i>
    <i>
      <x v="3935"/>
      <x v="2220"/>
    </i>
    <i>
      <x v="3936"/>
      <x v="1068"/>
    </i>
    <i>
      <x v="3937"/>
      <x v="1151"/>
    </i>
    <i>
      <x v="3938"/>
      <x v="622"/>
    </i>
    <i>
      <x v="3939"/>
      <x v="2556"/>
    </i>
    <i>
      <x v="3940"/>
      <x v="426"/>
    </i>
    <i>
      <x v="3941"/>
      <x v="3828"/>
    </i>
    <i>
      <x v="3942"/>
      <x v="1072"/>
    </i>
    <i>
      <x v="3943"/>
      <x v="306"/>
    </i>
    <i>
      <x v="3944"/>
      <x v="2902"/>
    </i>
    <i>
      <x v="3945"/>
      <x v="679"/>
    </i>
    <i>
      <x v="3946"/>
      <x v="1001"/>
    </i>
    <i>
      <x v="3947"/>
      <x v="3216"/>
    </i>
    <i>
      <x v="3948"/>
      <x v="3270"/>
    </i>
    <i>
      <x v="3949"/>
      <x v="3899"/>
    </i>
    <i>
      <x v="3950"/>
      <x v="3411"/>
    </i>
    <i>
      <x v="3951"/>
      <x v="80"/>
    </i>
    <i>
      <x v="3952"/>
      <x v="3233"/>
    </i>
    <i>
      <x v="3953"/>
      <x v="245"/>
    </i>
    <i>
      <x v="3954"/>
      <x v="774"/>
    </i>
    <i>
      <x v="3955"/>
      <x v="1152"/>
    </i>
    <i>
      <x v="3956"/>
      <x v="3678"/>
    </i>
    <i>
      <x v="3957"/>
      <x v="4073"/>
    </i>
    <i>
      <x v="3958"/>
      <x v="2903"/>
    </i>
    <i>
      <x v="3959"/>
      <x v="723"/>
    </i>
    <i>
      <x v="3960"/>
      <x v="1640"/>
    </i>
    <i>
      <x v="3961"/>
      <x v="2288"/>
    </i>
    <i>
      <x v="3962"/>
      <x v="3638"/>
    </i>
    <i>
      <x v="3963"/>
      <x v="3857"/>
    </i>
    <i>
      <x v="3964"/>
      <x v="2063"/>
    </i>
    <i>
      <x v="3965"/>
      <x v="1229"/>
    </i>
    <i>
      <x v="3966"/>
      <x v="2202"/>
    </i>
    <i>
      <x v="3967"/>
      <x v="449"/>
    </i>
    <i>
      <x v="3968"/>
      <x v="2841"/>
    </i>
    <i>
      <x v="3969"/>
      <x v="1297"/>
    </i>
    <i>
      <x v="3970"/>
      <x v="1271"/>
    </i>
    <i>
      <x v="3971"/>
      <x v="3611"/>
    </i>
    <i>
      <x v="3972"/>
      <x v="3894"/>
    </i>
    <i>
      <x v="3973"/>
      <x v="3089"/>
    </i>
    <i>
      <x v="3974"/>
      <x v="3640"/>
    </i>
    <i>
      <x v="3975"/>
      <x v="2194"/>
    </i>
    <i>
      <x v="3976"/>
      <x v="2664"/>
    </i>
    <i>
      <x v="3977"/>
      <x v="3194"/>
    </i>
    <i>
      <x v="3978"/>
      <x v="1202"/>
    </i>
    <i>
      <x v="3979"/>
      <x v="3995"/>
    </i>
    <i>
      <x v="3980"/>
      <x v="2778"/>
    </i>
    <i>
      <x v="3981"/>
      <x v="504"/>
    </i>
    <i>
      <x v="3982"/>
      <x v="1184"/>
    </i>
    <i>
      <x v="3983"/>
      <x v="231"/>
    </i>
    <i>
      <x v="3984"/>
      <x v="1124"/>
    </i>
    <i>
      <x v="3985"/>
      <x v="189"/>
    </i>
    <i>
      <x v="3986"/>
      <x v="1529"/>
    </i>
    <i>
      <x v="3987"/>
      <x v="4062"/>
    </i>
    <i>
      <x v="3988"/>
      <x v="1191"/>
    </i>
    <i>
      <x v="3989"/>
      <x v="196"/>
    </i>
    <i>
      <x v="3990"/>
      <x v="79"/>
    </i>
    <i>
      <x v="3991"/>
      <x v="2331"/>
    </i>
    <i>
      <x v="3992"/>
      <x v="3208"/>
    </i>
    <i>
      <x v="3993"/>
      <x v="1669"/>
    </i>
    <i>
      <x v="3994"/>
      <x v="2540"/>
    </i>
    <i>
      <x v="3995"/>
      <x v="1421"/>
    </i>
    <i>
      <x v="3996"/>
      <x v="359"/>
    </i>
    <i>
      <x v="3997"/>
      <x v="4046"/>
    </i>
    <i>
      <x v="3998"/>
      <x v="1211"/>
    </i>
    <i>
      <x v="3999"/>
      <x v="3622"/>
    </i>
    <i>
      <x v="4000"/>
      <x v="3362"/>
    </i>
    <i>
      <x v="4001"/>
      <x v="1472"/>
    </i>
    <i>
      <x v="4002"/>
      <x v="3224"/>
    </i>
    <i>
      <x v="4003"/>
      <x v="2058"/>
    </i>
    <i>
      <x v="4004"/>
      <x v="3041"/>
    </i>
    <i>
      <x v="4005"/>
      <x v="617"/>
    </i>
    <i>
      <x v="4006"/>
      <x v="89"/>
    </i>
    <i>
      <x v="4007"/>
      <x v="2540"/>
    </i>
    <i>
      <x v="4008"/>
      <x v="1996"/>
    </i>
    <i>
      <x v="4009"/>
      <x v="224"/>
    </i>
    <i>
      <x v="4010"/>
      <x v="3329"/>
    </i>
    <i>
      <x v="4011"/>
      <x v="1782"/>
    </i>
    <i>
      <x v="4012"/>
      <x v="3301"/>
    </i>
    <i>
      <x v="4013"/>
      <x v="1411"/>
    </i>
    <i>
      <x v="4014"/>
      <x v="2156"/>
    </i>
    <i>
      <x v="4015"/>
      <x v="2897"/>
    </i>
    <i>
      <x v="4016"/>
      <x v="2121"/>
    </i>
    <i>
      <x v="4017"/>
      <x v="3589"/>
    </i>
    <i>
      <x v="4018"/>
      <x v="3756"/>
    </i>
    <i>
      <x v="4019"/>
      <x v="3966"/>
    </i>
    <i>
      <x v="4020"/>
      <x v="3726"/>
    </i>
    <i>
      <x v="4021"/>
      <x v="371"/>
    </i>
    <i>
      <x v="4022"/>
      <x v="3501"/>
    </i>
    <i>
      <x v="4023"/>
      <x v="1210"/>
    </i>
    <i>
      <x v="4024"/>
      <x v="3158"/>
    </i>
    <i>
      <x v="4025"/>
      <x v="1161"/>
    </i>
    <i>
      <x v="4026"/>
      <x v="3056"/>
    </i>
    <i>
      <x v="4027"/>
      <x v="1944"/>
    </i>
    <i>
      <x v="4028"/>
      <x v="3462"/>
    </i>
    <i>
      <x v="4029"/>
      <x v="2301"/>
    </i>
    <i>
      <x v="4030"/>
      <x v="3494"/>
    </i>
    <i>
      <x v="4031"/>
      <x v="411"/>
    </i>
    <i>
      <x v="4032"/>
      <x v="3511"/>
    </i>
    <i>
      <x v="4033"/>
      <x v="143"/>
    </i>
    <i>
      <x v="4034"/>
      <x v="3210"/>
    </i>
    <i>
      <x v="4035"/>
      <x v="3477"/>
    </i>
    <i>
      <x v="4036"/>
      <x v="147"/>
    </i>
    <i>
      <x v="4037"/>
      <x v="3547"/>
    </i>
    <i>
      <x v="4038"/>
      <x v="3191"/>
    </i>
    <i>
      <x v="4039"/>
      <x v="933"/>
    </i>
    <i>
      <x v="4040"/>
      <x v="3459"/>
    </i>
    <i>
      <x v="4041"/>
      <x v="1638"/>
    </i>
    <i>
      <x v="4042"/>
      <x v="2126"/>
    </i>
    <i>
      <x v="4043"/>
      <x v="2323"/>
    </i>
    <i>
      <x v="4044"/>
      <x v="766"/>
    </i>
    <i>
      <x v="4045"/>
      <x v="3430"/>
    </i>
    <i>
      <x v="4046"/>
      <x v="1317"/>
    </i>
    <i>
      <x v="4047"/>
      <x v="3297"/>
    </i>
    <i>
      <x v="4048"/>
      <x v="3063"/>
    </i>
    <i>
      <x v="4049"/>
      <x v="3432"/>
    </i>
    <i>
      <x v="4050"/>
      <x v="2340"/>
    </i>
    <i>
      <x v="4051"/>
      <x v="2479"/>
    </i>
    <i>
      <x v="4052"/>
      <x v="3742"/>
    </i>
    <i>
      <x v="4053"/>
      <x v="3751"/>
    </i>
    <i>
      <x v="4054"/>
      <x v="3815"/>
    </i>
    <i>
      <x v="4055"/>
      <x v="3641"/>
    </i>
    <i>
      <x v="4056"/>
      <x v="338"/>
    </i>
    <i>
      <x v="4057"/>
      <x v="1569"/>
    </i>
    <i>
      <x v="4058"/>
      <x v="2866"/>
    </i>
    <i>
      <x v="4059"/>
      <x v="3508"/>
    </i>
    <i>
      <x v="4060"/>
      <x v="1338"/>
    </i>
    <i>
      <x v="4061"/>
      <x v="2595"/>
    </i>
    <i>
      <x v="4062"/>
      <x v="2211"/>
    </i>
    <i>
      <x v="4063"/>
      <x v="4009"/>
    </i>
    <i>
      <x v="4064"/>
      <x v="1502"/>
    </i>
    <i>
      <x v="4065"/>
      <x v="216"/>
    </i>
    <i>
      <x v="4066"/>
      <x v="977"/>
    </i>
    <i>
      <x v="4067"/>
      <x v="1487"/>
    </i>
    <i>
      <x v="4068"/>
      <x v="2594"/>
    </i>
    <i>
      <x v="4069"/>
      <x v="3548"/>
    </i>
    <i>
      <x v="4070"/>
      <x v="3045"/>
    </i>
    <i>
      <x v="4071"/>
      <x v="420"/>
    </i>
    <i>
      <x v="4072"/>
      <x v="2352"/>
    </i>
    <i>
      <x v="4073"/>
      <x v="2400"/>
    </i>
    <i>
      <x v="4074"/>
      <x v="3389"/>
    </i>
    <i>
      <x v="4075"/>
      <x v="1778"/>
    </i>
    <i>
      <x v="4076"/>
      <x v="3669"/>
    </i>
    <i>
      <x v="4077"/>
      <x v="772"/>
    </i>
    <i>
      <x v="4078"/>
      <x v="3703"/>
    </i>
    <i>
      <x v="4079"/>
      <x v="2598"/>
    </i>
    <i>
      <x v="4080"/>
      <x v="3850"/>
    </i>
    <i>
      <x v="4081"/>
      <x v="427"/>
    </i>
    <i>
      <x v="4082"/>
      <x v="548"/>
    </i>
    <i>
      <x v="4083"/>
      <x v="932"/>
    </i>
    <i>
      <x v="4084"/>
      <x v="3953"/>
    </i>
    <i>
      <x v="4085"/>
      <x v="291"/>
    </i>
    <i>
      <x v="4086"/>
      <x v="698"/>
    </i>
    <i>
      <x v="4087"/>
      <x v="3086"/>
    </i>
    <i>
      <x v="4088"/>
      <x v="806"/>
    </i>
    <i>
      <x v="4089"/>
      <x v="3626"/>
    </i>
    <i>
      <x v="4090"/>
      <x v="1"/>
    </i>
    <i>
      <x v="4091"/>
      <x v="3642"/>
    </i>
    <i>
      <x v="4092"/>
      <x v="184"/>
    </i>
    <i>
      <x v="4093"/>
      <x v="3417"/>
    </i>
    <i>
      <x v="4094"/>
      <x v="1963"/>
    </i>
    <i>
      <x v="4095"/>
      <x v="1981"/>
    </i>
    <i>
      <x v="4096"/>
      <x v="3700"/>
    </i>
    <i>
      <x v="4097"/>
      <x v="363"/>
    </i>
    <i>
      <x v="4098"/>
      <x v="1927"/>
    </i>
    <i>
      <x v="4099"/>
      <x v="1857"/>
    </i>
    <i>
      <x v="4100"/>
      <x v="333"/>
    </i>
    <i>
      <x v="4101"/>
      <x v="2112"/>
    </i>
    <i>
      <x v="4102"/>
      <x v="161"/>
    </i>
    <i>
      <x v="4103"/>
      <x v="3978"/>
    </i>
    <i>
      <x v="4104"/>
      <x v="2474"/>
    </i>
    <i>
      <x v="4105"/>
      <x v="252"/>
    </i>
    <i>
      <x v="4106"/>
      <x v="911"/>
    </i>
    <i>
      <x v="4107"/>
      <x v="2812"/>
    </i>
    <i>
      <x v="4108"/>
      <x v="3283"/>
    </i>
    <i>
      <x v="4109"/>
      <x v="1710"/>
    </i>
    <i>
      <x v="4110"/>
      <x v="3190"/>
    </i>
    <i>
      <x v="4111"/>
      <x v="2703"/>
    </i>
    <i>
      <x v="4112"/>
      <x v="198"/>
    </i>
    <i>
      <x v="4113"/>
      <x v="3646"/>
    </i>
    <i t="grand">
      <x/>
    </i>
  </rowItems>
  <colFields count="1">
    <field x="5"/>
  </colFields>
  <colItems count="1">
    <i>
      <x v="2"/>
    </i>
  </colItems>
  <pageFields count="3">
    <pageField fld="20" hier="-1"/>
    <pageField fld="18" hier="-1"/>
    <pageField fld="6" hier="-1"/>
  </pageField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163B0-41FD-4B32-AB97-890C73DD9C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21" hier="-1"/>
  </pageFields>
  <dataFields count="1">
    <dataField name="Count of name" fld="1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0D8C1-8EFD-403F-ABC9-BC54DE812A5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56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C0838-5B1C-4097-9340-24AD80071F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36:E5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Row" baseField="18" baseItem="2" numFmtId="9"/>
  </dataFields>
  <formats count="1">
    <format dxfId="0">
      <pivotArea outline="0" collapsedLevelsAreSubtotals="1" fieldPosition="0"/>
    </format>
  </formats>
  <chartFormats count="6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685DD-9811-4025-9B59-16EDDF430FC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192638-1232-4128-84C6-86C93DC8528C}" name="Table2" displayName="Table2" ref="A1:T4115" totalsRowShown="0" headerRowDxfId="12">
  <autoFilter ref="A1:T4115" xr:uid="{7DCD6D02-8B77-4E6B-9234-15282B449FC3}"/>
  <tableColumns count="20">
    <tableColumn id="1" xr3:uid="{55019A75-74D0-41DB-9705-E0E16679508A}" name="id"/>
    <tableColumn id="2" xr3:uid="{20925D32-2432-4BAC-BFC4-F461FEBEE717}" name="name" dataDxfId="11"/>
    <tableColumn id="3" xr3:uid="{DAA4B469-D636-4FD9-80CB-4988935C4B19}" name="blurb" dataDxfId="10"/>
    <tableColumn id="4" xr3:uid="{645C6A12-63DB-4258-8EAC-1F02DEF8E30D}" name="goal"/>
    <tableColumn id="5" xr3:uid="{D1AFFB9D-B149-4135-A6D7-4BF837357E41}" name="pledged"/>
    <tableColumn id="6" xr3:uid="{EF754533-1F49-4470-BDB2-C7ACC8FC6B03}" name="state"/>
    <tableColumn id="7" xr3:uid="{3BFCA791-E14E-4BE6-A13F-E04EB0ACD097}" name="country"/>
    <tableColumn id="8" xr3:uid="{B2378F3D-6F50-4A1C-A20C-5759BB52F6FB}" name="currency"/>
    <tableColumn id="9" xr3:uid="{24231767-4032-4C87-9DC3-D2FD7A6BE29C}" name="deadline"/>
    <tableColumn id="10" xr3:uid="{0FE5D106-B071-4ECD-B0EB-E02411DB05CA}" name="launched_at"/>
    <tableColumn id="11" xr3:uid="{82C10752-D64E-479F-93DB-6F9891774581}" name="staff_pick"/>
    <tableColumn id="12" xr3:uid="{08864FF4-50E5-4D39-B55E-BCE43F1871B9}" name="backers_count"/>
    <tableColumn id="13" xr3:uid="{ADAC202D-4FC7-4EEB-8923-9C6B809225A1}" name="spotlight"/>
    <tableColumn id="14" xr3:uid="{001AE1D4-C7B5-4A59-A884-C90A813ADFC0}" name="Category and Sub-Category"/>
    <tableColumn id="15" xr3:uid="{2BC5F090-ED13-4B6F-83AC-C03A5B58F098}" name="Percent Funded" dataDxfId="9">
      <calculatedColumnFormula>Table2[[#This Row],[pledged]]/Table2[[#This Row],[goal]]</calculatedColumnFormula>
    </tableColumn>
    <tableColumn id="16" xr3:uid="{391378EC-D1EE-4CE3-823B-3108896B0D3F}" name="Avarage donation" dataCellStyle="Comma">
      <calculatedColumnFormula>Table2[[#This Row],[pledged]]/Table2[[#This Row],[backers_count]]</calculatedColumnFormula>
    </tableColumn>
    <tableColumn id="17" xr3:uid="{59C6A94C-A01E-4808-BDCA-158F36D275C7}" name="Parent Category" dataDxfId="8">
      <calculatedColumnFormula>LEFT(Table2[[#This Row],[Category and Sub-Category]],FIND("/",Table2[[#This Row],[Category and Sub-Category]],1)-1)</calculatedColumnFormula>
    </tableColumn>
    <tableColumn id="18" xr3:uid="{93D540C1-14E1-46C6-BE1A-085B1B6F3F7F}" name="Sub-Cateory" dataDxfId="7">
      <calculatedColumnFormula>RIGHT(Table2[[#This Row],[Category and Sub-Category]],LEN(Table2[[#This Row],[Category and Sub-Category]])-FIND("/",Table2[[#This Row],[Category and Sub-Category]],1))</calculatedColumnFormula>
    </tableColumn>
    <tableColumn id="19" xr3:uid="{AFE13CA4-594B-4545-B5A1-4A8874CA8A03}" name="Date Created Conversion" dataDxfId="6">
      <calculatedColumnFormula>(((Table2[[#This Row],[launched_at]]/60)/60)/24)+DATE(1970,1,1)</calculatedColumnFormula>
    </tableColumn>
    <tableColumn id="20" xr3:uid="{B615AAFE-8A82-44F7-A751-0037F42E004D}" name="Date Ended Conversion" dataDxfId="5">
      <calculatedColumnFormula>(((Table2[[#This Row],[deadline]]/60)/60)/24)+DATE(1970,1,1)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C169DC-14F0-42EA-B95A-BC904400C178}" name="Table4" displayName="Table4" ref="A1:H14" totalsRowShown="0" dataDxfId="4" dataCellStyle="Percent">
  <autoFilter ref="A1:H14" xr:uid="{8A94BBA3-F954-487E-B8FB-879556278EE5}"/>
  <tableColumns count="8">
    <tableColumn id="1" xr3:uid="{51F575CD-1392-4959-B1AE-F683255A4E1E}" name="Goal"/>
    <tableColumn id="2" xr3:uid="{2A509344-7DB5-46F9-8C68-10D9788C3961}" name="Number Successful"/>
    <tableColumn id="3" xr3:uid="{FCBA5223-0E05-4DBD-96F9-909C7261D268}" name="Number Failed"/>
    <tableColumn id="4" xr3:uid="{0C357FB0-C301-48EC-84F4-5ACB0809339C}" name="Number Canceled"/>
    <tableColumn id="5" xr3:uid="{841C4AA4-AE53-473E-8DE8-3C40BB0CCC4B}" name="Total Projects"/>
    <tableColumn id="6" xr3:uid="{E7391024-46B6-4A8E-B912-4F0F49001EBD}" name="Percentage Successful" dataDxfId="3" dataCellStyle="Percent"/>
    <tableColumn id="7" xr3:uid="{C0DE4BE2-D613-421B-B4F4-F73C9BE81C4A}" name="Percentage Failed" dataDxfId="2" dataCellStyle="Percent"/>
    <tableColumn id="8" xr3:uid="{44DDACCD-9DDC-420C-8582-A0A309FD29CE}" name="Percentage Canceled" dataDxfId="1" dataCellStyle="Perc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76C4F-8D9C-494B-BBF5-BCDCA0D46C03}">
  <dimension ref="A2:F55"/>
  <sheetViews>
    <sheetView zoomScale="130" zoomScaleNormal="130" workbookViewId="0">
      <selection activeCell="C6" sqref="C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5703125" bestFit="1" customWidth="1"/>
    <col min="4" max="4" width="8.85546875" bestFit="1" customWidth="1"/>
    <col min="5" max="6" width="11.28515625" bestFit="1" customWidth="1"/>
  </cols>
  <sheetData>
    <row r="2" spans="1:5" x14ac:dyDescent="0.25">
      <c r="A2" s="10" t="s">
        <v>8378</v>
      </c>
      <c r="B2" t="s">
        <v>8321</v>
      </c>
    </row>
    <row r="4" spans="1:5" x14ac:dyDescent="0.25">
      <c r="A4" s="10" t="s">
        <v>8320</v>
      </c>
      <c r="B4" s="10" t="s">
        <v>8319</v>
      </c>
    </row>
    <row r="5" spans="1:5" x14ac:dyDescent="0.25">
      <c r="A5" s="10" t="s">
        <v>8308</v>
      </c>
      <c r="B5" s="20" t="s">
        <v>8219</v>
      </c>
      <c r="C5" s="20" t="s">
        <v>8221</v>
      </c>
      <c r="D5" s="20" t="s">
        <v>8220</v>
      </c>
      <c r="E5" s="20" t="s">
        <v>8318</v>
      </c>
    </row>
    <row r="6" spans="1:5" x14ac:dyDescent="0.25">
      <c r="A6" s="11" t="s">
        <v>8224</v>
      </c>
      <c r="B6" s="20">
        <v>0.54941763727121462</v>
      </c>
      <c r="C6" s="20">
        <v>0.36505823627287853</v>
      </c>
      <c r="D6" s="20">
        <v>8.5524126455906818E-2</v>
      </c>
      <c r="E6" s="20">
        <v>1</v>
      </c>
    </row>
    <row r="7" spans="1:5" x14ac:dyDescent="0.25">
      <c r="A7" s="11" t="s">
        <v>8225</v>
      </c>
      <c r="B7" s="20">
        <v>0.61409395973154357</v>
      </c>
      <c r="C7" s="20">
        <v>0.34395973154362414</v>
      </c>
      <c r="D7" s="20">
        <v>4.1946308724832217E-2</v>
      </c>
      <c r="E7" s="20">
        <v>1</v>
      </c>
    </row>
    <row r="8" spans="1:5" x14ac:dyDescent="0.25">
      <c r="A8" s="11" t="s">
        <v>8229</v>
      </c>
      <c r="B8" s="20">
        <v>0.44137931034482758</v>
      </c>
      <c r="C8" s="20">
        <v>0.44137931034482758</v>
      </c>
      <c r="D8" s="20">
        <v>0.11724137931034483</v>
      </c>
      <c r="E8" s="20">
        <v>1</v>
      </c>
    </row>
    <row r="9" spans="1:5" x14ac:dyDescent="0.25">
      <c r="A9" s="11" t="s">
        <v>8226</v>
      </c>
      <c r="B9" s="20">
        <v>0.25675675675675674</v>
      </c>
      <c r="C9" s="20">
        <v>0.55405405405405406</v>
      </c>
      <c r="D9" s="20">
        <v>0.1891891891891892</v>
      </c>
      <c r="E9" s="20">
        <v>1</v>
      </c>
    </row>
    <row r="10" spans="1:5" x14ac:dyDescent="0.25">
      <c r="A10" s="11" t="s">
        <v>8236</v>
      </c>
      <c r="B10" s="20">
        <v>0.43396226415094341</v>
      </c>
      <c r="C10" s="20">
        <v>0.50943396226415094</v>
      </c>
      <c r="D10" s="20">
        <v>5.6603773584905662E-2</v>
      </c>
      <c r="E10" s="20">
        <v>1</v>
      </c>
    </row>
    <row r="11" spans="1:5" x14ac:dyDescent="0.25">
      <c r="A11" s="11" t="s">
        <v>8237</v>
      </c>
      <c r="B11" s="20">
        <v>0.2413793103448276</v>
      </c>
      <c r="C11" s="20">
        <v>0.65517241379310343</v>
      </c>
      <c r="D11" s="20">
        <v>0.10344827586206896</v>
      </c>
      <c r="E11" s="20">
        <v>1</v>
      </c>
    </row>
    <row r="12" spans="1:5" x14ac:dyDescent="0.25">
      <c r="A12" s="11" t="s">
        <v>8233</v>
      </c>
      <c r="B12" s="20">
        <v>0.1</v>
      </c>
      <c r="C12" s="20">
        <v>0.7</v>
      </c>
      <c r="D12" s="20">
        <v>0.2</v>
      </c>
      <c r="E12" s="20">
        <v>1</v>
      </c>
    </row>
    <row r="13" spans="1:5" x14ac:dyDescent="0.25">
      <c r="A13" s="11" t="s">
        <v>8230</v>
      </c>
      <c r="B13" s="20">
        <v>0.4</v>
      </c>
      <c r="C13" s="20">
        <v>0.4</v>
      </c>
      <c r="D13" s="20">
        <v>0.2</v>
      </c>
      <c r="E13" s="20">
        <v>1</v>
      </c>
    </row>
    <row r="14" spans="1:5" x14ac:dyDescent="0.25">
      <c r="A14" s="11" t="s">
        <v>8227</v>
      </c>
      <c r="B14" s="20">
        <v>0.52380952380952384</v>
      </c>
      <c r="C14" s="20">
        <v>0.42857142857142855</v>
      </c>
      <c r="D14" s="20">
        <v>4.7619047619047616E-2</v>
      </c>
      <c r="E14" s="20">
        <v>1</v>
      </c>
    </row>
    <row r="15" spans="1:5" x14ac:dyDescent="0.25">
      <c r="A15" s="11" t="s">
        <v>8235</v>
      </c>
      <c r="B15" s="20">
        <v>0.33333333333333331</v>
      </c>
      <c r="C15" s="20">
        <v>0.42857142857142855</v>
      </c>
      <c r="D15" s="20">
        <v>0.23809523809523808</v>
      </c>
      <c r="E15" s="20">
        <v>1</v>
      </c>
    </row>
    <row r="16" spans="1:5" x14ac:dyDescent="0.25">
      <c r="A16" s="11" t="s">
        <v>8238</v>
      </c>
      <c r="B16" s="20">
        <v>0</v>
      </c>
      <c r="C16" s="20">
        <v>0.88888888888888884</v>
      </c>
      <c r="D16" s="20">
        <v>0.1111111111111111</v>
      </c>
      <c r="E16" s="20">
        <v>1</v>
      </c>
    </row>
    <row r="17" spans="1:5" x14ac:dyDescent="0.25">
      <c r="A17" s="11" t="s">
        <v>8232</v>
      </c>
      <c r="B17" s="20">
        <v>0.2857142857142857</v>
      </c>
      <c r="C17" s="20">
        <v>0.42857142857142855</v>
      </c>
      <c r="D17" s="20">
        <v>0.2857142857142857</v>
      </c>
      <c r="E17" s="20">
        <v>1</v>
      </c>
    </row>
    <row r="18" spans="1:5" x14ac:dyDescent="0.25">
      <c r="A18" s="11" t="s">
        <v>8234</v>
      </c>
      <c r="B18" s="20">
        <v>0.2857142857142857</v>
      </c>
      <c r="C18" s="20">
        <v>0.7142857142857143</v>
      </c>
      <c r="D18" s="20">
        <v>0</v>
      </c>
      <c r="E18" s="20">
        <v>1</v>
      </c>
    </row>
    <row r="19" spans="1:5" x14ac:dyDescent="0.25">
      <c r="A19" s="11" t="s">
        <v>8228</v>
      </c>
      <c r="B19" s="20">
        <v>0.25</v>
      </c>
      <c r="C19" s="20">
        <v>0.41666666666666669</v>
      </c>
      <c r="D19" s="20">
        <v>0.33333333333333331</v>
      </c>
      <c r="E19" s="20">
        <v>1</v>
      </c>
    </row>
    <row r="20" spans="1:5" x14ac:dyDescent="0.25">
      <c r="A20" s="11" t="s">
        <v>8241</v>
      </c>
      <c r="B20" s="20">
        <v>0.5714285714285714</v>
      </c>
      <c r="C20" s="20">
        <v>0.2857142857142857</v>
      </c>
      <c r="D20" s="20">
        <v>0.14285714285714285</v>
      </c>
      <c r="E20" s="20">
        <v>1</v>
      </c>
    </row>
    <row r="21" spans="1:5" x14ac:dyDescent="0.25">
      <c r="A21" s="11" t="s">
        <v>8240</v>
      </c>
      <c r="B21" s="20">
        <v>0.16666666666666666</v>
      </c>
      <c r="C21" s="20">
        <v>0.33333333333333331</v>
      </c>
      <c r="D21" s="20">
        <v>0.5</v>
      </c>
      <c r="E21" s="20">
        <v>1</v>
      </c>
    </row>
    <row r="22" spans="1:5" x14ac:dyDescent="0.25">
      <c r="A22" s="11" t="s">
        <v>8239</v>
      </c>
      <c r="B22" s="20">
        <v>0.6</v>
      </c>
      <c r="C22" s="20">
        <v>0.4</v>
      </c>
      <c r="D22" s="20">
        <v>0</v>
      </c>
      <c r="E22" s="20">
        <v>1</v>
      </c>
    </row>
    <row r="23" spans="1:5" x14ac:dyDescent="0.25">
      <c r="A23" s="11" t="s">
        <v>8231</v>
      </c>
      <c r="B23" s="20">
        <v>0</v>
      </c>
      <c r="C23" s="20">
        <v>0.66666666666666663</v>
      </c>
      <c r="D23" s="20">
        <v>0.33333333333333331</v>
      </c>
      <c r="E23" s="20">
        <v>1</v>
      </c>
    </row>
    <row r="24" spans="1:5" x14ac:dyDescent="0.25">
      <c r="A24" s="11" t="s">
        <v>8242</v>
      </c>
      <c r="B24" s="20">
        <v>0.5</v>
      </c>
      <c r="C24" s="20">
        <v>0.5</v>
      </c>
      <c r="D24" s="20">
        <v>0</v>
      </c>
      <c r="E24" s="20">
        <v>1</v>
      </c>
    </row>
    <row r="25" spans="1:5" x14ac:dyDescent="0.25">
      <c r="A25" s="11" t="s">
        <v>8243</v>
      </c>
      <c r="B25" s="20">
        <v>1</v>
      </c>
      <c r="C25" s="20">
        <v>0</v>
      </c>
      <c r="D25" s="20">
        <v>0</v>
      </c>
      <c r="E25" s="20">
        <v>1</v>
      </c>
    </row>
    <row r="26" spans="1:5" x14ac:dyDescent="0.25">
      <c r="A26" s="11" t="s">
        <v>8244</v>
      </c>
      <c r="B26" s="20">
        <v>1</v>
      </c>
      <c r="C26" s="20">
        <v>0</v>
      </c>
      <c r="D26" s="20">
        <v>0</v>
      </c>
      <c r="E26" s="20">
        <v>1</v>
      </c>
    </row>
    <row r="27" spans="1:5" x14ac:dyDescent="0.25">
      <c r="A27" s="11" t="s">
        <v>8318</v>
      </c>
      <c r="B27" s="20">
        <v>0.53764763779527558</v>
      </c>
      <c r="C27" s="20">
        <v>0.3764763779527559</v>
      </c>
      <c r="D27" s="20">
        <v>8.5875984251968504E-2</v>
      </c>
      <c r="E27" s="20">
        <v>1</v>
      </c>
    </row>
    <row r="38" spans="6:6" x14ac:dyDescent="0.25">
      <c r="F38" s="22"/>
    </row>
    <row r="39" spans="6:6" x14ac:dyDescent="0.25">
      <c r="F39" s="12"/>
    </row>
    <row r="40" spans="6:6" x14ac:dyDescent="0.25">
      <c r="F40" s="12"/>
    </row>
    <row r="41" spans="6:6" x14ac:dyDescent="0.25">
      <c r="F41" s="12"/>
    </row>
    <row r="42" spans="6:6" x14ac:dyDescent="0.25">
      <c r="F42" s="12"/>
    </row>
    <row r="43" spans="6:6" x14ac:dyDescent="0.25">
      <c r="F43" s="12"/>
    </row>
    <row r="44" spans="6:6" x14ac:dyDescent="0.25">
      <c r="F44" s="12"/>
    </row>
    <row r="45" spans="6:6" x14ac:dyDescent="0.25">
      <c r="F45" s="12"/>
    </row>
    <row r="46" spans="6:6" x14ac:dyDescent="0.25">
      <c r="F46" s="12"/>
    </row>
    <row r="47" spans="6:6" x14ac:dyDescent="0.25">
      <c r="F47" s="12"/>
    </row>
    <row r="48" spans="6:6" x14ac:dyDescent="0.25">
      <c r="F48" s="12"/>
    </row>
    <row r="49" spans="6:6" x14ac:dyDescent="0.25">
      <c r="F49" s="12"/>
    </row>
    <row r="50" spans="6:6" x14ac:dyDescent="0.25">
      <c r="F50" s="12"/>
    </row>
    <row r="51" spans="6:6" x14ac:dyDescent="0.25">
      <c r="F51" s="12"/>
    </row>
    <row r="52" spans="6:6" x14ac:dyDescent="0.25">
      <c r="F52" s="12"/>
    </row>
    <row r="53" spans="6:6" x14ac:dyDescent="0.25">
      <c r="F53" s="12"/>
    </row>
    <row r="54" spans="6:6" x14ac:dyDescent="0.25">
      <c r="F54" s="12"/>
    </row>
    <row r="55" spans="6:6" x14ac:dyDescent="0.25">
      <c r="F55" s="12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Normal="100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140625" style="6" bestFit="1" customWidth="1"/>
    <col min="16" max="16" width="9.5703125" style="8" bestFit="1" customWidth="1"/>
    <col min="17" max="17" width="13.42578125" bestFit="1" customWidth="1"/>
    <col min="18" max="18" width="17.42578125" bestFit="1" customWidth="1"/>
    <col min="19" max="19" width="12.28515625" style="13" customWidth="1"/>
    <col min="20" max="20" width="2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8403</v>
      </c>
      <c r="Q1" s="1" t="s">
        <v>8365</v>
      </c>
      <c r="R1" s="1" t="s">
        <v>8307</v>
      </c>
      <c r="S1" s="14" t="s">
        <v>8363</v>
      </c>
      <c r="T1" s="1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Table2[[#This Row],[pledged]]/Table2[[#This Row],[goal]]</f>
        <v>1.3685882352941177</v>
      </c>
      <c r="P2" s="8">
        <f>Table2[[#This Row],[pledged]]/Table2[[#This Row],[backers_count]]</f>
        <v>63.917582417582416</v>
      </c>
      <c r="Q2" t="str">
        <f>LEFT(Table2[[#This Row],[Category and Sub-Category]],FIND("/",Table2[[#This Row],[Category and Sub-Category]],1)-1)</f>
        <v>film &amp; video</v>
      </c>
      <c r="R2" t="str">
        <f>RIGHT(Table2[[#This Row],[Category and Sub-Category]],LEN(Table2[[#This Row],[Category and Sub-Category]])-FIND("/",Table2[[#This Row],[Category and Sub-Category]],1))</f>
        <v>television</v>
      </c>
      <c r="S2" s="13">
        <f>(((Table2[[#This Row],[launched_at]]/60)/60)/24)+DATE(1970,1,1)</f>
        <v>42177.007071759261</v>
      </c>
      <c r="T2" s="13">
        <f>(((Table2[[#This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Table2[[#This Row],[pledged]]/Table2[[#This Row],[goal]]</f>
        <v>1.4260827250608272</v>
      </c>
      <c r="P3" s="8">
        <f>Table2[[#This Row],[pledged]]/Table2[[#This Row],[backers_count]]</f>
        <v>185.48101265822785</v>
      </c>
      <c r="Q3" t="str">
        <f>LEFT(Table2[[#This Row],[Category and Sub-Category]],FIND("/",Table2[[#This Row],[Category and Sub-Category]],1)-1)</f>
        <v>film &amp; video</v>
      </c>
      <c r="R3" t="str">
        <f>RIGHT(Table2[[#This Row],[Category and Sub-Category]],LEN(Table2[[#This Row],[Category and Sub-Category]])-FIND("/",Table2[[#This Row],[Category and Sub-Category]],1))</f>
        <v>television</v>
      </c>
      <c r="S3" s="13">
        <f>(((Table2[[#This Row],[launched_at]]/60)/60)/24)+DATE(1970,1,1)</f>
        <v>42766.600497685184</v>
      </c>
      <c r="T3" s="13">
        <f>(((Table2[[#This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Table2[[#This Row],[pledged]]/Table2[[#This Row],[goal]]</f>
        <v>1.05</v>
      </c>
      <c r="P4" s="8">
        <f>Table2[[#This Row],[pledged]]/Table2[[#This Row],[backers_count]]</f>
        <v>15</v>
      </c>
      <c r="Q4" t="str">
        <f>LEFT(Table2[[#This Row],[Category and Sub-Category]],FIND("/",Table2[[#This Row],[Category and Sub-Category]],1)-1)</f>
        <v>film &amp; video</v>
      </c>
      <c r="R4" t="str">
        <f>RIGHT(Table2[[#This Row],[Category and Sub-Category]],LEN(Table2[[#This Row],[Category and Sub-Category]])-FIND("/",Table2[[#This Row],[Category and Sub-Category]],1))</f>
        <v>television</v>
      </c>
      <c r="S4" s="13">
        <f>(((Table2[[#This Row],[launched_at]]/60)/60)/24)+DATE(1970,1,1)</f>
        <v>42405.702349537038</v>
      </c>
      <c r="T4" s="13">
        <f>(((Table2[[#This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Table2[[#This Row],[pledged]]/Table2[[#This Row],[goal]]</f>
        <v>1.0389999999999999</v>
      </c>
      <c r="P5" s="8">
        <f>Table2[[#This Row],[pledged]]/Table2[[#This Row],[backers_count]]</f>
        <v>69.266666666666666</v>
      </c>
      <c r="Q5" t="str">
        <f>LEFT(Table2[[#This Row],[Category and Sub-Category]],FIND("/",Table2[[#This Row],[Category and Sub-Category]],1)-1)</f>
        <v>film &amp; video</v>
      </c>
      <c r="R5" t="str">
        <f>RIGHT(Table2[[#This Row],[Category and Sub-Category]],LEN(Table2[[#This Row],[Category and Sub-Category]])-FIND("/",Table2[[#This Row],[Category and Sub-Category]],1))</f>
        <v>television</v>
      </c>
      <c r="S5" s="13">
        <f>(((Table2[[#This Row],[launched_at]]/60)/60)/24)+DATE(1970,1,1)</f>
        <v>41828.515127314815</v>
      </c>
      <c r="T5" s="13">
        <f>(((Table2[[#This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Table2[[#This Row],[pledged]]/Table2[[#This Row],[goal]]</f>
        <v>1.2299154545454545</v>
      </c>
      <c r="P6" s="8">
        <f>Table2[[#This Row],[pledged]]/Table2[[#This Row],[backers_count]]</f>
        <v>190.55028169014085</v>
      </c>
      <c r="Q6" t="str">
        <f>LEFT(Table2[[#This Row],[Category and Sub-Category]],FIND("/",Table2[[#This Row],[Category and Sub-Category]],1)-1)</f>
        <v>film &amp; video</v>
      </c>
      <c r="R6" t="str">
        <f>RIGHT(Table2[[#This Row],[Category and Sub-Category]],LEN(Table2[[#This Row],[Category and Sub-Category]])-FIND("/",Table2[[#This Row],[Category and Sub-Category]],1))</f>
        <v>television</v>
      </c>
      <c r="S6" s="13">
        <f>(((Table2[[#This Row],[launched_at]]/60)/60)/24)+DATE(1970,1,1)</f>
        <v>42327.834247685183</v>
      </c>
      <c r="T6" s="13">
        <f>(((Table2[[#This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Table2[[#This Row],[pledged]]/Table2[[#This Row],[goal]]</f>
        <v>1.0977744436109027</v>
      </c>
      <c r="P7" s="8">
        <f>Table2[[#This Row],[pledged]]/Table2[[#This Row],[backers_count]]</f>
        <v>93.40425531914893</v>
      </c>
      <c r="Q7" t="str">
        <f>LEFT(Table2[[#This Row],[Category and Sub-Category]],FIND("/",Table2[[#This Row],[Category and Sub-Category]],1)-1)</f>
        <v>film &amp; video</v>
      </c>
      <c r="R7" t="str">
        <f>RIGHT(Table2[[#This Row],[Category and Sub-Category]],LEN(Table2[[#This Row],[Category and Sub-Category]])-FIND("/",Table2[[#This Row],[Category and Sub-Category]],1))</f>
        <v>television</v>
      </c>
      <c r="S7" s="13">
        <f>(((Table2[[#This Row],[launched_at]]/60)/60)/24)+DATE(1970,1,1)</f>
        <v>42563.932951388888</v>
      </c>
      <c r="T7" s="13">
        <f>(((Table2[[#This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Table2[[#This Row],[pledged]]/Table2[[#This Row],[goal]]</f>
        <v>1.064875</v>
      </c>
      <c r="P8" s="8">
        <f>Table2[[#This Row],[pledged]]/Table2[[#This Row],[backers_count]]</f>
        <v>146.87931034482759</v>
      </c>
      <c r="Q8" t="str">
        <f>LEFT(Table2[[#This Row],[Category and Sub-Category]],FIND("/",Table2[[#This Row],[Category and Sub-Category]],1)-1)</f>
        <v>film &amp; video</v>
      </c>
      <c r="R8" t="str">
        <f>RIGHT(Table2[[#This Row],[Category and Sub-Category]],LEN(Table2[[#This Row],[Category and Sub-Category]])-FIND("/",Table2[[#This Row],[Category and Sub-Category]],1))</f>
        <v>television</v>
      </c>
      <c r="S8" s="13">
        <f>(((Table2[[#This Row],[launched_at]]/60)/60)/24)+DATE(1970,1,1)</f>
        <v>41794.072337962964</v>
      </c>
      <c r="T8" s="13">
        <f>(((Table2[[#This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Table2[[#This Row],[pledged]]/Table2[[#This Row],[goal]]</f>
        <v>1.0122222222222221</v>
      </c>
      <c r="P9" s="8">
        <f>Table2[[#This Row],[pledged]]/Table2[[#This Row],[backers_count]]</f>
        <v>159.82456140350877</v>
      </c>
      <c r="Q9" t="str">
        <f>LEFT(Table2[[#This Row],[Category and Sub-Category]],FIND("/",Table2[[#This Row],[Category and Sub-Category]],1)-1)</f>
        <v>film &amp; video</v>
      </c>
      <c r="R9" t="str">
        <f>RIGHT(Table2[[#This Row],[Category and Sub-Category]],LEN(Table2[[#This Row],[Category and Sub-Category]])-FIND("/",Table2[[#This Row],[Category and Sub-Category]],1))</f>
        <v>television</v>
      </c>
      <c r="S9" s="13">
        <f>(((Table2[[#This Row],[launched_at]]/60)/60)/24)+DATE(1970,1,1)</f>
        <v>42516.047071759262</v>
      </c>
      <c r="T9" s="13">
        <f>(((Table2[[#This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Table2[[#This Row],[pledged]]/Table2[[#This Row],[goal]]</f>
        <v>1.0004342857142856</v>
      </c>
      <c r="P10" s="8">
        <f>Table2[[#This Row],[pledged]]/Table2[[#This Row],[backers_count]]</f>
        <v>291.79333333333335</v>
      </c>
      <c r="Q10" t="str">
        <f>LEFT(Table2[[#This Row],[Category and Sub-Category]],FIND("/",Table2[[#This Row],[Category and Sub-Category]],1)-1)</f>
        <v>film &amp; video</v>
      </c>
      <c r="R10" t="str">
        <f>RIGHT(Table2[[#This Row],[Category and Sub-Category]],LEN(Table2[[#This Row],[Category and Sub-Category]])-FIND("/",Table2[[#This Row],[Category and Sub-Category]],1))</f>
        <v>television</v>
      </c>
      <c r="S10" s="13">
        <f>(((Table2[[#This Row],[launched_at]]/60)/60)/24)+DATE(1970,1,1)</f>
        <v>42468.94458333333</v>
      </c>
      <c r="T10" s="13">
        <f>(((Table2[[#This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Table2[[#This Row],[pledged]]/Table2[[#This Row],[goal]]</f>
        <v>1.2599800000000001</v>
      </c>
      <c r="P11" s="8">
        <f>Table2[[#This Row],[pledged]]/Table2[[#This Row],[backers_count]]</f>
        <v>31.499500000000001</v>
      </c>
      <c r="Q11" t="str">
        <f>LEFT(Table2[[#This Row],[Category and Sub-Category]],FIND("/",Table2[[#This Row],[Category and Sub-Category]],1)-1)</f>
        <v>film &amp; video</v>
      </c>
      <c r="R11" t="str">
        <f>RIGHT(Table2[[#This Row],[Category and Sub-Category]],LEN(Table2[[#This Row],[Category and Sub-Category]])-FIND("/",Table2[[#This Row],[Category and Sub-Category]],1))</f>
        <v>television</v>
      </c>
      <c r="S11" s="13">
        <f>(((Table2[[#This Row],[launched_at]]/60)/60)/24)+DATE(1970,1,1)</f>
        <v>42447.103518518517</v>
      </c>
      <c r="T11" s="13">
        <f>(((Table2[[#This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Table2[[#This Row],[pledged]]/Table2[[#This Row],[goal]]</f>
        <v>1.0049999999999999</v>
      </c>
      <c r="P12" s="8">
        <f>Table2[[#This Row],[pledged]]/Table2[[#This Row],[backers_count]]</f>
        <v>158.68421052631578</v>
      </c>
      <c r="Q12" t="str">
        <f>LEFT(Table2[[#This Row],[Category and Sub-Category]],FIND("/",Table2[[#This Row],[Category and Sub-Category]],1)-1)</f>
        <v>film &amp; video</v>
      </c>
      <c r="R12" t="str">
        <f>RIGHT(Table2[[#This Row],[Category and Sub-Category]],LEN(Table2[[#This Row],[Category and Sub-Category]])-FIND("/",Table2[[#This Row],[Category and Sub-Category]],1))</f>
        <v>television</v>
      </c>
      <c r="S12" s="13">
        <f>(((Table2[[#This Row],[launched_at]]/60)/60)/24)+DATE(1970,1,1)</f>
        <v>41780.068043981482</v>
      </c>
      <c r="T12" s="13">
        <f>(((Table2[[#This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Table2[[#This Row],[pledged]]/Table2[[#This Row],[goal]]</f>
        <v>1.2050000000000001</v>
      </c>
      <c r="P13" s="8">
        <f>Table2[[#This Row],[pledged]]/Table2[[#This Row],[backers_count]]</f>
        <v>80.333333333333329</v>
      </c>
      <c r="Q13" t="str">
        <f>LEFT(Table2[[#This Row],[Category and Sub-Category]],FIND("/",Table2[[#This Row],[Category and Sub-Category]],1)-1)</f>
        <v>film &amp; video</v>
      </c>
      <c r="R13" t="str">
        <f>RIGHT(Table2[[#This Row],[Category and Sub-Category]],LEN(Table2[[#This Row],[Category and Sub-Category]])-FIND("/",Table2[[#This Row],[Category and Sub-Category]],1))</f>
        <v>television</v>
      </c>
      <c r="S13" s="13">
        <f>(((Table2[[#This Row],[launched_at]]/60)/60)/24)+DATE(1970,1,1)</f>
        <v>42572.778495370367</v>
      </c>
      <c r="T13" s="13">
        <f>(((Table2[[#This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Table2[[#This Row],[pledged]]/Table2[[#This Row],[goal]]</f>
        <v>1.6529333333333334</v>
      </c>
      <c r="P14" s="8">
        <f>Table2[[#This Row],[pledged]]/Table2[[#This Row],[backers_count]]</f>
        <v>59.961305925030231</v>
      </c>
      <c r="Q14" t="str">
        <f>LEFT(Table2[[#This Row],[Category and Sub-Category]],FIND("/",Table2[[#This Row],[Category and Sub-Category]],1)-1)</f>
        <v>film &amp; video</v>
      </c>
      <c r="R14" t="str">
        <f>RIGHT(Table2[[#This Row],[Category and Sub-Category]],LEN(Table2[[#This Row],[Category and Sub-Category]])-FIND("/",Table2[[#This Row],[Category and Sub-Category]],1))</f>
        <v>television</v>
      </c>
      <c r="S14" s="13">
        <f>(((Table2[[#This Row],[launched_at]]/60)/60)/24)+DATE(1970,1,1)</f>
        <v>41791.713252314818</v>
      </c>
      <c r="T14" s="13">
        <f>(((Table2[[#This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Table2[[#This Row],[pledged]]/Table2[[#This Row],[goal]]</f>
        <v>1.5997142857142856</v>
      </c>
      <c r="P15" s="8">
        <f>Table2[[#This Row],[pledged]]/Table2[[#This Row],[backers_count]]</f>
        <v>109.78431372549019</v>
      </c>
      <c r="Q15" t="str">
        <f>LEFT(Table2[[#This Row],[Category and Sub-Category]],FIND("/",Table2[[#This Row],[Category and Sub-Category]],1)-1)</f>
        <v>film &amp; video</v>
      </c>
      <c r="R15" t="str">
        <f>RIGHT(Table2[[#This Row],[Category and Sub-Category]],LEN(Table2[[#This Row],[Category and Sub-Category]])-FIND("/",Table2[[#This Row],[Category and Sub-Category]],1))</f>
        <v>television</v>
      </c>
      <c r="S15" s="13">
        <f>(((Table2[[#This Row],[launched_at]]/60)/60)/24)+DATE(1970,1,1)</f>
        <v>42508.677187499998</v>
      </c>
      <c r="T15" s="13">
        <f>(((Table2[[#This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Table2[[#This Row],[pledged]]/Table2[[#This Row],[goal]]</f>
        <v>1.0093333333333334</v>
      </c>
      <c r="P16" s="8">
        <f>Table2[[#This Row],[pledged]]/Table2[[#This Row],[backers_count]]</f>
        <v>147.70731707317074</v>
      </c>
      <c r="Q16" t="str">
        <f>LEFT(Table2[[#This Row],[Category and Sub-Category]],FIND("/",Table2[[#This Row],[Category and Sub-Category]],1)-1)</f>
        <v>film &amp; video</v>
      </c>
      <c r="R16" t="str">
        <f>RIGHT(Table2[[#This Row],[Category and Sub-Category]],LEN(Table2[[#This Row],[Category and Sub-Category]])-FIND("/",Table2[[#This Row],[Category and Sub-Category]],1))</f>
        <v>television</v>
      </c>
      <c r="S16" s="13">
        <f>(((Table2[[#This Row],[launched_at]]/60)/60)/24)+DATE(1970,1,1)</f>
        <v>41808.02648148148</v>
      </c>
      <c r="T16" s="13">
        <f>(((Table2[[#This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Table2[[#This Row],[pledged]]/Table2[[#This Row],[goal]]</f>
        <v>1.0660000000000001</v>
      </c>
      <c r="P17" s="8">
        <f>Table2[[#This Row],[pledged]]/Table2[[#This Row],[backers_count]]</f>
        <v>21.755102040816325</v>
      </c>
      <c r="Q17" t="str">
        <f>LEFT(Table2[[#This Row],[Category and Sub-Category]],FIND("/",Table2[[#This Row],[Category and Sub-Category]],1)-1)</f>
        <v>film &amp; video</v>
      </c>
      <c r="R17" t="str">
        <f>RIGHT(Table2[[#This Row],[Category and Sub-Category]],LEN(Table2[[#This Row],[Category and Sub-Category]])-FIND("/",Table2[[#This Row],[Category and Sub-Category]],1))</f>
        <v>television</v>
      </c>
      <c r="S17" s="13">
        <f>(((Table2[[#This Row],[launched_at]]/60)/60)/24)+DATE(1970,1,1)</f>
        <v>42256.391875000001</v>
      </c>
      <c r="T17" s="13">
        <f>(((Table2[[#This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Table2[[#This Row],[pledged]]/Table2[[#This Row],[goal]]</f>
        <v>1.0024166666666667</v>
      </c>
      <c r="P18" s="8">
        <f>Table2[[#This Row],[pledged]]/Table2[[#This Row],[backers_count]]</f>
        <v>171.84285714285716</v>
      </c>
      <c r="Q18" t="str">
        <f>LEFT(Table2[[#This Row],[Category and Sub-Category]],FIND("/",Table2[[#This Row],[Category and Sub-Category]],1)-1)</f>
        <v>film &amp; video</v>
      </c>
      <c r="R18" t="str">
        <f>RIGHT(Table2[[#This Row],[Category and Sub-Category]],LEN(Table2[[#This Row],[Category and Sub-Category]])-FIND("/",Table2[[#This Row],[Category and Sub-Category]],1))</f>
        <v>television</v>
      </c>
      <c r="S18" s="13">
        <f>(((Table2[[#This Row],[launched_at]]/60)/60)/24)+DATE(1970,1,1)</f>
        <v>41760.796423611115</v>
      </c>
      <c r="T18" s="13">
        <f>(((Table2[[#This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Table2[[#This Row],[pledged]]/Table2[[#This Row],[goal]]</f>
        <v>1.0066666666666666</v>
      </c>
      <c r="P19" s="8">
        <f>Table2[[#This Row],[pledged]]/Table2[[#This Row],[backers_count]]</f>
        <v>41.944444444444443</v>
      </c>
      <c r="Q19" t="str">
        <f>LEFT(Table2[[#This Row],[Category and Sub-Category]],FIND("/",Table2[[#This Row],[Category and Sub-Category]],1)-1)</f>
        <v>film &amp; video</v>
      </c>
      <c r="R19" t="str">
        <f>RIGHT(Table2[[#This Row],[Category and Sub-Category]],LEN(Table2[[#This Row],[Category and Sub-Category]])-FIND("/",Table2[[#This Row],[Category and Sub-Category]],1))</f>
        <v>television</v>
      </c>
      <c r="S19" s="13">
        <f>(((Table2[[#This Row],[launched_at]]/60)/60)/24)+DATE(1970,1,1)</f>
        <v>41917.731736111113</v>
      </c>
      <c r="T19" s="13">
        <f>(((Table2[[#This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Table2[[#This Row],[pledged]]/Table2[[#This Row],[goal]]</f>
        <v>1.0632110000000001</v>
      </c>
      <c r="P20" s="8">
        <f>Table2[[#This Row],[pledged]]/Table2[[#This Row],[backers_count]]</f>
        <v>93.264122807017543</v>
      </c>
      <c r="Q20" t="str">
        <f>LEFT(Table2[[#This Row],[Category and Sub-Category]],FIND("/",Table2[[#This Row],[Category and Sub-Category]],1)-1)</f>
        <v>film &amp; video</v>
      </c>
      <c r="R20" t="str">
        <f>RIGHT(Table2[[#This Row],[Category and Sub-Category]],LEN(Table2[[#This Row],[Category and Sub-Category]])-FIND("/",Table2[[#This Row],[Category and Sub-Category]],1))</f>
        <v>television</v>
      </c>
      <c r="S20" s="13">
        <f>(((Table2[[#This Row],[launched_at]]/60)/60)/24)+DATE(1970,1,1)</f>
        <v>41869.542314814818</v>
      </c>
      <c r="T20" s="13">
        <f>(((Table2[[#This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Table2[[#This Row],[pledged]]/Table2[[#This Row],[goal]]</f>
        <v>1.4529411764705882</v>
      </c>
      <c r="P21" s="8">
        <f>Table2[[#This Row],[pledged]]/Table2[[#This Row],[backers_count]]</f>
        <v>56.136363636363633</v>
      </c>
      <c r="Q21" t="str">
        <f>LEFT(Table2[[#This Row],[Category and Sub-Category]],FIND("/",Table2[[#This Row],[Category and Sub-Category]],1)-1)</f>
        <v>film &amp; video</v>
      </c>
      <c r="R21" t="str">
        <f>RIGHT(Table2[[#This Row],[Category and Sub-Category]],LEN(Table2[[#This Row],[Category and Sub-Category]])-FIND("/",Table2[[#This Row],[Category and Sub-Category]],1))</f>
        <v>television</v>
      </c>
      <c r="S21" s="13">
        <f>(((Table2[[#This Row],[launched_at]]/60)/60)/24)+DATE(1970,1,1)</f>
        <v>42175.816365740742</v>
      </c>
      <c r="T21" s="13">
        <f>(((Table2[[#This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Table2[[#This Row],[pledged]]/Table2[[#This Row],[goal]]</f>
        <v>1.002</v>
      </c>
      <c r="P22" s="8">
        <f>Table2[[#This Row],[pledged]]/Table2[[#This Row],[backers_count]]</f>
        <v>80.16</v>
      </c>
      <c r="Q22" t="str">
        <f>LEFT(Table2[[#This Row],[Category and Sub-Category]],FIND("/",Table2[[#This Row],[Category and Sub-Category]],1)-1)</f>
        <v>film &amp; video</v>
      </c>
      <c r="R22" t="str">
        <f>RIGHT(Table2[[#This Row],[Category and Sub-Category]],LEN(Table2[[#This Row],[Category and Sub-Category]])-FIND("/",Table2[[#This Row],[Category and Sub-Category]],1))</f>
        <v>television</v>
      </c>
      <c r="S22" s="13">
        <f>(((Table2[[#This Row],[launched_at]]/60)/60)/24)+DATE(1970,1,1)</f>
        <v>42200.758240740746</v>
      </c>
      <c r="T22" s="13">
        <f>(((Table2[[#This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Table2[[#This Row],[pledged]]/Table2[[#This Row],[goal]]</f>
        <v>1.0913513513513513</v>
      </c>
      <c r="P23" s="8">
        <f>Table2[[#This Row],[pledged]]/Table2[[#This Row],[backers_count]]</f>
        <v>199.9009900990099</v>
      </c>
      <c r="Q23" t="str">
        <f>LEFT(Table2[[#This Row],[Category and Sub-Category]],FIND("/",Table2[[#This Row],[Category and Sub-Category]],1)-1)</f>
        <v>film &amp; video</v>
      </c>
      <c r="R23" t="str">
        <f>RIGHT(Table2[[#This Row],[Category and Sub-Category]],LEN(Table2[[#This Row],[Category and Sub-Category]])-FIND("/",Table2[[#This Row],[Category and Sub-Category]],1))</f>
        <v>television</v>
      </c>
      <c r="S23" s="13">
        <f>(((Table2[[#This Row],[launched_at]]/60)/60)/24)+DATE(1970,1,1)</f>
        <v>41878.627187500002</v>
      </c>
      <c r="T23" s="13">
        <f>(((Table2[[#This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Table2[[#This Row],[pledged]]/Table2[[#This Row],[goal]]</f>
        <v>1.1714285714285715</v>
      </c>
      <c r="P24" s="8">
        <f>Table2[[#This Row],[pledged]]/Table2[[#This Row],[backers_count]]</f>
        <v>51.25</v>
      </c>
      <c r="Q24" t="str">
        <f>LEFT(Table2[[#This Row],[Category and Sub-Category]],FIND("/",Table2[[#This Row],[Category and Sub-Category]],1)-1)</f>
        <v>film &amp; video</v>
      </c>
      <c r="R24" t="str">
        <f>RIGHT(Table2[[#This Row],[Category and Sub-Category]],LEN(Table2[[#This Row],[Category and Sub-Category]])-FIND("/",Table2[[#This Row],[Category and Sub-Category]],1))</f>
        <v>television</v>
      </c>
      <c r="S24" s="13">
        <f>(((Table2[[#This Row],[launched_at]]/60)/60)/24)+DATE(1970,1,1)</f>
        <v>41989.91134259259</v>
      </c>
      <c r="T24" s="13">
        <f>(((Table2[[#This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Table2[[#This Row],[pledged]]/Table2[[#This Row],[goal]]</f>
        <v>1.1850000000000001</v>
      </c>
      <c r="P25" s="8">
        <f>Table2[[#This Row],[pledged]]/Table2[[#This Row],[backers_count]]</f>
        <v>103.04347826086956</v>
      </c>
      <c r="Q25" t="str">
        <f>LEFT(Table2[[#This Row],[Category and Sub-Category]],FIND("/",Table2[[#This Row],[Category and Sub-Category]],1)-1)</f>
        <v>film &amp; video</v>
      </c>
      <c r="R25" t="str">
        <f>RIGHT(Table2[[#This Row],[Category and Sub-Category]],LEN(Table2[[#This Row],[Category and Sub-Category]])-FIND("/",Table2[[#This Row],[Category and Sub-Category]],1))</f>
        <v>television</v>
      </c>
      <c r="S25" s="13">
        <f>(((Table2[[#This Row],[launched_at]]/60)/60)/24)+DATE(1970,1,1)</f>
        <v>42097.778946759259</v>
      </c>
      <c r="T25" s="13">
        <f>(((Table2[[#This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Table2[[#This Row],[pledged]]/Table2[[#This Row],[goal]]</f>
        <v>1.0880768571428572</v>
      </c>
      <c r="P26" s="8">
        <f>Table2[[#This Row],[pledged]]/Table2[[#This Row],[backers_count]]</f>
        <v>66.346149825783982</v>
      </c>
      <c r="Q26" t="str">
        <f>LEFT(Table2[[#This Row],[Category and Sub-Category]],FIND("/",Table2[[#This Row],[Category and Sub-Category]],1)-1)</f>
        <v>film &amp; video</v>
      </c>
      <c r="R26" t="str">
        <f>RIGHT(Table2[[#This Row],[Category and Sub-Category]],LEN(Table2[[#This Row],[Category and Sub-Category]])-FIND("/",Table2[[#This Row],[Category and Sub-Category]],1))</f>
        <v>television</v>
      </c>
      <c r="S26" s="13">
        <f>(((Table2[[#This Row],[launched_at]]/60)/60)/24)+DATE(1970,1,1)</f>
        <v>42229.820173611108</v>
      </c>
      <c r="T26" s="13">
        <f>(((Table2[[#This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Table2[[#This Row],[pledged]]/Table2[[#This Row],[goal]]</f>
        <v>1.3333333333333333</v>
      </c>
      <c r="P27" s="8">
        <f>Table2[[#This Row],[pledged]]/Table2[[#This Row],[backers_count]]</f>
        <v>57.142857142857146</v>
      </c>
      <c r="Q27" t="str">
        <f>LEFT(Table2[[#This Row],[Category and Sub-Category]],FIND("/",Table2[[#This Row],[Category and Sub-Category]],1)-1)</f>
        <v>film &amp; video</v>
      </c>
      <c r="R27" t="str">
        <f>RIGHT(Table2[[#This Row],[Category and Sub-Category]],LEN(Table2[[#This Row],[Category and Sub-Category]])-FIND("/",Table2[[#This Row],[Category and Sub-Category]],1))</f>
        <v>television</v>
      </c>
      <c r="S27" s="13">
        <f>(((Table2[[#This Row],[launched_at]]/60)/60)/24)+DATE(1970,1,1)</f>
        <v>42318.025011574078</v>
      </c>
      <c r="T27" s="13">
        <f>(((Table2[[#This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Table2[[#This Row],[pledged]]/Table2[[#This Row],[goal]]</f>
        <v>1.552</v>
      </c>
      <c r="P28" s="8">
        <f>Table2[[#This Row],[pledged]]/Table2[[#This Row],[backers_count]]</f>
        <v>102.10526315789474</v>
      </c>
      <c r="Q28" t="str">
        <f>LEFT(Table2[[#This Row],[Category and Sub-Category]],FIND("/",Table2[[#This Row],[Category and Sub-Category]],1)-1)</f>
        <v>film &amp; video</v>
      </c>
      <c r="R28" t="str">
        <f>RIGHT(Table2[[#This Row],[Category and Sub-Category]],LEN(Table2[[#This Row],[Category and Sub-Category]])-FIND("/",Table2[[#This Row],[Category and Sub-Category]],1))</f>
        <v>television</v>
      </c>
      <c r="S28" s="13">
        <f>(((Table2[[#This Row],[launched_at]]/60)/60)/24)+DATE(1970,1,1)</f>
        <v>41828.515555555554</v>
      </c>
      <c r="T28" s="13">
        <f>(((Table2[[#This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Table2[[#This Row],[pledged]]/Table2[[#This Row],[goal]]</f>
        <v>1.1172500000000001</v>
      </c>
      <c r="P29" s="8">
        <f>Table2[[#This Row],[pledged]]/Table2[[#This Row],[backers_count]]</f>
        <v>148.96666666666667</v>
      </c>
      <c r="Q29" t="str">
        <f>LEFT(Table2[[#This Row],[Category and Sub-Category]],FIND("/",Table2[[#This Row],[Category and Sub-Category]],1)-1)</f>
        <v>film &amp; video</v>
      </c>
      <c r="R29" t="str">
        <f>RIGHT(Table2[[#This Row],[Category and Sub-Category]],LEN(Table2[[#This Row],[Category and Sub-Category]])-FIND("/",Table2[[#This Row],[Category and Sub-Category]],1))</f>
        <v>television</v>
      </c>
      <c r="S29" s="13">
        <f>(((Table2[[#This Row],[launched_at]]/60)/60)/24)+DATE(1970,1,1)</f>
        <v>41929.164733796293</v>
      </c>
      <c r="T29" s="13">
        <f>(((Table2[[#This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Table2[[#This Row],[pledged]]/Table2[[#This Row],[goal]]</f>
        <v>1.0035000000000001</v>
      </c>
      <c r="P30" s="8">
        <f>Table2[[#This Row],[pledged]]/Table2[[#This Row],[backers_count]]</f>
        <v>169.6056338028169</v>
      </c>
      <c r="Q30" t="str">
        <f>LEFT(Table2[[#This Row],[Category and Sub-Category]],FIND("/",Table2[[#This Row],[Category and Sub-Category]],1)-1)</f>
        <v>film &amp; video</v>
      </c>
      <c r="R30" t="str">
        <f>RIGHT(Table2[[#This Row],[Category and Sub-Category]],LEN(Table2[[#This Row],[Category and Sub-Category]])-FIND("/",Table2[[#This Row],[Category and Sub-Category]],1))</f>
        <v>television</v>
      </c>
      <c r="S30" s="13">
        <f>(((Table2[[#This Row],[launched_at]]/60)/60)/24)+DATE(1970,1,1)</f>
        <v>42324.96393518518</v>
      </c>
      <c r="T30" s="13">
        <f>(((Table2[[#This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Table2[[#This Row],[pledged]]/Table2[[#This Row],[goal]]</f>
        <v>1.2333333333333334</v>
      </c>
      <c r="P31" s="8">
        <f>Table2[[#This Row],[pledged]]/Table2[[#This Row],[backers_count]]</f>
        <v>31.623931623931625</v>
      </c>
      <c r="Q31" t="str">
        <f>LEFT(Table2[[#This Row],[Category and Sub-Category]],FIND("/",Table2[[#This Row],[Category and Sub-Category]],1)-1)</f>
        <v>film &amp; video</v>
      </c>
      <c r="R31" t="str">
        <f>RIGHT(Table2[[#This Row],[Category and Sub-Category]],LEN(Table2[[#This Row],[Category and Sub-Category]])-FIND("/",Table2[[#This Row],[Category and Sub-Category]],1))</f>
        <v>television</v>
      </c>
      <c r="S31" s="13">
        <f>(((Table2[[#This Row],[launched_at]]/60)/60)/24)+DATE(1970,1,1)</f>
        <v>41812.67324074074</v>
      </c>
      <c r="T31" s="13">
        <f>(((Table2[[#This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Table2[[#This Row],[pledged]]/Table2[[#This Row],[goal]]</f>
        <v>1.0129975</v>
      </c>
      <c r="P32" s="8">
        <f>Table2[[#This Row],[pledged]]/Table2[[#This Row],[backers_count]]</f>
        <v>76.45264150943396</v>
      </c>
      <c r="Q32" t="str">
        <f>LEFT(Table2[[#This Row],[Category and Sub-Category]],FIND("/",Table2[[#This Row],[Category and Sub-Category]],1)-1)</f>
        <v>film &amp; video</v>
      </c>
      <c r="R32" t="str">
        <f>RIGHT(Table2[[#This Row],[Category and Sub-Category]],LEN(Table2[[#This Row],[Category and Sub-Category]])-FIND("/",Table2[[#This Row],[Category and Sub-Category]],1))</f>
        <v>television</v>
      </c>
      <c r="S32" s="13">
        <f>(((Table2[[#This Row],[launched_at]]/60)/60)/24)+DATE(1970,1,1)</f>
        <v>41842.292997685188</v>
      </c>
      <c r="T32" s="13">
        <f>(((Table2[[#This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Table2[[#This Row],[pledged]]/Table2[[#This Row],[goal]]</f>
        <v>1</v>
      </c>
      <c r="P33" s="8">
        <f>Table2[[#This Row],[pledged]]/Table2[[#This Row],[backers_count]]</f>
        <v>13</v>
      </c>
      <c r="Q33" t="str">
        <f>LEFT(Table2[[#This Row],[Category and Sub-Category]],FIND("/",Table2[[#This Row],[Category and Sub-Category]],1)-1)</f>
        <v>film &amp; video</v>
      </c>
      <c r="R33" t="str">
        <f>RIGHT(Table2[[#This Row],[Category and Sub-Category]],LEN(Table2[[#This Row],[Category and Sub-Category]])-FIND("/",Table2[[#This Row],[Category and Sub-Category]],1))</f>
        <v>television</v>
      </c>
      <c r="S33" s="13">
        <f>(((Table2[[#This Row],[launched_at]]/60)/60)/24)+DATE(1970,1,1)</f>
        <v>42376.79206018518</v>
      </c>
      <c r="T33" s="13">
        <f>(((Table2[[#This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Table2[[#This Row],[pledged]]/Table2[[#This Row],[goal]]</f>
        <v>1.0024604569420035</v>
      </c>
      <c r="P34" s="8">
        <f>Table2[[#This Row],[pledged]]/Table2[[#This Row],[backers_count]]</f>
        <v>320.44943820224717</v>
      </c>
      <c r="Q34" t="str">
        <f>LEFT(Table2[[#This Row],[Category and Sub-Category]],FIND("/",Table2[[#This Row],[Category and Sub-Category]],1)-1)</f>
        <v>film &amp; video</v>
      </c>
      <c r="R34" t="str">
        <f>RIGHT(Table2[[#This Row],[Category and Sub-Category]],LEN(Table2[[#This Row],[Category and Sub-Category]])-FIND("/",Table2[[#This Row],[Category and Sub-Category]],1))</f>
        <v>television</v>
      </c>
      <c r="S34" s="13">
        <f>(((Table2[[#This Row],[launched_at]]/60)/60)/24)+DATE(1970,1,1)</f>
        <v>42461.627511574072</v>
      </c>
      <c r="T34" s="13">
        <f>(((Table2[[#This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Table2[[#This Row],[pledged]]/Table2[[#This Row],[goal]]</f>
        <v>1.0209523809523811</v>
      </c>
      <c r="P35" s="8">
        <f>Table2[[#This Row],[pledged]]/Table2[[#This Row],[backers_count]]</f>
        <v>83.75</v>
      </c>
      <c r="Q35" t="str">
        <f>LEFT(Table2[[#This Row],[Category and Sub-Category]],FIND("/",Table2[[#This Row],[Category and Sub-Category]],1)-1)</f>
        <v>film &amp; video</v>
      </c>
      <c r="R35" t="str">
        <f>RIGHT(Table2[[#This Row],[Category and Sub-Category]],LEN(Table2[[#This Row],[Category and Sub-Category]])-FIND("/",Table2[[#This Row],[Category and Sub-Category]],1))</f>
        <v>television</v>
      </c>
      <c r="S35" s="13">
        <f>(((Table2[[#This Row],[launched_at]]/60)/60)/24)+DATE(1970,1,1)</f>
        <v>42286.660891203705</v>
      </c>
      <c r="T35" s="13">
        <f>(((Table2[[#This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Table2[[#This Row],[pledged]]/Table2[[#This Row],[goal]]</f>
        <v>1.3046153846153845</v>
      </c>
      <c r="P36" s="8">
        <f>Table2[[#This Row],[pledged]]/Table2[[#This Row],[backers_count]]</f>
        <v>49.882352941176471</v>
      </c>
      <c r="Q36" t="str">
        <f>LEFT(Table2[[#This Row],[Category and Sub-Category]],FIND("/",Table2[[#This Row],[Category and Sub-Category]],1)-1)</f>
        <v>film &amp; video</v>
      </c>
      <c r="R36" t="str">
        <f>RIGHT(Table2[[#This Row],[Category and Sub-Category]],LEN(Table2[[#This Row],[Category and Sub-Category]])-FIND("/",Table2[[#This Row],[Category and Sub-Category]],1))</f>
        <v>television</v>
      </c>
      <c r="S36" s="13">
        <f>(((Table2[[#This Row],[launched_at]]/60)/60)/24)+DATE(1970,1,1)</f>
        <v>41841.321770833332</v>
      </c>
      <c r="T36" s="13">
        <f>(((Table2[[#This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Table2[[#This Row],[pledged]]/Table2[[#This Row],[goal]]</f>
        <v>1.665</v>
      </c>
      <c r="P37" s="8">
        <f>Table2[[#This Row],[pledged]]/Table2[[#This Row],[backers_count]]</f>
        <v>59.464285714285715</v>
      </c>
      <c r="Q37" t="str">
        <f>LEFT(Table2[[#This Row],[Category and Sub-Category]],FIND("/",Table2[[#This Row],[Category and Sub-Category]],1)-1)</f>
        <v>film &amp; video</v>
      </c>
      <c r="R37" t="str">
        <f>RIGHT(Table2[[#This Row],[Category and Sub-Category]],LEN(Table2[[#This Row],[Category and Sub-Category]])-FIND("/",Table2[[#This Row],[Category and Sub-Category]],1))</f>
        <v>television</v>
      </c>
      <c r="S37" s="13">
        <f>(((Table2[[#This Row],[launched_at]]/60)/60)/24)+DATE(1970,1,1)</f>
        <v>42098.291828703703</v>
      </c>
      <c r="T37" s="13">
        <f>(((Table2[[#This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Table2[[#This Row],[pledged]]/Table2[[#This Row],[goal]]</f>
        <v>1.4215</v>
      </c>
      <c r="P38" s="8">
        <f>Table2[[#This Row],[pledged]]/Table2[[#This Row],[backers_count]]</f>
        <v>193.84090909090909</v>
      </c>
      <c r="Q38" t="str">
        <f>LEFT(Table2[[#This Row],[Category and Sub-Category]],FIND("/",Table2[[#This Row],[Category and Sub-Category]],1)-1)</f>
        <v>film &amp; video</v>
      </c>
      <c r="R38" t="str">
        <f>RIGHT(Table2[[#This Row],[Category and Sub-Category]],LEN(Table2[[#This Row],[Category and Sub-Category]])-FIND("/",Table2[[#This Row],[Category and Sub-Category]],1))</f>
        <v>television</v>
      </c>
      <c r="S38" s="13">
        <f>(((Table2[[#This Row],[launched_at]]/60)/60)/24)+DATE(1970,1,1)</f>
        <v>42068.307002314818</v>
      </c>
      <c r="T38" s="13">
        <f>(((Table2[[#This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Table2[[#This Row],[pledged]]/Table2[[#This Row],[goal]]</f>
        <v>1.8344090909090909</v>
      </c>
      <c r="P39" s="8">
        <f>Table2[[#This Row],[pledged]]/Table2[[#This Row],[backers_count]]</f>
        <v>159.51383399209487</v>
      </c>
      <c r="Q39" t="str">
        <f>LEFT(Table2[[#This Row],[Category and Sub-Category]],FIND("/",Table2[[#This Row],[Category and Sub-Category]],1)-1)</f>
        <v>film &amp; video</v>
      </c>
      <c r="R39" t="str">
        <f>RIGHT(Table2[[#This Row],[Category and Sub-Category]],LEN(Table2[[#This Row],[Category and Sub-Category]])-FIND("/",Table2[[#This Row],[Category and Sub-Category]],1))</f>
        <v>television</v>
      </c>
      <c r="S39" s="13">
        <f>(((Table2[[#This Row],[launched_at]]/60)/60)/24)+DATE(1970,1,1)</f>
        <v>42032.693043981482</v>
      </c>
      <c r="T39" s="13">
        <f>(((Table2[[#This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Table2[[#This Row],[pledged]]/Table2[[#This Row],[goal]]</f>
        <v>1.1004</v>
      </c>
      <c r="P40" s="8">
        <f>Table2[[#This Row],[pledged]]/Table2[[#This Row],[backers_count]]</f>
        <v>41.68181818181818</v>
      </c>
      <c r="Q40" t="str">
        <f>LEFT(Table2[[#This Row],[Category and Sub-Category]],FIND("/",Table2[[#This Row],[Category and Sub-Category]],1)-1)</f>
        <v>film &amp; video</v>
      </c>
      <c r="R40" t="str">
        <f>RIGHT(Table2[[#This Row],[Category and Sub-Category]],LEN(Table2[[#This Row],[Category and Sub-Category]])-FIND("/",Table2[[#This Row],[Category and Sub-Category]],1))</f>
        <v>television</v>
      </c>
      <c r="S40" s="13">
        <f>(((Table2[[#This Row],[launched_at]]/60)/60)/24)+DATE(1970,1,1)</f>
        <v>41375.057222222218</v>
      </c>
      <c r="T40" s="13">
        <f>(((Table2[[#This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Table2[[#This Row],[pledged]]/Table2[[#This Row],[goal]]</f>
        <v>1.3098000000000001</v>
      </c>
      <c r="P41" s="8">
        <f>Table2[[#This Row],[pledged]]/Table2[[#This Row],[backers_count]]</f>
        <v>150.89861751152074</v>
      </c>
      <c r="Q41" t="str">
        <f>LEFT(Table2[[#This Row],[Category and Sub-Category]],FIND("/",Table2[[#This Row],[Category and Sub-Category]],1)-1)</f>
        <v>film &amp; video</v>
      </c>
      <c r="R41" t="str">
        <f>RIGHT(Table2[[#This Row],[Category and Sub-Category]],LEN(Table2[[#This Row],[Category and Sub-Category]])-FIND("/",Table2[[#This Row],[Category and Sub-Category]],1))</f>
        <v>television</v>
      </c>
      <c r="S41" s="13">
        <f>(((Table2[[#This Row],[launched_at]]/60)/60)/24)+DATE(1970,1,1)</f>
        <v>41754.047083333331</v>
      </c>
      <c r="T41" s="13">
        <f>(((Table2[[#This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Table2[[#This Row],[pledged]]/Table2[[#This Row],[goal]]</f>
        <v>1.0135000000000001</v>
      </c>
      <c r="P42" s="8">
        <f>Table2[[#This Row],[pledged]]/Table2[[#This Row],[backers_count]]</f>
        <v>126.6875</v>
      </c>
      <c r="Q42" t="str">
        <f>LEFT(Table2[[#This Row],[Category and Sub-Category]],FIND("/",Table2[[#This Row],[Category and Sub-Category]],1)-1)</f>
        <v>film &amp; video</v>
      </c>
      <c r="R42" t="str">
        <f>RIGHT(Table2[[#This Row],[Category and Sub-Category]],LEN(Table2[[#This Row],[Category and Sub-Category]])-FIND("/",Table2[[#This Row],[Category and Sub-Category]],1))</f>
        <v>television</v>
      </c>
      <c r="S42" s="13">
        <f>(((Table2[[#This Row],[launched_at]]/60)/60)/24)+DATE(1970,1,1)</f>
        <v>41789.21398148148</v>
      </c>
      <c r="T42" s="13">
        <f>(((Table2[[#This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Table2[[#This Row],[pledged]]/Table2[[#This Row],[goal]]</f>
        <v>1</v>
      </c>
      <c r="P43" s="8">
        <f>Table2[[#This Row],[pledged]]/Table2[[#This Row],[backers_count]]</f>
        <v>105.26315789473684</v>
      </c>
      <c r="Q43" t="str">
        <f>LEFT(Table2[[#This Row],[Category and Sub-Category]],FIND("/",Table2[[#This Row],[Category and Sub-Category]],1)-1)</f>
        <v>film &amp; video</v>
      </c>
      <c r="R43" t="str">
        <f>RIGHT(Table2[[#This Row],[Category and Sub-Category]],LEN(Table2[[#This Row],[Category and Sub-Category]])-FIND("/",Table2[[#This Row],[Category and Sub-Category]],1))</f>
        <v>television</v>
      </c>
      <c r="S43" s="13">
        <f>(((Table2[[#This Row],[launched_at]]/60)/60)/24)+DATE(1970,1,1)</f>
        <v>41887.568912037037</v>
      </c>
      <c r="T43" s="13">
        <f>(((Table2[[#This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Table2[[#This Row],[pledged]]/Table2[[#This Row],[goal]]</f>
        <v>1.4185714285714286</v>
      </c>
      <c r="P44" s="8">
        <f>Table2[[#This Row],[pledged]]/Table2[[#This Row],[backers_count]]</f>
        <v>117.51479289940828</v>
      </c>
      <c r="Q44" t="str">
        <f>LEFT(Table2[[#This Row],[Category and Sub-Category]],FIND("/",Table2[[#This Row],[Category and Sub-Category]],1)-1)</f>
        <v>film &amp; video</v>
      </c>
      <c r="R44" t="str">
        <f>RIGHT(Table2[[#This Row],[Category and Sub-Category]],LEN(Table2[[#This Row],[Category and Sub-Category]])-FIND("/",Table2[[#This Row],[Category and Sub-Category]],1))</f>
        <v>television</v>
      </c>
      <c r="S44" s="13">
        <f>(((Table2[[#This Row],[launched_at]]/60)/60)/24)+DATE(1970,1,1)</f>
        <v>41971.639189814814</v>
      </c>
      <c r="T44" s="13">
        <f>(((Table2[[#This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Table2[[#This Row],[pledged]]/Table2[[#This Row],[goal]]</f>
        <v>3.0865999999999998</v>
      </c>
      <c r="P45" s="8">
        <f>Table2[[#This Row],[pledged]]/Table2[[#This Row],[backers_count]]</f>
        <v>117.36121673003802</v>
      </c>
      <c r="Q45" t="str">
        <f>LEFT(Table2[[#This Row],[Category and Sub-Category]],FIND("/",Table2[[#This Row],[Category and Sub-Category]],1)-1)</f>
        <v>film &amp; video</v>
      </c>
      <c r="R45" t="str">
        <f>RIGHT(Table2[[#This Row],[Category and Sub-Category]],LEN(Table2[[#This Row],[Category and Sub-Category]])-FIND("/",Table2[[#This Row],[Category and Sub-Category]],1))</f>
        <v>television</v>
      </c>
      <c r="S45" s="13">
        <f>(((Table2[[#This Row],[launched_at]]/60)/60)/24)+DATE(1970,1,1)</f>
        <v>41802.790347222224</v>
      </c>
      <c r="T45" s="13">
        <f>(((Table2[[#This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Table2[[#This Row],[pledged]]/Table2[[#This Row],[goal]]</f>
        <v>1</v>
      </c>
      <c r="P46" s="8">
        <f>Table2[[#This Row],[pledged]]/Table2[[#This Row],[backers_count]]</f>
        <v>133.33333333333334</v>
      </c>
      <c r="Q46" t="str">
        <f>LEFT(Table2[[#This Row],[Category and Sub-Category]],FIND("/",Table2[[#This Row],[Category and Sub-Category]],1)-1)</f>
        <v>film &amp; video</v>
      </c>
      <c r="R46" t="str">
        <f>RIGHT(Table2[[#This Row],[Category and Sub-Category]],LEN(Table2[[#This Row],[Category and Sub-Category]])-FIND("/",Table2[[#This Row],[Category and Sub-Category]],1))</f>
        <v>television</v>
      </c>
      <c r="S46" s="13">
        <f>(((Table2[[#This Row],[launched_at]]/60)/60)/24)+DATE(1970,1,1)</f>
        <v>41874.098807870374</v>
      </c>
      <c r="T46" s="13">
        <f>(((Table2[[#This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Table2[[#This Row],[pledged]]/Table2[[#This Row],[goal]]</f>
        <v>1.2</v>
      </c>
      <c r="P47" s="8">
        <f>Table2[[#This Row],[pledged]]/Table2[[#This Row],[backers_count]]</f>
        <v>98.360655737704917</v>
      </c>
      <c r="Q47" t="str">
        <f>LEFT(Table2[[#This Row],[Category and Sub-Category]],FIND("/",Table2[[#This Row],[Category and Sub-Category]],1)-1)</f>
        <v>film &amp; video</v>
      </c>
      <c r="R47" t="str">
        <f>RIGHT(Table2[[#This Row],[Category and Sub-Category]],LEN(Table2[[#This Row],[Category and Sub-Category]])-FIND("/",Table2[[#This Row],[Category and Sub-Category]],1))</f>
        <v>television</v>
      </c>
      <c r="S47" s="13">
        <f>(((Table2[[#This Row],[launched_at]]/60)/60)/24)+DATE(1970,1,1)</f>
        <v>42457.623923611114</v>
      </c>
      <c r="T47" s="13">
        <f>(((Table2[[#This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Table2[[#This Row],[pledged]]/Table2[[#This Row],[goal]]</f>
        <v>1.0416666666666667</v>
      </c>
      <c r="P48" s="8">
        <f>Table2[[#This Row],[pledged]]/Table2[[#This Row],[backers_count]]</f>
        <v>194.44444444444446</v>
      </c>
      <c r="Q48" t="str">
        <f>LEFT(Table2[[#This Row],[Category and Sub-Category]],FIND("/",Table2[[#This Row],[Category and Sub-Category]],1)-1)</f>
        <v>film &amp; video</v>
      </c>
      <c r="R48" t="str">
        <f>RIGHT(Table2[[#This Row],[Category and Sub-Category]],LEN(Table2[[#This Row],[Category and Sub-Category]])-FIND("/",Table2[[#This Row],[Category and Sub-Category]],1))</f>
        <v>television</v>
      </c>
      <c r="S48" s="13">
        <f>(((Table2[[#This Row],[launched_at]]/60)/60)/24)+DATE(1970,1,1)</f>
        <v>42323.964976851858</v>
      </c>
      <c r="T48" s="13">
        <f>(((Table2[[#This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Table2[[#This Row],[pledged]]/Table2[[#This Row],[goal]]</f>
        <v>1.0761100000000001</v>
      </c>
      <c r="P49" s="8">
        <f>Table2[[#This Row],[pledged]]/Table2[[#This Row],[backers_count]]</f>
        <v>76.865000000000009</v>
      </c>
      <c r="Q49" t="str">
        <f>LEFT(Table2[[#This Row],[Category and Sub-Category]],FIND("/",Table2[[#This Row],[Category and Sub-Category]],1)-1)</f>
        <v>film &amp; video</v>
      </c>
      <c r="R49" t="str">
        <f>RIGHT(Table2[[#This Row],[Category and Sub-Category]],LEN(Table2[[#This Row],[Category and Sub-Category]])-FIND("/",Table2[[#This Row],[Category and Sub-Category]],1))</f>
        <v>television</v>
      </c>
      <c r="S49" s="13">
        <f>(((Table2[[#This Row],[launched_at]]/60)/60)/24)+DATE(1970,1,1)</f>
        <v>41932.819525462961</v>
      </c>
      <c r="T49" s="13">
        <f>(((Table2[[#This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Table2[[#This Row],[pledged]]/Table2[[#This Row],[goal]]</f>
        <v>1.0794999999999999</v>
      </c>
      <c r="P50" s="8">
        <f>Table2[[#This Row],[pledged]]/Table2[[#This Row],[backers_count]]</f>
        <v>56.815789473684212</v>
      </c>
      <c r="Q50" t="str">
        <f>LEFT(Table2[[#This Row],[Category and Sub-Category]],FIND("/",Table2[[#This Row],[Category and Sub-Category]],1)-1)</f>
        <v>film &amp; video</v>
      </c>
      <c r="R50" t="str">
        <f>RIGHT(Table2[[#This Row],[Category and Sub-Category]],LEN(Table2[[#This Row],[Category and Sub-Category]])-FIND("/",Table2[[#This Row],[Category and Sub-Category]],1))</f>
        <v>television</v>
      </c>
      <c r="S50" s="13">
        <f>(((Table2[[#This Row],[launched_at]]/60)/60)/24)+DATE(1970,1,1)</f>
        <v>42033.516898148147</v>
      </c>
      <c r="T50" s="13">
        <f>(((Table2[[#This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Table2[[#This Row],[pledged]]/Table2[[#This Row],[goal]]</f>
        <v>1</v>
      </c>
      <c r="P51" s="8">
        <f>Table2[[#This Row],[pledged]]/Table2[[#This Row],[backers_count]]</f>
        <v>137.93103448275863</v>
      </c>
      <c r="Q51" t="str">
        <f>LEFT(Table2[[#This Row],[Category and Sub-Category]],FIND("/",Table2[[#This Row],[Category and Sub-Category]],1)-1)</f>
        <v>film &amp; video</v>
      </c>
      <c r="R51" t="str">
        <f>RIGHT(Table2[[#This Row],[Category and Sub-Category]],LEN(Table2[[#This Row],[Category and Sub-Category]])-FIND("/",Table2[[#This Row],[Category and Sub-Category]],1))</f>
        <v>television</v>
      </c>
      <c r="S51" s="13">
        <f>(((Table2[[#This Row],[launched_at]]/60)/60)/24)+DATE(1970,1,1)</f>
        <v>42271.176446759258</v>
      </c>
      <c r="T51" s="13">
        <f>(((Table2[[#This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Table2[[#This Row],[pledged]]/Table2[[#This Row],[goal]]</f>
        <v>1</v>
      </c>
      <c r="P52" s="8">
        <f>Table2[[#This Row],[pledged]]/Table2[[#This Row],[backers_count]]</f>
        <v>27.272727272727273</v>
      </c>
      <c r="Q52" t="str">
        <f>LEFT(Table2[[#This Row],[Category and Sub-Category]],FIND("/",Table2[[#This Row],[Category and Sub-Category]],1)-1)</f>
        <v>film &amp; video</v>
      </c>
      <c r="R52" t="str">
        <f>RIGHT(Table2[[#This Row],[Category and Sub-Category]],LEN(Table2[[#This Row],[Category and Sub-Category]])-FIND("/",Table2[[#This Row],[Category and Sub-Category]],1))</f>
        <v>television</v>
      </c>
      <c r="S52" s="13">
        <f>(((Table2[[#This Row],[launched_at]]/60)/60)/24)+DATE(1970,1,1)</f>
        <v>41995.752986111111</v>
      </c>
      <c r="T52" s="13">
        <f>(((Table2[[#This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Table2[[#This Row],[pledged]]/Table2[[#This Row],[goal]]</f>
        <v>1.2801818181818181</v>
      </c>
      <c r="P53" s="8">
        <f>Table2[[#This Row],[pledged]]/Table2[[#This Row],[backers_count]]</f>
        <v>118.33613445378151</v>
      </c>
      <c r="Q53" t="str">
        <f>LEFT(Table2[[#This Row],[Category and Sub-Category]],FIND("/",Table2[[#This Row],[Category and Sub-Category]],1)-1)</f>
        <v>film &amp; video</v>
      </c>
      <c r="R53" t="str">
        <f>RIGHT(Table2[[#This Row],[Category and Sub-Category]],LEN(Table2[[#This Row],[Category and Sub-Category]])-FIND("/",Table2[[#This Row],[Category and Sub-Category]],1))</f>
        <v>television</v>
      </c>
      <c r="S53" s="13">
        <f>(((Table2[[#This Row],[launched_at]]/60)/60)/24)+DATE(1970,1,1)</f>
        <v>42196.928668981483</v>
      </c>
      <c r="T53" s="13">
        <f>(((Table2[[#This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Table2[[#This Row],[pledged]]/Table2[[#This Row],[goal]]</f>
        <v>1.1620999999999999</v>
      </c>
      <c r="P54" s="8">
        <f>Table2[[#This Row],[pledged]]/Table2[[#This Row],[backers_count]]</f>
        <v>223.48076923076923</v>
      </c>
      <c r="Q54" t="str">
        <f>LEFT(Table2[[#This Row],[Category and Sub-Category]],FIND("/",Table2[[#This Row],[Category and Sub-Category]],1)-1)</f>
        <v>film &amp; video</v>
      </c>
      <c r="R54" t="str">
        <f>RIGHT(Table2[[#This Row],[Category and Sub-Category]],LEN(Table2[[#This Row],[Category and Sub-Category]])-FIND("/",Table2[[#This Row],[Category and Sub-Category]],1))</f>
        <v>television</v>
      </c>
      <c r="S54" s="13">
        <f>(((Table2[[#This Row],[launched_at]]/60)/60)/24)+DATE(1970,1,1)</f>
        <v>41807.701921296299</v>
      </c>
      <c r="T54" s="13">
        <f>(((Table2[[#This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Table2[[#This Row],[pledged]]/Table2[[#This Row],[goal]]</f>
        <v>1.0963333333333334</v>
      </c>
      <c r="P55" s="8">
        <f>Table2[[#This Row],[pledged]]/Table2[[#This Row],[backers_count]]</f>
        <v>28.111111111111111</v>
      </c>
      <c r="Q55" t="str">
        <f>LEFT(Table2[[#This Row],[Category and Sub-Category]],FIND("/",Table2[[#This Row],[Category and Sub-Category]],1)-1)</f>
        <v>film &amp; video</v>
      </c>
      <c r="R55" t="str">
        <f>RIGHT(Table2[[#This Row],[Category and Sub-Category]],LEN(Table2[[#This Row],[Category and Sub-Category]])-FIND("/",Table2[[#This Row],[Category and Sub-Category]],1))</f>
        <v>television</v>
      </c>
      <c r="S55" s="13">
        <f>(((Table2[[#This Row],[launched_at]]/60)/60)/24)+DATE(1970,1,1)</f>
        <v>41719.549131944441</v>
      </c>
      <c r="T55" s="13">
        <f>(((Table2[[#This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Table2[[#This Row],[pledged]]/Table2[[#This Row],[goal]]</f>
        <v>1.01</v>
      </c>
      <c r="P56" s="8">
        <f>Table2[[#This Row],[pledged]]/Table2[[#This Row],[backers_count]]</f>
        <v>194.23076923076923</v>
      </c>
      <c r="Q56" t="str">
        <f>LEFT(Table2[[#This Row],[Category and Sub-Category]],FIND("/",Table2[[#This Row],[Category and Sub-Category]],1)-1)</f>
        <v>film &amp; video</v>
      </c>
      <c r="R56" t="str">
        <f>RIGHT(Table2[[#This Row],[Category and Sub-Category]],LEN(Table2[[#This Row],[Category and Sub-Category]])-FIND("/",Table2[[#This Row],[Category and Sub-Category]],1))</f>
        <v>television</v>
      </c>
      <c r="S56" s="13">
        <f>(((Table2[[#This Row],[launched_at]]/60)/60)/24)+DATE(1970,1,1)</f>
        <v>42333.713206018518</v>
      </c>
      <c r="T56" s="13">
        <f>(((Table2[[#This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Table2[[#This Row],[pledged]]/Table2[[#This Row],[goal]]</f>
        <v>1.2895348837209302</v>
      </c>
      <c r="P57" s="8">
        <f>Table2[[#This Row],[pledged]]/Table2[[#This Row],[backers_count]]</f>
        <v>128.95348837209303</v>
      </c>
      <c r="Q57" t="str">
        <f>LEFT(Table2[[#This Row],[Category and Sub-Category]],FIND("/",Table2[[#This Row],[Category and Sub-Category]],1)-1)</f>
        <v>film &amp; video</v>
      </c>
      <c r="R57" t="str">
        <f>RIGHT(Table2[[#This Row],[Category and Sub-Category]],LEN(Table2[[#This Row],[Category and Sub-Category]])-FIND("/",Table2[[#This Row],[Category and Sub-Category]],1))</f>
        <v>television</v>
      </c>
      <c r="S57" s="13">
        <f>(((Table2[[#This Row],[launched_at]]/60)/60)/24)+DATE(1970,1,1)</f>
        <v>42496.968935185185</v>
      </c>
      <c r="T57" s="13">
        <f>(((Table2[[#This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Table2[[#This Row],[pledged]]/Table2[[#This Row],[goal]]</f>
        <v>1.0726249999999999</v>
      </c>
      <c r="P58" s="8">
        <f>Table2[[#This Row],[pledged]]/Table2[[#This Row],[backers_count]]</f>
        <v>49.316091954022987</v>
      </c>
      <c r="Q58" t="str">
        <f>LEFT(Table2[[#This Row],[Category and Sub-Category]],FIND("/",Table2[[#This Row],[Category and Sub-Category]],1)-1)</f>
        <v>film &amp; video</v>
      </c>
      <c r="R58" t="str">
        <f>RIGHT(Table2[[#This Row],[Category and Sub-Category]],LEN(Table2[[#This Row],[Category and Sub-Category]])-FIND("/",Table2[[#This Row],[Category and Sub-Category]],1))</f>
        <v>television</v>
      </c>
      <c r="S58" s="13">
        <f>(((Table2[[#This Row],[launched_at]]/60)/60)/24)+DATE(1970,1,1)</f>
        <v>42149.548888888887</v>
      </c>
      <c r="T58" s="13">
        <f>(((Table2[[#This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Table2[[#This Row],[pledged]]/Table2[[#This Row],[goal]]</f>
        <v>1.0189999999999999</v>
      </c>
      <c r="P59" s="8">
        <f>Table2[[#This Row],[pledged]]/Table2[[#This Row],[backers_count]]</f>
        <v>221.52173913043478</v>
      </c>
      <c r="Q59" t="str">
        <f>LEFT(Table2[[#This Row],[Category and Sub-Category]],FIND("/",Table2[[#This Row],[Category and Sub-Category]],1)-1)</f>
        <v>film &amp; video</v>
      </c>
      <c r="R59" t="str">
        <f>RIGHT(Table2[[#This Row],[Category and Sub-Category]],LEN(Table2[[#This Row],[Category and Sub-Category]])-FIND("/",Table2[[#This Row],[Category and Sub-Category]],1))</f>
        <v>television</v>
      </c>
      <c r="S59" s="13">
        <f>(((Table2[[#This Row],[launched_at]]/60)/60)/24)+DATE(1970,1,1)</f>
        <v>42089.83289351852</v>
      </c>
      <c r="T59" s="13">
        <f>(((Table2[[#This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Table2[[#This Row],[pledged]]/Table2[[#This Row],[goal]]</f>
        <v>1.0290999999999999</v>
      </c>
      <c r="P60" s="8">
        <f>Table2[[#This Row],[pledged]]/Table2[[#This Row],[backers_count]]</f>
        <v>137.21333333333334</v>
      </c>
      <c r="Q60" t="str">
        <f>LEFT(Table2[[#This Row],[Category and Sub-Category]],FIND("/",Table2[[#This Row],[Category and Sub-Category]],1)-1)</f>
        <v>film &amp; video</v>
      </c>
      <c r="R60" t="str">
        <f>RIGHT(Table2[[#This Row],[Category and Sub-Category]],LEN(Table2[[#This Row],[Category and Sub-Category]])-FIND("/",Table2[[#This Row],[Category and Sub-Category]],1))</f>
        <v>television</v>
      </c>
      <c r="S60" s="13">
        <f>(((Table2[[#This Row],[launched_at]]/60)/60)/24)+DATE(1970,1,1)</f>
        <v>41932.745046296295</v>
      </c>
      <c r="T60" s="13">
        <f>(((Table2[[#This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Table2[[#This Row],[pledged]]/Table2[[#This Row],[goal]]</f>
        <v>1.0012570000000001</v>
      </c>
      <c r="P61" s="8">
        <f>Table2[[#This Row],[pledged]]/Table2[[#This Row],[backers_count]]</f>
        <v>606.82242424242418</v>
      </c>
      <c r="Q61" t="str">
        <f>LEFT(Table2[[#This Row],[Category and Sub-Category]],FIND("/",Table2[[#This Row],[Category and Sub-Category]],1)-1)</f>
        <v>film &amp; video</v>
      </c>
      <c r="R61" t="str">
        <f>RIGHT(Table2[[#This Row],[Category and Sub-Category]],LEN(Table2[[#This Row],[Category and Sub-Category]])-FIND("/",Table2[[#This Row],[Category and Sub-Category]],1))</f>
        <v>television</v>
      </c>
      <c r="S61" s="13">
        <f>(((Table2[[#This Row],[launched_at]]/60)/60)/24)+DATE(1970,1,1)</f>
        <v>42230.23583333334</v>
      </c>
      <c r="T61" s="13">
        <f>(((Table2[[#This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Table2[[#This Row],[pledged]]/Table2[[#This Row],[goal]]</f>
        <v>1.0329622222222221</v>
      </c>
      <c r="P62" s="8">
        <f>Table2[[#This Row],[pledged]]/Table2[[#This Row],[backers_count]]</f>
        <v>43.040092592592593</v>
      </c>
      <c r="Q62" t="str">
        <f>LEFT(Table2[[#This Row],[Category and Sub-Category]],FIND("/",Table2[[#This Row],[Category and Sub-Category]],1)-1)</f>
        <v>film &amp; video</v>
      </c>
      <c r="R62" t="str">
        <f>RIGHT(Table2[[#This Row],[Category and Sub-Category]],LEN(Table2[[#This Row],[Category and Sub-Category]])-FIND("/",Table2[[#This Row],[Category and Sub-Category]],1))</f>
        <v>shorts</v>
      </c>
      <c r="S62" s="13">
        <f>(((Table2[[#This Row],[launched_at]]/60)/60)/24)+DATE(1970,1,1)</f>
        <v>41701.901817129627</v>
      </c>
      <c r="T62" s="13">
        <f>(((Table2[[#This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Table2[[#This Row],[pledged]]/Table2[[#This Row],[goal]]</f>
        <v>1.4830000000000001</v>
      </c>
      <c r="P63" s="8">
        <f>Table2[[#This Row],[pledged]]/Table2[[#This Row],[backers_count]]</f>
        <v>322.39130434782606</v>
      </c>
      <c r="Q63" t="str">
        <f>LEFT(Table2[[#This Row],[Category and Sub-Category]],FIND("/",Table2[[#This Row],[Category and Sub-Category]],1)-1)</f>
        <v>film &amp; video</v>
      </c>
      <c r="R63" t="str">
        <f>RIGHT(Table2[[#This Row],[Category and Sub-Category]],LEN(Table2[[#This Row],[Category and Sub-Category]])-FIND("/",Table2[[#This Row],[Category and Sub-Category]],1))</f>
        <v>shorts</v>
      </c>
      <c r="S63" s="13">
        <f>(((Table2[[#This Row],[launched_at]]/60)/60)/24)+DATE(1970,1,1)</f>
        <v>41409.814317129632</v>
      </c>
      <c r="T63" s="13">
        <f>(((Table2[[#This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Table2[[#This Row],[pledged]]/Table2[[#This Row],[goal]]</f>
        <v>1.5473333333333332</v>
      </c>
      <c r="P64" s="8">
        <f>Table2[[#This Row],[pledged]]/Table2[[#This Row],[backers_count]]</f>
        <v>96.708333333333329</v>
      </c>
      <c r="Q64" t="str">
        <f>LEFT(Table2[[#This Row],[Category and Sub-Category]],FIND("/",Table2[[#This Row],[Category and Sub-Category]],1)-1)</f>
        <v>film &amp; video</v>
      </c>
      <c r="R64" t="str">
        <f>RIGHT(Table2[[#This Row],[Category and Sub-Category]],LEN(Table2[[#This Row],[Category and Sub-Category]])-FIND("/",Table2[[#This Row],[Category and Sub-Category]],1))</f>
        <v>shorts</v>
      </c>
      <c r="S64" s="13">
        <f>(((Table2[[#This Row],[launched_at]]/60)/60)/24)+DATE(1970,1,1)</f>
        <v>41311.799513888887</v>
      </c>
      <c r="T64" s="13">
        <f>(((Table2[[#This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Table2[[#This Row],[pledged]]/Table2[[#This Row],[goal]]</f>
        <v>1.1351849999999999</v>
      </c>
      <c r="P65" s="8">
        <f>Table2[[#This Row],[pledged]]/Table2[[#This Row],[backers_count]]</f>
        <v>35.474531249999998</v>
      </c>
      <c r="Q65" t="str">
        <f>LEFT(Table2[[#This Row],[Category and Sub-Category]],FIND("/",Table2[[#This Row],[Category and Sub-Category]],1)-1)</f>
        <v>film &amp; video</v>
      </c>
      <c r="R65" t="str">
        <f>RIGHT(Table2[[#This Row],[Category and Sub-Category]],LEN(Table2[[#This Row],[Category and Sub-Category]])-FIND("/",Table2[[#This Row],[Category and Sub-Category]],1))</f>
        <v>shorts</v>
      </c>
      <c r="S65" s="13">
        <f>(((Table2[[#This Row],[launched_at]]/60)/60)/24)+DATE(1970,1,1)</f>
        <v>41612.912187499998</v>
      </c>
      <c r="T65" s="13">
        <f>(((Table2[[#This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Table2[[#This Row],[pledged]]/Table2[[#This Row],[goal]]</f>
        <v>1.7333333333333334</v>
      </c>
      <c r="P66" s="8">
        <f>Table2[[#This Row],[pledged]]/Table2[[#This Row],[backers_count]]</f>
        <v>86.666666666666671</v>
      </c>
      <c r="Q66" t="str">
        <f>LEFT(Table2[[#This Row],[Category and Sub-Category]],FIND("/",Table2[[#This Row],[Category and Sub-Category]],1)-1)</f>
        <v>film &amp; video</v>
      </c>
      <c r="R66" t="str">
        <f>RIGHT(Table2[[#This Row],[Category and Sub-Category]],LEN(Table2[[#This Row],[Category and Sub-Category]])-FIND("/",Table2[[#This Row],[Category and Sub-Category]],1))</f>
        <v>shorts</v>
      </c>
      <c r="S66" s="13">
        <f>(((Table2[[#This Row],[launched_at]]/60)/60)/24)+DATE(1970,1,1)</f>
        <v>41433.01829861111</v>
      </c>
      <c r="T66" s="13">
        <f>(((Table2[[#This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Table2[[#This Row],[pledged]]/Table2[[#This Row],[goal]]</f>
        <v>1.0752857142857142</v>
      </c>
      <c r="P67" s="8">
        <f>Table2[[#This Row],[pledged]]/Table2[[#This Row],[backers_count]]</f>
        <v>132.05263157894737</v>
      </c>
      <c r="Q67" t="str">
        <f>LEFT(Table2[[#This Row],[Category and Sub-Category]],FIND("/",Table2[[#This Row],[Category and Sub-Category]],1)-1)</f>
        <v>film &amp; video</v>
      </c>
      <c r="R67" t="str">
        <f>RIGHT(Table2[[#This Row],[Category and Sub-Category]],LEN(Table2[[#This Row],[Category and Sub-Category]])-FIND("/",Table2[[#This Row],[Category and Sub-Category]],1))</f>
        <v>shorts</v>
      </c>
      <c r="S67" s="13">
        <f>(((Table2[[#This Row],[launched_at]]/60)/60)/24)+DATE(1970,1,1)</f>
        <v>41835.821226851855</v>
      </c>
      <c r="T67" s="13">
        <f>(((Table2[[#This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Table2[[#This Row],[pledged]]/Table2[[#This Row],[goal]]</f>
        <v>1.1859999999999999</v>
      </c>
      <c r="P68" s="8">
        <f>Table2[[#This Row],[pledged]]/Table2[[#This Row],[backers_count]]</f>
        <v>91.230769230769226</v>
      </c>
      <c r="Q68" t="str">
        <f>LEFT(Table2[[#This Row],[Category and Sub-Category]],FIND("/",Table2[[#This Row],[Category and Sub-Category]],1)-1)</f>
        <v>film &amp; video</v>
      </c>
      <c r="R68" t="str">
        <f>RIGHT(Table2[[#This Row],[Category and Sub-Category]],LEN(Table2[[#This Row],[Category and Sub-Category]])-FIND("/",Table2[[#This Row],[Category and Sub-Category]],1))</f>
        <v>shorts</v>
      </c>
      <c r="S68" s="13">
        <f>(((Table2[[#This Row],[launched_at]]/60)/60)/24)+DATE(1970,1,1)</f>
        <v>42539.849768518514</v>
      </c>
      <c r="T68" s="13">
        <f>(((Table2[[#This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Table2[[#This Row],[pledged]]/Table2[[#This Row],[goal]]</f>
        <v>1.1625000000000001</v>
      </c>
      <c r="P69" s="8">
        <f>Table2[[#This Row],[pledged]]/Table2[[#This Row],[backers_count]]</f>
        <v>116.25</v>
      </c>
      <c r="Q69" t="str">
        <f>LEFT(Table2[[#This Row],[Category and Sub-Category]],FIND("/",Table2[[#This Row],[Category and Sub-Category]],1)-1)</f>
        <v>film &amp; video</v>
      </c>
      <c r="R69" t="str">
        <f>RIGHT(Table2[[#This Row],[Category and Sub-Category]],LEN(Table2[[#This Row],[Category and Sub-Category]])-FIND("/",Table2[[#This Row],[Category and Sub-Category]],1))</f>
        <v>shorts</v>
      </c>
      <c r="S69" s="13">
        <f>(((Table2[[#This Row],[launched_at]]/60)/60)/24)+DATE(1970,1,1)</f>
        <v>41075.583379629628</v>
      </c>
      <c r="T69" s="13">
        <f>(((Table2[[#This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Table2[[#This Row],[pledged]]/Table2[[#This Row],[goal]]</f>
        <v>1.2716666666666667</v>
      </c>
      <c r="P70" s="8">
        <f>Table2[[#This Row],[pledged]]/Table2[[#This Row],[backers_count]]</f>
        <v>21.194444444444443</v>
      </c>
      <c r="Q70" t="str">
        <f>LEFT(Table2[[#This Row],[Category and Sub-Category]],FIND("/",Table2[[#This Row],[Category and Sub-Category]],1)-1)</f>
        <v>film &amp; video</v>
      </c>
      <c r="R70" t="str">
        <f>RIGHT(Table2[[#This Row],[Category and Sub-Category]],LEN(Table2[[#This Row],[Category and Sub-Category]])-FIND("/",Table2[[#This Row],[Category and Sub-Category]],1))</f>
        <v>shorts</v>
      </c>
      <c r="S70" s="13">
        <f>(((Table2[[#This Row],[launched_at]]/60)/60)/24)+DATE(1970,1,1)</f>
        <v>41663.569340277776</v>
      </c>
      <c r="T70" s="13">
        <f>(((Table2[[#This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Table2[[#This Row],[pledged]]/Table2[[#This Row],[goal]]</f>
        <v>1.109423</v>
      </c>
      <c r="P71" s="8">
        <f>Table2[[#This Row],[pledged]]/Table2[[#This Row],[backers_count]]</f>
        <v>62.327134831460668</v>
      </c>
      <c r="Q71" t="str">
        <f>LEFT(Table2[[#This Row],[Category and Sub-Category]],FIND("/",Table2[[#This Row],[Category and Sub-Category]],1)-1)</f>
        <v>film &amp; video</v>
      </c>
      <c r="R71" t="str">
        <f>RIGHT(Table2[[#This Row],[Category and Sub-Category]],LEN(Table2[[#This Row],[Category and Sub-Category]])-FIND("/",Table2[[#This Row],[Category and Sub-Category]],1))</f>
        <v>shorts</v>
      </c>
      <c r="S71" s="13">
        <f>(((Table2[[#This Row],[launched_at]]/60)/60)/24)+DATE(1970,1,1)</f>
        <v>40786.187789351854</v>
      </c>
      <c r="T71" s="13">
        <f>(((Table2[[#This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Table2[[#This Row],[pledged]]/Table2[[#This Row],[goal]]</f>
        <v>1.272</v>
      </c>
      <c r="P72" s="8">
        <f>Table2[[#This Row],[pledged]]/Table2[[#This Row],[backers_count]]</f>
        <v>37.411764705882355</v>
      </c>
      <c r="Q72" t="str">
        <f>LEFT(Table2[[#This Row],[Category and Sub-Category]],FIND("/",Table2[[#This Row],[Category and Sub-Category]],1)-1)</f>
        <v>film &amp; video</v>
      </c>
      <c r="R72" t="str">
        <f>RIGHT(Table2[[#This Row],[Category and Sub-Category]],LEN(Table2[[#This Row],[Category and Sub-Category]])-FIND("/",Table2[[#This Row],[Category and Sub-Category]],1))</f>
        <v>shorts</v>
      </c>
      <c r="S72" s="13">
        <f>(((Table2[[#This Row],[launched_at]]/60)/60)/24)+DATE(1970,1,1)</f>
        <v>40730.896354166667</v>
      </c>
      <c r="T72" s="13">
        <f>(((Table2[[#This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Table2[[#This Row],[pledged]]/Table2[[#This Row],[goal]]</f>
        <v>1.2394444444444443</v>
      </c>
      <c r="P73" s="8">
        <f>Table2[[#This Row],[pledged]]/Table2[[#This Row],[backers_count]]</f>
        <v>69.71875</v>
      </c>
      <c r="Q73" t="str">
        <f>LEFT(Table2[[#This Row],[Category and Sub-Category]],FIND("/",Table2[[#This Row],[Category and Sub-Category]],1)-1)</f>
        <v>film &amp; video</v>
      </c>
      <c r="R73" t="str">
        <f>RIGHT(Table2[[#This Row],[Category and Sub-Category]],LEN(Table2[[#This Row],[Category and Sub-Category]])-FIND("/",Table2[[#This Row],[Category and Sub-Category]],1))</f>
        <v>shorts</v>
      </c>
      <c r="S73" s="13">
        <f>(((Table2[[#This Row],[launched_at]]/60)/60)/24)+DATE(1970,1,1)</f>
        <v>40997.271493055552</v>
      </c>
      <c r="T73" s="13">
        <f>(((Table2[[#This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Table2[[#This Row],[pledged]]/Table2[[#This Row],[goal]]</f>
        <v>1.084090909090909</v>
      </c>
      <c r="P74" s="8">
        <f>Table2[[#This Row],[pledged]]/Table2[[#This Row],[backers_count]]</f>
        <v>58.170731707317074</v>
      </c>
      <c r="Q74" t="str">
        <f>LEFT(Table2[[#This Row],[Category and Sub-Category]],FIND("/",Table2[[#This Row],[Category and Sub-Category]],1)-1)</f>
        <v>film &amp; video</v>
      </c>
      <c r="R74" t="str">
        <f>RIGHT(Table2[[#This Row],[Category and Sub-Category]],LEN(Table2[[#This Row],[Category and Sub-Category]])-FIND("/",Table2[[#This Row],[Category and Sub-Category]],1))</f>
        <v>shorts</v>
      </c>
      <c r="S74" s="13">
        <f>(((Table2[[#This Row],[launched_at]]/60)/60)/24)+DATE(1970,1,1)</f>
        <v>41208.010196759256</v>
      </c>
      <c r="T74" s="13">
        <f>(((Table2[[#This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Table2[[#This Row],[pledged]]/Table2[[#This Row],[goal]]</f>
        <v>1</v>
      </c>
      <c r="P75" s="8">
        <f>Table2[[#This Row],[pledged]]/Table2[[#This Row],[backers_count]]</f>
        <v>50</v>
      </c>
      <c r="Q75" t="str">
        <f>LEFT(Table2[[#This Row],[Category and Sub-Category]],FIND("/",Table2[[#This Row],[Category and Sub-Category]],1)-1)</f>
        <v>film &amp; video</v>
      </c>
      <c r="R75" t="str">
        <f>RIGHT(Table2[[#This Row],[Category and Sub-Category]],LEN(Table2[[#This Row],[Category and Sub-Category]])-FIND("/",Table2[[#This Row],[Category and Sub-Category]],1))</f>
        <v>shorts</v>
      </c>
      <c r="S75" s="13">
        <f>(((Table2[[#This Row],[launched_at]]/60)/60)/24)+DATE(1970,1,1)</f>
        <v>40587.75675925926</v>
      </c>
      <c r="T75" s="13">
        <f>(((Table2[[#This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Table2[[#This Row],[pledged]]/Table2[[#This Row],[goal]]</f>
        <v>1.1293199999999999</v>
      </c>
      <c r="P76" s="8">
        <f>Table2[[#This Row],[pledged]]/Table2[[#This Row],[backers_count]]</f>
        <v>19.471034482758618</v>
      </c>
      <c r="Q76" t="str">
        <f>LEFT(Table2[[#This Row],[Category and Sub-Category]],FIND("/",Table2[[#This Row],[Category and Sub-Category]],1)-1)</f>
        <v>film &amp; video</v>
      </c>
      <c r="R76" t="str">
        <f>RIGHT(Table2[[#This Row],[Category and Sub-Category]],LEN(Table2[[#This Row],[Category and Sub-Category]])-FIND("/",Table2[[#This Row],[Category and Sub-Category]],1))</f>
        <v>shorts</v>
      </c>
      <c r="S76" s="13">
        <f>(((Table2[[#This Row],[launched_at]]/60)/60)/24)+DATE(1970,1,1)</f>
        <v>42360.487210648149</v>
      </c>
      <c r="T76" s="13">
        <f>(((Table2[[#This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Table2[[#This Row],[pledged]]/Table2[[#This Row],[goal]]</f>
        <v>1.1542857142857144</v>
      </c>
      <c r="P77" s="8">
        <f>Table2[[#This Row],[pledged]]/Table2[[#This Row],[backers_count]]</f>
        <v>85.957446808510639</v>
      </c>
      <c r="Q77" t="str">
        <f>LEFT(Table2[[#This Row],[Category and Sub-Category]],FIND("/",Table2[[#This Row],[Category and Sub-Category]],1)-1)</f>
        <v>film &amp; video</v>
      </c>
      <c r="R77" t="str">
        <f>RIGHT(Table2[[#This Row],[Category and Sub-Category]],LEN(Table2[[#This Row],[Category and Sub-Category]])-FIND("/",Table2[[#This Row],[Category and Sub-Category]],1))</f>
        <v>shorts</v>
      </c>
      <c r="S77" s="13">
        <f>(((Table2[[#This Row],[launched_at]]/60)/60)/24)+DATE(1970,1,1)</f>
        <v>41357.209166666667</v>
      </c>
      <c r="T77" s="13">
        <f>(((Table2[[#This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Table2[[#This Row],[pledged]]/Table2[[#This Row],[goal]]</f>
        <v>1.5333333333333334</v>
      </c>
      <c r="P78" s="8">
        <f>Table2[[#This Row],[pledged]]/Table2[[#This Row],[backers_count]]</f>
        <v>30.666666666666668</v>
      </c>
      <c r="Q78" t="str">
        <f>LEFT(Table2[[#This Row],[Category and Sub-Category]],FIND("/",Table2[[#This Row],[Category and Sub-Category]],1)-1)</f>
        <v>film &amp; video</v>
      </c>
      <c r="R78" t="str">
        <f>RIGHT(Table2[[#This Row],[Category and Sub-Category]],LEN(Table2[[#This Row],[Category and Sub-Category]])-FIND("/",Table2[[#This Row],[Category and Sub-Category]],1))</f>
        <v>shorts</v>
      </c>
      <c r="S78" s="13">
        <f>(((Table2[[#This Row],[launched_at]]/60)/60)/24)+DATE(1970,1,1)</f>
        <v>40844.691643518519</v>
      </c>
      <c r="T78" s="13">
        <f>(((Table2[[#This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Table2[[#This Row],[pledged]]/Table2[[#This Row],[goal]]</f>
        <v>3.9249999999999998</v>
      </c>
      <c r="P79" s="8">
        <f>Table2[[#This Row],[pledged]]/Table2[[#This Row],[backers_count]]</f>
        <v>60.384615384615387</v>
      </c>
      <c r="Q79" t="str">
        <f>LEFT(Table2[[#This Row],[Category and Sub-Category]],FIND("/",Table2[[#This Row],[Category and Sub-Category]],1)-1)</f>
        <v>film &amp; video</v>
      </c>
      <c r="R79" t="str">
        <f>RIGHT(Table2[[#This Row],[Category and Sub-Category]],LEN(Table2[[#This Row],[Category and Sub-Category]])-FIND("/",Table2[[#This Row],[Category and Sub-Category]],1))</f>
        <v>shorts</v>
      </c>
      <c r="S79" s="13">
        <f>(((Table2[[#This Row],[launched_at]]/60)/60)/24)+DATE(1970,1,1)</f>
        <v>40997.144872685189</v>
      </c>
      <c r="T79" s="13">
        <f>(((Table2[[#This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Table2[[#This Row],[pledged]]/Table2[[#This Row],[goal]]</f>
        <v>27.02</v>
      </c>
      <c r="P80" s="8">
        <f>Table2[[#This Row],[pledged]]/Table2[[#This Row],[backers_count]]</f>
        <v>38.6</v>
      </c>
      <c r="Q80" t="str">
        <f>LEFT(Table2[[#This Row],[Category and Sub-Category]],FIND("/",Table2[[#This Row],[Category and Sub-Category]],1)-1)</f>
        <v>film &amp; video</v>
      </c>
      <c r="R80" t="str">
        <f>RIGHT(Table2[[#This Row],[Category and Sub-Category]],LEN(Table2[[#This Row],[Category and Sub-Category]])-FIND("/",Table2[[#This Row],[Category and Sub-Category]],1))</f>
        <v>shorts</v>
      </c>
      <c r="S80" s="13">
        <f>(((Table2[[#This Row],[launched_at]]/60)/60)/24)+DATE(1970,1,1)</f>
        <v>42604.730567129634</v>
      </c>
      <c r="T80" s="13">
        <f>(((Table2[[#This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Table2[[#This Row],[pledged]]/Table2[[#This Row],[goal]]</f>
        <v>1.27</v>
      </c>
      <c r="P81" s="8">
        <f>Table2[[#This Row],[pledged]]/Table2[[#This Row],[backers_count]]</f>
        <v>40.268292682926827</v>
      </c>
      <c r="Q81" t="str">
        <f>LEFT(Table2[[#This Row],[Category and Sub-Category]],FIND("/",Table2[[#This Row],[Category and Sub-Category]],1)-1)</f>
        <v>film &amp; video</v>
      </c>
      <c r="R81" t="str">
        <f>RIGHT(Table2[[#This Row],[Category and Sub-Category]],LEN(Table2[[#This Row],[Category and Sub-Category]])-FIND("/",Table2[[#This Row],[Category and Sub-Category]],1))</f>
        <v>shorts</v>
      </c>
      <c r="S81" s="13">
        <f>(((Table2[[#This Row],[launched_at]]/60)/60)/24)+DATE(1970,1,1)</f>
        <v>41724.776539351849</v>
      </c>
      <c r="T81" s="13">
        <f>(((Table2[[#This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Table2[[#This Row],[pledged]]/Table2[[#This Row],[goal]]</f>
        <v>1.0725</v>
      </c>
      <c r="P82" s="8">
        <f>Table2[[#This Row],[pledged]]/Table2[[#This Row],[backers_count]]</f>
        <v>273.82978723404256</v>
      </c>
      <c r="Q82" t="str">
        <f>LEFT(Table2[[#This Row],[Category and Sub-Category]],FIND("/",Table2[[#This Row],[Category and Sub-Category]],1)-1)</f>
        <v>film &amp; video</v>
      </c>
      <c r="R82" t="str">
        <f>RIGHT(Table2[[#This Row],[Category and Sub-Category]],LEN(Table2[[#This Row],[Category and Sub-Category]])-FIND("/",Table2[[#This Row],[Category and Sub-Category]],1))</f>
        <v>shorts</v>
      </c>
      <c r="S82" s="13">
        <f>(((Table2[[#This Row],[launched_at]]/60)/60)/24)+DATE(1970,1,1)</f>
        <v>41583.083981481483</v>
      </c>
      <c r="T82" s="13">
        <f>(((Table2[[#This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Table2[[#This Row],[pledged]]/Table2[[#This Row],[goal]]</f>
        <v>1.98</v>
      </c>
      <c r="P83" s="8">
        <f>Table2[[#This Row],[pledged]]/Table2[[#This Row],[backers_count]]</f>
        <v>53.035714285714285</v>
      </c>
      <c r="Q83" t="str">
        <f>LEFT(Table2[[#This Row],[Category and Sub-Category]],FIND("/",Table2[[#This Row],[Category and Sub-Category]],1)-1)</f>
        <v>film &amp; video</v>
      </c>
      <c r="R83" t="str">
        <f>RIGHT(Table2[[#This Row],[Category and Sub-Category]],LEN(Table2[[#This Row],[Category and Sub-Category]])-FIND("/",Table2[[#This Row],[Category and Sub-Category]],1))</f>
        <v>shorts</v>
      </c>
      <c r="S83" s="13">
        <f>(((Table2[[#This Row],[launched_at]]/60)/60)/24)+DATE(1970,1,1)</f>
        <v>41100.158877314818</v>
      </c>
      <c r="T83" s="13">
        <f>(((Table2[[#This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Table2[[#This Row],[pledged]]/Table2[[#This Row],[goal]]</f>
        <v>1.0001249999999999</v>
      </c>
      <c r="P84" s="8">
        <f>Table2[[#This Row],[pledged]]/Table2[[#This Row],[backers_count]]</f>
        <v>40.005000000000003</v>
      </c>
      <c r="Q84" t="str">
        <f>LEFT(Table2[[#This Row],[Category and Sub-Category]],FIND("/",Table2[[#This Row],[Category and Sub-Category]],1)-1)</f>
        <v>film &amp; video</v>
      </c>
      <c r="R84" t="str">
        <f>RIGHT(Table2[[#This Row],[Category and Sub-Category]],LEN(Table2[[#This Row],[Category and Sub-Category]])-FIND("/",Table2[[#This Row],[Category and Sub-Category]],1))</f>
        <v>shorts</v>
      </c>
      <c r="S84" s="13">
        <f>(((Table2[[#This Row],[launched_at]]/60)/60)/24)+DATE(1970,1,1)</f>
        <v>40795.820150462961</v>
      </c>
      <c r="T84" s="13">
        <f>(((Table2[[#This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Table2[[#This Row],[pledged]]/Table2[[#This Row],[goal]]</f>
        <v>1.0249999999999999</v>
      </c>
      <c r="P85" s="8">
        <f>Table2[[#This Row],[pledged]]/Table2[[#This Row],[backers_count]]</f>
        <v>15.76923076923077</v>
      </c>
      <c r="Q85" t="str">
        <f>LEFT(Table2[[#This Row],[Category and Sub-Category]],FIND("/",Table2[[#This Row],[Category and Sub-Category]],1)-1)</f>
        <v>film &amp; video</v>
      </c>
      <c r="R85" t="str">
        <f>RIGHT(Table2[[#This Row],[Category and Sub-Category]],LEN(Table2[[#This Row],[Category and Sub-Category]])-FIND("/",Table2[[#This Row],[Category and Sub-Category]],1))</f>
        <v>shorts</v>
      </c>
      <c r="S85" s="13">
        <f>(((Table2[[#This Row],[launched_at]]/60)/60)/24)+DATE(1970,1,1)</f>
        <v>42042.615613425922</v>
      </c>
      <c r="T85" s="13">
        <f>(((Table2[[#This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Table2[[#This Row],[pledged]]/Table2[[#This Row],[goal]]</f>
        <v>1</v>
      </c>
      <c r="P86" s="8">
        <f>Table2[[#This Row],[pledged]]/Table2[[#This Row],[backers_count]]</f>
        <v>71.428571428571431</v>
      </c>
      <c r="Q86" t="str">
        <f>LEFT(Table2[[#This Row],[Category and Sub-Category]],FIND("/",Table2[[#This Row],[Category and Sub-Category]],1)-1)</f>
        <v>film &amp; video</v>
      </c>
      <c r="R86" t="str">
        <f>RIGHT(Table2[[#This Row],[Category and Sub-Category]],LEN(Table2[[#This Row],[Category and Sub-Category]])-FIND("/",Table2[[#This Row],[Category and Sub-Category]],1))</f>
        <v>shorts</v>
      </c>
      <c r="S86" s="13">
        <f>(((Table2[[#This Row],[launched_at]]/60)/60)/24)+DATE(1970,1,1)</f>
        <v>40648.757939814815</v>
      </c>
      <c r="T86" s="13">
        <f>(((Table2[[#This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Table2[[#This Row],[pledged]]/Table2[[#This Row],[goal]]</f>
        <v>1.2549999999999999</v>
      </c>
      <c r="P87" s="8">
        <f>Table2[[#This Row],[pledged]]/Table2[[#This Row],[backers_count]]</f>
        <v>71.714285714285708</v>
      </c>
      <c r="Q87" t="str">
        <f>LEFT(Table2[[#This Row],[Category and Sub-Category]],FIND("/",Table2[[#This Row],[Category and Sub-Category]],1)-1)</f>
        <v>film &amp; video</v>
      </c>
      <c r="R87" t="str">
        <f>RIGHT(Table2[[#This Row],[Category and Sub-Category]],LEN(Table2[[#This Row],[Category and Sub-Category]])-FIND("/",Table2[[#This Row],[Category and Sub-Category]],1))</f>
        <v>shorts</v>
      </c>
      <c r="S87" s="13">
        <f>(((Table2[[#This Row],[launched_at]]/60)/60)/24)+DATE(1970,1,1)</f>
        <v>40779.125428240739</v>
      </c>
      <c r="T87" s="13">
        <f>(((Table2[[#This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Table2[[#This Row],[pledged]]/Table2[[#This Row],[goal]]</f>
        <v>1.0646666666666667</v>
      </c>
      <c r="P88" s="8">
        <f>Table2[[#This Row],[pledged]]/Table2[[#This Row],[backers_count]]</f>
        <v>375.76470588235293</v>
      </c>
      <c r="Q88" t="str">
        <f>LEFT(Table2[[#This Row],[Category and Sub-Category]],FIND("/",Table2[[#This Row],[Category and Sub-Category]],1)-1)</f>
        <v>film &amp; video</v>
      </c>
      <c r="R88" t="str">
        <f>RIGHT(Table2[[#This Row],[Category and Sub-Category]],LEN(Table2[[#This Row],[Category and Sub-Category]])-FIND("/",Table2[[#This Row],[Category and Sub-Category]],1))</f>
        <v>shorts</v>
      </c>
      <c r="S88" s="13">
        <f>(((Table2[[#This Row],[launched_at]]/60)/60)/24)+DATE(1970,1,1)</f>
        <v>42291.556076388893</v>
      </c>
      <c r="T88" s="13">
        <f>(((Table2[[#This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Table2[[#This Row],[pledged]]/Table2[[#This Row],[goal]]</f>
        <v>1.046</v>
      </c>
      <c r="P89" s="8">
        <f>Table2[[#This Row],[pledged]]/Table2[[#This Row],[backers_count]]</f>
        <v>104.6</v>
      </c>
      <c r="Q89" t="str">
        <f>LEFT(Table2[[#This Row],[Category and Sub-Category]],FIND("/",Table2[[#This Row],[Category and Sub-Category]],1)-1)</f>
        <v>film &amp; video</v>
      </c>
      <c r="R89" t="str">
        <f>RIGHT(Table2[[#This Row],[Category and Sub-Category]],LEN(Table2[[#This Row],[Category and Sub-Category]])-FIND("/",Table2[[#This Row],[Category and Sub-Category]],1))</f>
        <v>shorts</v>
      </c>
      <c r="S89" s="13">
        <f>(((Table2[[#This Row],[launched_at]]/60)/60)/24)+DATE(1970,1,1)</f>
        <v>40322.53938657407</v>
      </c>
      <c r="T89" s="13">
        <f>(((Table2[[#This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Table2[[#This Row],[pledged]]/Table2[[#This Row],[goal]]</f>
        <v>1.0285714285714285</v>
      </c>
      <c r="P90" s="8">
        <f>Table2[[#This Row],[pledged]]/Table2[[#This Row],[backers_count]]</f>
        <v>60</v>
      </c>
      <c r="Q90" t="str">
        <f>LEFT(Table2[[#This Row],[Category and Sub-Category]],FIND("/",Table2[[#This Row],[Category and Sub-Category]],1)-1)</f>
        <v>film &amp; video</v>
      </c>
      <c r="R90" t="str">
        <f>RIGHT(Table2[[#This Row],[Category and Sub-Category]],LEN(Table2[[#This Row],[Category and Sub-Category]])-FIND("/",Table2[[#This Row],[Category and Sub-Category]],1))</f>
        <v>shorts</v>
      </c>
      <c r="S90" s="13">
        <f>(((Table2[[#This Row],[launched_at]]/60)/60)/24)+DATE(1970,1,1)</f>
        <v>41786.65892361111</v>
      </c>
      <c r="T90" s="13">
        <f>(((Table2[[#This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Table2[[#This Row],[pledged]]/Table2[[#This Row],[goal]]</f>
        <v>1.1506666666666667</v>
      </c>
      <c r="P91" s="8">
        <f>Table2[[#This Row],[pledged]]/Table2[[#This Row],[backers_count]]</f>
        <v>123.28571428571429</v>
      </c>
      <c r="Q91" t="str">
        <f>LEFT(Table2[[#This Row],[Category and Sub-Category]],FIND("/",Table2[[#This Row],[Category and Sub-Category]],1)-1)</f>
        <v>film &amp; video</v>
      </c>
      <c r="R91" t="str">
        <f>RIGHT(Table2[[#This Row],[Category and Sub-Category]],LEN(Table2[[#This Row],[Category and Sub-Category]])-FIND("/",Table2[[#This Row],[Category and Sub-Category]],1))</f>
        <v>shorts</v>
      </c>
      <c r="S91" s="13">
        <f>(((Table2[[#This Row],[launched_at]]/60)/60)/24)+DATE(1970,1,1)</f>
        <v>41402.752222222225</v>
      </c>
      <c r="T91" s="13">
        <f>(((Table2[[#This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Table2[[#This Row],[pledged]]/Table2[[#This Row],[goal]]</f>
        <v>1.004</v>
      </c>
      <c r="P92" s="8">
        <f>Table2[[#This Row],[pledged]]/Table2[[#This Row],[backers_count]]</f>
        <v>31.375</v>
      </c>
      <c r="Q92" t="str">
        <f>LEFT(Table2[[#This Row],[Category and Sub-Category]],FIND("/",Table2[[#This Row],[Category and Sub-Category]],1)-1)</f>
        <v>film &amp; video</v>
      </c>
      <c r="R92" t="str">
        <f>RIGHT(Table2[[#This Row],[Category and Sub-Category]],LEN(Table2[[#This Row],[Category and Sub-Category]])-FIND("/",Table2[[#This Row],[Category and Sub-Category]],1))</f>
        <v>shorts</v>
      </c>
      <c r="S92" s="13">
        <f>(((Table2[[#This Row],[launched_at]]/60)/60)/24)+DATE(1970,1,1)</f>
        <v>40706.297442129631</v>
      </c>
      <c r="T92" s="13">
        <f>(((Table2[[#This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Table2[[#This Row],[pledged]]/Table2[[#This Row],[goal]]</f>
        <v>1.2</v>
      </c>
      <c r="P93" s="8">
        <f>Table2[[#This Row],[pledged]]/Table2[[#This Row],[backers_count]]</f>
        <v>78.260869565217391</v>
      </c>
      <c r="Q93" t="str">
        <f>LEFT(Table2[[#This Row],[Category and Sub-Category]],FIND("/",Table2[[#This Row],[Category and Sub-Category]],1)-1)</f>
        <v>film &amp; video</v>
      </c>
      <c r="R93" t="str">
        <f>RIGHT(Table2[[#This Row],[Category and Sub-Category]],LEN(Table2[[#This Row],[Category and Sub-Category]])-FIND("/",Table2[[#This Row],[Category and Sub-Category]],1))</f>
        <v>shorts</v>
      </c>
      <c r="S93" s="13">
        <f>(((Table2[[#This Row],[launched_at]]/60)/60)/24)+DATE(1970,1,1)</f>
        <v>40619.402361111112</v>
      </c>
      <c r="T93" s="13">
        <f>(((Table2[[#This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Table2[[#This Row],[pledged]]/Table2[[#This Row],[goal]]</f>
        <v>1.052</v>
      </c>
      <c r="P94" s="8">
        <f>Table2[[#This Row],[pledged]]/Table2[[#This Row],[backers_count]]</f>
        <v>122.32558139534883</v>
      </c>
      <c r="Q94" t="str">
        <f>LEFT(Table2[[#This Row],[Category and Sub-Category]],FIND("/",Table2[[#This Row],[Category and Sub-Category]],1)-1)</f>
        <v>film &amp; video</v>
      </c>
      <c r="R94" t="str">
        <f>RIGHT(Table2[[#This Row],[Category and Sub-Category]],LEN(Table2[[#This Row],[Category and Sub-Category]])-FIND("/",Table2[[#This Row],[Category and Sub-Category]],1))</f>
        <v>shorts</v>
      </c>
      <c r="S94" s="13">
        <f>(((Table2[[#This Row],[launched_at]]/60)/60)/24)+DATE(1970,1,1)</f>
        <v>42721.198877314819</v>
      </c>
      <c r="T94" s="13">
        <f>(((Table2[[#This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Table2[[#This Row],[pledged]]/Table2[[#This Row],[goal]]</f>
        <v>1.1060000000000001</v>
      </c>
      <c r="P95" s="8">
        <f>Table2[[#This Row],[pledged]]/Table2[[#This Row],[backers_count]]</f>
        <v>73.733333333333334</v>
      </c>
      <c r="Q95" t="str">
        <f>LEFT(Table2[[#This Row],[Category and Sub-Category]],FIND("/",Table2[[#This Row],[Category and Sub-Category]],1)-1)</f>
        <v>film &amp; video</v>
      </c>
      <c r="R95" t="str">
        <f>RIGHT(Table2[[#This Row],[Category and Sub-Category]],LEN(Table2[[#This Row],[Category and Sub-Category]])-FIND("/",Table2[[#This Row],[Category and Sub-Category]],1))</f>
        <v>shorts</v>
      </c>
      <c r="S95" s="13">
        <f>(((Table2[[#This Row],[launched_at]]/60)/60)/24)+DATE(1970,1,1)</f>
        <v>41065.858067129629</v>
      </c>
      <c r="T95" s="13">
        <f>(((Table2[[#This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Table2[[#This Row],[pledged]]/Table2[[#This Row],[goal]]</f>
        <v>1.04</v>
      </c>
      <c r="P96" s="8">
        <f>Table2[[#This Row],[pledged]]/Table2[[#This Row],[backers_count]]</f>
        <v>21.666666666666668</v>
      </c>
      <c r="Q96" t="str">
        <f>LEFT(Table2[[#This Row],[Category and Sub-Category]],FIND("/",Table2[[#This Row],[Category and Sub-Category]],1)-1)</f>
        <v>film &amp; video</v>
      </c>
      <c r="R96" t="str">
        <f>RIGHT(Table2[[#This Row],[Category and Sub-Category]],LEN(Table2[[#This Row],[Category and Sub-Category]])-FIND("/",Table2[[#This Row],[Category and Sub-Category]],1))</f>
        <v>shorts</v>
      </c>
      <c r="S96" s="13">
        <f>(((Table2[[#This Row],[launched_at]]/60)/60)/24)+DATE(1970,1,1)</f>
        <v>41716.717847222222</v>
      </c>
      <c r="T96" s="13">
        <f>(((Table2[[#This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Table2[[#This Row],[pledged]]/Table2[[#This Row],[goal]]</f>
        <v>1.3142857142857143</v>
      </c>
      <c r="P97" s="8">
        <f>Table2[[#This Row],[pledged]]/Table2[[#This Row],[backers_count]]</f>
        <v>21.904761904761905</v>
      </c>
      <c r="Q97" t="str">
        <f>LEFT(Table2[[#This Row],[Category and Sub-Category]],FIND("/",Table2[[#This Row],[Category and Sub-Category]],1)-1)</f>
        <v>film &amp; video</v>
      </c>
      <c r="R97" t="str">
        <f>RIGHT(Table2[[#This Row],[Category and Sub-Category]],LEN(Table2[[#This Row],[Category and Sub-Category]])-FIND("/",Table2[[#This Row],[Category and Sub-Category]],1))</f>
        <v>shorts</v>
      </c>
      <c r="S97" s="13">
        <f>(((Table2[[#This Row],[launched_at]]/60)/60)/24)+DATE(1970,1,1)</f>
        <v>40935.005104166667</v>
      </c>
      <c r="T97" s="13">
        <f>(((Table2[[#This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Table2[[#This Row],[pledged]]/Table2[[#This Row],[goal]]</f>
        <v>1.1466666666666667</v>
      </c>
      <c r="P98" s="8">
        <f>Table2[[#This Row],[pledged]]/Table2[[#This Row],[backers_count]]</f>
        <v>50.588235294117645</v>
      </c>
      <c r="Q98" t="str">
        <f>LEFT(Table2[[#This Row],[Category and Sub-Category]],FIND("/",Table2[[#This Row],[Category and Sub-Category]],1)-1)</f>
        <v>film &amp; video</v>
      </c>
      <c r="R98" t="str">
        <f>RIGHT(Table2[[#This Row],[Category and Sub-Category]],LEN(Table2[[#This Row],[Category and Sub-Category]])-FIND("/",Table2[[#This Row],[Category and Sub-Category]],1))</f>
        <v>shorts</v>
      </c>
      <c r="S98" s="13">
        <f>(((Table2[[#This Row],[launched_at]]/60)/60)/24)+DATE(1970,1,1)</f>
        <v>40324.662511574075</v>
      </c>
      <c r="T98" s="13">
        <f>(((Table2[[#This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Table2[[#This Row],[pledged]]/Table2[[#This Row],[goal]]</f>
        <v>1.0625</v>
      </c>
      <c r="P99" s="8">
        <f>Table2[[#This Row],[pledged]]/Table2[[#This Row],[backers_count]]</f>
        <v>53.125</v>
      </c>
      <c r="Q99" t="str">
        <f>LEFT(Table2[[#This Row],[Category and Sub-Category]],FIND("/",Table2[[#This Row],[Category and Sub-Category]],1)-1)</f>
        <v>film &amp; video</v>
      </c>
      <c r="R99" t="str">
        <f>RIGHT(Table2[[#This Row],[Category and Sub-Category]],LEN(Table2[[#This Row],[Category and Sub-Category]])-FIND("/",Table2[[#This Row],[Category and Sub-Category]],1))</f>
        <v>shorts</v>
      </c>
      <c r="S99" s="13">
        <f>(((Table2[[#This Row],[launched_at]]/60)/60)/24)+DATE(1970,1,1)</f>
        <v>40706.135208333333</v>
      </c>
      <c r="T99" s="13">
        <f>(((Table2[[#This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Table2[[#This Row],[pledged]]/Table2[[#This Row],[goal]]</f>
        <v>1.0625</v>
      </c>
      <c r="P100" s="8">
        <f>Table2[[#This Row],[pledged]]/Table2[[#This Row],[backers_count]]</f>
        <v>56.666666666666664</v>
      </c>
      <c r="Q100" t="str">
        <f>LEFT(Table2[[#This Row],[Category and Sub-Category]],FIND("/",Table2[[#This Row],[Category and Sub-Category]],1)-1)</f>
        <v>film &amp; video</v>
      </c>
      <c r="R100" t="str">
        <f>RIGHT(Table2[[#This Row],[Category and Sub-Category]],LEN(Table2[[#This Row],[Category and Sub-Category]])-FIND("/",Table2[[#This Row],[Category and Sub-Category]],1))</f>
        <v>shorts</v>
      </c>
      <c r="S100" s="13">
        <f>(((Table2[[#This Row],[launched_at]]/60)/60)/24)+DATE(1970,1,1)</f>
        <v>41214.79483796296</v>
      </c>
      <c r="T100" s="13">
        <f>(((Table2[[#This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Table2[[#This Row],[pledged]]/Table2[[#This Row],[goal]]</f>
        <v>1.0601933333333333</v>
      </c>
      <c r="P101" s="8">
        <f>Table2[[#This Row],[pledged]]/Table2[[#This Row],[backers_count]]</f>
        <v>40.776666666666664</v>
      </c>
      <c r="Q101" t="str">
        <f>LEFT(Table2[[#This Row],[Category and Sub-Category]],FIND("/",Table2[[#This Row],[Category and Sub-Category]],1)-1)</f>
        <v>film &amp; video</v>
      </c>
      <c r="R101" t="str">
        <f>RIGHT(Table2[[#This Row],[Category and Sub-Category]],LEN(Table2[[#This Row],[Category and Sub-Category]])-FIND("/",Table2[[#This Row],[Category and Sub-Category]],1))</f>
        <v>shorts</v>
      </c>
      <c r="S101" s="13">
        <f>(((Table2[[#This Row],[launched_at]]/60)/60)/24)+DATE(1970,1,1)</f>
        <v>41631.902766203704</v>
      </c>
      <c r="T101" s="13">
        <f>(((Table2[[#This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Table2[[#This Row],[pledged]]/Table2[[#This Row],[goal]]</f>
        <v>1</v>
      </c>
      <c r="P102" s="8">
        <f>Table2[[#This Row],[pledged]]/Table2[[#This Row],[backers_count]]</f>
        <v>192.30769230769232</v>
      </c>
      <c r="Q102" t="str">
        <f>LEFT(Table2[[#This Row],[Category and Sub-Category]],FIND("/",Table2[[#This Row],[Category and Sub-Category]],1)-1)</f>
        <v>film &amp; video</v>
      </c>
      <c r="R102" t="str">
        <f>RIGHT(Table2[[#This Row],[Category and Sub-Category]],LEN(Table2[[#This Row],[Category and Sub-Category]])-FIND("/",Table2[[#This Row],[Category and Sub-Category]],1))</f>
        <v>shorts</v>
      </c>
      <c r="S102" s="13">
        <f>(((Table2[[#This Row],[launched_at]]/60)/60)/24)+DATE(1970,1,1)</f>
        <v>41197.753310185188</v>
      </c>
      <c r="T102" s="13">
        <f>(((Table2[[#This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Table2[[#This Row],[pledged]]/Table2[[#This Row],[goal]]</f>
        <v>1</v>
      </c>
      <c r="P103" s="8">
        <f>Table2[[#This Row],[pledged]]/Table2[[#This Row],[backers_count]]</f>
        <v>100</v>
      </c>
      <c r="Q103" t="str">
        <f>LEFT(Table2[[#This Row],[Category and Sub-Category]],FIND("/",Table2[[#This Row],[Category and Sub-Category]],1)-1)</f>
        <v>film &amp; video</v>
      </c>
      <c r="R103" t="str">
        <f>RIGHT(Table2[[#This Row],[Category and Sub-Category]],LEN(Table2[[#This Row],[Category and Sub-Category]])-FIND("/",Table2[[#This Row],[Category and Sub-Category]],1))</f>
        <v>shorts</v>
      </c>
      <c r="S103" s="13">
        <f>(((Table2[[#This Row],[launched_at]]/60)/60)/24)+DATE(1970,1,1)</f>
        <v>41274.776736111111</v>
      </c>
      <c r="T103" s="13">
        <f>(((Table2[[#This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Table2[[#This Row],[pledged]]/Table2[[#This Row],[goal]]</f>
        <v>1.2775000000000001</v>
      </c>
      <c r="P104" s="8">
        <f>Table2[[#This Row],[pledged]]/Table2[[#This Row],[backers_count]]</f>
        <v>117.92307692307692</v>
      </c>
      <c r="Q104" t="str">
        <f>LEFT(Table2[[#This Row],[Category and Sub-Category]],FIND("/",Table2[[#This Row],[Category and Sub-Category]],1)-1)</f>
        <v>film &amp; video</v>
      </c>
      <c r="R104" t="str">
        <f>RIGHT(Table2[[#This Row],[Category and Sub-Category]],LEN(Table2[[#This Row],[Category and Sub-Category]])-FIND("/",Table2[[#This Row],[Category and Sub-Category]],1))</f>
        <v>shorts</v>
      </c>
      <c r="S104" s="13">
        <f>(((Table2[[#This Row],[launched_at]]/60)/60)/24)+DATE(1970,1,1)</f>
        <v>40505.131168981483</v>
      </c>
      <c r="T104" s="13">
        <f>(((Table2[[#This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Table2[[#This Row],[pledged]]/Table2[[#This Row],[goal]]</f>
        <v>1.0515384615384615</v>
      </c>
      <c r="P105" s="8">
        <f>Table2[[#This Row],[pledged]]/Table2[[#This Row],[backers_count]]</f>
        <v>27.897959183673468</v>
      </c>
      <c r="Q105" t="str">
        <f>LEFT(Table2[[#This Row],[Category and Sub-Category]],FIND("/",Table2[[#This Row],[Category and Sub-Category]],1)-1)</f>
        <v>film &amp; video</v>
      </c>
      <c r="R105" t="str">
        <f>RIGHT(Table2[[#This Row],[Category and Sub-Category]],LEN(Table2[[#This Row],[Category and Sub-Category]])-FIND("/",Table2[[#This Row],[Category and Sub-Category]],1))</f>
        <v>shorts</v>
      </c>
      <c r="S105" s="13">
        <f>(((Table2[[#This Row],[launched_at]]/60)/60)/24)+DATE(1970,1,1)</f>
        <v>41682.805902777778</v>
      </c>
      <c r="T105" s="13">
        <f>(((Table2[[#This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Table2[[#This Row],[pledged]]/Table2[[#This Row],[goal]]</f>
        <v>1.2</v>
      </c>
      <c r="P106" s="8">
        <f>Table2[[#This Row],[pledged]]/Table2[[#This Row],[backers_count]]</f>
        <v>60</v>
      </c>
      <c r="Q106" t="str">
        <f>LEFT(Table2[[#This Row],[Category and Sub-Category]],FIND("/",Table2[[#This Row],[Category and Sub-Category]],1)-1)</f>
        <v>film &amp; video</v>
      </c>
      <c r="R106" t="str">
        <f>RIGHT(Table2[[#This Row],[Category and Sub-Category]],LEN(Table2[[#This Row],[Category and Sub-Category]])-FIND("/",Table2[[#This Row],[Category and Sub-Category]],1))</f>
        <v>shorts</v>
      </c>
      <c r="S106" s="13">
        <f>(((Table2[[#This Row],[launched_at]]/60)/60)/24)+DATE(1970,1,1)</f>
        <v>40612.695208333331</v>
      </c>
      <c r="T106" s="13">
        <f>(((Table2[[#This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Table2[[#This Row],[pledged]]/Table2[[#This Row],[goal]]</f>
        <v>1.074090909090909</v>
      </c>
      <c r="P107" s="8">
        <f>Table2[[#This Row],[pledged]]/Table2[[#This Row],[backers_count]]</f>
        <v>39.383333333333333</v>
      </c>
      <c r="Q107" t="str">
        <f>LEFT(Table2[[#This Row],[Category and Sub-Category]],FIND("/",Table2[[#This Row],[Category and Sub-Category]],1)-1)</f>
        <v>film &amp; video</v>
      </c>
      <c r="R107" t="str">
        <f>RIGHT(Table2[[#This Row],[Category and Sub-Category]],LEN(Table2[[#This Row],[Category and Sub-Category]])-FIND("/",Table2[[#This Row],[Category and Sub-Category]],1))</f>
        <v>shorts</v>
      </c>
      <c r="S107" s="13">
        <f>(((Table2[[#This Row],[launched_at]]/60)/60)/24)+DATE(1970,1,1)</f>
        <v>42485.724768518514</v>
      </c>
      <c r="T107" s="13">
        <f>(((Table2[[#This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Table2[[#This Row],[pledged]]/Table2[[#This Row],[goal]]</f>
        <v>1.0049999999999999</v>
      </c>
      <c r="P108" s="8">
        <f>Table2[[#This Row],[pledged]]/Table2[[#This Row],[backers_count]]</f>
        <v>186.11111111111111</v>
      </c>
      <c r="Q108" t="str">
        <f>LEFT(Table2[[#This Row],[Category and Sub-Category]],FIND("/",Table2[[#This Row],[Category and Sub-Category]],1)-1)</f>
        <v>film &amp; video</v>
      </c>
      <c r="R108" t="str">
        <f>RIGHT(Table2[[#This Row],[Category and Sub-Category]],LEN(Table2[[#This Row],[Category and Sub-Category]])-FIND("/",Table2[[#This Row],[Category and Sub-Category]],1))</f>
        <v>shorts</v>
      </c>
      <c r="S108" s="13">
        <f>(((Table2[[#This Row],[launched_at]]/60)/60)/24)+DATE(1970,1,1)</f>
        <v>40987.776631944449</v>
      </c>
      <c r="T108" s="13">
        <f>(((Table2[[#This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Table2[[#This Row],[pledged]]/Table2[[#This Row],[goal]]</f>
        <v>1.0246666666666666</v>
      </c>
      <c r="P109" s="8">
        <f>Table2[[#This Row],[pledged]]/Table2[[#This Row],[backers_count]]</f>
        <v>111.37681159420291</v>
      </c>
      <c r="Q109" t="str">
        <f>LEFT(Table2[[#This Row],[Category and Sub-Category]],FIND("/",Table2[[#This Row],[Category and Sub-Category]],1)-1)</f>
        <v>film &amp; video</v>
      </c>
      <c r="R109" t="str">
        <f>RIGHT(Table2[[#This Row],[Category and Sub-Category]],LEN(Table2[[#This Row],[Category and Sub-Category]])-FIND("/",Table2[[#This Row],[Category and Sub-Category]],1))</f>
        <v>shorts</v>
      </c>
      <c r="S109" s="13">
        <f>(((Table2[[#This Row],[launched_at]]/60)/60)/24)+DATE(1970,1,1)</f>
        <v>40635.982488425929</v>
      </c>
      <c r="T109" s="13">
        <f>(((Table2[[#This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Table2[[#This Row],[pledged]]/Table2[[#This Row],[goal]]</f>
        <v>2.4666666666666668</v>
      </c>
      <c r="P110" s="8">
        <f>Table2[[#This Row],[pledged]]/Table2[[#This Row],[backers_count]]</f>
        <v>78.723404255319153</v>
      </c>
      <c r="Q110" t="str">
        <f>LEFT(Table2[[#This Row],[Category and Sub-Category]],FIND("/",Table2[[#This Row],[Category and Sub-Category]],1)-1)</f>
        <v>film &amp; video</v>
      </c>
      <c r="R110" t="str">
        <f>RIGHT(Table2[[#This Row],[Category and Sub-Category]],LEN(Table2[[#This Row],[Category and Sub-Category]])-FIND("/",Table2[[#This Row],[Category and Sub-Category]],1))</f>
        <v>shorts</v>
      </c>
      <c r="S110" s="13">
        <f>(((Table2[[#This Row],[launched_at]]/60)/60)/24)+DATE(1970,1,1)</f>
        <v>41365.613078703704</v>
      </c>
      <c r="T110" s="13">
        <f>(((Table2[[#This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Table2[[#This Row],[pledged]]/Table2[[#This Row],[goal]]</f>
        <v>2.1949999999999998</v>
      </c>
      <c r="P111" s="8">
        <f>Table2[[#This Row],[pledged]]/Table2[[#This Row],[backers_count]]</f>
        <v>46.702127659574465</v>
      </c>
      <c r="Q111" t="str">
        <f>LEFT(Table2[[#This Row],[Category and Sub-Category]],FIND("/",Table2[[#This Row],[Category and Sub-Category]],1)-1)</f>
        <v>film &amp; video</v>
      </c>
      <c r="R111" t="str">
        <f>RIGHT(Table2[[#This Row],[Category and Sub-Category]],LEN(Table2[[#This Row],[Category and Sub-Category]])-FIND("/",Table2[[#This Row],[Category and Sub-Category]],1))</f>
        <v>shorts</v>
      </c>
      <c r="S111" s="13">
        <f>(((Table2[[#This Row],[launched_at]]/60)/60)/24)+DATE(1970,1,1)</f>
        <v>40570.025810185187</v>
      </c>
      <c r="T111" s="13">
        <f>(((Table2[[#This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Table2[[#This Row],[pledged]]/Table2[[#This Row],[goal]]</f>
        <v>1.3076923076923077</v>
      </c>
      <c r="P112" s="8">
        <f>Table2[[#This Row],[pledged]]/Table2[[#This Row],[backers_count]]</f>
        <v>65.384615384615387</v>
      </c>
      <c r="Q112" t="str">
        <f>LEFT(Table2[[#This Row],[Category and Sub-Category]],FIND("/",Table2[[#This Row],[Category and Sub-Category]],1)-1)</f>
        <v>film &amp; video</v>
      </c>
      <c r="R112" t="str">
        <f>RIGHT(Table2[[#This Row],[Category and Sub-Category]],LEN(Table2[[#This Row],[Category and Sub-Category]])-FIND("/",Table2[[#This Row],[Category and Sub-Category]],1))</f>
        <v>shorts</v>
      </c>
      <c r="S112" s="13">
        <f>(((Table2[[#This Row],[launched_at]]/60)/60)/24)+DATE(1970,1,1)</f>
        <v>41557.949687500004</v>
      </c>
      <c r="T112" s="13">
        <f>(((Table2[[#This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Table2[[#This Row],[pledged]]/Table2[[#This Row],[goal]]</f>
        <v>1.5457142857142858</v>
      </c>
      <c r="P113" s="8">
        <f>Table2[[#This Row],[pledged]]/Table2[[#This Row],[backers_count]]</f>
        <v>102.0754716981132</v>
      </c>
      <c r="Q113" t="str">
        <f>LEFT(Table2[[#This Row],[Category and Sub-Category]],FIND("/",Table2[[#This Row],[Category and Sub-Category]],1)-1)</f>
        <v>film &amp; video</v>
      </c>
      <c r="R113" t="str">
        <f>RIGHT(Table2[[#This Row],[Category and Sub-Category]],LEN(Table2[[#This Row],[Category and Sub-Category]])-FIND("/",Table2[[#This Row],[Category and Sub-Category]],1))</f>
        <v>shorts</v>
      </c>
      <c r="S113" s="13">
        <f>(((Table2[[#This Row],[launched_at]]/60)/60)/24)+DATE(1970,1,1)</f>
        <v>42125.333182870367</v>
      </c>
      <c r="T113" s="13">
        <f>(((Table2[[#This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Table2[[#This Row],[pledged]]/Table2[[#This Row],[goal]]</f>
        <v>1.04</v>
      </c>
      <c r="P114" s="8">
        <f>Table2[[#This Row],[pledged]]/Table2[[#This Row],[backers_count]]</f>
        <v>64.197530864197532</v>
      </c>
      <c r="Q114" t="str">
        <f>LEFT(Table2[[#This Row],[Category and Sub-Category]],FIND("/",Table2[[#This Row],[Category and Sub-Category]],1)-1)</f>
        <v>film &amp; video</v>
      </c>
      <c r="R114" t="str">
        <f>RIGHT(Table2[[#This Row],[Category and Sub-Category]],LEN(Table2[[#This Row],[Category and Sub-Category]])-FIND("/",Table2[[#This Row],[Category and Sub-Category]],1))</f>
        <v>shorts</v>
      </c>
      <c r="S114" s="13">
        <f>(((Table2[[#This Row],[launched_at]]/60)/60)/24)+DATE(1970,1,1)</f>
        <v>41718.043032407404</v>
      </c>
      <c r="T114" s="13">
        <f>(((Table2[[#This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Table2[[#This Row],[pledged]]/Table2[[#This Row],[goal]]</f>
        <v>1.41</v>
      </c>
      <c r="P115" s="8">
        <f>Table2[[#This Row],[pledged]]/Table2[[#This Row],[backers_count]]</f>
        <v>90.384615384615387</v>
      </c>
      <c r="Q115" t="str">
        <f>LEFT(Table2[[#This Row],[Category and Sub-Category]],FIND("/",Table2[[#This Row],[Category and Sub-Category]],1)-1)</f>
        <v>film &amp; video</v>
      </c>
      <c r="R115" t="str">
        <f>RIGHT(Table2[[#This Row],[Category and Sub-Category]],LEN(Table2[[#This Row],[Category and Sub-Category]])-FIND("/",Table2[[#This Row],[Category and Sub-Category]],1))</f>
        <v>shorts</v>
      </c>
      <c r="S115" s="13">
        <f>(((Table2[[#This Row],[launched_at]]/60)/60)/24)+DATE(1970,1,1)</f>
        <v>40753.758425925924</v>
      </c>
      <c r="T115" s="13">
        <f>(((Table2[[#This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Table2[[#This Row],[pledged]]/Table2[[#This Row],[goal]]</f>
        <v>1.0333333333333334</v>
      </c>
      <c r="P116" s="8">
        <f>Table2[[#This Row],[pledged]]/Table2[[#This Row],[backers_count]]</f>
        <v>88.571428571428569</v>
      </c>
      <c r="Q116" t="str">
        <f>LEFT(Table2[[#This Row],[Category and Sub-Category]],FIND("/",Table2[[#This Row],[Category and Sub-Category]],1)-1)</f>
        <v>film &amp; video</v>
      </c>
      <c r="R116" t="str">
        <f>RIGHT(Table2[[#This Row],[Category and Sub-Category]],LEN(Table2[[#This Row],[Category and Sub-Category]])-FIND("/",Table2[[#This Row],[Category and Sub-Category]],1))</f>
        <v>shorts</v>
      </c>
      <c r="S116" s="13">
        <f>(((Table2[[#This Row],[launched_at]]/60)/60)/24)+DATE(1970,1,1)</f>
        <v>40861.27416666667</v>
      </c>
      <c r="T116" s="13">
        <f>(((Table2[[#This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Table2[[#This Row],[pledged]]/Table2[[#This Row],[goal]]</f>
        <v>1.4044444444444444</v>
      </c>
      <c r="P117" s="8">
        <f>Table2[[#This Row],[pledged]]/Table2[[#This Row],[backers_count]]</f>
        <v>28.727272727272727</v>
      </c>
      <c r="Q117" t="str">
        <f>LEFT(Table2[[#This Row],[Category and Sub-Category]],FIND("/",Table2[[#This Row],[Category and Sub-Category]],1)-1)</f>
        <v>film &amp; video</v>
      </c>
      <c r="R117" t="str">
        <f>RIGHT(Table2[[#This Row],[Category and Sub-Category]],LEN(Table2[[#This Row],[Category and Sub-Category]])-FIND("/",Table2[[#This Row],[Category and Sub-Category]],1))</f>
        <v>shorts</v>
      </c>
      <c r="S117" s="13">
        <f>(((Table2[[#This Row],[launched_at]]/60)/60)/24)+DATE(1970,1,1)</f>
        <v>40918.738935185182</v>
      </c>
      <c r="T117" s="13">
        <f>(((Table2[[#This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Table2[[#This Row],[pledged]]/Table2[[#This Row],[goal]]</f>
        <v>1.1365714285714286</v>
      </c>
      <c r="P118" s="8">
        <f>Table2[[#This Row],[pledged]]/Table2[[#This Row],[backers_count]]</f>
        <v>69.78947368421052</v>
      </c>
      <c r="Q118" t="str">
        <f>LEFT(Table2[[#This Row],[Category and Sub-Category]],FIND("/",Table2[[#This Row],[Category and Sub-Category]],1)-1)</f>
        <v>film &amp; video</v>
      </c>
      <c r="R118" t="str">
        <f>RIGHT(Table2[[#This Row],[Category and Sub-Category]],LEN(Table2[[#This Row],[Category and Sub-Category]])-FIND("/",Table2[[#This Row],[Category and Sub-Category]],1))</f>
        <v>shorts</v>
      </c>
      <c r="S118" s="13">
        <f>(((Table2[[#This Row],[launched_at]]/60)/60)/24)+DATE(1970,1,1)</f>
        <v>40595.497164351851</v>
      </c>
      <c r="T118" s="13">
        <f>(((Table2[[#This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Table2[[#This Row],[pledged]]/Table2[[#This Row],[goal]]</f>
        <v>1.0049377777777779</v>
      </c>
      <c r="P119" s="8">
        <f>Table2[[#This Row],[pledged]]/Table2[[#This Row],[backers_count]]</f>
        <v>167.48962962962963</v>
      </c>
      <c r="Q119" t="str">
        <f>LEFT(Table2[[#This Row],[Category and Sub-Category]],FIND("/",Table2[[#This Row],[Category and Sub-Category]],1)-1)</f>
        <v>film &amp; video</v>
      </c>
      <c r="R119" t="str">
        <f>RIGHT(Table2[[#This Row],[Category and Sub-Category]],LEN(Table2[[#This Row],[Category and Sub-Category]])-FIND("/",Table2[[#This Row],[Category and Sub-Category]],1))</f>
        <v>shorts</v>
      </c>
      <c r="S119" s="13">
        <f>(((Table2[[#This Row],[launched_at]]/60)/60)/24)+DATE(1970,1,1)</f>
        <v>40248.834999999999</v>
      </c>
      <c r="T119" s="13">
        <f>(((Table2[[#This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Table2[[#This Row],[pledged]]/Table2[[#This Row],[goal]]</f>
        <v>1.1303159999999999</v>
      </c>
      <c r="P120" s="8">
        <f>Table2[[#This Row],[pledged]]/Table2[[#This Row],[backers_count]]</f>
        <v>144.91230769230768</v>
      </c>
      <c r="Q120" t="str">
        <f>LEFT(Table2[[#This Row],[Category and Sub-Category]],FIND("/",Table2[[#This Row],[Category and Sub-Category]],1)-1)</f>
        <v>film &amp; video</v>
      </c>
      <c r="R120" t="str">
        <f>RIGHT(Table2[[#This Row],[Category and Sub-Category]],LEN(Table2[[#This Row],[Category and Sub-Category]])-FIND("/",Table2[[#This Row],[Category and Sub-Category]],1))</f>
        <v>shorts</v>
      </c>
      <c r="S120" s="13">
        <f>(((Table2[[#This Row],[launched_at]]/60)/60)/24)+DATE(1970,1,1)</f>
        <v>40723.053657407407</v>
      </c>
      <c r="T120" s="13">
        <f>(((Table2[[#This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Table2[[#This Row],[pledged]]/Table2[[#This Row],[goal]]</f>
        <v>1.0455692307692308</v>
      </c>
      <c r="P121" s="8">
        <f>Table2[[#This Row],[pledged]]/Table2[[#This Row],[backers_count]]</f>
        <v>91.840540540540545</v>
      </c>
      <c r="Q121" t="str">
        <f>LEFT(Table2[[#This Row],[Category and Sub-Category]],FIND("/",Table2[[#This Row],[Category and Sub-Category]],1)-1)</f>
        <v>film &amp; video</v>
      </c>
      <c r="R121" t="str">
        <f>RIGHT(Table2[[#This Row],[Category and Sub-Category]],LEN(Table2[[#This Row],[Category and Sub-Category]])-FIND("/",Table2[[#This Row],[Category and Sub-Category]],1))</f>
        <v>shorts</v>
      </c>
      <c r="S121" s="13">
        <f>(((Table2[[#This Row],[launched_at]]/60)/60)/24)+DATE(1970,1,1)</f>
        <v>40739.069282407407</v>
      </c>
      <c r="T121" s="13">
        <f>(((Table2[[#This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Table2[[#This Row],[pledged]]/Table2[[#This Row],[goal]]</f>
        <v>1.4285714285714287E-4</v>
      </c>
      <c r="P122" s="8">
        <f>Table2[[#This Row],[pledged]]/Table2[[#This Row],[backers_count]]</f>
        <v>10</v>
      </c>
      <c r="Q122" t="str">
        <f>LEFT(Table2[[#This Row],[Category and Sub-Category]],FIND("/",Table2[[#This Row],[Category and Sub-Category]],1)-1)</f>
        <v>film &amp; video</v>
      </c>
      <c r="R122" t="str">
        <f>RIGHT(Table2[[#This Row],[Category and Sub-Category]],LEN(Table2[[#This Row],[Category and Sub-Category]])-FIND("/",Table2[[#This Row],[Category and Sub-Category]],1))</f>
        <v>science fiction</v>
      </c>
      <c r="S122" s="13">
        <f>(((Table2[[#This Row],[launched_at]]/60)/60)/24)+DATE(1970,1,1)</f>
        <v>42616.049849537041</v>
      </c>
      <c r="T122" s="13">
        <f>(((Table2[[#This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Table2[[#This Row],[pledged]]/Table2[[#This Row],[goal]]</f>
        <v>3.3333333333333332E-4</v>
      </c>
      <c r="P123" s="8">
        <f>Table2[[#This Row],[pledged]]/Table2[[#This Row],[backers_count]]</f>
        <v>1</v>
      </c>
      <c r="Q123" t="str">
        <f>LEFT(Table2[[#This Row],[Category and Sub-Category]],FIND("/",Table2[[#This Row],[Category and Sub-Category]],1)-1)</f>
        <v>film &amp; video</v>
      </c>
      <c r="R123" t="str">
        <f>RIGHT(Table2[[#This Row],[Category and Sub-Category]],LEN(Table2[[#This Row],[Category and Sub-Category]])-FIND("/",Table2[[#This Row],[Category and Sub-Category]],1))</f>
        <v>science fiction</v>
      </c>
      <c r="S123" s="13">
        <f>(((Table2[[#This Row],[launched_at]]/60)/60)/24)+DATE(1970,1,1)</f>
        <v>42096.704976851848</v>
      </c>
      <c r="T123" s="13">
        <f>(((Table2[[#This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Table2[[#This Row],[pledged]]/Table2[[#This Row],[goal]]</f>
        <v>0</v>
      </c>
      <c r="P124" s="8" t="e">
        <f>Table2[[#This Row],[pledged]]/Table2[[#This Row],[backers_count]]</f>
        <v>#DIV/0!</v>
      </c>
      <c r="Q124" t="str">
        <f>LEFT(Table2[[#This Row],[Category and Sub-Category]],FIND("/",Table2[[#This Row],[Category and Sub-Category]],1)-1)</f>
        <v>film &amp; video</v>
      </c>
      <c r="R124" t="str">
        <f>RIGHT(Table2[[#This Row],[Category and Sub-Category]],LEN(Table2[[#This Row],[Category and Sub-Category]])-FIND("/",Table2[[#This Row],[Category and Sub-Category]],1))</f>
        <v>science fiction</v>
      </c>
      <c r="S124" s="13">
        <f>(((Table2[[#This Row],[launched_at]]/60)/60)/24)+DATE(1970,1,1)</f>
        <v>42593.431793981479</v>
      </c>
      <c r="T124" s="13">
        <f>(((Table2[[#This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Table2[[#This Row],[pledged]]/Table2[[#This Row],[goal]]</f>
        <v>2.7454545454545453E-3</v>
      </c>
      <c r="P125" s="8">
        <f>Table2[[#This Row],[pledged]]/Table2[[#This Row],[backers_count]]</f>
        <v>25.166666666666668</v>
      </c>
      <c r="Q125" t="str">
        <f>LEFT(Table2[[#This Row],[Category and Sub-Category]],FIND("/",Table2[[#This Row],[Category and Sub-Category]],1)-1)</f>
        <v>film &amp; video</v>
      </c>
      <c r="R125" t="str">
        <f>RIGHT(Table2[[#This Row],[Category and Sub-Category]],LEN(Table2[[#This Row],[Category and Sub-Category]])-FIND("/",Table2[[#This Row],[Category and Sub-Category]],1))</f>
        <v>science fiction</v>
      </c>
      <c r="S125" s="13">
        <f>(((Table2[[#This Row],[launched_at]]/60)/60)/24)+DATE(1970,1,1)</f>
        <v>41904.781990740739</v>
      </c>
      <c r="T125" s="13">
        <f>(((Table2[[#This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Table2[[#This Row],[pledged]]/Table2[[#This Row],[goal]]</f>
        <v>0</v>
      </c>
      <c r="P126" s="8" t="e">
        <f>Table2[[#This Row],[pledged]]/Table2[[#This Row],[backers_count]]</f>
        <v>#DIV/0!</v>
      </c>
      <c r="Q126" t="str">
        <f>LEFT(Table2[[#This Row],[Category and Sub-Category]],FIND("/",Table2[[#This Row],[Category and Sub-Category]],1)-1)</f>
        <v>film &amp; video</v>
      </c>
      <c r="R126" t="str">
        <f>RIGHT(Table2[[#This Row],[Category and Sub-Category]],LEN(Table2[[#This Row],[Category and Sub-Category]])-FIND("/",Table2[[#This Row],[Category and Sub-Category]],1))</f>
        <v>science fiction</v>
      </c>
      <c r="S126" s="13">
        <f>(((Table2[[#This Row],[launched_at]]/60)/60)/24)+DATE(1970,1,1)</f>
        <v>42114.928726851853</v>
      </c>
      <c r="T126" s="13">
        <f>(((Table2[[#This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Table2[[#This Row],[pledged]]/Table2[[#This Row],[goal]]</f>
        <v>0.14000000000000001</v>
      </c>
      <c r="P127" s="8">
        <f>Table2[[#This Row],[pledged]]/Table2[[#This Row],[backers_count]]</f>
        <v>11.666666666666666</v>
      </c>
      <c r="Q127" t="str">
        <f>LEFT(Table2[[#This Row],[Category and Sub-Category]],FIND("/",Table2[[#This Row],[Category and Sub-Category]],1)-1)</f>
        <v>film &amp; video</v>
      </c>
      <c r="R127" t="str">
        <f>RIGHT(Table2[[#This Row],[Category and Sub-Category]],LEN(Table2[[#This Row],[Category and Sub-Category]])-FIND("/",Table2[[#This Row],[Category and Sub-Category]],1))</f>
        <v>science fiction</v>
      </c>
      <c r="S127" s="13">
        <f>(((Table2[[#This Row],[launched_at]]/60)/60)/24)+DATE(1970,1,1)</f>
        <v>42709.993981481486</v>
      </c>
      <c r="T127" s="13">
        <f>(((Table2[[#This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Table2[[#This Row],[pledged]]/Table2[[#This Row],[goal]]</f>
        <v>5.5480000000000002E-2</v>
      </c>
      <c r="P128" s="8">
        <f>Table2[[#This Row],[pledged]]/Table2[[#This Row],[backers_count]]</f>
        <v>106.69230769230769</v>
      </c>
      <c r="Q128" t="str">
        <f>LEFT(Table2[[#This Row],[Category and Sub-Category]],FIND("/",Table2[[#This Row],[Category and Sub-Category]],1)-1)</f>
        <v>film &amp; video</v>
      </c>
      <c r="R128" t="str">
        <f>RIGHT(Table2[[#This Row],[Category and Sub-Category]],LEN(Table2[[#This Row],[Category and Sub-Category]])-FIND("/",Table2[[#This Row],[Category and Sub-Category]],1))</f>
        <v>science fiction</v>
      </c>
      <c r="S128" s="13">
        <f>(((Table2[[#This Row],[launched_at]]/60)/60)/24)+DATE(1970,1,1)</f>
        <v>42135.589548611111</v>
      </c>
      <c r="T128" s="13">
        <f>(((Table2[[#This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Table2[[#This Row],[pledged]]/Table2[[#This Row],[goal]]</f>
        <v>2.375E-2</v>
      </c>
      <c r="P129" s="8">
        <f>Table2[[#This Row],[pledged]]/Table2[[#This Row],[backers_count]]</f>
        <v>47.5</v>
      </c>
      <c r="Q129" t="str">
        <f>LEFT(Table2[[#This Row],[Category and Sub-Category]],FIND("/",Table2[[#This Row],[Category and Sub-Category]],1)-1)</f>
        <v>film &amp; video</v>
      </c>
      <c r="R129" t="str">
        <f>RIGHT(Table2[[#This Row],[Category and Sub-Category]],LEN(Table2[[#This Row],[Category and Sub-Category]])-FIND("/",Table2[[#This Row],[Category and Sub-Category]],1))</f>
        <v>science fiction</v>
      </c>
      <c r="S129" s="13">
        <f>(((Table2[[#This Row],[launched_at]]/60)/60)/24)+DATE(1970,1,1)</f>
        <v>42067.62431712963</v>
      </c>
      <c r="T129" s="13">
        <f>(((Table2[[#This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Table2[[#This Row],[pledged]]/Table2[[#This Row],[goal]]</f>
        <v>1.8669999999999999E-2</v>
      </c>
      <c r="P130" s="8">
        <f>Table2[[#This Row],[pledged]]/Table2[[#This Row],[backers_count]]</f>
        <v>311.16666666666669</v>
      </c>
      <c r="Q130" t="str">
        <f>LEFT(Table2[[#This Row],[Category and Sub-Category]],FIND("/",Table2[[#This Row],[Category and Sub-Category]],1)-1)</f>
        <v>film &amp; video</v>
      </c>
      <c r="R130" t="str">
        <f>RIGHT(Table2[[#This Row],[Category and Sub-Category]],LEN(Table2[[#This Row],[Category and Sub-Category]])-FIND("/",Table2[[#This Row],[Category and Sub-Category]],1))</f>
        <v>science fiction</v>
      </c>
      <c r="S130" s="13">
        <f>(((Table2[[#This Row],[launched_at]]/60)/60)/24)+DATE(1970,1,1)</f>
        <v>42628.22792824074</v>
      </c>
      <c r="T130" s="13">
        <f>(((Table2[[#This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Table2[[#This Row],[pledged]]/Table2[[#This Row],[goal]]</f>
        <v>0</v>
      </c>
      <c r="P131" s="8" t="e">
        <f>Table2[[#This Row],[pledged]]/Table2[[#This Row],[backers_count]]</f>
        <v>#DIV/0!</v>
      </c>
      <c r="Q131" t="str">
        <f>LEFT(Table2[[#This Row],[Category and Sub-Category]],FIND("/",Table2[[#This Row],[Category and Sub-Category]],1)-1)</f>
        <v>film &amp; video</v>
      </c>
      <c r="R131" t="str">
        <f>RIGHT(Table2[[#This Row],[Category and Sub-Category]],LEN(Table2[[#This Row],[Category and Sub-Category]])-FIND("/",Table2[[#This Row],[Category and Sub-Category]],1))</f>
        <v>science fiction</v>
      </c>
      <c r="S131" s="13">
        <f>(((Table2[[#This Row],[launched_at]]/60)/60)/24)+DATE(1970,1,1)</f>
        <v>41882.937303240738</v>
      </c>
      <c r="T131" s="13">
        <f>(((Table2[[#This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Table2[[#This Row],[pledged]]/Table2[[#This Row],[goal]]</f>
        <v>0</v>
      </c>
      <c r="P132" s="8" t="e">
        <f>Table2[[#This Row],[pledged]]/Table2[[#This Row],[backers_count]]</f>
        <v>#DIV/0!</v>
      </c>
      <c r="Q132" t="str">
        <f>LEFT(Table2[[#This Row],[Category and Sub-Category]],FIND("/",Table2[[#This Row],[Category and Sub-Category]],1)-1)</f>
        <v>film &amp; video</v>
      </c>
      <c r="R132" t="str">
        <f>RIGHT(Table2[[#This Row],[Category and Sub-Category]],LEN(Table2[[#This Row],[Category and Sub-Category]])-FIND("/",Table2[[#This Row],[Category and Sub-Category]],1))</f>
        <v>science fiction</v>
      </c>
      <c r="S132" s="13">
        <f>(((Table2[[#This Row],[launched_at]]/60)/60)/24)+DATE(1970,1,1)</f>
        <v>41778.915416666663</v>
      </c>
      <c r="T132" s="13">
        <f>(((Table2[[#This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Table2[[#This Row],[pledged]]/Table2[[#This Row],[goal]]</f>
        <v>0</v>
      </c>
      <c r="P133" s="8" t="e">
        <f>Table2[[#This Row],[pledged]]/Table2[[#This Row],[backers_count]]</f>
        <v>#DIV/0!</v>
      </c>
      <c r="Q133" t="str">
        <f>LEFT(Table2[[#This Row],[Category and Sub-Category]],FIND("/",Table2[[#This Row],[Category and Sub-Category]],1)-1)</f>
        <v>film &amp; video</v>
      </c>
      <c r="R133" t="str">
        <f>RIGHT(Table2[[#This Row],[Category and Sub-Category]],LEN(Table2[[#This Row],[Category and Sub-Category]])-FIND("/",Table2[[#This Row],[Category and Sub-Category]],1))</f>
        <v>science fiction</v>
      </c>
      <c r="S133" s="13">
        <f>(((Table2[[#This Row],[launched_at]]/60)/60)/24)+DATE(1970,1,1)</f>
        <v>42541.837511574078</v>
      </c>
      <c r="T133" s="13">
        <f>(((Table2[[#This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Table2[[#This Row],[pledged]]/Table2[[#This Row],[goal]]</f>
        <v>9.5687499999999995E-2</v>
      </c>
      <c r="P134" s="8">
        <f>Table2[[#This Row],[pledged]]/Table2[[#This Row],[backers_count]]</f>
        <v>94.506172839506178</v>
      </c>
      <c r="Q134" t="str">
        <f>LEFT(Table2[[#This Row],[Category and Sub-Category]],FIND("/",Table2[[#This Row],[Category and Sub-Category]],1)-1)</f>
        <v>film &amp; video</v>
      </c>
      <c r="R134" t="str">
        <f>RIGHT(Table2[[#This Row],[Category and Sub-Category]],LEN(Table2[[#This Row],[Category and Sub-Category]])-FIND("/",Table2[[#This Row],[Category and Sub-Category]],1))</f>
        <v>science fiction</v>
      </c>
      <c r="S134" s="13">
        <f>(((Table2[[#This Row],[launched_at]]/60)/60)/24)+DATE(1970,1,1)</f>
        <v>41905.812581018516</v>
      </c>
      <c r="T134" s="13">
        <f>(((Table2[[#This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Table2[[#This Row],[pledged]]/Table2[[#This Row],[goal]]</f>
        <v>0</v>
      </c>
      <c r="P135" s="8" t="e">
        <f>Table2[[#This Row],[pledged]]/Table2[[#This Row],[backers_count]]</f>
        <v>#DIV/0!</v>
      </c>
      <c r="Q135" t="str">
        <f>LEFT(Table2[[#This Row],[Category and Sub-Category]],FIND("/",Table2[[#This Row],[Category and Sub-Category]],1)-1)</f>
        <v>film &amp; video</v>
      </c>
      <c r="R135" t="str">
        <f>RIGHT(Table2[[#This Row],[Category and Sub-Category]],LEN(Table2[[#This Row],[Category and Sub-Category]])-FIND("/",Table2[[#This Row],[Category and Sub-Category]],1))</f>
        <v>science fiction</v>
      </c>
      <c r="S135" s="13">
        <f>(((Table2[[#This Row],[launched_at]]/60)/60)/24)+DATE(1970,1,1)</f>
        <v>42491.80768518518</v>
      </c>
      <c r="T135" s="13">
        <f>(((Table2[[#This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Table2[[#This Row],[pledged]]/Table2[[#This Row],[goal]]</f>
        <v>0</v>
      </c>
      <c r="P136" s="8" t="e">
        <f>Table2[[#This Row],[pledged]]/Table2[[#This Row],[backers_count]]</f>
        <v>#DIV/0!</v>
      </c>
      <c r="Q136" t="str">
        <f>LEFT(Table2[[#This Row],[Category and Sub-Category]],FIND("/",Table2[[#This Row],[Category and Sub-Category]],1)-1)</f>
        <v>film &amp; video</v>
      </c>
      <c r="R136" t="str">
        <f>RIGHT(Table2[[#This Row],[Category and Sub-Category]],LEN(Table2[[#This Row],[Category and Sub-Category]])-FIND("/",Table2[[#This Row],[Category and Sub-Category]],1))</f>
        <v>science fiction</v>
      </c>
      <c r="S136" s="13">
        <f>(((Table2[[#This Row],[launched_at]]/60)/60)/24)+DATE(1970,1,1)</f>
        <v>42221.909930555557</v>
      </c>
      <c r="T136" s="13">
        <f>(((Table2[[#This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Table2[[#This Row],[pledged]]/Table2[[#This Row],[goal]]</f>
        <v>0.13433333333333333</v>
      </c>
      <c r="P137" s="8">
        <f>Table2[[#This Row],[pledged]]/Table2[[#This Row],[backers_count]]</f>
        <v>80.599999999999994</v>
      </c>
      <c r="Q137" t="str">
        <f>LEFT(Table2[[#This Row],[Category and Sub-Category]],FIND("/",Table2[[#This Row],[Category and Sub-Category]],1)-1)</f>
        <v>film &amp; video</v>
      </c>
      <c r="R137" t="str">
        <f>RIGHT(Table2[[#This Row],[Category and Sub-Category]],LEN(Table2[[#This Row],[Category and Sub-Category]])-FIND("/",Table2[[#This Row],[Category and Sub-Category]],1))</f>
        <v>science fiction</v>
      </c>
      <c r="S137" s="13">
        <f>(((Table2[[#This Row],[launched_at]]/60)/60)/24)+DATE(1970,1,1)</f>
        <v>41788.381909722222</v>
      </c>
      <c r="T137" s="13">
        <f>(((Table2[[#This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Table2[[#This Row],[pledged]]/Table2[[#This Row],[goal]]</f>
        <v>0</v>
      </c>
      <c r="P138" s="8" t="e">
        <f>Table2[[#This Row],[pledged]]/Table2[[#This Row],[backers_count]]</f>
        <v>#DIV/0!</v>
      </c>
      <c r="Q138" t="str">
        <f>LEFT(Table2[[#This Row],[Category and Sub-Category]],FIND("/",Table2[[#This Row],[Category and Sub-Category]],1)-1)</f>
        <v>film &amp; video</v>
      </c>
      <c r="R138" t="str">
        <f>RIGHT(Table2[[#This Row],[Category and Sub-Category]],LEN(Table2[[#This Row],[Category and Sub-Category]])-FIND("/",Table2[[#This Row],[Category and Sub-Category]],1))</f>
        <v>science fiction</v>
      </c>
      <c r="S138" s="13">
        <f>(((Table2[[#This Row],[launched_at]]/60)/60)/24)+DATE(1970,1,1)</f>
        <v>42096.410115740742</v>
      </c>
      <c r="T138" s="13">
        <f>(((Table2[[#This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Table2[[#This Row],[pledged]]/Table2[[#This Row],[goal]]</f>
        <v>0</v>
      </c>
      <c r="P139" s="8" t="e">
        <f>Table2[[#This Row],[pledged]]/Table2[[#This Row],[backers_count]]</f>
        <v>#DIV/0!</v>
      </c>
      <c r="Q139" t="str">
        <f>LEFT(Table2[[#This Row],[Category and Sub-Category]],FIND("/",Table2[[#This Row],[Category and Sub-Category]],1)-1)</f>
        <v>film &amp; video</v>
      </c>
      <c r="R139" t="str">
        <f>RIGHT(Table2[[#This Row],[Category and Sub-Category]],LEN(Table2[[#This Row],[Category and Sub-Category]])-FIND("/",Table2[[#This Row],[Category and Sub-Category]],1))</f>
        <v>science fiction</v>
      </c>
      <c r="S139" s="13">
        <f>(((Table2[[#This Row],[launched_at]]/60)/60)/24)+DATE(1970,1,1)</f>
        <v>42239.573993055557</v>
      </c>
      <c r="T139" s="13">
        <f>(((Table2[[#This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Table2[[#This Row],[pledged]]/Table2[[#This Row],[goal]]</f>
        <v>3.1413333333333335E-2</v>
      </c>
      <c r="P140" s="8">
        <f>Table2[[#This Row],[pledged]]/Table2[[#This Row],[backers_count]]</f>
        <v>81.241379310344826</v>
      </c>
      <c r="Q140" t="str">
        <f>LEFT(Table2[[#This Row],[Category and Sub-Category]],FIND("/",Table2[[#This Row],[Category and Sub-Category]],1)-1)</f>
        <v>film &amp; video</v>
      </c>
      <c r="R140" t="str">
        <f>RIGHT(Table2[[#This Row],[Category and Sub-Category]],LEN(Table2[[#This Row],[Category and Sub-Category]])-FIND("/",Table2[[#This Row],[Category and Sub-Category]],1))</f>
        <v>science fiction</v>
      </c>
      <c r="S140" s="13">
        <f>(((Table2[[#This Row],[launched_at]]/60)/60)/24)+DATE(1970,1,1)</f>
        <v>42186.257418981477</v>
      </c>
      <c r="T140" s="13">
        <f>(((Table2[[#This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Table2[[#This Row],[pledged]]/Table2[[#This Row],[goal]]</f>
        <v>1</v>
      </c>
      <c r="P141" s="8">
        <f>Table2[[#This Row],[pledged]]/Table2[[#This Row],[backers_count]]</f>
        <v>500</v>
      </c>
      <c r="Q141" t="str">
        <f>LEFT(Table2[[#This Row],[Category and Sub-Category]],FIND("/",Table2[[#This Row],[Category and Sub-Category]],1)-1)</f>
        <v>film &amp; video</v>
      </c>
      <c r="R141" t="str">
        <f>RIGHT(Table2[[#This Row],[Category and Sub-Category]],LEN(Table2[[#This Row],[Category and Sub-Category]])-FIND("/",Table2[[#This Row],[Category and Sub-Category]],1))</f>
        <v>science fiction</v>
      </c>
      <c r="S141" s="13">
        <f>(((Table2[[#This Row],[launched_at]]/60)/60)/24)+DATE(1970,1,1)</f>
        <v>42187.920972222222</v>
      </c>
      <c r="T141" s="13">
        <f>(((Table2[[#This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Table2[[#This Row],[pledged]]/Table2[[#This Row],[goal]]</f>
        <v>0</v>
      </c>
      <c r="P142" s="8" t="e">
        <f>Table2[[#This Row],[pledged]]/Table2[[#This Row],[backers_count]]</f>
        <v>#DIV/0!</v>
      </c>
      <c r="Q142" t="str">
        <f>LEFT(Table2[[#This Row],[Category and Sub-Category]],FIND("/",Table2[[#This Row],[Category and Sub-Category]],1)-1)</f>
        <v>film &amp; video</v>
      </c>
      <c r="R142" t="str">
        <f>RIGHT(Table2[[#This Row],[Category and Sub-Category]],LEN(Table2[[#This Row],[Category and Sub-Category]])-FIND("/",Table2[[#This Row],[Category and Sub-Category]],1))</f>
        <v>science fiction</v>
      </c>
      <c r="S142" s="13">
        <f>(((Table2[[#This Row],[launched_at]]/60)/60)/24)+DATE(1970,1,1)</f>
        <v>42053.198287037041</v>
      </c>
      <c r="T142" s="13">
        <f>(((Table2[[#This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Table2[[#This Row],[pledged]]/Table2[[#This Row],[goal]]</f>
        <v>0.10775</v>
      </c>
      <c r="P143" s="8">
        <f>Table2[[#This Row],[pledged]]/Table2[[#This Row],[backers_count]]</f>
        <v>46.178571428571431</v>
      </c>
      <c r="Q143" t="str">
        <f>LEFT(Table2[[#This Row],[Category and Sub-Category]],FIND("/",Table2[[#This Row],[Category and Sub-Category]],1)-1)</f>
        <v>film &amp; video</v>
      </c>
      <c r="R143" t="str">
        <f>RIGHT(Table2[[#This Row],[Category and Sub-Category]],LEN(Table2[[#This Row],[Category and Sub-Category]])-FIND("/",Table2[[#This Row],[Category and Sub-Category]],1))</f>
        <v>science fiction</v>
      </c>
      <c r="S143" s="13">
        <f>(((Table2[[#This Row],[launched_at]]/60)/60)/24)+DATE(1970,1,1)</f>
        <v>42110.153043981481</v>
      </c>
      <c r="T143" s="13">
        <f>(((Table2[[#This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Table2[[#This Row],[pledged]]/Table2[[#This Row],[goal]]</f>
        <v>3.3333333333333335E-3</v>
      </c>
      <c r="P144" s="8">
        <f>Table2[[#This Row],[pledged]]/Table2[[#This Row],[backers_count]]</f>
        <v>10</v>
      </c>
      <c r="Q144" t="str">
        <f>LEFT(Table2[[#This Row],[Category and Sub-Category]],FIND("/",Table2[[#This Row],[Category and Sub-Category]],1)-1)</f>
        <v>film &amp; video</v>
      </c>
      <c r="R144" t="str">
        <f>RIGHT(Table2[[#This Row],[Category and Sub-Category]],LEN(Table2[[#This Row],[Category and Sub-Category]])-FIND("/",Table2[[#This Row],[Category and Sub-Category]],1))</f>
        <v>science fiction</v>
      </c>
      <c r="S144" s="13">
        <f>(((Table2[[#This Row],[launched_at]]/60)/60)/24)+DATE(1970,1,1)</f>
        <v>41938.893263888887</v>
      </c>
      <c r="T144" s="13">
        <f>(((Table2[[#This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Table2[[#This Row],[pledged]]/Table2[[#This Row],[goal]]</f>
        <v>0</v>
      </c>
      <c r="P145" s="8" t="e">
        <f>Table2[[#This Row],[pledged]]/Table2[[#This Row],[backers_count]]</f>
        <v>#DIV/0!</v>
      </c>
      <c r="Q145" t="str">
        <f>LEFT(Table2[[#This Row],[Category and Sub-Category]],FIND("/",Table2[[#This Row],[Category and Sub-Category]],1)-1)</f>
        <v>film &amp; video</v>
      </c>
      <c r="R145" t="str">
        <f>RIGHT(Table2[[#This Row],[Category and Sub-Category]],LEN(Table2[[#This Row],[Category and Sub-Category]])-FIND("/",Table2[[#This Row],[Category and Sub-Category]],1))</f>
        <v>science fiction</v>
      </c>
      <c r="S145" s="13">
        <f>(((Table2[[#This Row],[launched_at]]/60)/60)/24)+DATE(1970,1,1)</f>
        <v>42559.064143518524</v>
      </c>
      <c r="T145" s="13">
        <f>(((Table2[[#This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Table2[[#This Row],[pledged]]/Table2[[#This Row],[goal]]</f>
        <v>0.27600000000000002</v>
      </c>
      <c r="P146" s="8">
        <f>Table2[[#This Row],[pledged]]/Table2[[#This Row],[backers_count]]</f>
        <v>55.945945945945944</v>
      </c>
      <c r="Q146" t="str">
        <f>LEFT(Table2[[#This Row],[Category and Sub-Category]],FIND("/",Table2[[#This Row],[Category and Sub-Category]],1)-1)</f>
        <v>film &amp; video</v>
      </c>
      <c r="R146" t="str">
        <f>RIGHT(Table2[[#This Row],[Category and Sub-Category]],LEN(Table2[[#This Row],[Category and Sub-Category]])-FIND("/",Table2[[#This Row],[Category and Sub-Category]],1))</f>
        <v>science fiction</v>
      </c>
      <c r="S146" s="13">
        <f>(((Table2[[#This Row],[launched_at]]/60)/60)/24)+DATE(1970,1,1)</f>
        <v>42047.762407407412</v>
      </c>
      <c r="T146" s="13">
        <f>(((Table2[[#This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Table2[[#This Row],[pledged]]/Table2[[#This Row],[goal]]</f>
        <v>7.5111111111111115E-2</v>
      </c>
      <c r="P147" s="8">
        <f>Table2[[#This Row],[pledged]]/Table2[[#This Row],[backers_count]]</f>
        <v>37.555555555555557</v>
      </c>
      <c r="Q147" t="str">
        <f>LEFT(Table2[[#This Row],[Category and Sub-Category]],FIND("/",Table2[[#This Row],[Category and Sub-Category]],1)-1)</f>
        <v>film &amp; video</v>
      </c>
      <c r="R147" t="str">
        <f>RIGHT(Table2[[#This Row],[Category and Sub-Category]],LEN(Table2[[#This Row],[Category and Sub-Category]])-FIND("/",Table2[[#This Row],[Category and Sub-Category]],1))</f>
        <v>science fiction</v>
      </c>
      <c r="S147" s="13">
        <f>(((Table2[[#This Row],[launched_at]]/60)/60)/24)+DATE(1970,1,1)</f>
        <v>42200.542268518519</v>
      </c>
      <c r="T147" s="13">
        <f>(((Table2[[#This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Table2[[#This Row],[pledged]]/Table2[[#This Row],[goal]]</f>
        <v>5.7499999999999999E-3</v>
      </c>
      <c r="P148" s="8">
        <f>Table2[[#This Row],[pledged]]/Table2[[#This Row],[backers_count]]</f>
        <v>38.333333333333336</v>
      </c>
      <c r="Q148" t="str">
        <f>LEFT(Table2[[#This Row],[Category and Sub-Category]],FIND("/",Table2[[#This Row],[Category and Sub-Category]],1)-1)</f>
        <v>film &amp; video</v>
      </c>
      <c r="R148" t="str">
        <f>RIGHT(Table2[[#This Row],[Category and Sub-Category]],LEN(Table2[[#This Row],[Category and Sub-Category]])-FIND("/",Table2[[#This Row],[Category and Sub-Category]],1))</f>
        <v>science fiction</v>
      </c>
      <c r="S148" s="13">
        <f>(((Table2[[#This Row],[launched_at]]/60)/60)/24)+DATE(1970,1,1)</f>
        <v>42693.016180555554</v>
      </c>
      <c r="T148" s="13">
        <f>(((Table2[[#This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Table2[[#This Row],[pledged]]/Table2[[#This Row],[goal]]</f>
        <v>0</v>
      </c>
      <c r="P149" s="8" t="e">
        <f>Table2[[#This Row],[pledged]]/Table2[[#This Row],[backers_count]]</f>
        <v>#DIV/0!</v>
      </c>
      <c r="Q149" t="str">
        <f>LEFT(Table2[[#This Row],[Category and Sub-Category]],FIND("/",Table2[[#This Row],[Category and Sub-Category]],1)-1)</f>
        <v>film &amp; video</v>
      </c>
      <c r="R149" t="str">
        <f>RIGHT(Table2[[#This Row],[Category and Sub-Category]],LEN(Table2[[#This Row],[Category and Sub-Category]])-FIND("/",Table2[[#This Row],[Category and Sub-Category]],1))</f>
        <v>science fiction</v>
      </c>
      <c r="S149" s="13">
        <f>(((Table2[[#This Row],[launched_at]]/60)/60)/24)+DATE(1970,1,1)</f>
        <v>41969.767824074079</v>
      </c>
      <c r="T149" s="13">
        <f>(((Table2[[#This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Table2[[#This Row],[pledged]]/Table2[[#This Row],[goal]]</f>
        <v>8.0000000000000004E-4</v>
      </c>
      <c r="P150" s="8">
        <f>Table2[[#This Row],[pledged]]/Table2[[#This Row],[backers_count]]</f>
        <v>20</v>
      </c>
      <c r="Q150" t="str">
        <f>LEFT(Table2[[#This Row],[Category and Sub-Category]],FIND("/",Table2[[#This Row],[Category and Sub-Category]],1)-1)</f>
        <v>film &amp; video</v>
      </c>
      <c r="R150" t="str">
        <f>RIGHT(Table2[[#This Row],[Category and Sub-Category]],LEN(Table2[[#This Row],[Category and Sub-Category]])-FIND("/",Table2[[#This Row],[Category and Sub-Category]],1))</f>
        <v>science fiction</v>
      </c>
      <c r="S150" s="13">
        <f>(((Table2[[#This Row],[launched_at]]/60)/60)/24)+DATE(1970,1,1)</f>
        <v>42397.281666666662</v>
      </c>
      <c r="T150" s="13">
        <f>(((Table2[[#This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Table2[[#This Row],[pledged]]/Table2[[#This Row],[goal]]</f>
        <v>9.1999999999999998E-3</v>
      </c>
      <c r="P151" s="8">
        <f>Table2[[#This Row],[pledged]]/Table2[[#This Row],[backers_count]]</f>
        <v>15.333333333333334</v>
      </c>
      <c r="Q151" t="str">
        <f>LEFT(Table2[[#This Row],[Category and Sub-Category]],FIND("/",Table2[[#This Row],[Category and Sub-Category]],1)-1)</f>
        <v>film &amp; video</v>
      </c>
      <c r="R151" t="str">
        <f>RIGHT(Table2[[#This Row],[Category and Sub-Category]],LEN(Table2[[#This Row],[Category and Sub-Category]])-FIND("/",Table2[[#This Row],[Category and Sub-Category]],1))</f>
        <v>science fiction</v>
      </c>
      <c r="S151" s="13">
        <f>(((Table2[[#This Row],[launched_at]]/60)/60)/24)+DATE(1970,1,1)</f>
        <v>41968.172106481477</v>
      </c>
      <c r="T151" s="13">
        <f>(((Table2[[#This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Table2[[#This Row],[pledged]]/Table2[[#This Row],[goal]]</f>
        <v>0.23163076923076922</v>
      </c>
      <c r="P152" s="8">
        <f>Table2[[#This Row],[pledged]]/Table2[[#This Row],[backers_count]]</f>
        <v>449.43283582089555</v>
      </c>
      <c r="Q152" t="str">
        <f>LEFT(Table2[[#This Row],[Category and Sub-Category]],FIND("/",Table2[[#This Row],[Category and Sub-Category]],1)-1)</f>
        <v>film &amp; video</v>
      </c>
      <c r="R152" t="str">
        <f>RIGHT(Table2[[#This Row],[Category and Sub-Category]],LEN(Table2[[#This Row],[Category and Sub-Category]])-FIND("/",Table2[[#This Row],[Category and Sub-Category]],1))</f>
        <v>science fiction</v>
      </c>
      <c r="S152" s="13">
        <f>(((Table2[[#This Row],[launched_at]]/60)/60)/24)+DATE(1970,1,1)</f>
        <v>42090.161828703705</v>
      </c>
      <c r="T152" s="13">
        <f>(((Table2[[#This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Table2[[#This Row],[pledged]]/Table2[[#This Row],[goal]]</f>
        <v>5.5999999999999995E-4</v>
      </c>
      <c r="P153" s="8">
        <f>Table2[[#This Row],[pledged]]/Table2[[#This Row],[backers_count]]</f>
        <v>28</v>
      </c>
      <c r="Q153" t="str">
        <f>LEFT(Table2[[#This Row],[Category and Sub-Category]],FIND("/",Table2[[#This Row],[Category and Sub-Category]],1)-1)</f>
        <v>film &amp; video</v>
      </c>
      <c r="R153" t="str">
        <f>RIGHT(Table2[[#This Row],[Category and Sub-Category]],LEN(Table2[[#This Row],[Category and Sub-Category]])-FIND("/",Table2[[#This Row],[Category and Sub-Category]],1))</f>
        <v>science fiction</v>
      </c>
      <c r="S153" s="13">
        <f>(((Table2[[#This Row],[launched_at]]/60)/60)/24)+DATE(1970,1,1)</f>
        <v>42113.550821759258</v>
      </c>
      <c r="T153" s="13">
        <f>(((Table2[[#This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Table2[[#This Row],[pledged]]/Table2[[#This Row],[goal]]</f>
        <v>7.8947368421052633E-5</v>
      </c>
      <c r="P154" s="8">
        <f>Table2[[#This Row],[pledged]]/Table2[[#This Row],[backers_count]]</f>
        <v>15</v>
      </c>
      <c r="Q154" t="str">
        <f>LEFT(Table2[[#This Row],[Category and Sub-Category]],FIND("/",Table2[[#This Row],[Category and Sub-Category]],1)-1)</f>
        <v>film &amp; video</v>
      </c>
      <c r="R154" t="str">
        <f>RIGHT(Table2[[#This Row],[Category and Sub-Category]],LEN(Table2[[#This Row],[Category and Sub-Category]])-FIND("/",Table2[[#This Row],[Category and Sub-Category]],1))</f>
        <v>science fiction</v>
      </c>
      <c r="S154" s="13">
        <f>(((Table2[[#This Row],[launched_at]]/60)/60)/24)+DATE(1970,1,1)</f>
        <v>41875.077546296299</v>
      </c>
      <c r="T154" s="13">
        <f>(((Table2[[#This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Table2[[#This Row],[pledged]]/Table2[[#This Row],[goal]]</f>
        <v>7.1799999999999998E-3</v>
      </c>
      <c r="P155" s="8">
        <f>Table2[[#This Row],[pledged]]/Table2[[#This Row],[backers_count]]</f>
        <v>35.9</v>
      </c>
      <c r="Q155" t="str">
        <f>LEFT(Table2[[#This Row],[Category and Sub-Category]],FIND("/",Table2[[#This Row],[Category and Sub-Category]],1)-1)</f>
        <v>film &amp; video</v>
      </c>
      <c r="R155" t="str">
        <f>RIGHT(Table2[[#This Row],[Category and Sub-Category]],LEN(Table2[[#This Row],[Category and Sub-Category]])-FIND("/",Table2[[#This Row],[Category and Sub-Category]],1))</f>
        <v>science fiction</v>
      </c>
      <c r="S155" s="13">
        <f>(((Table2[[#This Row],[launched_at]]/60)/60)/24)+DATE(1970,1,1)</f>
        <v>41933.586157407408</v>
      </c>
      <c r="T155" s="13">
        <f>(((Table2[[#This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Table2[[#This Row],[pledged]]/Table2[[#This Row],[goal]]</f>
        <v>2.6666666666666668E-2</v>
      </c>
      <c r="P156" s="8">
        <f>Table2[[#This Row],[pledged]]/Table2[[#This Row],[backers_count]]</f>
        <v>13.333333333333334</v>
      </c>
      <c r="Q156" t="str">
        <f>LEFT(Table2[[#This Row],[Category and Sub-Category]],FIND("/",Table2[[#This Row],[Category and Sub-Category]],1)-1)</f>
        <v>film &amp; video</v>
      </c>
      <c r="R156" t="str">
        <f>RIGHT(Table2[[#This Row],[Category and Sub-Category]],LEN(Table2[[#This Row],[Category and Sub-Category]])-FIND("/",Table2[[#This Row],[Category and Sub-Category]],1))</f>
        <v>science fiction</v>
      </c>
      <c r="S156" s="13">
        <f>(((Table2[[#This Row],[launched_at]]/60)/60)/24)+DATE(1970,1,1)</f>
        <v>42115.547395833331</v>
      </c>
      <c r="T156" s="13">
        <f>(((Table2[[#This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Table2[[#This Row],[pledged]]/Table2[[#This Row],[goal]]</f>
        <v>6.0000000000000002E-5</v>
      </c>
      <c r="P157" s="8">
        <f>Table2[[#This Row],[pledged]]/Table2[[#This Row],[backers_count]]</f>
        <v>20.25</v>
      </c>
      <c r="Q157" t="str">
        <f>LEFT(Table2[[#This Row],[Category and Sub-Category]],FIND("/",Table2[[#This Row],[Category and Sub-Category]],1)-1)</f>
        <v>film &amp; video</v>
      </c>
      <c r="R157" t="str">
        <f>RIGHT(Table2[[#This Row],[Category and Sub-Category]],LEN(Table2[[#This Row],[Category and Sub-Category]])-FIND("/",Table2[[#This Row],[Category and Sub-Category]],1))</f>
        <v>science fiction</v>
      </c>
      <c r="S157" s="13">
        <f>(((Table2[[#This Row],[launched_at]]/60)/60)/24)+DATE(1970,1,1)</f>
        <v>42168.559432870374</v>
      </c>
      <c r="T157" s="13">
        <f>(((Table2[[#This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Table2[[#This Row],[pledged]]/Table2[[#This Row],[goal]]</f>
        <v>5.0999999999999997E-2</v>
      </c>
      <c r="P158" s="8">
        <f>Table2[[#This Row],[pledged]]/Table2[[#This Row],[backers_count]]</f>
        <v>119</v>
      </c>
      <c r="Q158" t="str">
        <f>LEFT(Table2[[#This Row],[Category and Sub-Category]],FIND("/",Table2[[#This Row],[Category and Sub-Category]],1)-1)</f>
        <v>film &amp; video</v>
      </c>
      <c r="R158" t="str">
        <f>RIGHT(Table2[[#This Row],[Category and Sub-Category]],LEN(Table2[[#This Row],[Category and Sub-Category]])-FIND("/",Table2[[#This Row],[Category and Sub-Category]],1))</f>
        <v>science fiction</v>
      </c>
      <c r="S158" s="13">
        <f>(((Table2[[#This Row],[launched_at]]/60)/60)/24)+DATE(1970,1,1)</f>
        <v>41794.124953703707</v>
      </c>
      <c r="T158" s="13">
        <f>(((Table2[[#This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Table2[[#This Row],[pledged]]/Table2[[#This Row],[goal]]</f>
        <v>2.671118530884808E-3</v>
      </c>
      <c r="P159" s="8">
        <f>Table2[[#This Row],[pledged]]/Table2[[#This Row],[backers_count]]</f>
        <v>4</v>
      </c>
      <c r="Q159" t="str">
        <f>LEFT(Table2[[#This Row],[Category and Sub-Category]],FIND("/",Table2[[#This Row],[Category and Sub-Category]],1)-1)</f>
        <v>film &amp; video</v>
      </c>
      <c r="R159" t="str">
        <f>RIGHT(Table2[[#This Row],[Category and Sub-Category]],LEN(Table2[[#This Row],[Category and Sub-Category]])-FIND("/",Table2[[#This Row],[Category and Sub-Category]],1))</f>
        <v>science fiction</v>
      </c>
      <c r="S159" s="13">
        <f>(((Table2[[#This Row],[launched_at]]/60)/60)/24)+DATE(1970,1,1)</f>
        <v>42396.911712962959</v>
      </c>
      <c r="T159" s="13">
        <f>(((Table2[[#This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Table2[[#This Row],[pledged]]/Table2[[#This Row],[goal]]</f>
        <v>0</v>
      </c>
      <c r="P160" s="8" t="e">
        <f>Table2[[#This Row],[pledged]]/Table2[[#This Row],[backers_count]]</f>
        <v>#DIV/0!</v>
      </c>
      <c r="Q160" t="str">
        <f>LEFT(Table2[[#This Row],[Category and Sub-Category]],FIND("/",Table2[[#This Row],[Category and Sub-Category]],1)-1)</f>
        <v>film &amp; video</v>
      </c>
      <c r="R160" t="str">
        <f>RIGHT(Table2[[#This Row],[Category and Sub-Category]],LEN(Table2[[#This Row],[Category and Sub-Category]])-FIND("/",Table2[[#This Row],[Category and Sub-Category]],1))</f>
        <v>science fiction</v>
      </c>
      <c r="S160" s="13">
        <f>(((Table2[[#This Row],[launched_at]]/60)/60)/24)+DATE(1970,1,1)</f>
        <v>41904.07671296296</v>
      </c>
      <c r="T160" s="13">
        <f>(((Table2[[#This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Table2[[#This Row],[pledged]]/Table2[[#This Row],[goal]]</f>
        <v>2.0000000000000002E-5</v>
      </c>
      <c r="P161" s="8">
        <f>Table2[[#This Row],[pledged]]/Table2[[#This Row],[backers_count]]</f>
        <v>10</v>
      </c>
      <c r="Q161" t="str">
        <f>LEFT(Table2[[#This Row],[Category and Sub-Category]],FIND("/",Table2[[#This Row],[Category and Sub-Category]],1)-1)</f>
        <v>film &amp; video</v>
      </c>
      <c r="R161" t="str">
        <f>RIGHT(Table2[[#This Row],[Category and Sub-Category]],LEN(Table2[[#This Row],[Category and Sub-Category]])-FIND("/",Table2[[#This Row],[Category and Sub-Category]],1))</f>
        <v>science fiction</v>
      </c>
      <c r="S161" s="13">
        <f>(((Table2[[#This Row],[launched_at]]/60)/60)/24)+DATE(1970,1,1)</f>
        <v>42514.434548611112</v>
      </c>
      <c r="T161" s="13">
        <f>(((Table2[[#This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Table2[[#This Row],[pledged]]/Table2[[#This Row],[goal]]</f>
        <v>0</v>
      </c>
      <c r="P162" s="8" t="e">
        <f>Table2[[#This Row],[pledged]]/Table2[[#This Row],[backers_count]]</f>
        <v>#DIV/0!</v>
      </c>
      <c r="Q162" t="str">
        <f>LEFT(Table2[[#This Row],[Category and Sub-Category]],FIND("/",Table2[[#This Row],[Category and Sub-Category]],1)-1)</f>
        <v>film &amp; video</v>
      </c>
      <c r="R162" t="str">
        <f>RIGHT(Table2[[#This Row],[Category and Sub-Category]],LEN(Table2[[#This Row],[Category and Sub-Category]])-FIND("/",Table2[[#This Row],[Category and Sub-Category]],1))</f>
        <v>drama</v>
      </c>
      <c r="S162" s="13">
        <f>(((Table2[[#This Row],[launched_at]]/60)/60)/24)+DATE(1970,1,1)</f>
        <v>42171.913090277783</v>
      </c>
      <c r="T162" s="13">
        <f>(((Table2[[#This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Table2[[#This Row],[pledged]]/Table2[[#This Row],[goal]]</f>
        <v>1E-4</v>
      </c>
      <c r="P163" s="8">
        <f>Table2[[#This Row],[pledged]]/Table2[[#This Row],[backers_count]]</f>
        <v>5</v>
      </c>
      <c r="Q163" t="str">
        <f>LEFT(Table2[[#This Row],[Category and Sub-Category]],FIND("/",Table2[[#This Row],[Category and Sub-Category]],1)-1)</f>
        <v>film &amp; video</v>
      </c>
      <c r="R163" t="str">
        <f>RIGHT(Table2[[#This Row],[Category and Sub-Category]],LEN(Table2[[#This Row],[Category and Sub-Category]])-FIND("/",Table2[[#This Row],[Category and Sub-Category]],1))</f>
        <v>drama</v>
      </c>
      <c r="S163" s="13">
        <f>(((Table2[[#This Row],[launched_at]]/60)/60)/24)+DATE(1970,1,1)</f>
        <v>41792.687442129631</v>
      </c>
      <c r="T163" s="13">
        <f>(((Table2[[#This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Table2[[#This Row],[pledged]]/Table2[[#This Row],[goal]]</f>
        <v>0.15535714285714286</v>
      </c>
      <c r="P164" s="8">
        <f>Table2[[#This Row],[pledged]]/Table2[[#This Row],[backers_count]]</f>
        <v>43.5</v>
      </c>
      <c r="Q164" t="str">
        <f>LEFT(Table2[[#This Row],[Category and Sub-Category]],FIND("/",Table2[[#This Row],[Category and Sub-Category]],1)-1)</f>
        <v>film &amp; video</v>
      </c>
      <c r="R164" t="str">
        <f>RIGHT(Table2[[#This Row],[Category and Sub-Category]],LEN(Table2[[#This Row],[Category and Sub-Category]])-FIND("/",Table2[[#This Row],[Category and Sub-Category]],1))</f>
        <v>drama</v>
      </c>
      <c r="S164" s="13">
        <f>(((Table2[[#This Row],[launched_at]]/60)/60)/24)+DATE(1970,1,1)</f>
        <v>41835.126805555556</v>
      </c>
      <c r="T164" s="13">
        <f>(((Table2[[#This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Table2[[#This Row],[pledged]]/Table2[[#This Row],[goal]]</f>
        <v>0</v>
      </c>
      <c r="P165" s="8" t="e">
        <f>Table2[[#This Row],[pledged]]/Table2[[#This Row],[backers_count]]</f>
        <v>#DIV/0!</v>
      </c>
      <c r="Q165" t="str">
        <f>LEFT(Table2[[#This Row],[Category and Sub-Category]],FIND("/",Table2[[#This Row],[Category and Sub-Category]],1)-1)</f>
        <v>film &amp; video</v>
      </c>
      <c r="R165" t="str">
        <f>RIGHT(Table2[[#This Row],[Category and Sub-Category]],LEN(Table2[[#This Row],[Category and Sub-Category]])-FIND("/",Table2[[#This Row],[Category and Sub-Category]],1))</f>
        <v>drama</v>
      </c>
      <c r="S165" s="13">
        <f>(((Table2[[#This Row],[launched_at]]/60)/60)/24)+DATE(1970,1,1)</f>
        <v>42243.961273148147</v>
      </c>
      <c r="T165" s="13">
        <f>(((Table2[[#This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Table2[[#This Row],[pledged]]/Table2[[#This Row],[goal]]</f>
        <v>5.3333333333333332E-3</v>
      </c>
      <c r="P166" s="8">
        <f>Table2[[#This Row],[pledged]]/Table2[[#This Row],[backers_count]]</f>
        <v>91.428571428571431</v>
      </c>
      <c r="Q166" t="str">
        <f>LEFT(Table2[[#This Row],[Category and Sub-Category]],FIND("/",Table2[[#This Row],[Category and Sub-Category]],1)-1)</f>
        <v>film &amp; video</v>
      </c>
      <c r="R166" t="str">
        <f>RIGHT(Table2[[#This Row],[Category and Sub-Category]],LEN(Table2[[#This Row],[Category and Sub-Category]])-FIND("/",Table2[[#This Row],[Category and Sub-Category]],1))</f>
        <v>drama</v>
      </c>
      <c r="S166" s="13">
        <f>(((Table2[[#This Row],[launched_at]]/60)/60)/24)+DATE(1970,1,1)</f>
        <v>41841.762743055559</v>
      </c>
      <c r="T166" s="13">
        <f>(((Table2[[#This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Table2[[#This Row],[pledged]]/Table2[[#This Row],[goal]]</f>
        <v>0</v>
      </c>
      <c r="P167" s="8" t="e">
        <f>Table2[[#This Row],[pledged]]/Table2[[#This Row],[backers_count]]</f>
        <v>#DIV/0!</v>
      </c>
      <c r="Q167" t="str">
        <f>LEFT(Table2[[#This Row],[Category and Sub-Category]],FIND("/",Table2[[#This Row],[Category and Sub-Category]],1)-1)</f>
        <v>film &amp; video</v>
      </c>
      <c r="R167" t="str">
        <f>RIGHT(Table2[[#This Row],[Category and Sub-Category]],LEN(Table2[[#This Row],[Category and Sub-Category]])-FIND("/",Table2[[#This Row],[Category and Sub-Category]],1))</f>
        <v>drama</v>
      </c>
      <c r="S167" s="13">
        <f>(((Table2[[#This Row],[launched_at]]/60)/60)/24)+DATE(1970,1,1)</f>
        <v>42351.658842592587</v>
      </c>
      <c r="T167" s="13">
        <f>(((Table2[[#This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Table2[[#This Row],[pledged]]/Table2[[#This Row],[goal]]</f>
        <v>0.6</v>
      </c>
      <c r="P168" s="8">
        <f>Table2[[#This Row],[pledged]]/Table2[[#This Row],[backers_count]]</f>
        <v>3000</v>
      </c>
      <c r="Q168" t="str">
        <f>LEFT(Table2[[#This Row],[Category and Sub-Category]],FIND("/",Table2[[#This Row],[Category and Sub-Category]],1)-1)</f>
        <v>film &amp; video</v>
      </c>
      <c r="R168" t="str">
        <f>RIGHT(Table2[[#This Row],[Category and Sub-Category]],LEN(Table2[[#This Row],[Category and Sub-Category]])-FIND("/",Table2[[#This Row],[Category and Sub-Category]],1))</f>
        <v>drama</v>
      </c>
      <c r="S168" s="13">
        <f>(((Table2[[#This Row],[launched_at]]/60)/60)/24)+DATE(1970,1,1)</f>
        <v>42721.075949074075</v>
      </c>
      <c r="T168" s="13">
        <f>(((Table2[[#This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Table2[[#This Row],[pledged]]/Table2[[#This Row],[goal]]</f>
        <v>1E-4</v>
      </c>
      <c r="P169" s="8">
        <f>Table2[[#This Row],[pledged]]/Table2[[#This Row],[backers_count]]</f>
        <v>5.5</v>
      </c>
      <c r="Q169" t="str">
        <f>LEFT(Table2[[#This Row],[Category and Sub-Category]],FIND("/",Table2[[#This Row],[Category and Sub-Category]],1)-1)</f>
        <v>film &amp; video</v>
      </c>
      <c r="R169" t="str">
        <f>RIGHT(Table2[[#This Row],[Category and Sub-Category]],LEN(Table2[[#This Row],[Category and Sub-Category]])-FIND("/",Table2[[#This Row],[Category and Sub-Category]],1))</f>
        <v>drama</v>
      </c>
      <c r="S169" s="13">
        <f>(((Table2[[#This Row],[launched_at]]/60)/60)/24)+DATE(1970,1,1)</f>
        <v>42160.927488425921</v>
      </c>
      <c r="T169" s="13">
        <f>(((Table2[[#This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Table2[[#This Row],[pledged]]/Table2[[#This Row],[goal]]</f>
        <v>4.0625000000000001E-2</v>
      </c>
      <c r="P170" s="8">
        <f>Table2[[#This Row],[pledged]]/Table2[[#This Row],[backers_count]]</f>
        <v>108.33333333333333</v>
      </c>
      <c r="Q170" t="str">
        <f>LEFT(Table2[[#This Row],[Category and Sub-Category]],FIND("/",Table2[[#This Row],[Category and Sub-Category]],1)-1)</f>
        <v>film &amp; video</v>
      </c>
      <c r="R170" t="str">
        <f>RIGHT(Table2[[#This Row],[Category and Sub-Category]],LEN(Table2[[#This Row],[Category and Sub-Category]])-FIND("/",Table2[[#This Row],[Category and Sub-Category]],1))</f>
        <v>drama</v>
      </c>
      <c r="S170" s="13">
        <f>(((Table2[[#This Row],[launched_at]]/60)/60)/24)+DATE(1970,1,1)</f>
        <v>42052.83530092593</v>
      </c>
      <c r="T170" s="13">
        <f>(((Table2[[#This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Table2[[#This Row],[pledged]]/Table2[[#This Row],[goal]]</f>
        <v>0.224</v>
      </c>
      <c r="P171" s="8">
        <f>Table2[[#This Row],[pledged]]/Table2[[#This Row],[backers_count]]</f>
        <v>56</v>
      </c>
      <c r="Q171" t="str">
        <f>LEFT(Table2[[#This Row],[Category and Sub-Category]],FIND("/",Table2[[#This Row],[Category and Sub-Category]],1)-1)</f>
        <v>film &amp; video</v>
      </c>
      <c r="R171" t="str">
        <f>RIGHT(Table2[[#This Row],[Category and Sub-Category]],LEN(Table2[[#This Row],[Category and Sub-Category]])-FIND("/",Table2[[#This Row],[Category and Sub-Category]],1))</f>
        <v>drama</v>
      </c>
      <c r="S171" s="13">
        <f>(((Table2[[#This Row],[launched_at]]/60)/60)/24)+DATE(1970,1,1)</f>
        <v>41900.505312499998</v>
      </c>
      <c r="T171" s="13">
        <f>(((Table2[[#This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Table2[[#This Row],[pledged]]/Table2[[#This Row],[goal]]</f>
        <v>3.2500000000000001E-2</v>
      </c>
      <c r="P172" s="8">
        <f>Table2[[#This Row],[pledged]]/Table2[[#This Row],[backers_count]]</f>
        <v>32.5</v>
      </c>
      <c r="Q172" t="str">
        <f>LEFT(Table2[[#This Row],[Category and Sub-Category]],FIND("/",Table2[[#This Row],[Category and Sub-Category]],1)-1)</f>
        <v>film &amp; video</v>
      </c>
      <c r="R172" t="str">
        <f>RIGHT(Table2[[#This Row],[Category and Sub-Category]],LEN(Table2[[#This Row],[Category and Sub-Category]])-FIND("/",Table2[[#This Row],[Category and Sub-Category]],1))</f>
        <v>drama</v>
      </c>
      <c r="S172" s="13">
        <f>(((Table2[[#This Row],[launched_at]]/60)/60)/24)+DATE(1970,1,1)</f>
        <v>42216.977812500001</v>
      </c>
      <c r="T172" s="13">
        <f>(((Table2[[#This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Table2[[#This Row],[pledged]]/Table2[[#This Row],[goal]]</f>
        <v>2.0000000000000002E-5</v>
      </c>
      <c r="P173" s="8">
        <f>Table2[[#This Row],[pledged]]/Table2[[#This Row],[backers_count]]</f>
        <v>1</v>
      </c>
      <c r="Q173" t="str">
        <f>LEFT(Table2[[#This Row],[Category and Sub-Category]],FIND("/",Table2[[#This Row],[Category and Sub-Category]],1)-1)</f>
        <v>film &amp; video</v>
      </c>
      <c r="R173" t="str">
        <f>RIGHT(Table2[[#This Row],[Category and Sub-Category]],LEN(Table2[[#This Row],[Category and Sub-Category]])-FIND("/",Table2[[#This Row],[Category and Sub-Category]],1))</f>
        <v>drama</v>
      </c>
      <c r="S173" s="13">
        <f>(((Table2[[#This Row],[launched_at]]/60)/60)/24)+DATE(1970,1,1)</f>
        <v>42534.180717592593</v>
      </c>
      <c r="T173" s="13">
        <f>(((Table2[[#This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Table2[[#This Row],[pledged]]/Table2[[#This Row],[goal]]</f>
        <v>0</v>
      </c>
      <c r="P174" s="8" t="e">
        <f>Table2[[#This Row],[pledged]]/Table2[[#This Row],[backers_count]]</f>
        <v>#DIV/0!</v>
      </c>
      <c r="Q174" t="str">
        <f>LEFT(Table2[[#This Row],[Category and Sub-Category]],FIND("/",Table2[[#This Row],[Category and Sub-Category]],1)-1)</f>
        <v>film &amp; video</v>
      </c>
      <c r="R174" t="str">
        <f>RIGHT(Table2[[#This Row],[Category and Sub-Category]],LEN(Table2[[#This Row],[Category and Sub-Category]])-FIND("/",Table2[[#This Row],[Category and Sub-Category]],1))</f>
        <v>drama</v>
      </c>
      <c r="S174" s="13">
        <f>(((Table2[[#This Row],[launched_at]]/60)/60)/24)+DATE(1970,1,1)</f>
        <v>42047.394942129627</v>
      </c>
      <c r="T174" s="13">
        <f>(((Table2[[#This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Table2[[#This Row],[pledged]]/Table2[[#This Row],[goal]]</f>
        <v>0</v>
      </c>
      <c r="P175" s="8" t="e">
        <f>Table2[[#This Row],[pledged]]/Table2[[#This Row],[backers_count]]</f>
        <v>#DIV/0!</v>
      </c>
      <c r="Q175" t="str">
        <f>LEFT(Table2[[#This Row],[Category and Sub-Category]],FIND("/",Table2[[#This Row],[Category and Sub-Category]],1)-1)</f>
        <v>film &amp; video</v>
      </c>
      <c r="R175" t="str">
        <f>RIGHT(Table2[[#This Row],[Category and Sub-Category]],LEN(Table2[[#This Row],[Category and Sub-Category]])-FIND("/",Table2[[#This Row],[Category and Sub-Category]],1))</f>
        <v>drama</v>
      </c>
      <c r="S175" s="13">
        <f>(((Table2[[#This Row],[launched_at]]/60)/60)/24)+DATE(1970,1,1)</f>
        <v>42033.573009259257</v>
      </c>
      <c r="T175" s="13">
        <f>(((Table2[[#This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Table2[[#This Row],[pledged]]/Table2[[#This Row],[goal]]</f>
        <v>0</v>
      </c>
      <c r="P176" s="8" t="e">
        <f>Table2[[#This Row],[pledged]]/Table2[[#This Row],[backers_count]]</f>
        <v>#DIV/0!</v>
      </c>
      <c r="Q176" t="str">
        <f>LEFT(Table2[[#This Row],[Category and Sub-Category]],FIND("/",Table2[[#This Row],[Category and Sub-Category]],1)-1)</f>
        <v>film &amp; video</v>
      </c>
      <c r="R176" t="str">
        <f>RIGHT(Table2[[#This Row],[Category and Sub-Category]],LEN(Table2[[#This Row],[Category and Sub-Category]])-FIND("/",Table2[[#This Row],[Category and Sub-Category]],1))</f>
        <v>drama</v>
      </c>
      <c r="S176" s="13">
        <f>(((Table2[[#This Row],[launched_at]]/60)/60)/24)+DATE(1970,1,1)</f>
        <v>42072.758981481486</v>
      </c>
      <c r="T176" s="13">
        <f>(((Table2[[#This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Table2[[#This Row],[pledged]]/Table2[[#This Row],[goal]]</f>
        <v>6.4850000000000005E-2</v>
      </c>
      <c r="P177" s="8">
        <f>Table2[[#This Row],[pledged]]/Table2[[#This Row],[backers_count]]</f>
        <v>49.884615384615387</v>
      </c>
      <c r="Q177" t="str">
        <f>LEFT(Table2[[#This Row],[Category and Sub-Category]],FIND("/",Table2[[#This Row],[Category and Sub-Category]],1)-1)</f>
        <v>film &amp; video</v>
      </c>
      <c r="R177" t="str">
        <f>RIGHT(Table2[[#This Row],[Category and Sub-Category]],LEN(Table2[[#This Row],[Category and Sub-Category]])-FIND("/",Table2[[#This Row],[Category and Sub-Category]],1))</f>
        <v>drama</v>
      </c>
      <c r="S177" s="13">
        <f>(((Table2[[#This Row],[launched_at]]/60)/60)/24)+DATE(1970,1,1)</f>
        <v>41855.777905092589</v>
      </c>
      <c r="T177" s="13">
        <f>(((Table2[[#This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Table2[[#This Row],[pledged]]/Table2[[#This Row],[goal]]</f>
        <v>0</v>
      </c>
      <c r="P178" s="8" t="e">
        <f>Table2[[#This Row],[pledged]]/Table2[[#This Row],[backers_count]]</f>
        <v>#DIV/0!</v>
      </c>
      <c r="Q178" t="str">
        <f>LEFT(Table2[[#This Row],[Category and Sub-Category]],FIND("/",Table2[[#This Row],[Category and Sub-Category]],1)-1)</f>
        <v>film &amp; video</v>
      </c>
      <c r="R178" t="str">
        <f>RIGHT(Table2[[#This Row],[Category and Sub-Category]],LEN(Table2[[#This Row],[Category and Sub-Category]])-FIND("/",Table2[[#This Row],[Category and Sub-Category]],1))</f>
        <v>drama</v>
      </c>
      <c r="S178" s="13">
        <f>(((Table2[[#This Row],[launched_at]]/60)/60)/24)+DATE(1970,1,1)</f>
        <v>42191.824062500003</v>
      </c>
      <c r="T178" s="13">
        <f>(((Table2[[#This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Table2[[#This Row],[pledged]]/Table2[[#This Row],[goal]]</f>
        <v>0.4</v>
      </c>
      <c r="P179" s="8">
        <f>Table2[[#This Row],[pledged]]/Table2[[#This Row],[backers_count]]</f>
        <v>25.714285714285715</v>
      </c>
      <c r="Q179" t="str">
        <f>LEFT(Table2[[#This Row],[Category and Sub-Category]],FIND("/",Table2[[#This Row],[Category and Sub-Category]],1)-1)</f>
        <v>film &amp; video</v>
      </c>
      <c r="R179" t="str">
        <f>RIGHT(Table2[[#This Row],[Category and Sub-Category]],LEN(Table2[[#This Row],[Category and Sub-Category]])-FIND("/",Table2[[#This Row],[Category and Sub-Category]],1))</f>
        <v>drama</v>
      </c>
      <c r="S179" s="13">
        <f>(((Table2[[#This Row],[launched_at]]/60)/60)/24)+DATE(1970,1,1)</f>
        <v>42070.047754629632</v>
      </c>
      <c r="T179" s="13">
        <f>(((Table2[[#This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Table2[[#This Row],[pledged]]/Table2[[#This Row],[goal]]</f>
        <v>0</v>
      </c>
      <c r="P180" s="8" t="e">
        <f>Table2[[#This Row],[pledged]]/Table2[[#This Row],[backers_count]]</f>
        <v>#DIV/0!</v>
      </c>
      <c r="Q180" t="str">
        <f>LEFT(Table2[[#This Row],[Category and Sub-Category]],FIND("/",Table2[[#This Row],[Category and Sub-Category]],1)-1)</f>
        <v>film &amp; video</v>
      </c>
      <c r="R180" t="str">
        <f>RIGHT(Table2[[#This Row],[Category and Sub-Category]],LEN(Table2[[#This Row],[Category and Sub-Category]])-FIND("/",Table2[[#This Row],[Category and Sub-Category]],1))</f>
        <v>drama</v>
      </c>
      <c r="S180" s="13">
        <f>(((Table2[[#This Row],[launched_at]]/60)/60)/24)+DATE(1970,1,1)</f>
        <v>42304.955381944441</v>
      </c>
      <c r="T180" s="13">
        <f>(((Table2[[#This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Table2[[#This Row],[pledged]]/Table2[[#This Row],[goal]]</f>
        <v>0.2</v>
      </c>
      <c r="P181" s="8">
        <f>Table2[[#This Row],[pledged]]/Table2[[#This Row],[backers_count]]</f>
        <v>100</v>
      </c>
      <c r="Q181" t="str">
        <f>LEFT(Table2[[#This Row],[Category and Sub-Category]],FIND("/",Table2[[#This Row],[Category and Sub-Category]],1)-1)</f>
        <v>film &amp; video</v>
      </c>
      <c r="R181" t="str">
        <f>RIGHT(Table2[[#This Row],[Category and Sub-Category]],LEN(Table2[[#This Row],[Category and Sub-Category]])-FIND("/",Table2[[#This Row],[Category and Sub-Category]],1))</f>
        <v>drama</v>
      </c>
      <c r="S181" s="13">
        <f>(((Table2[[#This Row],[launched_at]]/60)/60)/24)+DATE(1970,1,1)</f>
        <v>42403.080497685187</v>
      </c>
      <c r="T181" s="13">
        <f>(((Table2[[#This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Table2[[#This Row],[pledged]]/Table2[[#This Row],[goal]]</f>
        <v>0.33416666666666667</v>
      </c>
      <c r="P182" s="8">
        <f>Table2[[#This Row],[pledged]]/Table2[[#This Row],[backers_count]]</f>
        <v>30.846153846153847</v>
      </c>
      <c r="Q182" t="str">
        <f>LEFT(Table2[[#This Row],[Category and Sub-Category]],FIND("/",Table2[[#This Row],[Category and Sub-Category]],1)-1)</f>
        <v>film &amp; video</v>
      </c>
      <c r="R182" t="str">
        <f>RIGHT(Table2[[#This Row],[Category and Sub-Category]],LEN(Table2[[#This Row],[Category and Sub-Category]])-FIND("/",Table2[[#This Row],[Category and Sub-Category]],1))</f>
        <v>drama</v>
      </c>
      <c r="S182" s="13">
        <f>(((Table2[[#This Row],[launched_at]]/60)/60)/24)+DATE(1970,1,1)</f>
        <v>42067.991238425922</v>
      </c>
      <c r="T182" s="13">
        <f>(((Table2[[#This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Table2[[#This Row],[pledged]]/Table2[[#This Row],[goal]]</f>
        <v>0.21092608822670172</v>
      </c>
      <c r="P183" s="8">
        <f>Table2[[#This Row],[pledged]]/Table2[[#This Row],[backers_count]]</f>
        <v>180.5</v>
      </c>
      <c r="Q183" t="str">
        <f>LEFT(Table2[[#This Row],[Category and Sub-Category]],FIND("/",Table2[[#This Row],[Category and Sub-Category]],1)-1)</f>
        <v>film &amp; video</v>
      </c>
      <c r="R183" t="str">
        <f>RIGHT(Table2[[#This Row],[Category and Sub-Category]],LEN(Table2[[#This Row],[Category and Sub-Category]])-FIND("/",Table2[[#This Row],[Category and Sub-Category]],1))</f>
        <v>drama</v>
      </c>
      <c r="S183" s="13">
        <f>(((Table2[[#This Row],[launched_at]]/60)/60)/24)+DATE(1970,1,1)</f>
        <v>42147.741840277777</v>
      </c>
      <c r="T183" s="13">
        <f>(((Table2[[#This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Table2[[#This Row],[pledged]]/Table2[[#This Row],[goal]]</f>
        <v>0</v>
      </c>
      <c r="P184" s="8" t="e">
        <f>Table2[[#This Row],[pledged]]/Table2[[#This Row],[backers_count]]</f>
        <v>#DIV/0!</v>
      </c>
      <c r="Q184" t="str">
        <f>LEFT(Table2[[#This Row],[Category and Sub-Category]],FIND("/",Table2[[#This Row],[Category and Sub-Category]],1)-1)</f>
        <v>film &amp; video</v>
      </c>
      <c r="R184" t="str">
        <f>RIGHT(Table2[[#This Row],[Category and Sub-Category]],LEN(Table2[[#This Row],[Category and Sub-Category]])-FIND("/",Table2[[#This Row],[Category and Sub-Category]],1))</f>
        <v>drama</v>
      </c>
      <c r="S184" s="13">
        <f>(((Table2[[#This Row],[launched_at]]/60)/60)/24)+DATE(1970,1,1)</f>
        <v>42712.011944444443</v>
      </c>
      <c r="T184" s="13">
        <f>(((Table2[[#This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Table2[[#This Row],[pledged]]/Table2[[#This Row],[goal]]</f>
        <v>0.35855999999999999</v>
      </c>
      <c r="P185" s="8">
        <f>Table2[[#This Row],[pledged]]/Table2[[#This Row],[backers_count]]</f>
        <v>373.5</v>
      </c>
      <c r="Q185" t="str">
        <f>LEFT(Table2[[#This Row],[Category and Sub-Category]],FIND("/",Table2[[#This Row],[Category and Sub-Category]],1)-1)</f>
        <v>film &amp; video</v>
      </c>
      <c r="R185" t="str">
        <f>RIGHT(Table2[[#This Row],[Category and Sub-Category]],LEN(Table2[[#This Row],[Category and Sub-Category]])-FIND("/",Table2[[#This Row],[Category and Sub-Category]],1))</f>
        <v>drama</v>
      </c>
      <c r="S185" s="13">
        <f>(((Table2[[#This Row],[launched_at]]/60)/60)/24)+DATE(1970,1,1)</f>
        <v>41939.810300925928</v>
      </c>
      <c r="T185" s="13">
        <f>(((Table2[[#This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Table2[[#This Row],[pledged]]/Table2[[#This Row],[goal]]</f>
        <v>3.4000000000000002E-2</v>
      </c>
      <c r="P186" s="8">
        <f>Table2[[#This Row],[pledged]]/Table2[[#This Row],[backers_count]]</f>
        <v>25.5</v>
      </c>
      <c r="Q186" t="str">
        <f>LEFT(Table2[[#This Row],[Category and Sub-Category]],FIND("/",Table2[[#This Row],[Category and Sub-Category]],1)-1)</f>
        <v>film &amp; video</v>
      </c>
      <c r="R186" t="str">
        <f>RIGHT(Table2[[#This Row],[Category and Sub-Category]],LEN(Table2[[#This Row],[Category and Sub-Category]])-FIND("/",Table2[[#This Row],[Category and Sub-Category]],1))</f>
        <v>drama</v>
      </c>
      <c r="S186" s="13">
        <f>(((Table2[[#This Row],[launched_at]]/60)/60)/24)+DATE(1970,1,1)</f>
        <v>41825.791226851856</v>
      </c>
      <c r="T186" s="13">
        <f>(((Table2[[#This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Table2[[#This Row],[pledged]]/Table2[[#This Row],[goal]]</f>
        <v>5.5E-2</v>
      </c>
      <c r="P187" s="8">
        <f>Table2[[#This Row],[pledged]]/Table2[[#This Row],[backers_count]]</f>
        <v>220</v>
      </c>
      <c r="Q187" t="str">
        <f>LEFT(Table2[[#This Row],[Category and Sub-Category]],FIND("/",Table2[[#This Row],[Category and Sub-Category]],1)-1)</f>
        <v>film &amp; video</v>
      </c>
      <c r="R187" t="str">
        <f>RIGHT(Table2[[#This Row],[Category and Sub-Category]],LEN(Table2[[#This Row],[Category and Sub-Category]])-FIND("/",Table2[[#This Row],[Category and Sub-Category]],1))</f>
        <v>drama</v>
      </c>
      <c r="S187" s="13">
        <f>(((Table2[[#This Row],[launched_at]]/60)/60)/24)+DATE(1970,1,1)</f>
        <v>42570.91133101852</v>
      </c>
      <c r="T187" s="13">
        <f>(((Table2[[#This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Table2[[#This Row],[pledged]]/Table2[[#This Row],[goal]]</f>
        <v>0</v>
      </c>
      <c r="P188" s="8" t="e">
        <f>Table2[[#This Row],[pledged]]/Table2[[#This Row],[backers_count]]</f>
        <v>#DIV/0!</v>
      </c>
      <c r="Q188" t="str">
        <f>LEFT(Table2[[#This Row],[Category and Sub-Category]],FIND("/",Table2[[#This Row],[Category and Sub-Category]],1)-1)</f>
        <v>film &amp; video</v>
      </c>
      <c r="R188" t="str">
        <f>RIGHT(Table2[[#This Row],[Category and Sub-Category]],LEN(Table2[[#This Row],[Category and Sub-Category]])-FIND("/",Table2[[#This Row],[Category and Sub-Category]],1))</f>
        <v>drama</v>
      </c>
      <c r="S188" s="13">
        <f>(((Table2[[#This Row],[launched_at]]/60)/60)/24)+DATE(1970,1,1)</f>
        <v>42767.812893518523</v>
      </c>
      <c r="T188" s="13">
        <f>(((Table2[[#This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Table2[[#This Row],[pledged]]/Table2[[#This Row],[goal]]</f>
        <v>0.16</v>
      </c>
      <c r="P189" s="8">
        <f>Table2[[#This Row],[pledged]]/Table2[[#This Row],[backers_count]]</f>
        <v>160</v>
      </c>
      <c r="Q189" t="str">
        <f>LEFT(Table2[[#This Row],[Category and Sub-Category]],FIND("/",Table2[[#This Row],[Category and Sub-Category]],1)-1)</f>
        <v>film &amp; video</v>
      </c>
      <c r="R189" t="str">
        <f>RIGHT(Table2[[#This Row],[Category and Sub-Category]],LEN(Table2[[#This Row],[Category and Sub-Category]])-FIND("/",Table2[[#This Row],[Category and Sub-Category]],1))</f>
        <v>drama</v>
      </c>
      <c r="S189" s="13">
        <f>(((Table2[[#This Row],[launched_at]]/60)/60)/24)+DATE(1970,1,1)</f>
        <v>42182.234456018516</v>
      </c>
      <c r="T189" s="13">
        <f>(((Table2[[#This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Table2[[#This Row],[pledged]]/Table2[[#This Row],[goal]]</f>
        <v>0</v>
      </c>
      <c r="P190" s="8" t="e">
        <f>Table2[[#This Row],[pledged]]/Table2[[#This Row],[backers_count]]</f>
        <v>#DIV/0!</v>
      </c>
      <c r="Q190" t="str">
        <f>LEFT(Table2[[#This Row],[Category and Sub-Category]],FIND("/",Table2[[#This Row],[Category and Sub-Category]],1)-1)</f>
        <v>film &amp; video</v>
      </c>
      <c r="R190" t="str">
        <f>RIGHT(Table2[[#This Row],[Category and Sub-Category]],LEN(Table2[[#This Row],[Category and Sub-Category]])-FIND("/",Table2[[#This Row],[Category and Sub-Category]],1))</f>
        <v>drama</v>
      </c>
      <c r="S190" s="13">
        <f>(((Table2[[#This Row],[launched_at]]/60)/60)/24)+DATE(1970,1,1)</f>
        <v>41857.18304398148</v>
      </c>
      <c r="T190" s="13">
        <f>(((Table2[[#This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Table2[[#This Row],[pledged]]/Table2[[#This Row],[goal]]</f>
        <v>6.8999999999999997E-4</v>
      </c>
      <c r="P191" s="8">
        <f>Table2[[#This Row],[pledged]]/Table2[[#This Row],[backers_count]]</f>
        <v>69</v>
      </c>
      <c r="Q191" t="str">
        <f>LEFT(Table2[[#This Row],[Category and Sub-Category]],FIND("/",Table2[[#This Row],[Category and Sub-Category]],1)-1)</f>
        <v>film &amp; video</v>
      </c>
      <c r="R191" t="str">
        <f>RIGHT(Table2[[#This Row],[Category and Sub-Category]],LEN(Table2[[#This Row],[Category and Sub-Category]])-FIND("/",Table2[[#This Row],[Category and Sub-Category]],1))</f>
        <v>drama</v>
      </c>
      <c r="S191" s="13">
        <f>(((Table2[[#This Row],[launched_at]]/60)/60)/24)+DATE(1970,1,1)</f>
        <v>42556.690706018519</v>
      </c>
      <c r="T191" s="13">
        <f>(((Table2[[#This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Table2[[#This Row],[pledged]]/Table2[[#This Row],[goal]]</f>
        <v>4.1666666666666666E-3</v>
      </c>
      <c r="P192" s="8">
        <f>Table2[[#This Row],[pledged]]/Table2[[#This Row],[backers_count]]</f>
        <v>50</v>
      </c>
      <c r="Q192" t="str">
        <f>LEFT(Table2[[#This Row],[Category and Sub-Category]],FIND("/",Table2[[#This Row],[Category and Sub-Category]],1)-1)</f>
        <v>film &amp; video</v>
      </c>
      <c r="R192" t="str">
        <f>RIGHT(Table2[[#This Row],[Category and Sub-Category]],LEN(Table2[[#This Row],[Category and Sub-Category]])-FIND("/",Table2[[#This Row],[Category and Sub-Category]],1))</f>
        <v>drama</v>
      </c>
      <c r="S192" s="13">
        <f>(((Table2[[#This Row],[launched_at]]/60)/60)/24)+DATE(1970,1,1)</f>
        <v>42527.650995370372</v>
      </c>
      <c r="T192" s="13">
        <f>(((Table2[[#This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Table2[[#This Row],[pledged]]/Table2[[#This Row],[goal]]</f>
        <v>0.05</v>
      </c>
      <c r="P193" s="8">
        <f>Table2[[#This Row],[pledged]]/Table2[[#This Row],[backers_count]]</f>
        <v>83.333333333333329</v>
      </c>
      <c r="Q193" t="str">
        <f>LEFT(Table2[[#This Row],[Category and Sub-Category]],FIND("/",Table2[[#This Row],[Category and Sub-Category]],1)-1)</f>
        <v>film &amp; video</v>
      </c>
      <c r="R193" t="str">
        <f>RIGHT(Table2[[#This Row],[Category and Sub-Category]],LEN(Table2[[#This Row],[Category and Sub-Category]])-FIND("/",Table2[[#This Row],[Category and Sub-Category]],1))</f>
        <v>drama</v>
      </c>
      <c r="S193" s="13">
        <f>(((Table2[[#This Row],[launched_at]]/60)/60)/24)+DATE(1970,1,1)</f>
        <v>42239.441412037035</v>
      </c>
      <c r="T193" s="13">
        <f>(((Table2[[#This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Table2[[#This Row],[pledged]]/Table2[[#This Row],[goal]]</f>
        <v>1.7E-5</v>
      </c>
      <c r="P194" s="8">
        <f>Table2[[#This Row],[pledged]]/Table2[[#This Row],[backers_count]]</f>
        <v>5.666666666666667</v>
      </c>
      <c r="Q194" t="str">
        <f>LEFT(Table2[[#This Row],[Category and Sub-Category]],FIND("/",Table2[[#This Row],[Category and Sub-Category]],1)-1)</f>
        <v>film &amp; video</v>
      </c>
      <c r="R194" t="str">
        <f>RIGHT(Table2[[#This Row],[Category and Sub-Category]],LEN(Table2[[#This Row],[Category and Sub-Category]])-FIND("/",Table2[[#This Row],[Category and Sub-Category]],1))</f>
        <v>drama</v>
      </c>
      <c r="S194" s="13">
        <f>(((Table2[[#This Row],[launched_at]]/60)/60)/24)+DATE(1970,1,1)</f>
        <v>41899.792037037041</v>
      </c>
      <c r="T194" s="13">
        <f>(((Table2[[#This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Table2[[#This Row],[pledged]]/Table2[[#This Row],[goal]]</f>
        <v>0</v>
      </c>
      <c r="P195" s="8" t="e">
        <f>Table2[[#This Row],[pledged]]/Table2[[#This Row],[backers_count]]</f>
        <v>#DIV/0!</v>
      </c>
      <c r="Q195" t="str">
        <f>LEFT(Table2[[#This Row],[Category and Sub-Category]],FIND("/",Table2[[#This Row],[Category and Sub-Category]],1)-1)</f>
        <v>film &amp; video</v>
      </c>
      <c r="R195" t="str">
        <f>RIGHT(Table2[[#This Row],[Category and Sub-Category]],LEN(Table2[[#This Row],[Category and Sub-Category]])-FIND("/",Table2[[#This Row],[Category and Sub-Category]],1))</f>
        <v>drama</v>
      </c>
      <c r="S195" s="13">
        <f>(((Table2[[#This Row],[launched_at]]/60)/60)/24)+DATE(1970,1,1)</f>
        <v>41911.934791666667</v>
      </c>
      <c r="T195" s="13">
        <f>(((Table2[[#This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Table2[[#This Row],[pledged]]/Table2[[#This Row],[goal]]</f>
        <v>1.1999999999999999E-3</v>
      </c>
      <c r="P196" s="8">
        <f>Table2[[#This Row],[pledged]]/Table2[[#This Row],[backers_count]]</f>
        <v>1</v>
      </c>
      <c r="Q196" t="str">
        <f>LEFT(Table2[[#This Row],[Category and Sub-Category]],FIND("/",Table2[[#This Row],[Category and Sub-Category]],1)-1)</f>
        <v>film &amp; video</v>
      </c>
      <c r="R196" t="str">
        <f>RIGHT(Table2[[#This Row],[Category and Sub-Category]],LEN(Table2[[#This Row],[Category and Sub-Category]])-FIND("/",Table2[[#This Row],[Category and Sub-Category]],1))</f>
        <v>drama</v>
      </c>
      <c r="S196" s="13">
        <f>(((Table2[[#This Row],[launched_at]]/60)/60)/24)+DATE(1970,1,1)</f>
        <v>42375.996886574074</v>
      </c>
      <c r="T196" s="13">
        <f>(((Table2[[#This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Table2[[#This Row],[pledged]]/Table2[[#This Row],[goal]]</f>
        <v>0</v>
      </c>
      <c r="P197" s="8" t="e">
        <f>Table2[[#This Row],[pledged]]/Table2[[#This Row],[backers_count]]</f>
        <v>#DIV/0!</v>
      </c>
      <c r="Q197" t="str">
        <f>LEFT(Table2[[#This Row],[Category and Sub-Category]],FIND("/",Table2[[#This Row],[Category and Sub-Category]],1)-1)</f>
        <v>film &amp; video</v>
      </c>
      <c r="R197" t="str">
        <f>RIGHT(Table2[[#This Row],[Category and Sub-Category]],LEN(Table2[[#This Row],[Category and Sub-Category]])-FIND("/",Table2[[#This Row],[Category and Sub-Category]],1))</f>
        <v>drama</v>
      </c>
      <c r="S197" s="13">
        <f>(((Table2[[#This Row],[launched_at]]/60)/60)/24)+DATE(1970,1,1)</f>
        <v>42135.67050925926</v>
      </c>
      <c r="T197" s="13">
        <f>(((Table2[[#This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Table2[[#This Row],[pledged]]/Table2[[#This Row],[goal]]</f>
        <v>0.41857142857142859</v>
      </c>
      <c r="P198" s="8">
        <f>Table2[[#This Row],[pledged]]/Table2[[#This Row],[backers_count]]</f>
        <v>77.10526315789474</v>
      </c>
      <c r="Q198" t="str">
        <f>LEFT(Table2[[#This Row],[Category and Sub-Category]],FIND("/",Table2[[#This Row],[Category and Sub-Category]],1)-1)</f>
        <v>film &amp; video</v>
      </c>
      <c r="R198" t="str">
        <f>RIGHT(Table2[[#This Row],[Category and Sub-Category]],LEN(Table2[[#This Row],[Category and Sub-Category]])-FIND("/",Table2[[#This Row],[Category and Sub-Category]],1))</f>
        <v>drama</v>
      </c>
      <c r="S198" s="13">
        <f>(((Table2[[#This Row],[launched_at]]/60)/60)/24)+DATE(1970,1,1)</f>
        <v>42259.542800925927</v>
      </c>
      <c r="T198" s="13">
        <f>(((Table2[[#This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Table2[[#This Row],[pledged]]/Table2[[#This Row],[goal]]</f>
        <v>0.1048</v>
      </c>
      <c r="P199" s="8">
        <f>Table2[[#This Row],[pledged]]/Table2[[#This Row],[backers_count]]</f>
        <v>32.75</v>
      </c>
      <c r="Q199" t="str">
        <f>LEFT(Table2[[#This Row],[Category and Sub-Category]],FIND("/",Table2[[#This Row],[Category and Sub-Category]],1)-1)</f>
        <v>film &amp; video</v>
      </c>
      <c r="R199" t="str">
        <f>RIGHT(Table2[[#This Row],[Category and Sub-Category]],LEN(Table2[[#This Row],[Category and Sub-Category]])-FIND("/",Table2[[#This Row],[Category and Sub-Category]],1))</f>
        <v>drama</v>
      </c>
      <c r="S199" s="13">
        <f>(((Table2[[#This Row],[launched_at]]/60)/60)/24)+DATE(1970,1,1)</f>
        <v>42741.848379629635</v>
      </c>
      <c r="T199" s="13">
        <f>(((Table2[[#This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Table2[[#This Row],[pledged]]/Table2[[#This Row],[goal]]</f>
        <v>1.116E-2</v>
      </c>
      <c r="P200" s="8">
        <f>Table2[[#This Row],[pledged]]/Table2[[#This Row],[backers_count]]</f>
        <v>46.5</v>
      </c>
      <c r="Q200" t="str">
        <f>LEFT(Table2[[#This Row],[Category and Sub-Category]],FIND("/",Table2[[#This Row],[Category and Sub-Category]],1)-1)</f>
        <v>film &amp; video</v>
      </c>
      <c r="R200" t="str">
        <f>RIGHT(Table2[[#This Row],[Category and Sub-Category]],LEN(Table2[[#This Row],[Category and Sub-Category]])-FIND("/",Table2[[#This Row],[Category and Sub-Category]],1))</f>
        <v>drama</v>
      </c>
      <c r="S200" s="13">
        <f>(((Table2[[#This Row],[launched_at]]/60)/60)/24)+DATE(1970,1,1)</f>
        <v>41887.383356481485</v>
      </c>
      <c r="T200" s="13">
        <f>(((Table2[[#This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Table2[[#This Row],[pledged]]/Table2[[#This Row],[goal]]</f>
        <v>0</v>
      </c>
      <c r="P201" s="8" t="e">
        <f>Table2[[#This Row],[pledged]]/Table2[[#This Row],[backers_count]]</f>
        <v>#DIV/0!</v>
      </c>
      <c r="Q201" t="str">
        <f>LEFT(Table2[[#This Row],[Category and Sub-Category]],FIND("/",Table2[[#This Row],[Category and Sub-Category]],1)-1)</f>
        <v>film &amp; video</v>
      </c>
      <c r="R201" t="str">
        <f>RIGHT(Table2[[#This Row],[Category and Sub-Category]],LEN(Table2[[#This Row],[Category and Sub-Category]])-FIND("/",Table2[[#This Row],[Category and Sub-Category]],1))</f>
        <v>drama</v>
      </c>
      <c r="S201" s="13">
        <f>(((Table2[[#This Row],[launched_at]]/60)/60)/24)+DATE(1970,1,1)</f>
        <v>42584.123865740738</v>
      </c>
      <c r="T201" s="13">
        <f>(((Table2[[#This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Table2[[#This Row],[pledged]]/Table2[[#This Row],[goal]]</f>
        <v>0.26192500000000002</v>
      </c>
      <c r="P202" s="8">
        <f>Table2[[#This Row],[pledged]]/Table2[[#This Row],[backers_count]]</f>
        <v>87.308333333333337</v>
      </c>
      <c r="Q202" t="str">
        <f>LEFT(Table2[[#This Row],[Category and Sub-Category]],FIND("/",Table2[[#This Row],[Category and Sub-Category]],1)-1)</f>
        <v>film &amp; video</v>
      </c>
      <c r="R202" t="str">
        <f>RIGHT(Table2[[#This Row],[Category and Sub-Category]],LEN(Table2[[#This Row],[Category and Sub-Category]])-FIND("/",Table2[[#This Row],[Category and Sub-Category]],1))</f>
        <v>drama</v>
      </c>
      <c r="S202" s="13">
        <f>(((Table2[[#This Row],[launched_at]]/60)/60)/24)+DATE(1970,1,1)</f>
        <v>41867.083368055559</v>
      </c>
      <c r="T202" s="13">
        <f>(((Table2[[#This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Table2[[#This Row],[pledged]]/Table2[[#This Row],[goal]]</f>
        <v>0.58461538461538465</v>
      </c>
      <c r="P203" s="8">
        <f>Table2[[#This Row],[pledged]]/Table2[[#This Row],[backers_count]]</f>
        <v>54.285714285714285</v>
      </c>
      <c r="Q203" t="str">
        <f>LEFT(Table2[[#This Row],[Category and Sub-Category]],FIND("/",Table2[[#This Row],[Category and Sub-Category]],1)-1)</f>
        <v>film &amp; video</v>
      </c>
      <c r="R203" t="str">
        <f>RIGHT(Table2[[#This Row],[Category and Sub-Category]],LEN(Table2[[#This Row],[Category and Sub-Category]])-FIND("/",Table2[[#This Row],[Category and Sub-Category]],1))</f>
        <v>drama</v>
      </c>
      <c r="S203" s="13">
        <f>(((Table2[[#This Row],[launched_at]]/60)/60)/24)+DATE(1970,1,1)</f>
        <v>42023.818622685183</v>
      </c>
      <c r="T203" s="13">
        <f>(((Table2[[#This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Table2[[#This Row],[pledged]]/Table2[[#This Row],[goal]]</f>
        <v>0</v>
      </c>
      <c r="P204" s="8" t="e">
        <f>Table2[[#This Row],[pledged]]/Table2[[#This Row],[backers_count]]</f>
        <v>#DIV/0!</v>
      </c>
      <c r="Q204" t="str">
        <f>LEFT(Table2[[#This Row],[Category and Sub-Category]],FIND("/",Table2[[#This Row],[Category and Sub-Category]],1)-1)</f>
        <v>film &amp; video</v>
      </c>
      <c r="R204" t="str">
        <f>RIGHT(Table2[[#This Row],[Category and Sub-Category]],LEN(Table2[[#This Row],[Category and Sub-Category]])-FIND("/",Table2[[#This Row],[Category and Sub-Category]],1))</f>
        <v>drama</v>
      </c>
      <c r="S204" s="13">
        <f>(((Table2[[#This Row],[launched_at]]/60)/60)/24)+DATE(1970,1,1)</f>
        <v>42255.927824074075</v>
      </c>
      <c r="T204" s="13">
        <f>(((Table2[[#This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Table2[[#This Row],[pledged]]/Table2[[#This Row],[goal]]</f>
        <v>0.2984</v>
      </c>
      <c r="P205" s="8">
        <f>Table2[[#This Row],[pledged]]/Table2[[#This Row],[backers_count]]</f>
        <v>93.25</v>
      </c>
      <c r="Q205" t="str">
        <f>LEFT(Table2[[#This Row],[Category and Sub-Category]],FIND("/",Table2[[#This Row],[Category and Sub-Category]],1)-1)</f>
        <v>film &amp; video</v>
      </c>
      <c r="R205" t="str">
        <f>RIGHT(Table2[[#This Row],[Category and Sub-Category]],LEN(Table2[[#This Row],[Category and Sub-Category]])-FIND("/",Table2[[#This Row],[Category and Sub-Category]],1))</f>
        <v>drama</v>
      </c>
      <c r="S205" s="13">
        <f>(((Table2[[#This Row],[launched_at]]/60)/60)/24)+DATE(1970,1,1)</f>
        <v>41973.847962962958</v>
      </c>
      <c r="T205" s="13">
        <f>(((Table2[[#This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Table2[[#This Row],[pledged]]/Table2[[#This Row],[goal]]</f>
        <v>0.50721666666666665</v>
      </c>
      <c r="P206" s="8">
        <f>Table2[[#This Row],[pledged]]/Table2[[#This Row],[backers_count]]</f>
        <v>117.68368136117556</v>
      </c>
      <c r="Q206" t="str">
        <f>LEFT(Table2[[#This Row],[Category and Sub-Category]],FIND("/",Table2[[#This Row],[Category and Sub-Category]],1)-1)</f>
        <v>film &amp; video</v>
      </c>
      <c r="R206" t="str">
        <f>RIGHT(Table2[[#This Row],[Category and Sub-Category]],LEN(Table2[[#This Row],[Category and Sub-Category]])-FIND("/",Table2[[#This Row],[Category and Sub-Category]],1))</f>
        <v>drama</v>
      </c>
      <c r="S206" s="13">
        <f>(((Table2[[#This Row],[launched_at]]/60)/60)/24)+DATE(1970,1,1)</f>
        <v>42556.583368055552</v>
      </c>
      <c r="T206" s="13">
        <f>(((Table2[[#This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Table2[[#This Row],[pledged]]/Table2[[#This Row],[goal]]</f>
        <v>0.16250000000000001</v>
      </c>
      <c r="P207" s="8">
        <f>Table2[[#This Row],[pledged]]/Table2[[#This Row],[backers_count]]</f>
        <v>76.470588235294116</v>
      </c>
      <c r="Q207" t="str">
        <f>LEFT(Table2[[#This Row],[Category and Sub-Category]],FIND("/",Table2[[#This Row],[Category and Sub-Category]],1)-1)</f>
        <v>film &amp; video</v>
      </c>
      <c r="R207" t="str">
        <f>RIGHT(Table2[[#This Row],[Category and Sub-Category]],LEN(Table2[[#This Row],[Category and Sub-Category]])-FIND("/",Table2[[#This Row],[Category and Sub-Category]],1))</f>
        <v>drama</v>
      </c>
      <c r="S207" s="13">
        <f>(((Table2[[#This Row],[launched_at]]/60)/60)/24)+DATE(1970,1,1)</f>
        <v>42248.632199074069</v>
      </c>
      <c r="T207" s="13">
        <f>(((Table2[[#This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Table2[[#This Row],[pledged]]/Table2[[#This Row],[goal]]</f>
        <v>0</v>
      </c>
      <c r="P208" s="8" t="e">
        <f>Table2[[#This Row],[pledged]]/Table2[[#This Row],[backers_count]]</f>
        <v>#DIV/0!</v>
      </c>
      <c r="Q208" t="str">
        <f>LEFT(Table2[[#This Row],[Category and Sub-Category]],FIND("/",Table2[[#This Row],[Category and Sub-Category]],1)-1)</f>
        <v>film &amp; video</v>
      </c>
      <c r="R208" t="str">
        <f>RIGHT(Table2[[#This Row],[Category and Sub-Category]],LEN(Table2[[#This Row],[Category and Sub-Category]])-FIND("/",Table2[[#This Row],[Category and Sub-Category]],1))</f>
        <v>drama</v>
      </c>
      <c r="S208" s="13">
        <f>(((Table2[[#This Row],[launched_at]]/60)/60)/24)+DATE(1970,1,1)</f>
        <v>42567.004432870366</v>
      </c>
      <c r="T208" s="13">
        <f>(((Table2[[#This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Table2[[#This Row],[pledged]]/Table2[[#This Row],[goal]]</f>
        <v>0.15214285714285714</v>
      </c>
      <c r="P209" s="8">
        <f>Table2[[#This Row],[pledged]]/Table2[[#This Row],[backers_count]]</f>
        <v>163.84615384615384</v>
      </c>
      <c r="Q209" t="str">
        <f>LEFT(Table2[[#This Row],[Category and Sub-Category]],FIND("/",Table2[[#This Row],[Category and Sub-Category]],1)-1)</f>
        <v>film &amp; video</v>
      </c>
      <c r="R209" t="str">
        <f>RIGHT(Table2[[#This Row],[Category and Sub-Category]],LEN(Table2[[#This Row],[Category and Sub-Category]])-FIND("/",Table2[[#This Row],[Category and Sub-Category]],1))</f>
        <v>drama</v>
      </c>
      <c r="S209" s="13">
        <f>(((Table2[[#This Row],[launched_at]]/60)/60)/24)+DATE(1970,1,1)</f>
        <v>41978.197199074071</v>
      </c>
      <c r="T209" s="13">
        <f>(((Table2[[#This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Table2[[#This Row],[pledged]]/Table2[[#This Row],[goal]]</f>
        <v>0</v>
      </c>
      <c r="P210" s="8" t="e">
        <f>Table2[[#This Row],[pledged]]/Table2[[#This Row],[backers_count]]</f>
        <v>#DIV/0!</v>
      </c>
      <c r="Q210" t="str">
        <f>LEFT(Table2[[#This Row],[Category and Sub-Category]],FIND("/",Table2[[#This Row],[Category and Sub-Category]],1)-1)</f>
        <v>film &amp; video</v>
      </c>
      <c r="R210" t="str">
        <f>RIGHT(Table2[[#This Row],[Category and Sub-Category]],LEN(Table2[[#This Row],[Category and Sub-Category]])-FIND("/",Table2[[#This Row],[Category and Sub-Category]],1))</f>
        <v>drama</v>
      </c>
      <c r="S210" s="13">
        <f>(((Table2[[#This Row],[launched_at]]/60)/60)/24)+DATE(1970,1,1)</f>
        <v>41959.369988425926</v>
      </c>
      <c r="T210" s="13">
        <f>(((Table2[[#This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Table2[[#This Row],[pledged]]/Table2[[#This Row],[goal]]</f>
        <v>0</v>
      </c>
      <c r="P211" s="8" t="e">
        <f>Table2[[#This Row],[pledged]]/Table2[[#This Row],[backers_count]]</f>
        <v>#DIV/0!</v>
      </c>
      <c r="Q211" t="str">
        <f>LEFT(Table2[[#This Row],[Category and Sub-Category]],FIND("/",Table2[[#This Row],[Category and Sub-Category]],1)-1)</f>
        <v>film &amp; video</v>
      </c>
      <c r="R211" t="str">
        <f>RIGHT(Table2[[#This Row],[Category and Sub-Category]],LEN(Table2[[#This Row],[Category and Sub-Category]])-FIND("/",Table2[[#This Row],[Category and Sub-Category]],1))</f>
        <v>drama</v>
      </c>
      <c r="S211" s="13">
        <f>(((Table2[[#This Row],[launched_at]]/60)/60)/24)+DATE(1970,1,1)</f>
        <v>42165.922858796301</v>
      </c>
      <c r="T211" s="13">
        <f>(((Table2[[#This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Table2[[#This Row],[pledged]]/Table2[[#This Row],[goal]]</f>
        <v>0.2525</v>
      </c>
      <c r="P212" s="8">
        <f>Table2[[#This Row],[pledged]]/Table2[[#This Row],[backers_count]]</f>
        <v>91.818181818181813</v>
      </c>
      <c r="Q212" t="str">
        <f>LEFT(Table2[[#This Row],[Category and Sub-Category]],FIND("/",Table2[[#This Row],[Category and Sub-Category]],1)-1)</f>
        <v>film &amp; video</v>
      </c>
      <c r="R212" t="str">
        <f>RIGHT(Table2[[#This Row],[Category and Sub-Category]],LEN(Table2[[#This Row],[Category and Sub-Category]])-FIND("/",Table2[[#This Row],[Category and Sub-Category]],1))</f>
        <v>drama</v>
      </c>
      <c r="S212" s="13">
        <f>(((Table2[[#This Row],[launched_at]]/60)/60)/24)+DATE(1970,1,1)</f>
        <v>42249.064722222218</v>
      </c>
      <c r="T212" s="13">
        <f>(((Table2[[#This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Table2[[#This Row],[pledged]]/Table2[[#This Row],[goal]]</f>
        <v>0.44600000000000001</v>
      </c>
      <c r="P213" s="8">
        <f>Table2[[#This Row],[pledged]]/Table2[[#This Row],[backers_count]]</f>
        <v>185.83333333333334</v>
      </c>
      <c r="Q213" t="str">
        <f>LEFT(Table2[[#This Row],[Category and Sub-Category]],FIND("/",Table2[[#This Row],[Category and Sub-Category]],1)-1)</f>
        <v>film &amp; video</v>
      </c>
      <c r="R213" t="str">
        <f>RIGHT(Table2[[#This Row],[Category and Sub-Category]],LEN(Table2[[#This Row],[Category and Sub-Category]])-FIND("/",Table2[[#This Row],[Category and Sub-Category]],1))</f>
        <v>drama</v>
      </c>
      <c r="S213" s="13">
        <f>(((Table2[[#This Row],[launched_at]]/60)/60)/24)+DATE(1970,1,1)</f>
        <v>42236.159918981488</v>
      </c>
      <c r="T213" s="13">
        <f>(((Table2[[#This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Table2[[#This Row],[pledged]]/Table2[[#This Row],[goal]]</f>
        <v>1.5873015873015873E-4</v>
      </c>
      <c r="P214" s="8">
        <f>Table2[[#This Row],[pledged]]/Table2[[#This Row],[backers_count]]</f>
        <v>1</v>
      </c>
      <c r="Q214" t="str">
        <f>LEFT(Table2[[#This Row],[Category and Sub-Category]],FIND("/",Table2[[#This Row],[Category and Sub-Category]],1)-1)</f>
        <v>film &amp; video</v>
      </c>
      <c r="R214" t="str">
        <f>RIGHT(Table2[[#This Row],[Category and Sub-Category]],LEN(Table2[[#This Row],[Category and Sub-Category]])-FIND("/",Table2[[#This Row],[Category and Sub-Category]],1))</f>
        <v>drama</v>
      </c>
      <c r="S214" s="13">
        <f>(((Table2[[#This Row],[launched_at]]/60)/60)/24)+DATE(1970,1,1)</f>
        <v>42416.881018518514</v>
      </c>
      <c r="T214" s="13">
        <f>(((Table2[[#This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Table2[[#This Row],[pledged]]/Table2[[#This Row],[goal]]</f>
        <v>4.0000000000000002E-4</v>
      </c>
      <c r="P215" s="8">
        <f>Table2[[#This Row],[pledged]]/Table2[[#This Row],[backers_count]]</f>
        <v>20</v>
      </c>
      <c r="Q215" t="str">
        <f>LEFT(Table2[[#This Row],[Category and Sub-Category]],FIND("/",Table2[[#This Row],[Category and Sub-Category]],1)-1)</f>
        <v>film &amp; video</v>
      </c>
      <c r="R215" t="str">
        <f>RIGHT(Table2[[#This Row],[Category and Sub-Category]],LEN(Table2[[#This Row],[Category and Sub-Category]])-FIND("/",Table2[[#This Row],[Category and Sub-Category]],1))</f>
        <v>drama</v>
      </c>
      <c r="S215" s="13">
        <f>(((Table2[[#This Row],[launched_at]]/60)/60)/24)+DATE(1970,1,1)</f>
        <v>42202.594293981485</v>
      </c>
      <c r="T215" s="13">
        <f>(((Table2[[#This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Table2[[#This Row],[pledged]]/Table2[[#This Row],[goal]]</f>
        <v>8.0000000000000007E-5</v>
      </c>
      <c r="P216" s="8">
        <f>Table2[[#This Row],[pledged]]/Table2[[#This Row],[backers_count]]</f>
        <v>1</v>
      </c>
      <c r="Q216" t="str">
        <f>LEFT(Table2[[#This Row],[Category and Sub-Category]],FIND("/",Table2[[#This Row],[Category and Sub-Category]],1)-1)</f>
        <v>film &amp; video</v>
      </c>
      <c r="R216" t="str">
        <f>RIGHT(Table2[[#This Row],[Category and Sub-Category]],LEN(Table2[[#This Row],[Category and Sub-Category]])-FIND("/",Table2[[#This Row],[Category and Sub-Category]],1))</f>
        <v>drama</v>
      </c>
      <c r="S216" s="13">
        <f>(((Table2[[#This Row],[launched_at]]/60)/60)/24)+DATE(1970,1,1)</f>
        <v>42009.64061342593</v>
      </c>
      <c r="T216" s="13">
        <f>(((Table2[[#This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Table2[[#This Row],[pledged]]/Table2[[#This Row],[goal]]</f>
        <v>2.2727272727272726E-3</v>
      </c>
      <c r="P217" s="8">
        <f>Table2[[#This Row],[pledged]]/Table2[[#This Row],[backers_count]]</f>
        <v>10</v>
      </c>
      <c r="Q217" t="str">
        <f>LEFT(Table2[[#This Row],[Category and Sub-Category]],FIND("/",Table2[[#This Row],[Category and Sub-Category]],1)-1)</f>
        <v>film &amp; video</v>
      </c>
      <c r="R217" t="str">
        <f>RIGHT(Table2[[#This Row],[Category and Sub-Category]],LEN(Table2[[#This Row],[Category and Sub-Category]])-FIND("/",Table2[[#This Row],[Category and Sub-Category]],1))</f>
        <v>drama</v>
      </c>
      <c r="S217" s="13">
        <f>(((Table2[[#This Row],[launched_at]]/60)/60)/24)+DATE(1970,1,1)</f>
        <v>42375.230115740742</v>
      </c>
      <c r="T217" s="13">
        <f>(((Table2[[#This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Table2[[#This Row],[pledged]]/Table2[[#This Row],[goal]]</f>
        <v>0.55698440000000005</v>
      </c>
      <c r="P218" s="8">
        <f>Table2[[#This Row],[pledged]]/Table2[[#This Row],[backers_count]]</f>
        <v>331.53833333333336</v>
      </c>
      <c r="Q218" t="str">
        <f>LEFT(Table2[[#This Row],[Category and Sub-Category]],FIND("/",Table2[[#This Row],[Category and Sub-Category]],1)-1)</f>
        <v>film &amp; video</v>
      </c>
      <c r="R218" t="str">
        <f>RIGHT(Table2[[#This Row],[Category and Sub-Category]],LEN(Table2[[#This Row],[Category and Sub-Category]])-FIND("/",Table2[[#This Row],[Category and Sub-Category]],1))</f>
        <v>drama</v>
      </c>
      <c r="S218" s="13">
        <f>(((Table2[[#This Row],[launched_at]]/60)/60)/24)+DATE(1970,1,1)</f>
        <v>42066.958761574075</v>
      </c>
      <c r="T218" s="13">
        <f>(((Table2[[#This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Table2[[#This Row],[pledged]]/Table2[[#This Row],[goal]]</f>
        <v>0.11942999999999999</v>
      </c>
      <c r="P219" s="8">
        <f>Table2[[#This Row],[pledged]]/Table2[[#This Row],[backers_count]]</f>
        <v>314.28947368421052</v>
      </c>
      <c r="Q219" t="str">
        <f>LEFT(Table2[[#This Row],[Category and Sub-Category]],FIND("/",Table2[[#This Row],[Category and Sub-Category]],1)-1)</f>
        <v>film &amp; video</v>
      </c>
      <c r="R219" t="str">
        <f>RIGHT(Table2[[#This Row],[Category and Sub-Category]],LEN(Table2[[#This Row],[Category and Sub-Category]])-FIND("/",Table2[[#This Row],[Category and Sub-Category]],1))</f>
        <v>drama</v>
      </c>
      <c r="S219" s="13">
        <f>(((Table2[[#This Row],[launched_at]]/60)/60)/24)+DATE(1970,1,1)</f>
        <v>41970.64061342593</v>
      </c>
      <c r="T219" s="13">
        <f>(((Table2[[#This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Table2[[#This Row],[pledged]]/Table2[[#This Row],[goal]]</f>
        <v>0.02</v>
      </c>
      <c r="P220" s="8">
        <f>Table2[[#This Row],[pledged]]/Table2[[#This Row],[backers_count]]</f>
        <v>100</v>
      </c>
      <c r="Q220" t="str">
        <f>LEFT(Table2[[#This Row],[Category and Sub-Category]],FIND("/",Table2[[#This Row],[Category and Sub-Category]],1)-1)</f>
        <v>film &amp; video</v>
      </c>
      <c r="R220" t="str">
        <f>RIGHT(Table2[[#This Row],[Category and Sub-Category]],LEN(Table2[[#This Row],[Category and Sub-Category]])-FIND("/",Table2[[#This Row],[Category and Sub-Category]],1))</f>
        <v>drama</v>
      </c>
      <c r="S220" s="13">
        <f>(((Table2[[#This Row],[launched_at]]/60)/60)/24)+DATE(1970,1,1)</f>
        <v>42079.628344907411</v>
      </c>
      <c r="T220" s="13">
        <f>(((Table2[[#This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Table2[[#This Row],[pledged]]/Table2[[#This Row],[goal]]</f>
        <v>0.17630000000000001</v>
      </c>
      <c r="P221" s="8">
        <f>Table2[[#This Row],[pledged]]/Table2[[#This Row],[backers_count]]</f>
        <v>115.98684210526316</v>
      </c>
      <c r="Q221" t="str">
        <f>LEFT(Table2[[#This Row],[Category and Sub-Category]],FIND("/",Table2[[#This Row],[Category and Sub-Category]],1)-1)</f>
        <v>film &amp; video</v>
      </c>
      <c r="R221" t="str">
        <f>RIGHT(Table2[[#This Row],[Category and Sub-Category]],LEN(Table2[[#This Row],[Category and Sub-Category]])-FIND("/",Table2[[#This Row],[Category and Sub-Category]],1))</f>
        <v>drama</v>
      </c>
      <c r="S221" s="13">
        <f>(((Table2[[#This Row],[launched_at]]/60)/60)/24)+DATE(1970,1,1)</f>
        <v>42429.326678240745</v>
      </c>
      <c r="T221" s="13">
        <f>(((Table2[[#This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Table2[[#This Row],[pledged]]/Table2[[#This Row],[goal]]</f>
        <v>7.1999999999999998E-3</v>
      </c>
      <c r="P222" s="8">
        <f>Table2[[#This Row],[pledged]]/Table2[[#This Row],[backers_count]]</f>
        <v>120</v>
      </c>
      <c r="Q222" t="str">
        <f>LEFT(Table2[[#This Row],[Category and Sub-Category]],FIND("/",Table2[[#This Row],[Category and Sub-Category]],1)-1)</f>
        <v>film &amp; video</v>
      </c>
      <c r="R222" t="str">
        <f>RIGHT(Table2[[#This Row],[Category and Sub-Category]],LEN(Table2[[#This Row],[Category and Sub-Category]])-FIND("/",Table2[[#This Row],[Category and Sub-Category]],1))</f>
        <v>drama</v>
      </c>
      <c r="S222" s="13">
        <f>(((Table2[[#This Row],[launched_at]]/60)/60)/24)+DATE(1970,1,1)</f>
        <v>42195.643865740742</v>
      </c>
      <c r="T222" s="13">
        <f>(((Table2[[#This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Table2[[#This Row],[pledged]]/Table2[[#This Row],[goal]]</f>
        <v>0</v>
      </c>
      <c r="P223" s="8" t="e">
        <f>Table2[[#This Row],[pledged]]/Table2[[#This Row],[backers_count]]</f>
        <v>#DIV/0!</v>
      </c>
      <c r="Q223" t="str">
        <f>LEFT(Table2[[#This Row],[Category and Sub-Category]],FIND("/",Table2[[#This Row],[Category and Sub-Category]],1)-1)</f>
        <v>film &amp; video</v>
      </c>
      <c r="R223" t="str">
        <f>RIGHT(Table2[[#This Row],[Category and Sub-Category]],LEN(Table2[[#This Row],[Category and Sub-Category]])-FIND("/",Table2[[#This Row],[Category and Sub-Category]],1))</f>
        <v>drama</v>
      </c>
      <c r="S223" s="13">
        <f>(((Table2[[#This Row],[launched_at]]/60)/60)/24)+DATE(1970,1,1)</f>
        <v>42031.837546296301</v>
      </c>
      <c r="T223" s="13">
        <f>(((Table2[[#This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Table2[[#This Row],[pledged]]/Table2[[#This Row],[goal]]</f>
        <v>0.13</v>
      </c>
      <c r="P224" s="8">
        <f>Table2[[#This Row],[pledged]]/Table2[[#This Row],[backers_count]]</f>
        <v>65</v>
      </c>
      <c r="Q224" t="str">
        <f>LEFT(Table2[[#This Row],[Category and Sub-Category]],FIND("/",Table2[[#This Row],[Category and Sub-Category]],1)-1)</f>
        <v>film &amp; video</v>
      </c>
      <c r="R224" t="str">
        <f>RIGHT(Table2[[#This Row],[Category and Sub-Category]],LEN(Table2[[#This Row],[Category and Sub-Category]])-FIND("/",Table2[[#This Row],[Category and Sub-Category]],1))</f>
        <v>drama</v>
      </c>
      <c r="S224" s="13">
        <f>(((Table2[[#This Row],[launched_at]]/60)/60)/24)+DATE(1970,1,1)</f>
        <v>42031.769884259258</v>
      </c>
      <c r="T224" s="13">
        <f>(((Table2[[#This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Table2[[#This Row],[pledged]]/Table2[[#This Row],[goal]]</f>
        <v>0</v>
      </c>
      <c r="P225" s="8" t="e">
        <f>Table2[[#This Row],[pledged]]/Table2[[#This Row],[backers_count]]</f>
        <v>#DIV/0!</v>
      </c>
      <c r="Q225" t="str">
        <f>LEFT(Table2[[#This Row],[Category and Sub-Category]],FIND("/",Table2[[#This Row],[Category and Sub-Category]],1)-1)</f>
        <v>film &amp; video</v>
      </c>
      <c r="R225" t="str">
        <f>RIGHT(Table2[[#This Row],[Category and Sub-Category]],LEN(Table2[[#This Row],[Category and Sub-Category]])-FIND("/",Table2[[#This Row],[Category and Sub-Category]],1))</f>
        <v>drama</v>
      </c>
      <c r="S225" s="13">
        <f>(((Table2[[#This Row],[launched_at]]/60)/60)/24)+DATE(1970,1,1)</f>
        <v>42482.048032407409</v>
      </c>
      <c r="T225" s="13">
        <f>(((Table2[[#This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Table2[[#This Row],[pledged]]/Table2[[#This Row],[goal]]</f>
        <v>0</v>
      </c>
      <c r="P226" s="8" t="e">
        <f>Table2[[#This Row],[pledged]]/Table2[[#This Row],[backers_count]]</f>
        <v>#DIV/0!</v>
      </c>
      <c r="Q226" t="str">
        <f>LEFT(Table2[[#This Row],[Category and Sub-Category]],FIND("/",Table2[[#This Row],[Category and Sub-Category]],1)-1)</f>
        <v>film &amp; video</v>
      </c>
      <c r="R226" t="str">
        <f>RIGHT(Table2[[#This Row],[Category and Sub-Category]],LEN(Table2[[#This Row],[Category and Sub-Category]])-FIND("/",Table2[[#This Row],[Category and Sub-Category]],1))</f>
        <v>drama</v>
      </c>
      <c r="S226" s="13">
        <f>(((Table2[[#This Row],[launched_at]]/60)/60)/24)+DATE(1970,1,1)</f>
        <v>42135.235254629632</v>
      </c>
      <c r="T226" s="13">
        <f>(((Table2[[#This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Table2[[#This Row],[pledged]]/Table2[[#This Row],[goal]]</f>
        <v>0</v>
      </c>
      <c r="P227" s="8" t="e">
        <f>Table2[[#This Row],[pledged]]/Table2[[#This Row],[backers_count]]</f>
        <v>#DIV/0!</v>
      </c>
      <c r="Q227" t="str">
        <f>LEFT(Table2[[#This Row],[Category and Sub-Category]],FIND("/",Table2[[#This Row],[Category and Sub-Category]],1)-1)</f>
        <v>film &amp; video</v>
      </c>
      <c r="R227" t="str">
        <f>RIGHT(Table2[[#This Row],[Category and Sub-Category]],LEN(Table2[[#This Row],[Category and Sub-Category]])-FIND("/",Table2[[#This Row],[Category and Sub-Category]],1))</f>
        <v>drama</v>
      </c>
      <c r="S227" s="13">
        <f>(((Table2[[#This Row],[launched_at]]/60)/60)/24)+DATE(1970,1,1)</f>
        <v>42438.961273148147</v>
      </c>
      <c r="T227" s="13">
        <f>(((Table2[[#This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Table2[[#This Row],[pledged]]/Table2[[#This Row],[goal]]</f>
        <v>8.6206896551724137E-3</v>
      </c>
      <c r="P228" s="8">
        <f>Table2[[#This Row],[pledged]]/Table2[[#This Row],[backers_count]]</f>
        <v>125</v>
      </c>
      <c r="Q228" t="str">
        <f>LEFT(Table2[[#This Row],[Category and Sub-Category]],FIND("/",Table2[[#This Row],[Category and Sub-Category]],1)-1)</f>
        <v>film &amp; video</v>
      </c>
      <c r="R228" t="str">
        <f>RIGHT(Table2[[#This Row],[Category and Sub-Category]],LEN(Table2[[#This Row],[Category and Sub-Category]])-FIND("/",Table2[[#This Row],[Category and Sub-Category]],1))</f>
        <v>drama</v>
      </c>
      <c r="S228" s="13">
        <f>(((Table2[[#This Row],[launched_at]]/60)/60)/24)+DATE(1970,1,1)</f>
        <v>42106.666018518517</v>
      </c>
      <c r="T228" s="13">
        <f>(((Table2[[#This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Table2[[#This Row],[pledged]]/Table2[[#This Row],[goal]]</f>
        <v>0</v>
      </c>
      <c r="P229" s="8" t="e">
        <f>Table2[[#This Row],[pledged]]/Table2[[#This Row],[backers_count]]</f>
        <v>#DIV/0!</v>
      </c>
      <c r="Q229" t="str">
        <f>LEFT(Table2[[#This Row],[Category and Sub-Category]],FIND("/",Table2[[#This Row],[Category and Sub-Category]],1)-1)</f>
        <v>film &amp; video</v>
      </c>
      <c r="R229" t="str">
        <f>RIGHT(Table2[[#This Row],[Category and Sub-Category]],LEN(Table2[[#This Row],[Category and Sub-Category]])-FIND("/",Table2[[#This Row],[Category and Sub-Category]],1))</f>
        <v>drama</v>
      </c>
      <c r="S229" s="13">
        <f>(((Table2[[#This Row],[launched_at]]/60)/60)/24)+DATE(1970,1,1)</f>
        <v>42164.893993055557</v>
      </c>
      <c r="T229" s="13">
        <f>(((Table2[[#This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Table2[[#This Row],[pledged]]/Table2[[#This Row],[goal]]</f>
        <v>0</v>
      </c>
      <c r="P230" s="8" t="e">
        <f>Table2[[#This Row],[pledged]]/Table2[[#This Row],[backers_count]]</f>
        <v>#DIV/0!</v>
      </c>
      <c r="Q230" t="str">
        <f>LEFT(Table2[[#This Row],[Category and Sub-Category]],FIND("/",Table2[[#This Row],[Category and Sub-Category]],1)-1)</f>
        <v>film &amp; video</v>
      </c>
      <c r="R230" t="str">
        <f>RIGHT(Table2[[#This Row],[Category and Sub-Category]],LEN(Table2[[#This Row],[Category and Sub-Category]])-FIND("/",Table2[[#This Row],[Category and Sub-Category]],1))</f>
        <v>drama</v>
      </c>
      <c r="S230" s="13">
        <f>(((Table2[[#This Row],[launched_at]]/60)/60)/24)+DATE(1970,1,1)</f>
        <v>42096.686400462961</v>
      </c>
      <c r="T230" s="13">
        <f>(((Table2[[#This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Table2[[#This Row],[pledged]]/Table2[[#This Row],[goal]]</f>
        <v>0</v>
      </c>
      <c r="P231" s="8" t="e">
        <f>Table2[[#This Row],[pledged]]/Table2[[#This Row],[backers_count]]</f>
        <v>#DIV/0!</v>
      </c>
      <c r="Q231" t="str">
        <f>LEFT(Table2[[#This Row],[Category and Sub-Category]],FIND("/",Table2[[#This Row],[Category and Sub-Category]],1)-1)</f>
        <v>film &amp; video</v>
      </c>
      <c r="R231" t="str">
        <f>RIGHT(Table2[[#This Row],[Category and Sub-Category]],LEN(Table2[[#This Row],[Category and Sub-Category]])-FIND("/",Table2[[#This Row],[Category and Sub-Category]],1))</f>
        <v>drama</v>
      </c>
      <c r="S231" s="13">
        <f>(((Table2[[#This Row],[launched_at]]/60)/60)/24)+DATE(1970,1,1)</f>
        <v>42383.933993055558</v>
      </c>
      <c r="T231" s="13">
        <f>(((Table2[[#This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Table2[[#This Row],[pledged]]/Table2[[#This Row],[goal]]</f>
        <v>4.0000000000000001E-3</v>
      </c>
      <c r="P232" s="8">
        <f>Table2[[#This Row],[pledged]]/Table2[[#This Row],[backers_count]]</f>
        <v>30</v>
      </c>
      <c r="Q232" t="str">
        <f>LEFT(Table2[[#This Row],[Category and Sub-Category]],FIND("/",Table2[[#This Row],[Category and Sub-Category]],1)-1)</f>
        <v>film &amp; video</v>
      </c>
      <c r="R232" t="str">
        <f>RIGHT(Table2[[#This Row],[Category and Sub-Category]],LEN(Table2[[#This Row],[Category and Sub-Category]])-FIND("/",Table2[[#This Row],[Category and Sub-Category]],1))</f>
        <v>drama</v>
      </c>
      <c r="S232" s="13">
        <f>(((Table2[[#This Row],[launched_at]]/60)/60)/24)+DATE(1970,1,1)</f>
        <v>42129.777210648142</v>
      </c>
      <c r="T232" s="13">
        <f>(((Table2[[#This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Table2[[#This Row],[pledged]]/Table2[[#This Row],[goal]]</f>
        <v>0</v>
      </c>
      <c r="P233" s="8" t="e">
        <f>Table2[[#This Row],[pledged]]/Table2[[#This Row],[backers_count]]</f>
        <v>#DIV/0!</v>
      </c>
      <c r="Q233" t="str">
        <f>LEFT(Table2[[#This Row],[Category and Sub-Category]],FIND("/",Table2[[#This Row],[Category and Sub-Category]],1)-1)</f>
        <v>film &amp; video</v>
      </c>
      <c r="R233" t="str">
        <f>RIGHT(Table2[[#This Row],[Category and Sub-Category]],LEN(Table2[[#This Row],[Category and Sub-Category]])-FIND("/",Table2[[#This Row],[Category and Sub-Category]],1))</f>
        <v>drama</v>
      </c>
      <c r="S233" s="13">
        <f>(((Table2[[#This Row],[launched_at]]/60)/60)/24)+DATE(1970,1,1)</f>
        <v>42341.958923611113</v>
      </c>
      <c r="T233" s="13">
        <f>(((Table2[[#This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Table2[[#This Row],[pledged]]/Table2[[#This Row],[goal]]</f>
        <v>2.75E-2</v>
      </c>
      <c r="P234" s="8">
        <f>Table2[[#This Row],[pledged]]/Table2[[#This Row],[backers_count]]</f>
        <v>15.714285714285714</v>
      </c>
      <c r="Q234" t="str">
        <f>LEFT(Table2[[#This Row],[Category and Sub-Category]],FIND("/",Table2[[#This Row],[Category and Sub-Category]],1)-1)</f>
        <v>film &amp; video</v>
      </c>
      <c r="R234" t="str">
        <f>RIGHT(Table2[[#This Row],[Category and Sub-Category]],LEN(Table2[[#This Row],[Category and Sub-Category]])-FIND("/",Table2[[#This Row],[Category and Sub-Category]],1))</f>
        <v>drama</v>
      </c>
      <c r="S234" s="13">
        <f>(((Table2[[#This Row],[launched_at]]/60)/60)/24)+DATE(1970,1,1)</f>
        <v>42032.82576388889</v>
      </c>
      <c r="T234" s="13">
        <f>(((Table2[[#This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Table2[[#This Row],[pledged]]/Table2[[#This Row],[goal]]</f>
        <v>0</v>
      </c>
      <c r="P235" s="8" t="e">
        <f>Table2[[#This Row],[pledged]]/Table2[[#This Row],[backers_count]]</f>
        <v>#DIV/0!</v>
      </c>
      <c r="Q235" t="str">
        <f>LEFT(Table2[[#This Row],[Category and Sub-Category]],FIND("/",Table2[[#This Row],[Category and Sub-Category]],1)-1)</f>
        <v>film &amp; video</v>
      </c>
      <c r="R235" t="str">
        <f>RIGHT(Table2[[#This Row],[Category and Sub-Category]],LEN(Table2[[#This Row],[Category and Sub-Category]])-FIND("/",Table2[[#This Row],[Category and Sub-Category]],1))</f>
        <v>drama</v>
      </c>
      <c r="S235" s="13">
        <f>(((Table2[[#This Row],[launched_at]]/60)/60)/24)+DATE(1970,1,1)</f>
        <v>42612.911712962959</v>
      </c>
      <c r="T235" s="13">
        <f>(((Table2[[#This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Table2[[#This Row],[pledged]]/Table2[[#This Row],[goal]]</f>
        <v>0.40100000000000002</v>
      </c>
      <c r="P236" s="8">
        <f>Table2[[#This Row],[pledged]]/Table2[[#This Row],[backers_count]]</f>
        <v>80.2</v>
      </c>
      <c r="Q236" t="str">
        <f>LEFT(Table2[[#This Row],[Category and Sub-Category]],FIND("/",Table2[[#This Row],[Category and Sub-Category]],1)-1)</f>
        <v>film &amp; video</v>
      </c>
      <c r="R236" t="str">
        <f>RIGHT(Table2[[#This Row],[Category and Sub-Category]],LEN(Table2[[#This Row],[Category and Sub-Category]])-FIND("/",Table2[[#This Row],[Category and Sub-Category]],1))</f>
        <v>drama</v>
      </c>
      <c r="S236" s="13">
        <f>(((Table2[[#This Row],[launched_at]]/60)/60)/24)+DATE(1970,1,1)</f>
        <v>42136.035405092596</v>
      </c>
      <c r="T236" s="13">
        <f>(((Table2[[#This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Table2[[#This Row],[pledged]]/Table2[[#This Row],[goal]]</f>
        <v>0</v>
      </c>
      <c r="P237" s="8" t="e">
        <f>Table2[[#This Row],[pledged]]/Table2[[#This Row],[backers_count]]</f>
        <v>#DIV/0!</v>
      </c>
      <c r="Q237" t="str">
        <f>LEFT(Table2[[#This Row],[Category and Sub-Category]],FIND("/",Table2[[#This Row],[Category and Sub-Category]],1)-1)</f>
        <v>film &amp; video</v>
      </c>
      <c r="R237" t="str">
        <f>RIGHT(Table2[[#This Row],[Category and Sub-Category]],LEN(Table2[[#This Row],[Category and Sub-Category]])-FIND("/",Table2[[#This Row],[Category and Sub-Category]],1))</f>
        <v>drama</v>
      </c>
      <c r="S237" s="13">
        <f>(((Table2[[#This Row],[launched_at]]/60)/60)/24)+DATE(1970,1,1)</f>
        <v>42164.908530092594</v>
      </c>
      <c r="T237" s="13">
        <f>(((Table2[[#This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Table2[[#This Row],[pledged]]/Table2[[#This Row],[goal]]</f>
        <v>0</v>
      </c>
      <c r="P238" s="8" t="e">
        <f>Table2[[#This Row],[pledged]]/Table2[[#This Row],[backers_count]]</f>
        <v>#DIV/0!</v>
      </c>
      <c r="Q238" t="str">
        <f>LEFT(Table2[[#This Row],[Category and Sub-Category]],FIND("/",Table2[[#This Row],[Category and Sub-Category]],1)-1)</f>
        <v>film &amp; video</v>
      </c>
      <c r="R238" t="str">
        <f>RIGHT(Table2[[#This Row],[Category and Sub-Category]],LEN(Table2[[#This Row],[Category and Sub-Category]])-FIND("/",Table2[[#This Row],[Category and Sub-Category]],1))</f>
        <v>drama</v>
      </c>
      <c r="S238" s="13">
        <f>(((Table2[[#This Row],[launched_at]]/60)/60)/24)+DATE(1970,1,1)</f>
        <v>42321.08447916666</v>
      </c>
      <c r="T238" s="13">
        <f>(((Table2[[#This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Table2[[#This Row],[pledged]]/Table2[[#This Row],[goal]]</f>
        <v>3.3333333333333335E-3</v>
      </c>
      <c r="P239" s="8">
        <f>Table2[[#This Row],[pledged]]/Table2[[#This Row],[backers_count]]</f>
        <v>50</v>
      </c>
      <c r="Q239" t="str">
        <f>LEFT(Table2[[#This Row],[Category and Sub-Category]],FIND("/",Table2[[#This Row],[Category and Sub-Category]],1)-1)</f>
        <v>film &amp; video</v>
      </c>
      <c r="R239" t="str">
        <f>RIGHT(Table2[[#This Row],[Category and Sub-Category]],LEN(Table2[[#This Row],[Category and Sub-Category]])-FIND("/",Table2[[#This Row],[Category and Sub-Category]],1))</f>
        <v>drama</v>
      </c>
      <c r="S239" s="13">
        <f>(((Table2[[#This Row],[launched_at]]/60)/60)/24)+DATE(1970,1,1)</f>
        <v>42377.577187499999</v>
      </c>
      <c r="T239" s="13">
        <f>(((Table2[[#This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Table2[[#This Row],[pledged]]/Table2[[#This Row],[goal]]</f>
        <v>0</v>
      </c>
      <c r="P240" s="8" t="e">
        <f>Table2[[#This Row],[pledged]]/Table2[[#This Row],[backers_count]]</f>
        <v>#DIV/0!</v>
      </c>
      <c r="Q240" t="str">
        <f>LEFT(Table2[[#This Row],[Category and Sub-Category]],FIND("/",Table2[[#This Row],[Category and Sub-Category]],1)-1)</f>
        <v>film &amp; video</v>
      </c>
      <c r="R240" t="str">
        <f>RIGHT(Table2[[#This Row],[Category and Sub-Category]],LEN(Table2[[#This Row],[Category and Sub-Category]])-FIND("/",Table2[[#This Row],[Category and Sub-Category]],1))</f>
        <v>drama</v>
      </c>
      <c r="S240" s="13">
        <f>(((Table2[[#This Row],[launched_at]]/60)/60)/24)+DATE(1970,1,1)</f>
        <v>42713.962499999994</v>
      </c>
      <c r="T240" s="13">
        <f>(((Table2[[#This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Table2[[#This Row],[pledged]]/Table2[[#This Row],[goal]]</f>
        <v>0.25</v>
      </c>
      <c r="P241" s="8">
        <f>Table2[[#This Row],[pledged]]/Table2[[#This Row],[backers_count]]</f>
        <v>50</v>
      </c>
      <c r="Q241" t="str">
        <f>LEFT(Table2[[#This Row],[Category and Sub-Category]],FIND("/",Table2[[#This Row],[Category and Sub-Category]],1)-1)</f>
        <v>film &amp; video</v>
      </c>
      <c r="R241" t="str">
        <f>RIGHT(Table2[[#This Row],[Category and Sub-Category]],LEN(Table2[[#This Row],[Category and Sub-Category]])-FIND("/",Table2[[#This Row],[Category and Sub-Category]],1))</f>
        <v>drama</v>
      </c>
      <c r="S241" s="13">
        <f>(((Table2[[#This Row],[launched_at]]/60)/60)/24)+DATE(1970,1,1)</f>
        <v>42297.110300925924</v>
      </c>
      <c r="T241" s="13">
        <f>(((Table2[[#This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Table2[[#This Row],[pledged]]/Table2[[#This Row],[goal]]</f>
        <v>1.0763413333333334</v>
      </c>
      <c r="P242" s="8">
        <f>Table2[[#This Row],[pledged]]/Table2[[#This Row],[backers_count]]</f>
        <v>117.84759124087591</v>
      </c>
      <c r="Q242" t="str">
        <f>LEFT(Table2[[#This Row],[Category and Sub-Category]],FIND("/",Table2[[#This Row],[Category and Sub-Category]],1)-1)</f>
        <v>film &amp; video</v>
      </c>
      <c r="R242" t="str">
        <f>RIGHT(Table2[[#This Row],[Category and Sub-Category]],LEN(Table2[[#This Row],[Category and Sub-Category]])-FIND("/",Table2[[#This Row],[Category and Sub-Category]],1))</f>
        <v>documentary</v>
      </c>
      <c r="S242" s="13">
        <f>(((Table2[[#This Row],[launched_at]]/60)/60)/24)+DATE(1970,1,1)</f>
        <v>41354.708460648151</v>
      </c>
      <c r="T242" s="13">
        <f>(((Table2[[#This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Table2[[#This Row],[pledged]]/Table2[[#This Row],[goal]]</f>
        <v>1.1263736263736264</v>
      </c>
      <c r="P243" s="8">
        <f>Table2[[#This Row],[pledged]]/Table2[[#This Row],[backers_count]]</f>
        <v>109.04255319148936</v>
      </c>
      <c r="Q243" t="str">
        <f>LEFT(Table2[[#This Row],[Category and Sub-Category]],FIND("/",Table2[[#This Row],[Category and Sub-Category]],1)-1)</f>
        <v>film &amp; video</v>
      </c>
      <c r="R243" t="str">
        <f>RIGHT(Table2[[#This Row],[Category and Sub-Category]],LEN(Table2[[#This Row],[Category and Sub-Category]])-FIND("/",Table2[[#This Row],[Category and Sub-Category]],1))</f>
        <v>documentary</v>
      </c>
      <c r="S243" s="13">
        <f>(((Table2[[#This Row],[launched_at]]/60)/60)/24)+DATE(1970,1,1)</f>
        <v>41949.697962962964</v>
      </c>
      <c r="T243" s="13">
        <f>(((Table2[[#This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Table2[[#This Row],[pledged]]/Table2[[#This Row],[goal]]</f>
        <v>1.1346153846153846</v>
      </c>
      <c r="P244" s="8">
        <f>Table2[[#This Row],[pledged]]/Table2[[#This Row],[backers_count]]</f>
        <v>73.019801980198025</v>
      </c>
      <c r="Q244" t="str">
        <f>LEFT(Table2[[#This Row],[Category and Sub-Category]],FIND("/",Table2[[#This Row],[Category and Sub-Category]],1)-1)</f>
        <v>film &amp; video</v>
      </c>
      <c r="R244" t="str">
        <f>RIGHT(Table2[[#This Row],[Category and Sub-Category]],LEN(Table2[[#This Row],[Category and Sub-Category]])-FIND("/",Table2[[#This Row],[Category and Sub-Category]],1))</f>
        <v>documentary</v>
      </c>
      <c r="S244" s="13">
        <f>(((Table2[[#This Row],[launched_at]]/60)/60)/24)+DATE(1970,1,1)</f>
        <v>40862.492939814816</v>
      </c>
      <c r="T244" s="13">
        <f>(((Table2[[#This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Table2[[#This Row],[pledged]]/Table2[[#This Row],[goal]]</f>
        <v>1.0259199999999999</v>
      </c>
      <c r="P245" s="8">
        <f>Table2[[#This Row],[pledged]]/Table2[[#This Row],[backers_count]]</f>
        <v>78.195121951219505</v>
      </c>
      <c r="Q245" t="str">
        <f>LEFT(Table2[[#This Row],[Category and Sub-Category]],FIND("/",Table2[[#This Row],[Category and Sub-Category]],1)-1)</f>
        <v>film &amp; video</v>
      </c>
      <c r="R245" t="str">
        <f>RIGHT(Table2[[#This Row],[Category and Sub-Category]],LEN(Table2[[#This Row],[Category and Sub-Category]])-FIND("/",Table2[[#This Row],[Category and Sub-Category]],1))</f>
        <v>documentary</v>
      </c>
      <c r="S245" s="13">
        <f>(((Table2[[#This Row],[launched_at]]/60)/60)/24)+DATE(1970,1,1)</f>
        <v>41662.047500000001</v>
      </c>
      <c r="T245" s="13">
        <f>(((Table2[[#This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Table2[[#This Row],[pledged]]/Table2[[#This Row],[goal]]</f>
        <v>1.1375714285714287</v>
      </c>
      <c r="P246" s="8">
        <f>Table2[[#This Row],[pledged]]/Table2[[#This Row],[backers_count]]</f>
        <v>47.398809523809526</v>
      </c>
      <c r="Q246" t="str">
        <f>LEFT(Table2[[#This Row],[Category and Sub-Category]],FIND("/",Table2[[#This Row],[Category and Sub-Category]],1)-1)</f>
        <v>film &amp; video</v>
      </c>
      <c r="R246" t="str">
        <f>RIGHT(Table2[[#This Row],[Category and Sub-Category]],LEN(Table2[[#This Row],[Category and Sub-Category]])-FIND("/",Table2[[#This Row],[Category and Sub-Category]],1))</f>
        <v>documentary</v>
      </c>
      <c r="S246" s="13">
        <f>(((Table2[[#This Row],[launched_at]]/60)/60)/24)+DATE(1970,1,1)</f>
        <v>40213.323599537034</v>
      </c>
      <c r="T246" s="13">
        <f>(((Table2[[#This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Table2[[#This Row],[pledged]]/Table2[[#This Row],[goal]]</f>
        <v>1.0371999999999999</v>
      </c>
      <c r="P247" s="8">
        <f>Table2[[#This Row],[pledged]]/Table2[[#This Row],[backers_count]]</f>
        <v>54.020833333333336</v>
      </c>
      <c r="Q247" t="str">
        <f>LEFT(Table2[[#This Row],[Category and Sub-Category]],FIND("/",Table2[[#This Row],[Category and Sub-Category]],1)-1)</f>
        <v>film &amp; video</v>
      </c>
      <c r="R247" t="str">
        <f>RIGHT(Table2[[#This Row],[Category and Sub-Category]],LEN(Table2[[#This Row],[Category and Sub-Category]])-FIND("/",Table2[[#This Row],[Category and Sub-Category]],1))</f>
        <v>documentary</v>
      </c>
      <c r="S247" s="13">
        <f>(((Table2[[#This Row],[launched_at]]/60)/60)/24)+DATE(1970,1,1)</f>
        <v>41107.053067129629</v>
      </c>
      <c r="T247" s="13">
        <f>(((Table2[[#This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Table2[[#This Row],[pledged]]/Table2[[#This Row],[goal]]</f>
        <v>3.0546000000000002</v>
      </c>
      <c r="P248" s="8">
        <f>Table2[[#This Row],[pledged]]/Table2[[#This Row],[backers_count]]</f>
        <v>68.488789237668158</v>
      </c>
      <c r="Q248" t="str">
        <f>LEFT(Table2[[#This Row],[Category and Sub-Category]],FIND("/",Table2[[#This Row],[Category and Sub-Category]],1)-1)</f>
        <v>film &amp; video</v>
      </c>
      <c r="R248" t="str">
        <f>RIGHT(Table2[[#This Row],[Category and Sub-Category]],LEN(Table2[[#This Row],[Category and Sub-Category]])-FIND("/",Table2[[#This Row],[Category and Sub-Category]],1))</f>
        <v>documentary</v>
      </c>
      <c r="S248" s="13">
        <f>(((Table2[[#This Row],[launched_at]]/60)/60)/24)+DATE(1970,1,1)</f>
        <v>40480.363483796296</v>
      </c>
      <c r="T248" s="13">
        <f>(((Table2[[#This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Table2[[#This Row],[pledged]]/Table2[[#This Row],[goal]]</f>
        <v>1.341</v>
      </c>
      <c r="P249" s="8">
        <f>Table2[[#This Row],[pledged]]/Table2[[#This Row],[backers_count]]</f>
        <v>108.14516129032258</v>
      </c>
      <c r="Q249" t="str">
        <f>LEFT(Table2[[#This Row],[Category and Sub-Category]],FIND("/",Table2[[#This Row],[Category and Sub-Category]],1)-1)</f>
        <v>film &amp; video</v>
      </c>
      <c r="R249" t="str">
        <f>RIGHT(Table2[[#This Row],[Category and Sub-Category]],LEN(Table2[[#This Row],[Category and Sub-Category]])-FIND("/",Table2[[#This Row],[Category and Sub-Category]],1))</f>
        <v>documentary</v>
      </c>
      <c r="S249" s="13">
        <f>(((Table2[[#This Row],[launched_at]]/60)/60)/24)+DATE(1970,1,1)</f>
        <v>40430.604328703703</v>
      </c>
      <c r="T249" s="13">
        <f>(((Table2[[#This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Table2[[#This Row],[pledged]]/Table2[[#This Row],[goal]]</f>
        <v>1.0133294117647058</v>
      </c>
      <c r="P250" s="8">
        <f>Table2[[#This Row],[pledged]]/Table2[[#This Row],[backers_count]]</f>
        <v>589.95205479452056</v>
      </c>
      <c r="Q250" t="str">
        <f>LEFT(Table2[[#This Row],[Category and Sub-Category]],FIND("/",Table2[[#This Row],[Category and Sub-Category]],1)-1)</f>
        <v>film &amp; video</v>
      </c>
      <c r="R250" t="str">
        <f>RIGHT(Table2[[#This Row],[Category and Sub-Category]],LEN(Table2[[#This Row],[Category and Sub-Category]])-FIND("/",Table2[[#This Row],[Category and Sub-Category]],1))</f>
        <v>documentary</v>
      </c>
      <c r="S250" s="13">
        <f>(((Table2[[#This Row],[launched_at]]/60)/60)/24)+DATE(1970,1,1)</f>
        <v>40870.774409722224</v>
      </c>
      <c r="T250" s="13">
        <f>(((Table2[[#This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Table2[[#This Row],[pledged]]/Table2[[#This Row],[goal]]</f>
        <v>1.1292</v>
      </c>
      <c r="P251" s="8">
        <f>Table2[[#This Row],[pledged]]/Table2[[#This Row],[backers_count]]</f>
        <v>48.051063829787232</v>
      </c>
      <c r="Q251" t="str">
        <f>LEFT(Table2[[#This Row],[Category and Sub-Category]],FIND("/",Table2[[#This Row],[Category and Sub-Category]],1)-1)</f>
        <v>film &amp; video</v>
      </c>
      <c r="R251" t="str">
        <f>RIGHT(Table2[[#This Row],[Category and Sub-Category]],LEN(Table2[[#This Row],[Category and Sub-Category]])-FIND("/",Table2[[#This Row],[Category and Sub-Category]],1))</f>
        <v>documentary</v>
      </c>
      <c r="S251" s="13">
        <f>(((Table2[[#This Row],[launched_at]]/60)/60)/24)+DATE(1970,1,1)</f>
        <v>40332.923842592594</v>
      </c>
      <c r="T251" s="13">
        <f>(((Table2[[#This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Table2[[#This Row],[pledged]]/Table2[[#This Row],[goal]]</f>
        <v>1.0558333333333334</v>
      </c>
      <c r="P252" s="8">
        <f>Table2[[#This Row],[pledged]]/Table2[[#This Row],[backers_count]]</f>
        <v>72.482837528604122</v>
      </c>
      <c r="Q252" t="str">
        <f>LEFT(Table2[[#This Row],[Category and Sub-Category]],FIND("/",Table2[[#This Row],[Category and Sub-Category]],1)-1)</f>
        <v>film &amp; video</v>
      </c>
      <c r="R252" t="str">
        <f>RIGHT(Table2[[#This Row],[Category and Sub-Category]],LEN(Table2[[#This Row],[Category and Sub-Category]])-FIND("/",Table2[[#This Row],[Category and Sub-Category]],1))</f>
        <v>documentary</v>
      </c>
      <c r="S252" s="13">
        <f>(((Table2[[#This Row],[launched_at]]/60)/60)/24)+DATE(1970,1,1)</f>
        <v>41401.565868055557</v>
      </c>
      <c r="T252" s="13">
        <f>(((Table2[[#This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Table2[[#This Row],[pledged]]/Table2[[#This Row],[goal]]</f>
        <v>1.2557142857142858</v>
      </c>
      <c r="P253" s="8">
        <f>Table2[[#This Row],[pledged]]/Table2[[#This Row],[backers_count]]</f>
        <v>57.077922077922075</v>
      </c>
      <c r="Q253" t="str">
        <f>LEFT(Table2[[#This Row],[Category and Sub-Category]],FIND("/",Table2[[#This Row],[Category and Sub-Category]],1)-1)</f>
        <v>film &amp; video</v>
      </c>
      <c r="R253" t="str">
        <f>RIGHT(Table2[[#This Row],[Category and Sub-Category]],LEN(Table2[[#This Row],[Category and Sub-Category]])-FIND("/",Table2[[#This Row],[Category and Sub-Category]],1))</f>
        <v>documentary</v>
      </c>
      <c r="S253" s="13">
        <f>(((Table2[[#This Row],[launched_at]]/60)/60)/24)+DATE(1970,1,1)</f>
        <v>41013.787569444445</v>
      </c>
      <c r="T253" s="13">
        <f>(((Table2[[#This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Table2[[#This Row],[pledged]]/Table2[[#This Row],[goal]]</f>
        <v>1.8455999999999999</v>
      </c>
      <c r="P254" s="8">
        <f>Table2[[#This Row],[pledged]]/Table2[[#This Row],[backers_count]]</f>
        <v>85.444444444444443</v>
      </c>
      <c r="Q254" t="str">
        <f>LEFT(Table2[[#This Row],[Category and Sub-Category]],FIND("/",Table2[[#This Row],[Category and Sub-Category]],1)-1)</f>
        <v>film &amp; video</v>
      </c>
      <c r="R254" t="str">
        <f>RIGHT(Table2[[#This Row],[Category and Sub-Category]],LEN(Table2[[#This Row],[Category and Sub-Category]])-FIND("/",Table2[[#This Row],[Category and Sub-Category]],1))</f>
        <v>documentary</v>
      </c>
      <c r="S254" s="13">
        <f>(((Table2[[#This Row],[launched_at]]/60)/60)/24)+DATE(1970,1,1)</f>
        <v>40266.662708333337</v>
      </c>
      <c r="T254" s="13">
        <f>(((Table2[[#This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Table2[[#This Row],[pledged]]/Table2[[#This Row],[goal]]</f>
        <v>1.0073333333333334</v>
      </c>
      <c r="P255" s="8">
        <f>Table2[[#This Row],[pledged]]/Table2[[#This Row],[backers_count]]</f>
        <v>215.85714285714286</v>
      </c>
      <c r="Q255" t="str">
        <f>LEFT(Table2[[#This Row],[Category and Sub-Category]],FIND("/",Table2[[#This Row],[Category and Sub-Category]],1)-1)</f>
        <v>film &amp; video</v>
      </c>
      <c r="R255" t="str">
        <f>RIGHT(Table2[[#This Row],[Category and Sub-Category]],LEN(Table2[[#This Row],[Category and Sub-Category]])-FIND("/",Table2[[#This Row],[Category and Sub-Category]],1))</f>
        <v>documentary</v>
      </c>
      <c r="S255" s="13">
        <f>(((Table2[[#This Row],[launched_at]]/60)/60)/24)+DATE(1970,1,1)</f>
        <v>40924.650868055556</v>
      </c>
      <c r="T255" s="13">
        <f>(((Table2[[#This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Table2[[#This Row],[pledged]]/Table2[[#This Row],[goal]]</f>
        <v>1.1694724999999999</v>
      </c>
      <c r="P256" s="8">
        <f>Table2[[#This Row],[pledged]]/Table2[[#This Row],[backers_count]]</f>
        <v>89.38643312101911</v>
      </c>
      <c r="Q256" t="str">
        <f>LEFT(Table2[[#This Row],[Category and Sub-Category]],FIND("/",Table2[[#This Row],[Category and Sub-Category]],1)-1)</f>
        <v>film &amp; video</v>
      </c>
      <c r="R256" t="str">
        <f>RIGHT(Table2[[#This Row],[Category and Sub-Category]],LEN(Table2[[#This Row],[Category and Sub-Category]])-FIND("/",Table2[[#This Row],[Category and Sub-Category]],1))</f>
        <v>documentary</v>
      </c>
      <c r="S256" s="13">
        <f>(((Table2[[#This Row],[launched_at]]/60)/60)/24)+DATE(1970,1,1)</f>
        <v>42263.952662037031</v>
      </c>
      <c r="T256" s="13">
        <f>(((Table2[[#This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Table2[[#This Row],[pledged]]/Table2[[#This Row],[goal]]</f>
        <v>1.0673325</v>
      </c>
      <c r="P257" s="8">
        <f>Table2[[#This Row],[pledged]]/Table2[[#This Row],[backers_count]]</f>
        <v>45.418404255319146</v>
      </c>
      <c r="Q257" t="str">
        <f>LEFT(Table2[[#This Row],[Category and Sub-Category]],FIND("/",Table2[[#This Row],[Category and Sub-Category]],1)-1)</f>
        <v>film &amp; video</v>
      </c>
      <c r="R257" t="str">
        <f>RIGHT(Table2[[#This Row],[Category and Sub-Category]],LEN(Table2[[#This Row],[Category and Sub-Category]])-FIND("/",Table2[[#This Row],[Category and Sub-Category]],1))</f>
        <v>documentary</v>
      </c>
      <c r="S257" s="13">
        <f>(((Table2[[#This Row],[launched_at]]/60)/60)/24)+DATE(1970,1,1)</f>
        <v>40588.526412037041</v>
      </c>
      <c r="T257" s="13">
        <f>(((Table2[[#This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Table2[[#This Row],[pledged]]/Table2[[#This Row],[goal]]</f>
        <v>1.391</v>
      </c>
      <c r="P258" s="8">
        <f>Table2[[#This Row],[pledged]]/Table2[[#This Row],[backers_count]]</f>
        <v>65.756363636363631</v>
      </c>
      <c r="Q258" t="str">
        <f>LEFT(Table2[[#This Row],[Category and Sub-Category]],FIND("/",Table2[[#This Row],[Category and Sub-Category]],1)-1)</f>
        <v>film &amp; video</v>
      </c>
      <c r="R258" t="str">
        <f>RIGHT(Table2[[#This Row],[Category and Sub-Category]],LEN(Table2[[#This Row],[Category and Sub-Category]])-FIND("/",Table2[[#This Row],[Category and Sub-Category]],1))</f>
        <v>documentary</v>
      </c>
      <c r="S258" s="13">
        <f>(((Table2[[#This Row],[launched_at]]/60)/60)/24)+DATE(1970,1,1)</f>
        <v>41319.769293981481</v>
      </c>
      <c r="T258" s="13">
        <f>(((Table2[[#This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Table2[[#This Row],[pledged]]/Table2[[#This Row],[goal]]</f>
        <v>1.0672648571428571</v>
      </c>
      <c r="P259" s="8">
        <f>Table2[[#This Row],[pledged]]/Table2[[#This Row],[backers_count]]</f>
        <v>66.70405357142856</v>
      </c>
      <c r="Q259" t="str">
        <f>LEFT(Table2[[#This Row],[Category and Sub-Category]],FIND("/",Table2[[#This Row],[Category and Sub-Category]],1)-1)</f>
        <v>film &amp; video</v>
      </c>
      <c r="R259" t="str">
        <f>RIGHT(Table2[[#This Row],[Category and Sub-Category]],LEN(Table2[[#This Row],[Category and Sub-Category]])-FIND("/",Table2[[#This Row],[Category and Sub-Category]],1))</f>
        <v>documentary</v>
      </c>
      <c r="S259" s="13">
        <f>(((Table2[[#This Row],[launched_at]]/60)/60)/24)+DATE(1970,1,1)</f>
        <v>42479.626875000002</v>
      </c>
      <c r="T259" s="13">
        <f>(((Table2[[#This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Table2[[#This Row],[pledged]]/Table2[[#This Row],[goal]]</f>
        <v>1.9114</v>
      </c>
      <c r="P260" s="8">
        <f>Table2[[#This Row],[pledged]]/Table2[[#This Row],[backers_count]]</f>
        <v>83.345930232558146</v>
      </c>
      <c r="Q260" t="str">
        <f>LEFT(Table2[[#This Row],[Category and Sub-Category]],FIND("/",Table2[[#This Row],[Category and Sub-Category]],1)-1)</f>
        <v>film &amp; video</v>
      </c>
      <c r="R260" t="str">
        <f>RIGHT(Table2[[#This Row],[Category and Sub-Category]],LEN(Table2[[#This Row],[Category and Sub-Category]])-FIND("/",Table2[[#This Row],[Category and Sub-Category]],1))</f>
        <v>documentary</v>
      </c>
      <c r="S260" s="13">
        <f>(((Table2[[#This Row],[launched_at]]/60)/60)/24)+DATE(1970,1,1)</f>
        <v>40682.051689814813</v>
      </c>
      <c r="T260" s="13">
        <f>(((Table2[[#This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Table2[[#This Row],[pledged]]/Table2[[#This Row],[goal]]</f>
        <v>1.3193789333333332</v>
      </c>
      <c r="P261" s="8">
        <f>Table2[[#This Row],[pledged]]/Table2[[#This Row],[backers_count]]</f>
        <v>105.04609341825902</v>
      </c>
      <c r="Q261" t="str">
        <f>LEFT(Table2[[#This Row],[Category and Sub-Category]],FIND("/",Table2[[#This Row],[Category and Sub-Category]],1)-1)</f>
        <v>film &amp; video</v>
      </c>
      <c r="R261" t="str">
        <f>RIGHT(Table2[[#This Row],[Category and Sub-Category]],LEN(Table2[[#This Row],[Category and Sub-Category]])-FIND("/",Table2[[#This Row],[Category and Sub-Category]],1))</f>
        <v>documentary</v>
      </c>
      <c r="S261" s="13">
        <f>(((Table2[[#This Row],[launched_at]]/60)/60)/24)+DATE(1970,1,1)</f>
        <v>42072.738067129627</v>
      </c>
      <c r="T261" s="13">
        <f>(((Table2[[#This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Table2[[#This Row],[pledged]]/Table2[[#This Row],[goal]]</f>
        <v>1.0640000000000001</v>
      </c>
      <c r="P262" s="8">
        <f>Table2[[#This Row],[pledged]]/Table2[[#This Row],[backers_count]]</f>
        <v>120.90909090909091</v>
      </c>
      <c r="Q262" t="str">
        <f>LEFT(Table2[[#This Row],[Category and Sub-Category]],FIND("/",Table2[[#This Row],[Category and Sub-Category]],1)-1)</f>
        <v>film &amp; video</v>
      </c>
      <c r="R262" t="str">
        <f>RIGHT(Table2[[#This Row],[Category and Sub-Category]],LEN(Table2[[#This Row],[Category and Sub-Category]])-FIND("/",Table2[[#This Row],[Category and Sub-Category]],1))</f>
        <v>documentary</v>
      </c>
      <c r="S262" s="13">
        <f>(((Table2[[#This Row],[launched_at]]/60)/60)/24)+DATE(1970,1,1)</f>
        <v>40330.755543981482</v>
      </c>
      <c r="T262" s="13">
        <f>(((Table2[[#This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Table2[[#This Row],[pledged]]/Table2[[#This Row],[goal]]</f>
        <v>1.0740000000000001</v>
      </c>
      <c r="P263" s="8">
        <f>Table2[[#This Row],[pledged]]/Table2[[#This Row],[backers_count]]</f>
        <v>97.63636363636364</v>
      </c>
      <c r="Q263" t="str">
        <f>LEFT(Table2[[#This Row],[Category and Sub-Category]],FIND("/",Table2[[#This Row],[Category and Sub-Category]],1)-1)</f>
        <v>film &amp; video</v>
      </c>
      <c r="R263" t="str">
        <f>RIGHT(Table2[[#This Row],[Category and Sub-Category]],LEN(Table2[[#This Row],[Category and Sub-Category]])-FIND("/",Table2[[#This Row],[Category and Sub-Category]],1))</f>
        <v>documentary</v>
      </c>
      <c r="S263" s="13">
        <f>(((Table2[[#This Row],[launched_at]]/60)/60)/24)+DATE(1970,1,1)</f>
        <v>41017.885462962964</v>
      </c>
      <c r="T263" s="13">
        <f>(((Table2[[#This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Table2[[#This Row],[pledged]]/Table2[[#This Row],[goal]]</f>
        <v>2.4</v>
      </c>
      <c r="P264" s="8">
        <f>Table2[[#This Row],[pledged]]/Table2[[#This Row],[backers_count]]</f>
        <v>41.379310344827587</v>
      </c>
      <c r="Q264" t="str">
        <f>LEFT(Table2[[#This Row],[Category and Sub-Category]],FIND("/",Table2[[#This Row],[Category and Sub-Category]],1)-1)</f>
        <v>film &amp; video</v>
      </c>
      <c r="R264" t="str">
        <f>RIGHT(Table2[[#This Row],[Category and Sub-Category]],LEN(Table2[[#This Row],[Category and Sub-Category]])-FIND("/",Table2[[#This Row],[Category and Sub-Category]],1))</f>
        <v>documentary</v>
      </c>
      <c r="S264" s="13">
        <f>(((Table2[[#This Row],[launched_at]]/60)/60)/24)+DATE(1970,1,1)</f>
        <v>40555.24800925926</v>
      </c>
      <c r="T264" s="13">
        <f>(((Table2[[#This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Table2[[#This Row],[pledged]]/Table2[[#This Row],[goal]]</f>
        <v>1.1808107999999999</v>
      </c>
      <c r="P265" s="8">
        <f>Table2[[#This Row],[pledged]]/Table2[[#This Row],[backers_count]]</f>
        <v>30.654485981308412</v>
      </c>
      <c r="Q265" t="str">
        <f>LEFT(Table2[[#This Row],[Category and Sub-Category]],FIND("/",Table2[[#This Row],[Category and Sub-Category]],1)-1)</f>
        <v>film &amp; video</v>
      </c>
      <c r="R265" t="str">
        <f>RIGHT(Table2[[#This Row],[Category and Sub-Category]],LEN(Table2[[#This Row],[Category and Sub-Category]])-FIND("/",Table2[[#This Row],[Category and Sub-Category]],1))</f>
        <v>documentary</v>
      </c>
      <c r="S265" s="13">
        <f>(((Table2[[#This Row],[launched_at]]/60)/60)/24)+DATE(1970,1,1)</f>
        <v>41149.954791666663</v>
      </c>
      <c r="T265" s="13">
        <f>(((Table2[[#This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Table2[[#This Row],[pledged]]/Table2[[#This Row],[goal]]</f>
        <v>1.1819999999999999</v>
      </c>
      <c r="P266" s="8">
        <f>Table2[[#This Row],[pledged]]/Table2[[#This Row],[backers_count]]</f>
        <v>64.945054945054949</v>
      </c>
      <c r="Q266" t="str">
        <f>LEFT(Table2[[#This Row],[Category and Sub-Category]],FIND("/",Table2[[#This Row],[Category and Sub-Category]],1)-1)</f>
        <v>film &amp; video</v>
      </c>
      <c r="R266" t="str">
        <f>RIGHT(Table2[[#This Row],[Category and Sub-Category]],LEN(Table2[[#This Row],[Category and Sub-Category]])-FIND("/",Table2[[#This Row],[Category and Sub-Category]],1))</f>
        <v>documentary</v>
      </c>
      <c r="S266" s="13">
        <f>(((Table2[[#This Row],[launched_at]]/60)/60)/24)+DATE(1970,1,1)</f>
        <v>41010.620312500003</v>
      </c>
      <c r="T266" s="13">
        <f>(((Table2[[#This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Table2[[#This Row],[pledged]]/Table2[[#This Row],[goal]]</f>
        <v>1.111</v>
      </c>
      <c r="P267" s="8">
        <f>Table2[[#This Row],[pledged]]/Table2[[#This Row],[backers_count]]</f>
        <v>95.775862068965523</v>
      </c>
      <c r="Q267" t="str">
        <f>LEFT(Table2[[#This Row],[Category and Sub-Category]],FIND("/",Table2[[#This Row],[Category and Sub-Category]],1)-1)</f>
        <v>film &amp; video</v>
      </c>
      <c r="R267" t="str">
        <f>RIGHT(Table2[[#This Row],[Category and Sub-Category]],LEN(Table2[[#This Row],[Category and Sub-Category]])-FIND("/",Table2[[#This Row],[Category and Sub-Category]],1))</f>
        <v>documentary</v>
      </c>
      <c r="S267" s="13">
        <f>(((Table2[[#This Row],[launched_at]]/60)/60)/24)+DATE(1970,1,1)</f>
        <v>40267.245717592588</v>
      </c>
      <c r="T267" s="13">
        <f>(((Table2[[#This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Table2[[#This Row],[pledged]]/Table2[[#This Row],[goal]]</f>
        <v>1.4550000000000001</v>
      </c>
      <c r="P268" s="8">
        <f>Table2[[#This Row],[pledged]]/Table2[[#This Row],[backers_count]]</f>
        <v>40.416666666666664</v>
      </c>
      <c r="Q268" t="str">
        <f>LEFT(Table2[[#This Row],[Category and Sub-Category]],FIND("/",Table2[[#This Row],[Category and Sub-Category]],1)-1)</f>
        <v>film &amp; video</v>
      </c>
      <c r="R268" t="str">
        <f>RIGHT(Table2[[#This Row],[Category and Sub-Category]],LEN(Table2[[#This Row],[Category and Sub-Category]])-FIND("/",Table2[[#This Row],[Category and Sub-Category]],1))</f>
        <v>documentary</v>
      </c>
      <c r="S268" s="13">
        <f>(((Table2[[#This Row],[launched_at]]/60)/60)/24)+DATE(1970,1,1)</f>
        <v>40205.174849537041</v>
      </c>
      <c r="T268" s="13">
        <f>(((Table2[[#This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Table2[[#This Row],[pledged]]/Table2[[#This Row],[goal]]</f>
        <v>1.3162883248730965</v>
      </c>
      <c r="P269" s="8">
        <f>Table2[[#This Row],[pledged]]/Table2[[#This Row],[backers_count]]</f>
        <v>78.578424242424248</v>
      </c>
      <c r="Q269" t="str">
        <f>LEFT(Table2[[#This Row],[Category and Sub-Category]],FIND("/",Table2[[#This Row],[Category and Sub-Category]],1)-1)</f>
        <v>film &amp; video</v>
      </c>
      <c r="R269" t="str">
        <f>RIGHT(Table2[[#This Row],[Category and Sub-Category]],LEN(Table2[[#This Row],[Category and Sub-Category]])-FIND("/",Table2[[#This Row],[Category and Sub-Category]],1))</f>
        <v>documentary</v>
      </c>
      <c r="S269" s="13">
        <f>(((Table2[[#This Row],[launched_at]]/60)/60)/24)+DATE(1970,1,1)</f>
        <v>41785.452534722222</v>
      </c>
      <c r="T269" s="13">
        <f>(((Table2[[#This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Table2[[#This Row],[pledged]]/Table2[[#This Row],[goal]]</f>
        <v>1.1140000000000001</v>
      </c>
      <c r="P270" s="8">
        <f>Table2[[#This Row],[pledged]]/Table2[[#This Row],[backers_count]]</f>
        <v>50.18018018018018</v>
      </c>
      <c r="Q270" t="str">
        <f>LEFT(Table2[[#This Row],[Category and Sub-Category]],FIND("/",Table2[[#This Row],[Category and Sub-Category]],1)-1)</f>
        <v>film &amp; video</v>
      </c>
      <c r="R270" t="str">
        <f>RIGHT(Table2[[#This Row],[Category and Sub-Category]],LEN(Table2[[#This Row],[Category and Sub-Category]])-FIND("/",Table2[[#This Row],[Category and Sub-Category]],1))</f>
        <v>documentary</v>
      </c>
      <c r="S270" s="13">
        <f>(((Table2[[#This Row],[launched_at]]/60)/60)/24)+DATE(1970,1,1)</f>
        <v>40809.15252314815</v>
      </c>
      <c r="T270" s="13">
        <f>(((Table2[[#This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Table2[[#This Row],[pledged]]/Table2[[#This Row],[goal]]</f>
        <v>1.4723377</v>
      </c>
      <c r="P271" s="8">
        <f>Table2[[#This Row],[pledged]]/Table2[[#This Row],[backers_count]]</f>
        <v>92.251735588972423</v>
      </c>
      <c r="Q271" t="str">
        <f>LEFT(Table2[[#This Row],[Category and Sub-Category]],FIND("/",Table2[[#This Row],[Category and Sub-Category]],1)-1)</f>
        <v>film &amp; video</v>
      </c>
      <c r="R271" t="str">
        <f>RIGHT(Table2[[#This Row],[Category and Sub-Category]],LEN(Table2[[#This Row],[Category and Sub-Category]])-FIND("/",Table2[[#This Row],[Category and Sub-Category]],1))</f>
        <v>documentary</v>
      </c>
      <c r="S271" s="13">
        <f>(((Table2[[#This Row],[launched_at]]/60)/60)/24)+DATE(1970,1,1)</f>
        <v>42758.197013888886</v>
      </c>
      <c r="T271" s="13">
        <f>(((Table2[[#This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Table2[[#This Row],[pledged]]/Table2[[#This Row],[goal]]</f>
        <v>1.5260869565217392</v>
      </c>
      <c r="P272" s="8">
        <f>Table2[[#This Row],[pledged]]/Table2[[#This Row],[backers_count]]</f>
        <v>57.540983606557376</v>
      </c>
      <c r="Q272" t="str">
        <f>LEFT(Table2[[#This Row],[Category and Sub-Category]],FIND("/",Table2[[#This Row],[Category and Sub-Category]],1)-1)</f>
        <v>film &amp; video</v>
      </c>
      <c r="R272" t="str">
        <f>RIGHT(Table2[[#This Row],[Category and Sub-Category]],LEN(Table2[[#This Row],[Category and Sub-Category]])-FIND("/",Table2[[#This Row],[Category and Sub-Category]],1))</f>
        <v>documentary</v>
      </c>
      <c r="S272" s="13">
        <f>(((Table2[[#This Row],[launched_at]]/60)/60)/24)+DATE(1970,1,1)</f>
        <v>40637.866550925923</v>
      </c>
      <c r="T272" s="13">
        <f>(((Table2[[#This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Table2[[#This Row],[pledged]]/Table2[[#This Row],[goal]]</f>
        <v>1.0468</v>
      </c>
      <c r="P273" s="8">
        <f>Table2[[#This Row],[pledged]]/Table2[[#This Row],[backers_count]]</f>
        <v>109.42160278745645</v>
      </c>
      <c r="Q273" t="str">
        <f>LEFT(Table2[[#This Row],[Category and Sub-Category]],FIND("/",Table2[[#This Row],[Category and Sub-Category]],1)-1)</f>
        <v>film &amp; video</v>
      </c>
      <c r="R273" t="str">
        <f>RIGHT(Table2[[#This Row],[Category and Sub-Category]],LEN(Table2[[#This Row],[Category and Sub-Category]])-FIND("/",Table2[[#This Row],[Category and Sub-Category]],1))</f>
        <v>documentary</v>
      </c>
      <c r="S273" s="13">
        <f>(((Table2[[#This Row],[launched_at]]/60)/60)/24)+DATE(1970,1,1)</f>
        <v>41612.10024305556</v>
      </c>
      <c r="T273" s="13">
        <f>(((Table2[[#This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Table2[[#This Row],[pledged]]/Table2[[#This Row],[goal]]</f>
        <v>1.7743366666666667</v>
      </c>
      <c r="P274" s="8">
        <f>Table2[[#This Row],[pledged]]/Table2[[#This Row],[backers_count]]</f>
        <v>81.892461538461546</v>
      </c>
      <c r="Q274" t="str">
        <f>LEFT(Table2[[#This Row],[Category and Sub-Category]],FIND("/",Table2[[#This Row],[Category and Sub-Category]],1)-1)</f>
        <v>film &amp; video</v>
      </c>
      <c r="R274" t="str">
        <f>RIGHT(Table2[[#This Row],[Category and Sub-Category]],LEN(Table2[[#This Row],[Category and Sub-Category]])-FIND("/",Table2[[#This Row],[Category and Sub-Category]],1))</f>
        <v>documentary</v>
      </c>
      <c r="S274" s="13">
        <f>(((Table2[[#This Row],[launched_at]]/60)/60)/24)+DATE(1970,1,1)</f>
        <v>40235.900358796294</v>
      </c>
      <c r="T274" s="13">
        <f>(((Table2[[#This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Table2[[#This Row],[pledged]]/Table2[[#This Row],[goal]]</f>
        <v>1.077758</v>
      </c>
      <c r="P275" s="8">
        <f>Table2[[#This Row],[pledged]]/Table2[[#This Row],[backers_count]]</f>
        <v>45.667711864406776</v>
      </c>
      <c r="Q275" t="str">
        <f>LEFT(Table2[[#This Row],[Category and Sub-Category]],FIND("/",Table2[[#This Row],[Category and Sub-Category]],1)-1)</f>
        <v>film &amp; video</v>
      </c>
      <c r="R275" t="str">
        <f>RIGHT(Table2[[#This Row],[Category and Sub-Category]],LEN(Table2[[#This Row],[Category and Sub-Category]])-FIND("/",Table2[[#This Row],[Category and Sub-Category]],1))</f>
        <v>documentary</v>
      </c>
      <c r="S275" s="13">
        <f>(((Table2[[#This Row],[launched_at]]/60)/60)/24)+DATE(1970,1,1)</f>
        <v>40697.498449074075</v>
      </c>
      <c r="T275" s="13">
        <f>(((Table2[[#This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Table2[[#This Row],[pledged]]/Table2[[#This Row],[goal]]</f>
        <v>1.56</v>
      </c>
      <c r="P276" s="8">
        <f>Table2[[#This Row],[pledged]]/Table2[[#This Row],[backers_count]]</f>
        <v>55.221238938053098</v>
      </c>
      <c r="Q276" t="str">
        <f>LEFT(Table2[[#This Row],[Category and Sub-Category]],FIND("/",Table2[[#This Row],[Category and Sub-Category]],1)-1)</f>
        <v>film &amp; video</v>
      </c>
      <c r="R276" t="str">
        <f>RIGHT(Table2[[#This Row],[Category and Sub-Category]],LEN(Table2[[#This Row],[Category and Sub-Category]])-FIND("/",Table2[[#This Row],[Category and Sub-Category]],1))</f>
        <v>documentary</v>
      </c>
      <c r="S276" s="13">
        <f>(((Table2[[#This Row],[launched_at]]/60)/60)/24)+DATE(1970,1,1)</f>
        <v>40969.912372685183</v>
      </c>
      <c r="T276" s="13">
        <f>(((Table2[[#This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Table2[[#This Row],[pledged]]/Table2[[#This Row],[goal]]</f>
        <v>1.08395</v>
      </c>
      <c r="P277" s="8">
        <f>Table2[[#This Row],[pledged]]/Table2[[#This Row],[backers_count]]</f>
        <v>65.298192771084331</v>
      </c>
      <c r="Q277" t="str">
        <f>LEFT(Table2[[#This Row],[Category and Sub-Category]],FIND("/",Table2[[#This Row],[Category and Sub-Category]],1)-1)</f>
        <v>film &amp; video</v>
      </c>
      <c r="R277" t="str">
        <f>RIGHT(Table2[[#This Row],[Category and Sub-Category]],LEN(Table2[[#This Row],[Category and Sub-Category]])-FIND("/",Table2[[#This Row],[Category and Sub-Category]],1))</f>
        <v>documentary</v>
      </c>
      <c r="S277" s="13">
        <f>(((Table2[[#This Row],[launched_at]]/60)/60)/24)+DATE(1970,1,1)</f>
        <v>41193.032013888893</v>
      </c>
      <c r="T277" s="13">
        <f>(((Table2[[#This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Table2[[#This Row],[pledged]]/Table2[[#This Row],[goal]]</f>
        <v>1.476</v>
      </c>
      <c r="P278" s="8">
        <f>Table2[[#This Row],[pledged]]/Table2[[#This Row],[backers_count]]</f>
        <v>95.225806451612897</v>
      </c>
      <c r="Q278" t="str">
        <f>LEFT(Table2[[#This Row],[Category and Sub-Category]],FIND("/",Table2[[#This Row],[Category and Sub-Category]],1)-1)</f>
        <v>film &amp; video</v>
      </c>
      <c r="R278" t="str">
        <f>RIGHT(Table2[[#This Row],[Category and Sub-Category]],LEN(Table2[[#This Row],[Category and Sub-Category]])-FIND("/",Table2[[#This Row],[Category and Sub-Category]],1))</f>
        <v>documentary</v>
      </c>
      <c r="S278" s="13">
        <f>(((Table2[[#This Row],[launched_at]]/60)/60)/24)+DATE(1970,1,1)</f>
        <v>40967.081874999996</v>
      </c>
      <c r="T278" s="13">
        <f>(((Table2[[#This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Table2[[#This Row],[pledged]]/Table2[[#This Row],[goal]]</f>
        <v>1.1038153846153846</v>
      </c>
      <c r="P279" s="8">
        <f>Table2[[#This Row],[pledged]]/Table2[[#This Row],[backers_count]]</f>
        <v>75.444794952681391</v>
      </c>
      <c r="Q279" t="str">
        <f>LEFT(Table2[[#This Row],[Category and Sub-Category]],FIND("/",Table2[[#This Row],[Category and Sub-Category]],1)-1)</f>
        <v>film &amp; video</v>
      </c>
      <c r="R279" t="str">
        <f>RIGHT(Table2[[#This Row],[Category and Sub-Category]],LEN(Table2[[#This Row],[Category and Sub-Category]])-FIND("/",Table2[[#This Row],[Category and Sub-Category]],1))</f>
        <v>documentary</v>
      </c>
      <c r="S279" s="13">
        <f>(((Table2[[#This Row],[launched_at]]/60)/60)/24)+DATE(1970,1,1)</f>
        <v>42117.891423611116</v>
      </c>
      <c r="T279" s="13">
        <f>(((Table2[[#This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Table2[[#This Row],[pledged]]/Table2[[#This Row],[goal]]</f>
        <v>1.5034814814814814</v>
      </c>
      <c r="P280" s="8">
        <f>Table2[[#This Row],[pledged]]/Table2[[#This Row],[backers_count]]</f>
        <v>97.816867469879512</v>
      </c>
      <c r="Q280" t="str">
        <f>LEFT(Table2[[#This Row],[Category and Sub-Category]],FIND("/",Table2[[#This Row],[Category and Sub-Category]],1)-1)</f>
        <v>film &amp; video</v>
      </c>
      <c r="R280" t="str">
        <f>RIGHT(Table2[[#This Row],[Category and Sub-Category]],LEN(Table2[[#This Row],[Category and Sub-Category]])-FIND("/",Table2[[#This Row],[Category and Sub-Category]],1))</f>
        <v>documentary</v>
      </c>
      <c r="S280" s="13">
        <f>(((Table2[[#This Row],[launched_at]]/60)/60)/24)+DATE(1970,1,1)</f>
        <v>41164.040960648148</v>
      </c>
      <c r="T280" s="13">
        <f>(((Table2[[#This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Table2[[#This Row],[pledged]]/Table2[[#This Row],[goal]]</f>
        <v>1.5731829411764706</v>
      </c>
      <c r="P281" s="8">
        <f>Table2[[#This Row],[pledged]]/Table2[[#This Row],[backers_count]]</f>
        <v>87.685606557377056</v>
      </c>
      <c r="Q281" t="str">
        <f>LEFT(Table2[[#This Row],[Category and Sub-Category]],FIND("/",Table2[[#This Row],[Category and Sub-Category]],1)-1)</f>
        <v>film &amp; video</v>
      </c>
      <c r="R281" t="str">
        <f>RIGHT(Table2[[#This Row],[Category and Sub-Category]],LEN(Table2[[#This Row],[Category and Sub-Category]])-FIND("/",Table2[[#This Row],[Category and Sub-Category]],1))</f>
        <v>documentary</v>
      </c>
      <c r="S281" s="13">
        <f>(((Table2[[#This Row],[launched_at]]/60)/60)/24)+DATE(1970,1,1)</f>
        <v>42759.244166666671</v>
      </c>
      <c r="T281" s="13">
        <f>(((Table2[[#This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Table2[[#This Row],[pledged]]/Table2[[#This Row],[goal]]</f>
        <v>1.5614399999999999</v>
      </c>
      <c r="P282" s="8">
        <f>Table2[[#This Row],[pledged]]/Table2[[#This Row],[backers_count]]</f>
        <v>54.748948106591868</v>
      </c>
      <c r="Q282" t="str">
        <f>LEFT(Table2[[#This Row],[Category and Sub-Category]],FIND("/",Table2[[#This Row],[Category and Sub-Category]],1)-1)</f>
        <v>film &amp; video</v>
      </c>
      <c r="R282" t="str">
        <f>RIGHT(Table2[[#This Row],[Category and Sub-Category]],LEN(Table2[[#This Row],[Category and Sub-Category]])-FIND("/",Table2[[#This Row],[Category and Sub-Category]],1))</f>
        <v>documentary</v>
      </c>
      <c r="S282" s="13">
        <f>(((Table2[[#This Row],[launched_at]]/60)/60)/24)+DATE(1970,1,1)</f>
        <v>41744.590682870366</v>
      </c>
      <c r="T282" s="13">
        <f>(((Table2[[#This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Table2[[#This Row],[pledged]]/Table2[[#This Row],[goal]]</f>
        <v>1.2058763636363636</v>
      </c>
      <c r="P283" s="8">
        <f>Table2[[#This Row],[pledged]]/Table2[[#This Row],[backers_count]]</f>
        <v>83.953417721518989</v>
      </c>
      <c r="Q283" t="str">
        <f>LEFT(Table2[[#This Row],[Category and Sub-Category]],FIND("/",Table2[[#This Row],[Category and Sub-Category]],1)-1)</f>
        <v>film &amp; video</v>
      </c>
      <c r="R283" t="str">
        <f>RIGHT(Table2[[#This Row],[Category and Sub-Category]],LEN(Table2[[#This Row],[Category and Sub-Category]])-FIND("/",Table2[[#This Row],[Category and Sub-Category]],1))</f>
        <v>documentary</v>
      </c>
      <c r="S283" s="13">
        <f>(((Table2[[#This Row],[launched_at]]/60)/60)/24)+DATE(1970,1,1)</f>
        <v>39950.163344907407</v>
      </c>
      <c r="T283" s="13">
        <f>(((Table2[[#This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Table2[[#This Row],[pledged]]/Table2[[#This Row],[goal]]</f>
        <v>1.0118888888888888</v>
      </c>
      <c r="P284" s="8">
        <f>Table2[[#This Row],[pledged]]/Table2[[#This Row],[backers_count]]</f>
        <v>254.38547486033519</v>
      </c>
      <c r="Q284" t="str">
        <f>LEFT(Table2[[#This Row],[Category and Sub-Category]],FIND("/",Table2[[#This Row],[Category and Sub-Category]],1)-1)</f>
        <v>film &amp; video</v>
      </c>
      <c r="R284" t="str">
        <f>RIGHT(Table2[[#This Row],[Category and Sub-Category]],LEN(Table2[[#This Row],[Category and Sub-Category]])-FIND("/",Table2[[#This Row],[Category and Sub-Category]],1))</f>
        <v>documentary</v>
      </c>
      <c r="S284" s="13">
        <f>(((Table2[[#This Row],[launched_at]]/60)/60)/24)+DATE(1970,1,1)</f>
        <v>40194.920046296298</v>
      </c>
      <c r="T284" s="13">
        <f>(((Table2[[#This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Table2[[#This Row],[pledged]]/Table2[[#This Row],[goal]]</f>
        <v>1.142725</v>
      </c>
      <c r="P285" s="8">
        <f>Table2[[#This Row],[pledged]]/Table2[[#This Row],[backers_count]]</f>
        <v>101.8269801980198</v>
      </c>
      <c r="Q285" t="str">
        <f>LEFT(Table2[[#This Row],[Category and Sub-Category]],FIND("/",Table2[[#This Row],[Category and Sub-Category]],1)-1)</f>
        <v>film &amp; video</v>
      </c>
      <c r="R285" t="str">
        <f>RIGHT(Table2[[#This Row],[Category and Sub-Category]],LEN(Table2[[#This Row],[Category and Sub-Category]])-FIND("/",Table2[[#This Row],[Category and Sub-Category]],1))</f>
        <v>documentary</v>
      </c>
      <c r="S285" s="13">
        <f>(((Table2[[#This Row],[launched_at]]/60)/60)/24)+DATE(1970,1,1)</f>
        <v>40675.71</v>
      </c>
      <c r="T285" s="13">
        <f>(((Table2[[#This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Table2[[#This Row],[pledged]]/Table2[[#This Row],[goal]]</f>
        <v>1.0462615</v>
      </c>
      <c r="P286" s="8">
        <f>Table2[[#This Row],[pledged]]/Table2[[#This Row],[backers_count]]</f>
        <v>55.066394736842106</v>
      </c>
      <c r="Q286" t="str">
        <f>LEFT(Table2[[#This Row],[Category and Sub-Category]],FIND("/",Table2[[#This Row],[Category and Sub-Category]],1)-1)</f>
        <v>film &amp; video</v>
      </c>
      <c r="R286" t="str">
        <f>RIGHT(Table2[[#This Row],[Category and Sub-Category]],LEN(Table2[[#This Row],[Category and Sub-Category]])-FIND("/",Table2[[#This Row],[Category and Sub-Category]],1))</f>
        <v>documentary</v>
      </c>
      <c r="S286" s="13">
        <f>(((Table2[[#This Row],[launched_at]]/60)/60)/24)+DATE(1970,1,1)</f>
        <v>40904.738194444442</v>
      </c>
      <c r="T286" s="13">
        <f>(((Table2[[#This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Table2[[#This Row],[pledged]]/Table2[[#This Row],[goal]]</f>
        <v>2.2882507142857142</v>
      </c>
      <c r="P287" s="8">
        <f>Table2[[#This Row],[pledged]]/Table2[[#This Row],[backers_count]]</f>
        <v>56.901438721136763</v>
      </c>
      <c r="Q287" t="str">
        <f>LEFT(Table2[[#This Row],[Category and Sub-Category]],FIND("/",Table2[[#This Row],[Category and Sub-Category]],1)-1)</f>
        <v>film &amp; video</v>
      </c>
      <c r="R287" t="str">
        <f>RIGHT(Table2[[#This Row],[Category and Sub-Category]],LEN(Table2[[#This Row],[Category and Sub-Category]])-FIND("/",Table2[[#This Row],[Category and Sub-Category]],1))</f>
        <v>documentary</v>
      </c>
      <c r="S287" s="13">
        <f>(((Table2[[#This Row],[launched_at]]/60)/60)/24)+DATE(1970,1,1)</f>
        <v>41506.756111111114</v>
      </c>
      <c r="T287" s="13">
        <f>(((Table2[[#This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Table2[[#This Row],[pledged]]/Table2[[#This Row],[goal]]</f>
        <v>1.0915333333333332</v>
      </c>
      <c r="P288" s="8">
        <f>Table2[[#This Row],[pledged]]/Table2[[#This Row],[backers_count]]</f>
        <v>121.28148148148148</v>
      </c>
      <c r="Q288" t="str">
        <f>LEFT(Table2[[#This Row],[Category and Sub-Category]],FIND("/",Table2[[#This Row],[Category and Sub-Category]],1)-1)</f>
        <v>film &amp; video</v>
      </c>
      <c r="R288" t="str">
        <f>RIGHT(Table2[[#This Row],[Category and Sub-Category]],LEN(Table2[[#This Row],[Category and Sub-Category]])-FIND("/",Table2[[#This Row],[Category and Sub-Category]],1))</f>
        <v>documentary</v>
      </c>
      <c r="S288" s="13">
        <f>(((Table2[[#This Row],[launched_at]]/60)/60)/24)+DATE(1970,1,1)</f>
        <v>41313.816249999996</v>
      </c>
      <c r="T288" s="13">
        <f>(((Table2[[#This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Table2[[#This Row],[pledged]]/Table2[[#This Row],[goal]]</f>
        <v>1.7629999999999999</v>
      </c>
      <c r="P289" s="8">
        <f>Table2[[#This Row],[pledged]]/Table2[[#This Row],[backers_count]]</f>
        <v>91.189655172413794</v>
      </c>
      <c r="Q289" t="str">
        <f>LEFT(Table2[[#This Row],[Category and Sub-Category]],FIND("/",Table2[[#This Row],[Category and Sub-Category]],1)-1)</f>
        <v>film &amp; video</v>
      </c>
      <c r="R289" t="str">
        <f>RIGHT(Table2[[#This Row],[Category and Sub-Category]],LEN(Table2[[#This Row],[Category and Sub-Category]])-FIND("/",Table2[[#This Row],[Category and Sub-Category]],1))</f>
        <v>documentary</v>
      </c>
      <c r="S289" s="13">
        <f>(((Table2[[#This Row],[launched_at]]/60)/60)/24)+DATE(1970,1,1)</f>
        <v>41184.277986111112</v>
      </c>
      <c r="T289" s="13">
        <f>(((Table2[[#This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Table2[[#This Row],[pledged]]/Table2[[#This Row],[goal]]</f>
        <v>1.0321061999999999</v>
      </c>
      <c r="P290" s="8">
        <f>Table2[[#This Row],[pledged]]/Table2[[#This Row],[backers_count]]</f>
        <v>115.44812080536913</v>
      </c>
      <c r="Q290" t="str">
        <f>LEFT(Table2[[#This Row],[Category and Sub-Category]],FIND("/",Table2[[#This Row],[Category and Sub-Category]],1)-1)</f>
        <v>film &amp; video</v>
      </c>
      <c r="R290" t="str">
        <f>RIGHT(Table2[[#This Row],[Category and Sub-Category]],LEN(Table2[[#This Row],[Category and Sub-Category]])-FIND("/",Table2[[#This Row],[Category and Sub-Category]],1))</f>
        <v>documentary</v>
      </c>
      <c r="S290" s="13">
        <f>(((Table2[[#This Row],[launched_at]]/60)/60)/24)+DATE(1970,1,1)</f>
        <v>41051.168900462959</v>
      </c>
      <c r="T290" s="13">
        <f>(((Table2[[#This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Table2[[#This Row],[pledged]]/Table2[[#This Row],[goal]]</f>
        <v>1.0482</v>
      </c>
      <c r="P291" s="8">
        <f>Table2[[#This Row],[pledged]]/Table2[[#This Row],[backers_count]]</f>
        <v>67.771551724137936</v>
      </c>
      <c r="Q291" t="str">
        <f>LEFT(Table2[[#This Row],[Category and Sub-Category]],FIND("/",Table2[[#This Row],[Category and Sub-Category]],1)-1)</f>
        <v>film &amp; video</v>
      </c>
      <c r="R291" t="str">
        <f>RIGHT(Table2[[#This Row],[Category and Sub-Category]],LEN(Table2[[#This Row],[Category and Sub-Category]])-FIND("/",Table2[[#This Row],[Category and Sub-Category]],1))</f>
        <v>documentary</v>
      </c>
      <c r="S291" s="13">
        <f>(((Table2[[#This Row],[launched_at]]/60)/60)/24)+DATE(1970,1,1)</f>
        <v>41550.456412037034</v>
      </c>
      <c r="T291" s="13">
        <f>(((Table2[[#This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Table2[[#This Row],[pledged]]/Table2[[#This Row],[goal]]</f>
        <v>1.0668444444444445</v>
      </c>
      <c r="P292" s="8">
        <f>Table2[[#This Row],[pledged]]/Table2[[#This Row],[backers_count]]</f>
        <v>28.576190476190476</v>
      </c>
      <c r="Q292" t="str">
        <f>LEFT(Table2[[#This Row],[Category and Sub-Category]],FIND("/",Table2[[#This Row],[Category and Sub-Category]],1)-1)</f>
        <v>film &amp; video</v>
      </c>
      <c r="R292" t="str">
        <f>RIGHT(Table2[[#This Row],[Category and Sub-Category]],LEN(Table2[[#This Row],[Category and Sub-Category]])-FIND("/",Table2[[#This Row],[Category and Sub-Category]],1))</f>
        <v>documentary</v>
      </c>
      <c r="S292" s="13">
        <f>(((Table2[[#This Row],[launched_at]]/60)/60)/24)+DATE(1970,1,1)</f>
        <v>40526.36917824074</v>
      </c>
      <c r="T292" s="13">
        <f>(((Table2[[#This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Table2[[#This Row],[pledged]]/Table2[[#This Row],[goal]]</f>
        <v>1.2001999999999999</v>
      </c>
      <c r="P293" s="8">
        <f>Table2[[#This Row],[pledged]]/Table2[[#This Row],[backers_count]]</f>
        <v>46.8828125</v>
      </c>
      <c r="Q293" t="str">
        <f>LEFT(Table2[[#This Row],[Category and Sub-Category]],FIND("/",Table2[[#This Row],[Category and Sub-Category]],1)-1)</f>
        <v>film &amp; video</v>
      </c>
      <c r="R293" t="str">
        <f>RIGHT(Table2[[#This Row],[Category and Sub-Category]],LEN(Table2[[#This Row],[Category and Sub-Category]])-FIND("/",Table2[[#This Row],[Category and Sub-Category]],1))</f>
        <v>documentary</v>
      </c>
      <c r="S293" s="13">
        <f>(((Table2[[#This Row],[launched_at]]/60)/60)/24)+DATE(1970,1,1)</f>
        <v>41376.769050925926</v>
      </c>
      <c r="T293" s="13">
        <f>(((Table2[[#This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Table2[[#This Row],[pledged]]/Table2[[#This Row],[goal]]</f>
        <v>1.0150693333333334</v>
      </c>
      <c r="P294" s="8">
        <f>Table2[[#This Row],[pledged]]/Table2[[#This Row],[backers_count]]</f>
        <v>154.42231237322514</v>
      </c>
      <c r="Q294" t="str">
        <f>LEFT(Table2[[#This Row],[Category and Sub-Category]],FIND("/",Table2[[#This Row],[Category and Sub-Category]],1)-1)</f>
        <v>film &amp; video</v>
      </c>
      <c r="R294" t="str">
        <f>RIGHT(Table2[[#This Row],[Category and Sub-Category]],LEN(Table2[[#This Row],[Category and Sub-Category]])-FIND("/",Table2[[#This Row],[Category and Sub-Category]],1))</f>
        <v>documentary</v>
      </c>
      <c r="S294" s="13">
        <f>(((Table2[[#This Row],[launched_at]]/60)/60)/24)+DATE(1970,1,1)</f>
        <v>40812.803229166668</v>
      </c>
      <c r="T294" s="13">
        <f>(((Table2[[#This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Table2[[#This Row],[pledged]]/Table2[[#This Row],[goal]]</f>
        <v>1.0138461538461538</v>
      </c>
      <c r="P295" s="8">
        <f>Table2[[#This Row],[pledged]]/Table2[[#This Row],[backers_count]]</f>
        <v>201.22137404580153</v>
      </c>
      <c r="Q295" t="str">
        <f>LEFT(Table2[[#This Row],[Category and Sub-Category]],FIND("/",Table2[[#This Row],[Category and Sub-Category]],1)-1)</f>
        <v>film &amp; video</v>
      </c>
      <c r="R295" t="str">
        <f>RIGHT(Table2[[#This Row],[Category and Sub-Category]],LEN(Table2[[#This Row],[Category and Sub-Category]])-FIND("/",Table2[[#This Row],[Category and Sub-Category]],1))</f>
        <v>documentary</v>
      </c>
      <c r="S295" s="13">
        <f>(((Table2[[#This Row],[launched_at]]/60)/60)/24)+DATE(1970,1,1)</f>
        <v>41719.667986111112</v>
      </c>
      <c r="T295" s="13">
        <f>(((Table2[[#This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Table2[[#This Row],[pledged]]/Table2[[#This Row],[goal]]</f>
        <v>1</v>
      </c>
      <c r="P296" s="8">
        <f>Table2[[#This Row],[pledged]]/Table2[[#This Row],[backers_count]]</f>
        <v>100</v>
      </c>
      <c r="Q296" t="str">
        <f>LEFT(Table2[[#This Row],[Category and Sub-Category]],FIND("/",Table2[[#This Row],[Category and Sub-Category]],1)-1)</f>
        <v>film &amp; video</v>
      </c>
      <c r="R296" t="str">
        <f>RIGHT(Table2[[#This Row],[Category and Sub-Category]],LEN(Table2[[#This Row],[Category and Sub-Category]])-FIND("/",Table2[[#This Row],[Category and Sub-Category]],1))</f>
        <v>documentary</v>
      </c>
      <c r="S296" s="13">
        <f>(((Table2[[#This Row],[launched_at]]/60)/60)/24)+DATE(1970,1,1)</f>
        <v>40343.084421296298</v>
      </c>
      <c r="T296" s="13">
        <f>(((Table2[[#This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Table2[[#This Row],[pledged]]/Table2[[#This Row],[goal]]</f>
        <v>1.3310911999999999</v>
      </c>
      <c r="P297" s="8">
        <f>Table2[[#This Row],[pledged]]/Table2[[#This Row],[backers_count]]</f>
        <v>100.08204511278196</v>
      </c>
      <c r="Q297" t="str">
        <f>LEFT(Table2[[#This Row],[Category and Sub-Category]],FIND("/",Table2[[#This Row],[Category and Sub-Category]],1)-1)</f>
        <v>film &amp; video</v>
      </c>
      <c r="R297" t="str">
        <f>RIGHT(Table2[[#This Row],[Category and Sub-Category]],LEN(Table2[[#This Row],[Category and Sub-Category]])-FIND("/",Table2[[#This Row],[Category and Sub-Category]],1))</f>
        <v>documentary</v>
      </c>
      <c r="S297" s="13">
        <f>(((Table2[[#This Row],[launched_at]]/60)/60)/24)+DATE(1970,1,1)</f>
        <v>41519.004733796297</v>
      </c>
      <c r="T297" s="13">
        <f>(((Table2[[#This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Table2[[#This Row],[pledged]]/Table2[[#This Row],[goal]]</f>
        <v>1.187262</v>
      </c>
      <c r="P298" s="8">
        <f>Table2[[#This Row],[pledged]]/Table2[[#This Row],[backers_count]]</f>
        <v>230.08953488372092</v>
      </c>
      <c r="Q298" t="str">
        <f>LEFT(Table2[[#This Row],[Category and Sub-Category]],FIND("/",Table2[[#This Row],[Category and Sub-Category]],1)-1)</f>
        <v>film &amp; video</v>
      </c>
      <c r="R298" t="str">
        <f>RIGHT(Table2[[#This Row],[Category and Sub-Category]],LEN(Table2[[#This Row],[Category and Sub-Category]])-FIND("/",Table2[[#This Row],[Category and Sub-Category]],1))</f>
        <v>documentary</v>
      </c>
      <c r="S298" s="13">
        <f>(((Table2[[#This Row],[launched_at]]/60)/60)/24)+DATE(1970,1,1)</f>
        <v>41134.475497685184</v>
      </c>
      <c r="T298" s="13">
        <f>(((Table2[[#This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Table2[[#This Row],[pledged]]/Table2[[#This Row],[goal]]</f>
        <v>1.0064</v>
      </c>
      <c r="P299" s="8">
        <f>Table2[[#This Row],[pledged]]/Table2[[#This Row],[backers_count]]</f>
        <v>141.74647887323943</v>
      </c>
      <c r="Q299" t="str">
        <f>LEFT(Table2[[#This Row],[Category and Sub-Category]],FIND("/",Table2[[#This Row],[Category and Sub-Category]],1)-1)</f>
        <v>film &amp; video</v>
      </c>
      <c r="R299" t="str">
        <f>RIGHT(Table2[[#This Row],[Category and Sub-Category]],LEN(Table2[[#This Row],[Category and Sub-Category]])-FIND("/",Table2[[#This Row],[Category and Sub-Category]],1))</f>
        <v>documentary</v>
      </c>
      <c r="S299" s="13">
        <f>(((Table2[[#This Row],[launched_at]]/60)/60)/24)+DATE(1970,1,1)</f>
        <v>42089.72802083334</v>
      </c>
      <c r="T299" s="13">
        <f>(((Table2[[#This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Table2[[#This Row],[pledged]]/Table2[[#This Row],[goal]]</f>
        <v>1.089324126984127</v>
      </c>
      <c r="P300" s="8">
        <f>Table2[[#This Row],[pledged]]/Table2[[#This Row],[backers_count]]</f>
        <v>56.344351395730705</v>
      </c>
      <c r="Q300" t="str">
        <f>LEFT(Table2[[#This Row],[Category and Sub-Category]],FIND("/",Table2[[#This Row],[Category and Sub-Category]],1)-1)</f>
        <v>film &amp; video</v>
      </c>
      <c r="R300" t="str">
        <f>RIGHT(Table2[[#This Row],[Category and Sub-Category]],LEN(Table2[[#This Row],[Category and Sub-Category]])-FIND("/",Table2[[#This Row],[Category and Sub-Category]],1))</f>
        <v>documentary</v>
      </c>
      <c r="S300" s="13">
        <f>(((Table2[[#This Row],[launched_at]]/60)/60)/24)+DATE(1970,1,1)</f>
        <v>41709.463518518518</v>
      </c>
      <c r="T300" s="13">
        <f>(((Table2[[#This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Table2[[#This Row],[pledged]]/Table2[[#This Row],[goal]]</f>
        <v>1.789525</v>
      </c>
      <c r="P301" s="8">
        <f>Table2[[#This Row],[pledged]]/Table2[[#This Row],[backers_count]]</f>
        <v>73.341188524590166</v>
      </c>
      <c r="Q301" t="str">
        <f>LEFT(Table2[[#This Row],[Category and Sub-Category]],FIND("/",Table2[[#This Row],[Category and Sub-Category]],1)-1)</f>
        <v>film &amp; video</v>
      </c>
      <c r="R301" t="str">
        <f>RIGHT(Table2[[#This Row],[Category and Sub-Category]],LEN(Table2[[#This Row],[Category and Sub-Category]])-FIND("/",Table2[[#This Row],[Category and Sub-Category]],1))</f>
        <v>documentary</v>
      </c>
      <c r="S301" s="13">
        <f>(((Table2[[#This Row],[launched_at]]/60)/60)/24)+DATE(1970,1,1)</f>
        <v>40469.225231481483</v>
      </c>
      <c r="T301" s="13">
        <f>(((Table2[[#This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Table2[[#This Row],[pledged]]/Table2[[#This Row],[goal]]</f>
        <v>1.0172264</v>
      </c>
      <c r="P302" s="8">
        <f>Table2[[#This Row],[pledged]]/Table2[[#This Row],[backers_count]]</f>
        <v>85.337785234899329</v>
      </c>
      <c r="Q302" t="str">
        <f>LEFT(Table2[[#This Row],[Category and Sub-Category]],FIND("/",Table2[[#This Row],[Category and Sub-Category]],1)-1)</f>
        <v>film &amp; video</v>
      </c>
      <c r="R302" t="str">
        <f>RIGHT(Table2[[#This Row],[Category and Sub-Category]],LEN(Table2[[#This Row],[Category and Sub-Category]])-FIND("/",Table2[[#This Row],[Category and Sub-Category]],1))</f>
        <v>documentary</v>
      </c>
      <c r="S302" s="13">
        <f>(((Table2[[#This Row],[launched_at]]/60)/60)/24)+DATE(1970,1,1)</f>
        <v>40626.959930555553</v>
      </c>
      <c r="T302" s="13">
        <f>(((Table2[[#This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Table2[[#This Row],[pledged]]/Table2[[#This Row],[goal]]</f>
        <v>1.1873499999999999</v>
      </c>
      <c r="P303" s="8">
        <f>Table2[[#This Row],[pledged]]/Table2[[#This Row],[backers_count]]</f>
        <v>61.496215139442228</v>
      </c>
      <c r="Q303" t="str">
        <f>LEFT(Table2[[#This Row],[Category and Sub-Category]],FIND("/",Table2[[#This Row],[Category and Sub-Category]],1)-1)</f>
        <v>film &amp; video</v>
      </c>
      <c r="R303" t="str">
        <f>RIGHT(Table2[[#This Row],[Category and Sub-Category]],LEN(Table2[[#This Row],[Category and Sub-Category]])-FIND("/",Table2[[#This Row],[Category and Sub-Category]],1))</f>
        <v>documentary</v>
      </c>
      <c r="S303" s="13">
        <f>(((Table2[[#This Row],[launched_at]]/60)/60)/24)+DATE(1970,1,1)</f>
        <v>41312.737673611111</v>
      </c>
      <c r="T303" s="13">
        <f>(((Table2[[#This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Table2[[#This Row],[pledged]]/Table2[[#This Row],[goal]]</f>
        <v>1.0045999999999999</v>
      </c>
      <c r="P304" s="8">
        <f>Table2[[#This Row],[pledged]]/Table2[[#This Row],[backers_count]]</f>
        <v>93.018518518518519</v>
      </c>
      <c r="Q304" t="str">
        <f>LEFT(Table2[[#This Row],[Category and Sub-Category]],FIND("/",Table2[[#This Row],[Category and Sub-Category]],1)-1)</f>
        <v>film &amp; video</v>
      </c>
      <c r="R304" t="str">
        <f>RIGHT(Table2[[#This Row],[Category and Sub-Category]],LEN(Table2[[#This Row],[Category and Sub-Category]])-FIND("/",Table2[[#This Row],[Category and Sub-Category]],1))</f>
        <v>documentary</v>
      </c>
      <c r="S304" s="13">
        <f>(((Table2[[#This Row],[launched_at]]/60)/60)/24)+DATE(1970,1,1)</f>
        <v>40933.856921296298</v>
      </c>
      <c r="T304" s="13">
        <f>(((Table2[[#This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Table2[[#This Row],[pledged]]/Table2[[#This Row],[goal]]</f>
        <v>1.3746666666666667</v>
      </c>
      <c r="P305" s="8">
        <f>Table2[[#This Row],[pledged]]/Table2[[#This Row],[backers_count]]</f>
        <v>50.292682926829265</v>
      </c>
      <c r="Q305" t="str">
        <f>LEFT(Table2[[#This Row],[Category and Sub-Category]],FIND("/",Table2[[#This Row],[Category and Sub-Category]],1)-1)</f>
        <v>film &amp; video</v>
      </c>
      <c r="R305" t="str">
        <f>RIGHT(Table2[[#This Row],[Category and Sub-Category]],LEN(Table2[[#This Row],[Category and Sub-Category]])-FIND("/",Table2[[#This Row],[Category and Sub-Category]],1))</f>
        <v>documentary</v>
      </c>
      <c r="S305" s="13">
        <f>(((Table2[[#This Row],[launched_at]]/60)/60)/24)+DATE(1970,1,1)</f>
        <v>41032.071134259262</v>
      </c>
      <c r="T305" s="13">
        <f>(((Table2[[#This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Table2[[#This Row],[pledged]]/Table2[[#This Row],[goal]]</f>
        <v>2.3164705882352941</v>
      </c>
      <c r="P306" s="8">
        <f>Table2[[#This Row],[pledged]]/Table2[[#This Row],[backers_count]]</f>
        <v>106.43243243243244</v>
      </c>
      <c r="Q306" t="str">
        <f>LEFT(Table2[[#This Row],[Category and Sub-Category]],FIND("/",Table2[[#This Row],[Category and Sub-Category]],1)-1)</f>
        <v>film &amp; video</v>
      </c>
      <c r="R306" t="str">
        <f>RIGHT(Table2[[#This Row],[Category and Sub-Category]],LEN(Table2[[#This Row],[Category and Sub-Category]])-FIND("/",Table2[[#This Row],[Category and Sub-Category]],1))</f>
        <v>documentary</v>
      </c>
      <c r="S306" s="13">
        <f>(((Table2[[#This Row],[launched_at]]/60)/60)/24)+DATE(1970,1,1)</f>
        <v>41114.094872685186</v>
      </c>
      <c r="T306" s="13">
        <f>(((Table2[[#This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Table2[[#This Row],[pledged]]/Table2[[#This Row],[goal]]</f>
        <v>1.3033333333333332</v>
      </c>
      <c r="P307" s="8">
        <f>Table2[[#This Row],[pledged]]/Table2[[#This Row],[backers_count]]</f>
        <v>51.719576719576722</v>
      </c>
      <c r="Q307" t="str">
        <f>LEFT(Table2[[#This Row],[Category and Sub-Category]],FIND("/",Table2[[#This Row],[Category and Sub-Category]],1)-1)</f>
        <v>film &amp; video</v>
      </c>
      <c r="R307" t="str">
        <f>RIGHT(Table2[[#This Row],[Category and Sub-Category]],LEN(Table2[[#This Row],[Category and Sub-Category]])-FIND("/",Table2[[#This Row],[Category and Sub-Category]],1))</f>
        <v>documentary</v>
      </c>
      <c r="S307" s="13">
        <f>(((Table2[[#This Row],[launched_at]]/60)/60)/24)+DATE(1970,1,1)</f>
        <v>40948.630196759259</v>
      </c>
      <c r="T307" s="13">
        <f>(((Table2[[#This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Table2[[#This Row],[pledged]]/Table2[[#This Row],[goal]]</f>
        <v>2.9289999999999998</v>
      </c>
      <c r="P308" s="8">
        <f>Table2[[#This Row],[pledged]]/Table2[[#This Row],[backers_count]]</f>
        <v>36.612499999999997</v>
      </c>
      <c r="Q308" t="str">
        <f>LEFT(Table2[[#This Row],[Category and Sub-Category]],FIND("/",Table2[[#This Row],[Category and Sub-Category]],1)-1)</f>
        <v>film &amp; video</v>
      </c>
      <c r="R308" t="str">
        <f>RIGHT(Table2[[#This Row],[Category and Sub-Category]],LEN(Table2[[#This Row],[Category and Sub-Category]])-FIND("/",Table2[[#This Row],[Category and Sub-Category]],1))</f>
        <v>documentary</v>
      </c>
      <c r="S308" s="13">
        <f>(((Table2[[#This Row],[launched_at]]/60)/60)/24)+DATE(1970,1,1)</f>
        <v>41333.837187500001</v>
      </c>
      <c r="T308" s="13">
        <f>(((Table2[[#This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Table2[[#This Row],[pledged]]/Table2[[#This Row],[goal]]</f>
        <v>1.1131818181818183</v>
      </c>
      <c r="P309" s="8">
        <f>Table2[[#This Row],[pledged]]/Table2[[#This Row],[backers_count]]</f>
        <v>42.517361111111114</v>
      </c>
      <c r="Q309" t="str">
        <f>LEFT(Table2[[#This Row],[Category and Sub-Category]],FIND("/",Table2[[#This Row],[Category and Sub-Category]],1)-1)</f>
        <v>film &amp; video</v>
      </c>
      <c r="R309" t="str">
        <f>RIGHT(Table2[[#This Row],[Category and Sub-Category]],LEN(Table2[[#This Row],[Category and Sub-Category]])-FIND("/",Table2[[#This Row],[Category and Sub-Category]],1))</f>
        <v>documentary</v>
      </c>
      <c r="S309" s="13">
        <f>(((Table2[[#This Row],[launched_at]]/60)/60)/24)+DATE(1970,1,1)</f>
        <v>41282.944456018515</v>
      </c>
      <c r="T309" s="13">
        <f>(((Table2[[#This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Table2[[#This Row],[pledged]]/Table2[[#This Row],[goal]]</f>
        <v>1.0556666666666668</v>
      </c>
      <c r="P310" s="8">
        <f>Table2[[#This Row],[pledged]]/Table2[[#This Row],[backers_count]]</f>
        <v>62.712871287128714</v>
      </c>
      <c r="Q310" t="str">
        <f>LEFT(Table2[[#This Row],[Category and Sub-Category]],FIND("/",Table2[[#This Row],[Category and Sub-Category]],1)-1)</f>
        <v>film &amp; video</v>
      </c>
      <c r="R310" t="str">
        <f>RIGHT(Table2[[#This Row],[Category and Sub-Category]],LEN(Table2[[#This Row],[Category and Sub-Category]])-FIND("/",Table2[[#This Row],[Category and Sub-Category]],1))</f>
        <v>documentary</v>
      </c>
      <c r="S310" s="13">
        <f>(((Table2[[#This Row],[launched_at]]/60)/60)/24)+DATE(1970,1,1)</f>
        <v>40567.694560185184</v>
      </c>
      <c r="T310" s="13">
        <f>(((Table2[[#This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Table2[[#This Row],[pledged]]/Table2[[#This Row],[goal]]</f>
        <v>1.1894444444444445</v>
      </c>
      <c r="P311" s="8">
        <f>Table2[[#This Row],[pledged]]/Table2[[#This Row],[backers_count]]</f>
        <v>89.957983193277315</v>
      </c>
      <c r="Q311" t="str">
        <f>LEFT(Table2[[#This Row],[Category and Sub-Category]],FIND("/",Table2[[#This Row],[Category and Sub-Category]],1)-1)</f>
        <v>film &amp; video</v>
      </c>
      <c r="R311" t="str">
        <f>RIGHT(Table2[[#This Row],[Category and Sub-Category]],LEN(Table2[[#This Row],[Category and Sub-Category]])-FIND("/",Table2[[#This Row],[Category and Sub-Category]],1))</f>
        <v>documentary</v>
      </c>
      <c r="S311" s="13">
        <f>(((Table2[[#This Row],[launched_at]]/60)/60)/24)+DATE(1970,1,1)</f>
        <v>41134.751550925925</v>
      </c>
      <c r="T311" s="13">
        <f>(((Table2[[#This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Table2[[#This Row],[pledged]]/Table2[[#This Row],[goal]]</f>
        <v>1.04129</v>
      </c>
      <c r="P312" s="8">
        <f>Table2[[#This Row],[pledged]]/Table2[[#This Row],[backers_count]]</f>
        <v>28.924722222222222</v>
      </c>
      <c r="Q312" t="str">
        <f>LEFT(Table2[[#This Row],[Category and Sub-Category]],FIND("/",Table2[[#This Row],[Category and Sub-Category]],1)-1)</f>
        <v>film &amp; video</v>
      </c>
      <c r="R312" t="str">
        <f>RIGHT(Table2[[#This Row],[Category and Sub-Category]],LEN(Table2[[#This Row],[Category and Sub-Category]])-FIND("/",Table2[[#This Row],[Category and Sub-Category]],1))</f>
        <v>documentary</v>
      </c>
      <c r="S312" s="13">
        <f>(((Table2[[#This Row],[launched_at]]/60)/60)/24)+DATE(1970,1,1)</f>
        <v>40821.183136574073</v>
      </c>
      <c r="T312" s="13">
        <f>(((Table2[[#This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Table2[[#This Row],[pledged]]/Table2[[#This Row],[goal]]</f>
        <v>1.0410165</v>
      </c>
      <c r="P313" s="8">
        <f>Table2[[#This Row],[pledged]]/Table2[[#This Row],[backers_count]]</f>
        <v>138.8022</v>
      </c>
      <c r="Q313" t="str">
        <f>LEFT(Table2[[#This Row],[Category and Sub-Category]],FIND("/",Table2[[#This Row],[Category and Sub-Category]],1)-1)</f>
        <v>film &amp; video</v>
      </c>
      <c r="R313" t="str">
        <f>RIGHT(Table2[[#This Row],[Category and Sub-Category]],LEN(Table2[[#This Row],[Category and Sub-Category]])-FIND("/",Table2[[#This Row],[Category and Sub-Category]],1))</f>
        <v>documentary</v>
      </c>
      <c r="S313" s="13">
        <f>(((Table2[[#This Row],[launched_at]]/60)/60)/24)+DATE(1970,1,1)</f>
        <v>40868.219814814816</v>
      </c>
      <c r="T313" s="13">
        <f>(((Table2[[#This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Table2[[#This Row],[pledged]]/Table2[[#This Row],[goal]]</f>
        <v>1.1187499999999999</v>
      </c>
      <c r="P314" s="8">
        <f>Table2[[#This Row],[pledged]]/Table2[[#This Row],[backers_count]]</f>
        <v>61.301369863013697</v>
      </c>
      <c r="Q314" t="str">
        <f>LEFT(Table2[[#This Row],[Category and Sub-Category]],FIND("/",Table2[[#This Row],[Category and Sub-Category]],1)-1)</f>
        <v>film &amp; video</v>
      </c>
      <c r="R314" t="str">
        <f>RIGHT(Table2[[#This Row],[Category and Sub-Category]],LEN(Table2[[#This Row],[Category and Sub-Category]])-FIND("/",Table2[[#This Row],[Category and Sub-Category]],1))</f>
        <v>documentary</v>
      </c>
      <c r="S314" s="13">
        <f>(((Table2[[#This Row],[launched_at]]/60)/60)/24)+DATE(1970,1,1)</f>
        <v>41348.877685185187</v>
      </c>
      <c r="T314" s="13">
        <f>(((Table2[[#This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Table2[[#This Row],[pledged]]/Table2[[#This Row],[goal]]</f>
        <v>1.0473529411764706</v>
      </c>
      <c r="P315" s="8">
        <f>Table2[[#This Row],[pledged]]/Table2[[#This Row],[backers_count]]</f>
        <v>80.202702702702709</v>
      </c>
      <c r="Q315" t="str">
        <f>LEFT(Table2[[#This Row],[Category and Sub-Category]],FIND("/",Table2[[#This Row],[Category and Sub-Category]],1)-1)</f>
        <v>film &amp; video</v>
      </c>
      <c r="R315" t="str">
        <f>RIGHT(Table2[[#This Row],[Category and Sub-Category]],LEN(Table2[[#This Row],[Category and Sub-Category]])-FIND("/",Table2[[#This Row],[Category and Sub-Category]],1))</f>
        <v>documentary</v>
      </c>
      <c r="S315" s="13">
        <f>(((Table2[[#This Row],[launched_at]]/60)/60)/24)+DATE(1970,1,1)</f>
        <v>40357.227939814817</v>
      </c>
      <c r="T315" s="13">
        <f>(((Table2[[#This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Table2[[#This Row],[pledged]]/Table2[[#This Row],[goal]]</f>
        <v>3.8515000000000001</v>
      </c>
      <c r="P316" s="8">
        <f>Table2[[#This Row],[pledged]]/Table2[[#This Row],[backers_count]]</f>
        <v>32.095833333333331</v>
      </c>
      <c r="Q316" t="str">
        <f>LEFT(Table2[[#This Row],[Category and Sub-Category]],FIND("/",Table2[[#This Row],[Category and Sub-Category]],1)-1)</f>
        <v>film &amp; video</v>
      </c>
      <c r="R316" t="str">
        <f>RIGHT(Table2[[#This Row],[Category and Sub-Category]],LEN(Table2[[#This Row],[Category and Sub-Category]])-FIND("/",Table2[[#This Row],[Category and Sub-Category]],1))</f>
        <v>documentary</v>
      </c>
      <c r="S316" s="13">
        <f>(((Table2[[#This Row],[launched_at]]/60)/60)/24)+DATE(1970,1,1)</f>
        <v>41304.833194444444</v>
      </c>
      <c r="T316" s="13">
        <f>(((Table2[[#This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Table2[[#This Row],[pledged]]/Table2[[#This Row],[goal]]</f>
        <v>1.01248</v>
      </c>
      <c r="P317" s="8">
        <f>Table2[[#This Row],[pledged]]/Table2[[#This Row],[backers_count]]</f>
        <v>200.88888888888889</v>
      </c>
      <c r="Q317" t="str">
        <f>LEFT(Table2[[#This Row],[Category and Sub-Category]],FIND("/",Table2[[#This Row],[Category and Sub-Category]],1)-1)</f>
        <v>film &amp; video</v>
      </c>
      <c r="R317" t="str">
        <f>RIGHT(Table2[[#This Row],[Category and Sub-Category]],LEN(Table2[[#This Row],[Category and Sub-Category]])-FIND("/",Table2[[#This Row],[Category and Sub-Category]],1))</f>
        <v>documentary</v>
      </c>
      <c r="S317" s="13">
        <f>(((Table2[[#This Row],[launched_at]]/60)/60)/24)+DATE(1970,1,1)</f>
        <v>41113.77238425926</v>
      </c>
      <c r="T317" s="13">
        <f>(((Table2[[#This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Table2[[#This Row],[pledged]]/Table2[[#This Row],[goal]]</f>
        <v>1.1377333333333333</v>
      </c>
      <c r="P318" s="8">
        <f>Table2[[#This Row],[pledged]]/Table2[[#This Row],[backers_count]]</f>
        <v>108.01265822784811</v>
      </c>
      <c r="Q318" t="str">
        <f>LEFT(Table2[[#This Row],[Category and Sub-Category]],FIND("/",Table2[[#This Row],[Category and Sub-Category]],1)-1)</f>
        <v>film &amp; video</v>
      </c>
      <c r="R318" t="str">
        <f>RIGHT(Table2[[#This Row],[Category and Sub-Category]],LEN(Table2[[#This Row],[Category and Sub-Category]])-FIND("/",Table2[[#This Row],[Category and Sub-Category]],1))</f>
        <v>documentary</v>
      </c>
      <c r="S318" s="13">
        <f>(((Table2[[#This Row],[launched_at]]/60)/60)/24)+DATE(1970,1,1)</f>
        <v>41950.923576388886</v>
      </c>
      <c r="T318" s="13">
        <f>(((Table2[[#This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Table2[[#This Row],[pledged]]/Table2[[#This Row],[goal]]</f>
        <v>1.0080333333333333</v>
      </c>
      <c r="P319" s="8">
        <f>Table2[[#This Row],[pledged]]/Table2[[#This Row],[backers_count]]</f>
        <v>95.699367088607602</v>
      </c>
      <c r="Q319" t="str">
        <f>LEFT(Table2[[#This Row],[Category and Sub-Category]],FIND("/",Table2[[#This Row],[Category and Sub-Category]],1)-1)</f>
        <v>film &amp; video</v>
      </c>
      <c r="R319" t="str">
        <f>RIGHT(Table2[[#This Row],[Category and Sub-Category]],LEN(Table2[[#This Row],[Category and Sub-Category]])-FIND("/",Table2[[#This Row],[Category and Sub-Category]],1))</f>
        <v>documentary</v>
      </c>
      <c r="S319" s="13">
        <f>(((Table2[[#This Row],[launched_at]]/60)/60)/24)+DATE(1970,1,1)</f>
        <v>41589.676886574074</v>
      </c>
      <c r="T319" s="13">
        <f>(((Table2[[#This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Table2[[#This Row],[pledged]]/Table2[[#This Row],[goal]]</f>
        <v>2.8332000000000002</v>
      </c>
      <c r="P320" s="8">
        <f>Table2[[#This Row],[pledged]]/Table2[[#This Row],[backers_count]]</f>
        <v>49.880281690140848</v>
      </c>
      <c r="Q320" t="str">
        <f>LEFT(Table2[[#This Row],[Category and Sub-Category]],FIND("/",Table2[[#This Row],[Category and Sub-Category]],1)-1)</f>
        <v>film &amp; video</v>
      </c>
      <c r="R320" t="str">
        <f>RIGHT(Table2[[#This Row],[Category and Sub-Category]],LEN(Table2[[#This Row],[Category and Sub-Category]])-FIND("/",Table2[[#This Row],[Category and Sub-Category]],1))</f>
        <v>documentary</v>
      </c>
      <c r="S320" s="13">
        <f>(((Table2[[#This Row],[launched_at]]/60)/60)/24)+DATE(1970,1,1)</f>
        <v>41330.038784722223</v>
      </c>
      <c r="T320" s="13">
        <f>(((Table2[[#This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Table2[[#This Row],[pledged]]/Table2[[#This Row],[goal]]</f>
        <v>1.1268</v>
      </c>
      <c r="P321" s="8">
        <f>Table2[[#This Row],[pledged]]/Table2[[#This Row],[backers_count]]</f>
        <v>110.47058823529412</v>
      </c>
      <c r="Q321" t="str">
        <f>LEFT(Table2[[#This Row],[Category and Sub-Category]],FIND("/",Table2[[#This Row],[Category and Sub-Category]],1)-1)</f>
        <v>film &amp; video</v>
      </c>
      <c r="R321" t="str">
        <f>RIGHT(Table2[[#This Row],[Category and Sub-Category]],LEN(Table2[[#This Row],[Category and Sub-Category]])-FIND("/",Table2[[#This Row],[Category and Sub-Category]],1))</f>
        <v>documentary</v>
      </c>
      <c r="S321" s="13">
        <f>(((Table2[[#This Row],[launched_at]]/60)/60)/24)+DATE(1970,1,1)</f>
        <v>40123.83829861111</v>
      </c>
      <c r="T321" s="13">
        <f>(((Table2[[#This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Table2[[#This Row],[pledged]]/Table2[[#This Row],[goal]]</f>
        <v>1.0658000000000001</v>
      </c>
      <c r="P322" s="8">
        <f>Table2[[#This Row],[pledged]]/Table2[[#This Row],[backers_count]]</f>
        <v>134.91139240506328</v>
      </c>
      <c r="Q322" t="str">
        <f>LEFT(Table2[[#This Row],[Category and Sub-Category]],FIND("/",Table2[[#This Row],[Category and Sub-Category]],1)-1)</f>
        <v>film &amp; video</v>
      </c>
      <c r="R322" t="str">
        <f>RIGHT(Table2[[#This Row],[Category and Sub-Category]],LEN(Table2[[#This Row],[Category and Sub-Category]])-FIND("/",Table2[[#This Row],[Category and Sub-Category]],1))</f>
        <v>documentary</v>
      </c>
      <c r="S322" s="13">
        <f>(((Table2[[#This Row],[launched_at]]/60)/60)/24)+DATE(1970,1,1)</f>
        <v>42331.551307870366</v>
      </c>
      <c r="T322" s="13">
        <f>(((Table2[[#This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Table2[[#This Row],[pledged]]/Table2[[#This Row],[goal]]</f>
        <v>1.0266285714285714</v>
      </c>
      <c r="P323" s="8">
        <f>Table2[[#This Row],[pledged]]/Table2[[#This Row],[backers_count]]</f>
        <v>106.62314540059347</v>
      </c>
      <c r="Q323" t="str">
        <f>LEFT(Table2[[#This Row],[Category and Sub-Category]],FIND("/",Table2[[#This Row],[Category and Sub-Category]],1)-1)</f>
        <v>film &amp; video</v>
      </c>
      <c r="R323" t="str">
        <f>RIGHT(Table2[[#This Row],[Category and Sub-Category]],LEN(Table2[[#This Row],[Category and Sub-Category]])-FIND("/",Table2[[#This Row],[Category and Sub-Category]],1))</f>
        <v>documentary</v>
      </c>
      <c r="S323" s="13">
        <f>(((Table2[[#This Row],[launched_at]]/60)/60)/24)+DATE(1970,1,1)</f>
        <v>42647.446597222224</v>
      </c>
      <c r="T323" s="13">
        <f>(((Table2[[#This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Table2[[#This Row],[pledged]]/Table2[[#This Row],[goal]]</f>
        <v>1.0791200000000001</v>
      </c>
      <c r="P324" s="8">
        <f>Table2[[#This Row],[pledged]]/Table2[[#This Row],[backers_count]]</f>
        <v>145.04301075268816</v>
      </c>
      <c r="Q324" t="str">
        <f>LEFT(Table2[[#This Row],[Category and Sub-Category]],FIND("/",Table2[[#This Row],[Category and Sub-Category]],1)-1)</f>
        <v>film &amp; video</v>
      </c>
      <c r="R324" t="str">
        <f>RIGHT(Table2[[#This Row],[Category and Sub-Category]],LEN(Table2[[#This Row],[Category and Sub-Category]])-FIND("/",Table2[[#This Row],[Category and Sub-Category]],1))</f>
        <v>documentary</v>
      </c>
      <c r="S324" s="13">
        <f>(((Table2[[#This Row],[launched_at]]/60)/60)/24)+DATE(1970,1,1)</f>
        <v>42473.57</v>
      </c>
      <c r="T324" s="13">
        <f>(((Table2[[#This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Table2[[#This Row],[pledged]]/Table2[[#This Row],[goal]]</f>
        <v>1.2307407407407407</v>
      </c>
      <c r="P325" s="8">
        <f>Table2[[#This Row],[pledged]]/Table2[[#This Row],[backers_count]]</f>
        <v>114.58620689655173</v>
      </c>
      <c r="Q325" t="str">
        <f>LEFT(Table2[[#This Row],[Category and Sub-Category]],FIND("/",Table2[[#This Row],[Category and Sub-Category]],1)-1)</f>
        <v>film &amp; video</v>
      </c>
      <c r="R325" t="str">
        <f>RIGHT(Table2[[#This Row],[Category and Sub-Category]],LEN(Table2[[#This Row],[Category and Sub-Category]])-FIND("/",Table2[[#This Row],[Category and Sub-Category]],1))</f>
        <v>documentary</v>
      </c>
      <c r="S325" s="13">
        <f>(((Table2[[#This Row],[launched_at]]/60)/60)/24)+DATE(1970,1,1)</f>
        <v>42697.32136574074</v>
      </c>
      <c r="T325" s="13">
        <f>(((Table2[[#This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Table2[[#This Row],[pledged]]/Table2[[#This Row],[goal]]</f>
        <v>1.016</v>
      </c>
      <c r="P326" s="8">
        <f>Table2[[#This Row],[pledged]]/Table2[[#This Row],[backers_count]]</f>
        <v>105.3170731707317</v>
      </c>
      <c r="Q326" t="str">
        <f>LEFT(Table2[[#This Row],[Category and Sub-Category]],FIND("/",Table2[[#This Row],[Category and Sub-Category]],1)-1)</f>
        <v>film &amp; video</v>
      </c>
      <c r="R326" t="str">
        <f>RIGHT(Table2[[#This Row],[Category and Sub-Category]],LEN(Table2[[#This Row],[Category and Sub-Category]])-FIND("/",Table2[[#This Row],[Category and Sub-Category]],1))</f>
        <v>documentary</v>
      </c>
      <c r="S326" s="13">
        <f>(((Table2[[#This Row],[launched_at]]/60)/60)/24)+DATE(1970,1,1)</f>
        <v>42184.626250000001</v>
      </c>
      <c r="T326" s="13">
        <f>(((Table2[[#This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Table2[[#This Row],[pledged]]/Table2[[#This Row],[goal]]</f>
        <v>1.04396</v>
      </c>
      <c r="P327" s="8">
        <f>Table2[[#This Row],[pledged]]/Table2[[#This Row],[backers_count]]</f>
        <v>70.921195652173907</v>
      </c>
      <c r="Q327" t="str">
        <f>LEFT(Table2[[#This Row],[Category and Sub-Category]],FIND("/",Table2[[#This Row],[Category and Sub-Category]],1)-1)</f>
        <v>film &amp; video</v>
      </c>
      <c r="R327" t="str">
        <f>RIGHT(Table2[[#This Row],[Category and Sub-Category]],LEN(Table2[[#This Row],[Category and Sub-Category]])-FIND("/",Table2[[#This Row],[Category and Sub-Category]],1))</f>
        <v>documentary</v>
      </c>
      <c r="S327" s="13">
        <f>(((Table2[[#This Row],[launched_at]]/60)/60)/24)+DATE(1970,1,1)</f>
        <v>42689.187881944439</v>
      </c>
      <c r="T327" s="13">
        <f>(((Table2[[#This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Table2[[#This Row],[pledged]]/Table2[[#This Row],[goal]]</f>
        <v>1.1292973333333334</v>
      </c>
      <c r="P328" s="8">
        <f>Table2[[#This Row],[pledged]]/Table2[[#This Row],[backers_count]]</f>
        <v>147.17167680278018</v>
      </c>
      <c r="Q328" t="str">
        <f>LEFT(Table2[[#This Row],[Category and Sub-Category]],FIND("/",Table2[[#This Row],[Category and Sub-Category]],1)-1)</f>
        <v>film &amp; video</v>
      </c>
      <c r="R328" t="str">
        <f>RIGHT(Table2[[#This Row],[Category and Sub-Category]],LEN(Table2[[#This Row],[Category and Sub-Category]])-FIND("/",Table2[[#This Row],[Category and Sub-Category]],1))</f>
        <v>documentary</v>
      </c>
      <c r="S328" s="13">
        <f>(((Table2[[#This Row],[launched_at]]/60)/60)/24)+DATE(1970,1,1)</f>
        <v>42775.314884259264</v>
      </c>
      <c r="T328" s="13">
        <f>(((Table2[[#This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Table2[[#This Row],[pledged]]/Table2[[#This Row],[goal]]</f>
        <v>1.3640000000000001</v>
      </c>
      <c r="P329" s="8">
        <f>Table2[[#This Row],[pledged]]/Table2[[#This Row],[backers_count]]</f>
        <v>160.47058823529412</v>
      </c>
      <c r="Q329" t="str">
        <f>LEFT(Table2[[#This Row],[Category and Sub-Category]],FIND("/",Table2[[#This Row],[Category and Sub-Category]],1)-1)</f>
        <v>film &amp; video</v>
      </c>
      <c r="R329" t="str">
        <f>RIGHT(Table2[[#This Row],[Category and Sub-Category]],LEN(Table2[[#This Row],[Category and Sub-Category]])-FIND("/",Table2[[#This Row],[Category and Sub-Category]],1))</f>
        <v>documentary</v>
      </c>
      <c r="S329" s="13">
        <f>(((Table2[[#This Row],[launched_at]]/60)/60)/24)+DATE(1970,1,1)</f>
        <v>42058.235289351855</v>
      </c>
      <c r="T329" s="13">
        <f>(((Table2[[#This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Table2[[#This Row],[pledged]]/Table2[[#This Row],[goal]]</f>
        <v>1.036144</v>
      </c>
      <c r="P330" s="8">
        <f>Table2[[#This Row],[pledged]]/Table2[[#This Row],[backers_count]]</f>
        <v>156.04578313253012</v>
      </c>
      <c r="Q330" t="str">
        <f>LEFT(Table2[[#This Row],[Category and Sub-Category]],FIND("/",Table2[[#This Row],[Category and Sub-Category]],1)-1)</f>
        <v>film &amp; video</v>
      </c>
      <c r="R330" t="str">
        <f>RIGHT(Table2[[#This Row],[Category and Sub-Category]],LEN(Table2[[#This Row],[Category and Sub-Category]])-FIND("/",Table2[[#This Row],[Category and Sub-Category]],1))</f>
        <v>documentary</v>
      </c>
      <c r="S330" s="13">
        <f>(((Table2[[#This Row],[launched_at]]/60)/60)/24)+DATE(1970,1,1)</f>
        <v>42278.946620370371</v>
      </c>
      <c r="T330" s="13">
        <f>(((Table2[[#This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Table2[[#This Row],[pledged]]/Table2[[#This Row],[goal]]</f>
        <v>1.0549999999999999</v>
      </c>
      <c r="P331" s="8">
        <f>Table2[[#This Row],[pledged]]/Table2[[#This Row],[backers_count]]</f>
        <v>63.17365269461078</v>
      </c>
      <c r="Q331" t="str">
        <f>LEFT(Table2[[#This Row],[Category and Sub-Category]],FIND("/",Table2[[#This Row],[Category and Sub-Category]],1)-1)</f>
        <v>film &amp; video</v>
      </c>
      <c r="R331" t="str">
        <f>RIGHT(Table2[[#This Row],[Category and Sub-Category]],LEN(Table2[[#This Row],[Category and Sub-Category]])-FIND("/",Table2[[#This Row],[Category and Sub-Category]],1))</f>
        <v>documentary</v>
      </c>
      <c r="S331" s="13">
        <f>(((Table2[[#This Row],[launched_at]]/60)/60)/24)+DATE(1970,1,1)</f>
        <v>42291.46674768519</v>
      </c>
      <c r="T331" s="13">
        <f>(((Table2[[#This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Table2[[#This Row],[pledged]]/Table2[[#This Row],[goal]]</f>
        <v>1.0182857142857142</v>
      </c>
      <c r="P332" s="8">
        <f>Table2[[#This Row],[pledged]]/Table2[[#This Row],[backers_count]]</f>
        <v>104.82352941176471</v>
      </c>
      <c r="Q332" t="str">
        <f>LEFT(Table2[[#This Row],[Category and Sub-Category]],FIND("/",Table2[[#This Row],[Category and Sub-Category]],1)-1)</f>
        <v>film &amp; video</v>
      </c>
      <c r="R332" t="str">
        <f>RIGHT(Table2[[#This Row],[Category and Sub-Category]],LEN(Table2[[#This Row],[Category and Sub-Category]])-FIND("/",Table2[[#This Row],[Category and Sub-Category]],1))</f>
        <v>documentary</v>
      </c>
      <c r="S332" s="13">
        <f>(((Table2[[#This Row],[launched_at]]/60)/60)/24)+DATE(1970,1,1)</f>
        <v>41379.515775462962</v>
      </c>
      <c r="T332" s="13">
        <f>(((Table2[[#This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Table2[[#This Row],[pledged]]/Table2[[#This Row],[goal]]</f>
        <v>1.0660499999999999</v>
      </c>
      <c r="P333" s="8">
        <f>Table2[[#This Row],[pledged]]/Table2[[#This Row],[backers_count]]</f>
        <v>97.356164383561648</v>
      </c>
      <c r="Q333" t="str">
        <f>LEFT(Table2[[#This Row],[Category and Sub-Category]],FIND("/",Table2[[#This Row],[Category and Sub-Category]],1)-1)</f>
        <v>film &amp; video</v>
      </c>
      <c r="R333" t="str">
        <f>RIGHT(Table2[[#This Row],[Category and Sub-Category]],LEN(Table2[[#This Row],[Category and Sub-Category]])-FIND("/",Table2[[#This Row],[Category and Sub-Category]],1))</f>
        <v>documentary</v>
      </c>
      <c r="S333" s="13">
        <f>(((Table2[[#This Row],[launched_at]]/60)/60)/24)+DATE(1970,1,1)</f>
        <v>42507.581412037034</v>
      </c>
      <c r="T333" s="13">
        <f>(((Table2[[#This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Table2[[#This Row],[pledged]]/Table2[[#This Row],[goal]]</f>
        <v>1.13015</v>
      </c>
      <c r="P334" s="8">
        <f>Table2[[#This Row],[pledged]]/Table2[[#This Row],[backers_count]]</f>
        <v>203.63063063063063</v>
      </c>
      <c r="Q334" t="str">
        <f>LEFT(Table2[[#This Row],[Category and Sub-Category]],FIND("/",Table2[[#This Row],[Category and Sub-Category]],1)-1)</f>
        <v>film &amp; video</v>
      </c>
      <c r="R334" t="str">
        <f>RIGHT(Table2[[#This Row],[Category and Sub-Category]],LEN(Table2[[#This Row],[Category and Sub-Category]])-FIND("/",Table2[[#This Row],[Category and Sub-Category]],1))</f>
        <v>documentary</v>
      </c>
      <c r="S334" s="13">
        <f>(((Table2[[#This Row],[launched_at]]/60)/60)/24)+DATE(1970,1,1)</f>
        <v>42263.680289351847</v>
      </c>
      <c r="T334" s="13">
        <f>(((Table2[[#This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Table2[[#This Row],[pledged]]/Table2[[#This Row],[goal]]</f>
        <v>1.252275</v>
      </c>
      <c r="P335" s="8">
        <f>Table2[[#This Row],[pledged]]/Table2[[#This Row],[backers_count]]</f>
        <v>188.31203007518798</v>
      </c>
      <c r="Q335" t="str">
        <f>LEFT(Table2[[#This Row],[Category and Sub-Category]],FIND("/",Table2[[#This Row],[Category and Sub-Category]],1)-1)</f>
        <v>film &amp; video</v>
      </c>
      <c r="R335" t="str">
        <f>RIGHT(Table2[[#This Row],[Category and Sub-Category]],LEN(Table2[[#This Row],[Category and Sub-Category]])-FIND("/",Table2[[#This Row],[Category and Sub-Category]],1))</f>
        <v>documentary</v>
      </c>
      <c r="S335" s="13">
        <f>(((Table2[[#This Row],[launched_at]]/60)/60)/24)+DATE(1970,1,1)</f>
        <v>42437.636469907404</v>
      </c>
      <c r="T335" s="13">
        <f>(((Table2[[#This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Table2[[#This Row],[pledged]]/Table2[[#This Row],[goal]]</f>
        <v>1.0119</v>
      </c>
      <c r="P336" s="8">
        <f>Table2[[#This Row],[pledged]]/Table2[[#This Row],[backers_count]]</f>
        <v>146.65217391304347</v>
      </c>
      <c r="Q336" t="str">
        <f>LEFT(Table2[[#This Row],[Category and Sub-Category]],FIND("/",Table2[[#This Row],[Category and Sub-Category]],1)-1)</f>
        <v>film &amp; video</v>
      </c>
      <c r="R336" t="str">
        <f>RIGHT(Table2[[#This Row],[Category and Sub-Category]],LEN(Table2[[#This Row],[Category and Sub-Category]])-FIND("/",Table2[[#This Row],[Category and Sub-Category]],1))</f>
        <v>documentary</v>
      </c>
      <c r="S336" s="13">
        <f>(((Table2[[#This Row],[launched_at]]/60)/60)/24)+DATE(1970,1,1)</f>
        <v>42101.682372685187</v>
      </c>
      <c r="T336" s="13">
        <f>(((Table2[[#This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Table2[[#This Row],[pledged]]/Table2[[#This Row],[goal]]</f>
        <v>1.0276470588235294</v>
      </c>
      <c r="P337" s="8">
        <f>Table2[[#This Row],[pledged]]/Table2[[#This Row],[backers_count]]</f>
        <v>109.1875</v>
      </c>
      <c r="Q337" t="str">
        <f>LEFT(Table2[[#This Row],[Category and Sub-Category]],FIND("/",Table2[[#This Row],[Category and Sub-Category]],1)-1)</f>
        <v>film &amp; video</v>
      </c>
      <c r="R337" t="str">
        <f>RIGHT(Table2[[#This Row],[Category and Sub-Category]],LEN(Table2[[#This Row],[Category and Sub-Category]])-FIND("/",Table2[[#This Row],[Category and Sub-Category]],1))</f>
        <v>documentary</v>
      </c>
      <c r="S337" s="13">
        <f>(((Table2[[#This Row],[launched_at]]/60)/60)/24)+DATE(1970,1,1)</f>
        <v>42101.737442129626</v>
      </c>
      <c r="T337" s="13">
        <f>(((Table2[[#This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Table2[[#This Row],[pledged]]/Table2[[#This Row],[goal]]</f>
        <v>1.1683911999999999</v>
      </c>
      <c r="P338" s="8">
        <f>Table2[[#This Row],[pledged]]/Table2[[#This Row],[backers_count]]</f>
        <v>59.249046653144013</v>
      </c>
      <c r="Q338" t="str">
        <f>LEFT(Table2[[#This Row],[Category and Sub-Category]],FIND("/",Table2[[#This Row],[Category and Sub-Category]],1)-1)</f>
        <v>film &amp; video</v>
      </c>
      <c r="R338" t="str">
        <f>RIGHT(Table2[[#This Row],[Category and Sub-Category]],LEN(Table2[[#This Row],[Category and Sub-Category]])-FIND("/",Table2[[#This Row],[Category and Sub-Category]],1))</f>
        <v>documentary</v>
      </c>
      <c r="S338" s="13">
        <f>(((Table2[[#This Row],[launched_at]]/60)/60)/24)+DATE(1970,1,1)</f>
        <v>42291.596273148149</v>
      </c>
      <c r="T338" s="13">
        <f>(((Table2[[#This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Table2[[#This Row],[pledged]]/Table2[[#This Row],[goal]]</f>
        <v>1.0116833333333335</v>
      </c>
      <c r="P339" s="8">
        <f>Table2[[#This Row],[pledged]]/Table2[[#This Row],[backers_count]]</f>
        <v>97.904838709677421</v>
      </c>
      <c r="Q339" t="str">
        <f>LEFT(Table2[[#This Row],[Category and Sub-Category]],FIND("/",Table2[[#This Row],[Category and Sub-Category]],1)-1)</f>
        <v>film &amp; video</v>
      </c>
      <c r="R339" t="str">
        <f>RIGHT(Table2[[#This Row],[Category and Sub-Category]],LEN(Table2[[#This Row],[Category and Sub-Category]])-FIND("/",Table2[[#This Row],[Category and Sub-Category]],1))</f>
        <v>documentary</v>
      </c>
      <c r="S339" s="13">
        <f>(((Table2[[#This Row],[launched_at]]/60)/60)/24)+DATE(1970,1,1)</f>
        <v>42047.128564814819</v>
      </c>
      <c r="T339" s="13">
        <f>(((Table2[[#This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Table2[[#This Row],[pledged]]/Table2[[#This Row],[goal]]</f>
        <v>1.1013360000000001</v>
      </c>
      <c r="P340" s="8">
        <f>Table2[[#This Row],[pledged]]/Table2[[#This Row],[backers_count]]</f>
        <v>70.000169491525426</v>
      </c>
      <c r="Q340" t="str">
        <f>LEFT(Table2[[#This Row],[Category and Sub-Category]],FIND("/",Table2[[#This Row],[Category and Sub-Category]],1)-1)</f>
        <v>film &amp; video</v>
      </c>
      <c r="R340" t="str">
        <f>RIGHT(Table2[[#This Row],[Category and Sub-Category]],LEN(Table2[[#This Row],[Category and Sub-Category]])-FIND("/",Table2[[#This Row],[Category and Sub-Category]],1))</f>
        <v>documentary</v>
      </c>
      <c r="S340" s="13">
        <f>(((Table2[[#This Row],[launched_at]]/60)/60)/24)+DATE(1970,1,1)</f>
        <v>42559.755671296298</v>
      </c>
      <c r="T340" s="13">
        <f>(((Table2[[#This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Table2[[#This Row],[pledged]]/Table2[[#This Row],[goal]]</f>
        <v>1.0808333333333333</v>
      </c>
      <c r="P341" s="8">
        <f>Table2[[#This Row],[pledged]]/Table2[[#This Row],[backers_count]]</f>
        <v>72.865168539325836</v>
      </c>
      <c r="Q341" t="str">
        <f>LEFT(Table2[[#This Row],[Category and Sub-Category]],FIND("/",Table2[[#This Row],[Category and Sub-Category]],1)-1)</f>
        <v>film &amp; video</v>
      </c>
      <c r="R341" t="str">
        <f>RIGHT(Table2[[#This Row],[Category and Sub-Category]],LEN(Table2[[#This Row],[Category and Sub-Category]])-FIND("/",Table2[[#This Row],[Category and Sub-Category]],1))</f>
        <v>documentary</v>
      </c>
      <c r="S341" s="13">
        <f>(((Table2[[#This Row],[launched_at]]/60)/60)/24)+DATE(1970,1,1)</f>
        <v>42093.760046296295</v>
      </c>
      <c r="T341" s="13">
        <f>(((Table2[[#This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Table2[[#This Row],[pledged]]/Table2[[#This Row],[goal]]</f>
        <v>1.2502285714285715</v>
      </c>
      <c r="P342" s="8">
        <f>Table2[[#This Row],[pledged]]/Table2[[#This Row],[backers_count]]</f>
        <v>146.34782608695653</v>
      </c>
      <c r="Q342" t="str">
        <f>LEFT(Table2[[#This Row],[Category and Sub-Category]],FIND("/",Table2[[#This Row],[Category and Sub-Category]],1)-1)</f>
        <v>film &amp; video</v>
      </c>
      <c r="R342" t="str">
        <f>RIGHT(Table2[[#This Row],[Category and Sub-Category]],LEN(Table2[[#This Row],[Category and Sub-Category]])-FIND("/",Table2[[#This Row],[Category and Sub-Category]],1))</f>
        <v>documentary</v>
      </c>
      <c r="S342" s="13">
        <f>(((Table2[[#This Row],[launched_at]]/60)/60)/24)+DATE(1970,1,1)</f>
        <v>42772.669062500005</v>
      </c>
      <c r="T342" s="13">
        <f>(((Table2[[#This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Table2[[#This Row],[pledged]]/Table2[[#This Row],[goal]]</f>
        <v>1.0671428571428572</v>
      </c>
      <c r="P343" s="8">
        <f>Table2[[#This Row],[pledged]]/Table2[[#This Row],[backers_count]]</f>
        <v>67.909090909090907</v>
      </c>
      <c r="Q343" t="str">
        <f>LEFT(Table2[[#This Row],[Category and Sub-Category]],FIND("/",Table2[[#This Row],[Category and Sub-Category]],1)-1)</f>
        <v>film &amp; video</v>
      </c>
      <c r="R343" t="str">
        <f>RIGHT(Table2[[#This Row],[Category and Sub-Category]],LEN(Table2[[#This Row],[Category and Sub-Category]])-FIND("/",Table2[[#This Row],[Category and Sub-Category]],1))</f>
        <v>documentary</v>
      </c>
      <c r="S343" s="13">
        <f>(((Table2[[#This Row],[launched_at]]/60)/60)/24)+DATE(1970,1,1)</f>
        <v>41894.879606481481</v>
      </c>
      <c r="T343" s="13">
        <f>(((Table2[[#This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Table2[[#This Row],[pledged]]/Table2[[#This Row],[goal]]</f>
        <v>1.0036639999999999</v>
      </c>
      <c r="P344" s="8">
        <f>Table2[[#This Row],[pledged]]/Table2[[#This Row],[backers_count]]</f>
        <v>169.85083076923075</v>
      </c>
      <c r="Q344" t="str">
        <f>LEFT(Table2[[#This Row],[Category and Sub-Category]],FIND("/",Table2[[#This Row],[Category and Sub-Category]],1)-1)</f>
        <v>film &amp; video</v>
      </c>
      <c r="R344" t="str">
        <f>RIGHT(Table2[[#This Row],[Category and Sub-Category]],LEN(Table2[[#This Row],[Category and Sub-Category]])-FIND("/",Table2[[#This Row],[Category and Sub-Category]],1))</f>
        <v>documentary</v>
      </c>
      <c r="S344" s="13">
        <f>(((Table2[[#This Row],[launched_at]]/60)/60)/24)+DATE(1970,1,1)</f>
        <v>42459.780844907407</v>
      </c>
      <c r="T344" s="13">
        <f>(((Table2[[#This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Table2[[#This Row],[pledged]]/Table2[[#This Row],[goal]]</f>
        <v>1.0202863333333334</v>
      </c>
      <c r="P345" s="8">
        <f>Table2[[#This Row],[pledged]]/Table2[[#This Row],[backers_count]]</f>
        <v>58.413339694656486</v>
      </c>
      <c r="Q345" t="str">
        <f>LEFT(Table2[[#This Row],[Category and Sub-Category]],FIND("/",Table2[[#This Row],[Category and Sub-Category]],1)-1)</f>
        <v>film &amp; video</v>
      </c>
      <c r="R345" t="str">
        <f>RIGHT(Table2[[#This Row],[Category and Sub-Category]],LEN(Table2[[#This Row],[Category and Sub-Category]])-FIND("/",Table2[[#This Row],[Category and Sub-Category]],1))</f>
        <v>documentary</v>
      </c>
      <c r="S345" s="13">
        <f>(((Table2[[#This Row],[launched_at]]/60)/60)/24)+DATE(1970,1,1)</f>
        <v>41926.73778935185</v>
      </c>
      <c r="T345" s="13">
        <f>(((Table2[[#This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Table2[[#This Row],[pledged]]/Table2[[#This Row],[goal]]</f>
        <v>1.0208358208955224</v>
      </c>
      <c r="P346" s="8">
        <f>Table2[[#This Row],[pledged]]/Table2[[#This Row],[backers_count]]</f>
        <v>119.99298245614035</v>
      </c>
      <c r="Q346" t="str">
        <f>LEFT(Table2[[#This Row],[Category and Sub-Category]],FIND("/",Table2[[#This Row],[Category and Sub-Category]],1)-1)</f>
        <v>film &amp; video</v>
      </c>
      <c r="R346" t="str">
        <f>RIGHT(Table2[[#This Row],[Category and Sub-Category]],LEN(Table2[[#This Row],[Category and Sub-Category]])-FIND("/",Table2[[#This Row],[Category and Sub-Category]],1))</f>
        <v>documentary</v>
      </c>
      <c r="S346" s="13">
        <f>(((Table2[[#This Row],[launched_at]]/60)/60)/24)+DATE(1970,1,1)</f>
        <v>42111.970995370371</v>
      </c>
      <c r="T346" s="13">
        <f>(((Table2[[#This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Table2[[#This Row],[pledged]]/Table2[[#This Row],[goal]]</f>
        <v>1.2327586206896552</v>
      </c>
      <c r="P347" s="8">
        <f>Table2[[#This Row],[pledged]]/Table2[[#This Row],[backers_count]]</f>
        <v>99.860335195530723</v>
      </c>
      <c r="Q347" t="str">
        <f>LEFT(Table2[[#This Row],[Category and Sub-Category]],FIND("/",Table2[[#This Row],[Category and Sub-Category]],1)-1)</f>
        <v>film &amp; video</v>
      </c>
      <c r="R347" t="str">
        <f>RIGHT(Table2[[#This Row],[Category and Sub-Category]],LEN(Table2[[#This Row],[Category and Sub-Category]])-FIND("/",Table2[[#This Row],[Category and Sub-Category]],1))</f>
        <v>documentary</v>
      </c>
      <c r="S347" s="13">
        <f>(((Table2[[#This Row],[launched_at]]/60)/60)/24)+DATE(1970,1,1)</f>
        <v>42114.944328703699</v>
      </c>
      <c r="T347" s="13">
        <f>(((Table2[[#This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Table2[[#This Row],[pledged]]/Table2[[#This Row],[goal]]</f>
        <v>1.7028880000000002</v>
      </c>
      <c r="P348" s="8">
        <f>Table2[[#This Row],[pledged]]/Table2[[#This Row],[backers_count]]</f>
        <v>90.579148936170213</v>
      </c>
      <c r="Q348" t="str">
        <f>LEFT(Table2[[#This Row],[Category and Sub-Category]],FIND("/",Table2[[#This Row],[Category and Sub-Category]],1)-1)</f>
        <v>film &amp; video</v>
      </c>
      <c r="R348" t="str">
        <f>RIGHT(Table2[[#This Row],[Category and Sub-Category]],LEN(Table2[[#This Row],[Category and Sub-Category]])-FIND("/",Table2[[#This Row],[Category and Sub-Category]],1))</f>
        <v>documentary</v>
      </c>
      <c r="S348" s="13">
        <f>(((Table2[[#This Row],[launched_at]]/60)/60)/24)+DATE(1970,1,1)</f>
        <v>42261.500243055561</v>
      </c>
      <c r="T348" s="13">
        <f>(((Table2[[#This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Table2[[#This Row],[pledged]]/Table2[[#This Row],[goal]]</f>
        <v>1.1159049999999999</v>
      </c>
      <c r="P349" s="8">
        <f>Table2[[#This Row],[pledged]]/Table2[[#This Row],[backers_count]]</f>
        <v>117.77361477572559</v>
      </c>
      <c r="Q349" t="str">
        <f>LEFT(Table2[[#This Row],[Category and Sub-Category]],FIND("/",Table2[[#This Row],[Category and Sub-Category]],1)-1)</f>
        <v>film &amp; video</v>
      </c>
      <c r="R349" t="str">
        <f>RIGHT(Table2[[#This Row],[Category and Sub-Category]],LEN(Table2[[#This Row],[Category and Sub-Category]])-FIND("/",Table2[[#This Row],[Category and Sub-Category]],1))</f>
        <v>documentary</v>
      </c>
      <c r="S349" s="13">
        <f>(((Table2[[#This Row],[launched_at]]/60)/60)/24)+DATE(1970,1,1)</f>
        <v>42292.495474537034</v>
      </c>
      <c r="T349" s="13">
        <f>(((Table2[[#This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Table2[[#This Row],[pledged]]/Table2[[#This Row],[goal]]</f>
        <v>1.03</v>
      </c>
      <c r="P350" s="8">
        <f>Table2[[#This Row],[pledged]]/Table2[[#This Row],[backers_count]]</f>
        <v>86.554621848739501</v>
      </c>
      <c r="Q350" t="str">
        <f>LEFT(Table2[[#This Row],[Category and Sub-Category]],FIND("/",Table2[[#This Row],[Category and Sub-Category]],1)-1)</f>
        <v>film &amp; video</v>
      </c>
      <c r="R350" t="str">
        <f>RIGHT(Table2[[#This Row],[Category and Sub-Category]],LEN(Table2[[#This Row],[Category and Sub-Category]])-FIND("/",Table2[[#This Row],[Category and Sub-Category]],1))</f>
        <v>documentary</v>
      </c>
      <c r="S350" s="13">
        <f>(((Table2[[#This Row],[launched_at]]/60)/60)/24)+DATE(1970,1,1)</f>
        <v>42207.58699074074</v>
      </c>
      <c r="T350" s="13">
        <f>(((Table2[[#This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Table2[[#This Row],[pledged]]/Table2[[#This Row],[goal]]</f>
        <v>1.0663570159857905</v>
      </c>
      <c r="P351" s="8">
        <f>Table2[[#This Row],[pledged]]/Table2[[#This Row],[backers_count]]</f>
        <v>71.899281437125751</v>
      </c>
      <c r="Q351" t="str">
        <f>LEFT(Table2[[#This Row],[Category and Sub-Category]],FIND("/",Table2[[#This Row],[Category and Sub-Category]],1)-1)</f>
        <v>film &amp; video</v>
      </c>
      <c r="R351" t="str">
        <f>RIGHT(Table2[[#This Row],[Category and Sub-Category]],LEN(Table2[[#This Row],[Category and Sub-Category]])-FIND("/",Table2[[#This Row],[Category and Sub-Category]],1))</f>
        <v>documentary</v>
      </c>
      <c r="S351" s="13">
        <f>(((Table2[[#This Row],[launched_at]]/60)/60)/24)+DATE(1970,1,1)</f>
        <v>42760.498935185184</v>
      </c>
      <c r="T351" s="13">
        <f>(((Table2[[#This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Table2[[#This Row],[pledged]]/Table2[[#This Row],[goal]]</f>
        <v>1.1476</v>
      </c>
      <c r="P352" s="8">
        <f>Table2[[#This Row],[pledged]]/Table2[[#This Row],[backers_count]]</f>
        <v>129.81900452488688</v>
      </c>
      <c r="Q352" t="str">
        <f>LEFT(Table2[[#This Row],[Category and Sub-Category]],FIND("/",Table2[[#This Row],[Category and Sub-Category]],1)-1)</f>
        <v>film &amp; video</v>
      </c>
      <c r="R352" t="str">
        <f>RIGHT(Table2[[#This Row],[Category and Sub-Category]],LEN(Table2[[#This Row],[Category and Sub-Category]])-FIND("/",Table2[[#This Row],[Category and Sub-Category]],1))</f>
        <v>documentary</v>
      </c>
      <c r="S352" s="13">
        <f>(((Table2[[#This Row],[launched_at]]/60)/60)/24)+DATE(1970,1,1)</f>
        <v>42586.066076388888</v>
      </c>
      <c r="T352" s="13">
        <f>(((Table2[[#This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Table2[[#This Row],[pledged]]/Table2[[#This Row],[goal]]</f>
        <v>1.2734117647058822</v>
      </c>
      <c r="P353" s="8">
        <f>Table2[[#This Row],[pledged]]/Table2[[#This Row],[backers_count]]</f>
        <v>44.912863070539416</v>
      </c>
      <c r="Q353" t="str">
        <f>LEFT(Table2[[#This Row],[Category and Sub-Category]],FIND("/",Table2[[#This Row],[Category and Sub-Category]],1)-1)</f>
        <v>film &amp; video</v>
      </c>
      <c r="R353" t="str">
        <f>RIGHT(Table2[[#This Row],[Category and Sub-Category]],LEN(Table2[[#This Row],[Category and Sub-Category]])-FIND("/",Table2[[#This Row],[Category and Sub-Category]],1))</f>
        <v>documentary</v>
      </c>
      <c r="S353" s="13">
        <f>(((Table2[[#This Row],[launched_at]]/60)/60)/24)+DATE(1970,1,1)</f>
        <v>42427.964745370366</v>
      </c>
      <c r="T353" s="13">
        <f>(((Table2[[#This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Table2[[#This Row],[pledged]]/Table2[[#This Row],[goal]]</f>
        <v>1.1656</v>
      </c>
      <c r="P354" s="8">
        <f>Table2[[#This Row],[pledged]]/Table2[[#This Row],[backers_count]]</f>
        <v>40.755244755244753</v>
      </c>
      <c r="Q354" t="str">
        <f>LEFT(Table2[[#This Row],[Category and Sub-Category]],FIND("/",Table2[[#This Row],[Category and Sub-Category]],1)-1)</f>
        <v>film &amp; video</v>
      </c>
      <c r="R354" t="str">
        <f>RIGHT(Table2[[#This Row],[Category and Sub-Category]],LEN(Table2[[#This Row],[Category and Sub-Category]])-FIND("/",Table2[[#This Row],[Category and Sub-Category]],1))</f>
        <v>documentary</v>
      </c>
      <c r="S354" s="13">
        <f>(((Table2[[#This Row],[launched_at]]/60)/60)/24)+DATE(1970,1,1)</f>
        <v>41890.167453703703</v>
      </c>
      <c r="T354" s="13">
        <f>(((Table2[[#This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Table2[[#This Row],[pledged]]/Table2[[#This Row],[goal]]</f>
        <v>1.0861819426615318</v>
      </c>
      <c r="P355" s="8">
        <f>Table2[[#This Row],[pledged]]/Table2[[#This Row],[backers_count]]</f>
        <v>103.52394779771615</v>
      </c>
      <c r="Q355" t="str">
        <f>LEFT(Table2[[#This Row],[Category and Sub-Category]],FIND("/",Table2[[#This Row],[Category and Sub-Category]],1)-1)</f>
        <v>film &amp; video</v>
      </c>
      <c r="R355" t="str">
        <f>RIGHT(Table2[[#This Row],[Category and Sub-Category]],LEN(Table2[[#This Row],[Category and Sub-Category]])-FIND("/",Table2[[#This Row],[Category and Sub-Category]],1))</f>
        <v>documentary</v>
      </c>
      <c r="S355" s="13">
        <f>(((Table2[[#This Row],[launched_at]]/60)/60)/24)+DATE(1970,1,1)</f>
        <v>42297.791886574079</v>
      </c>
      <c r="T355" s="13">
        <f>(((Table2[[#This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Table2[[#This Row],[pledged]]/Table2[[#This Row],[goal]]</f>
        <v>1.0394285714285714</v>
      </c>
      <c r="P356" s="8">
        <f>Table2[[#This Row],[pledged]]/Table2[[#This Row],[backers_count]]</f>
        <v>125.44827586206897</v>
      </c>
      <c r="Q356" t="str">
        <f>LEFT(Table2[[#This Row],[Category and Sub-Category]],FIND("/",Table2[[#This Row],[Category and Sub-Category]],1)-1)</f>
        <v>film &amp; video</v>
      </c>
      <c r="R356" t="str">
        <f>RIGHT(Table2[[#This Row],[Category and Sub-Category]],LEN(Table2[[#This Row],[Category and Sub-Category]])-FIND("/",Table2[[#This Row],[Category and Sub-Category]],1))</f>
        <v>documentary</v>
      </c>
      <c r="S356" s="13">
        <f>(((Table2[[#This Row],[launched_at]]/60)/60)/24)+DATE(1970,1,1)</f>
        <v>42438.827789351853</v>
      </c>
      <c r="T356" s="13">
        <f>(((Table2[[#This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Table2[[#This Row],[pledged]]/Table2[[#This Row],[goal]]</f>
        <v>1.1625714285714286</v>
      </c>
      <c r="P357" s="8">
        <f>Table2[[#This Row],[pledged]]/Table2[[#This Row],[backers_count]]</f>
        <v>246.60606060606059</v>
      </c>
      <c r="Q357" t="str">
        <f>LEFT(Table2[[#This Row],[Category and Sub-Category]],FIND("/",Table2[[#This Row],[Category and Sub-Category]],1)-1)</f>
        <v>film &amp; video</v>
      </c>
      <c r="R357" t="str">
        <f>RIGHT(Table2[[#This Row],[Category and Sub-Category]],LEN(Table2[[#This Row],[Category and Sub-Category]])-FIND("/",Table2[[#This Row],[Category and Sub-Category]],1))</f>
        <v>documentary</v>
      </c>
      <c r="S357" s="13">
        <f>(((Table2[[#This Row],[launched_at]]/60)/60)/24)+DATE(1970,1,1)</f>
        <v>41943.293912037036</v>
      </c>
      <c r="T357" s="13">
        <f>(((Table2[[#This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Table2[[#This Row],[pledged]]/Table2[[#This Row],[goal]]</f>
        <v>1.0269239999999999</v>
      </c>
      <c r="P358" s="8">
        <f>Table2[[#This Row],[pledged]]/Table2[[#This Row],[backers_count]]</f>
        <v>79.401340206185566</v>
      </c>
      <c r="Q358" t="str">
        <f>LEFT(Table2[[#This Row],[Category and Sub-Category]],FIND("/",Table2[[#This Row],[Category and Sub-Category]],1)-1)</f>
        <v>film &amp; video</v>
      </c>
      <c r="R358" t="str">
        <f>RIGHT(Table2[[#This Row],[Category and Sub-Category]],LEN(Table2[[#This Row],[Category and Sub-Category]])-FIND("/",Table2[[#This Row],[Category and Sub-Category]],1))</f>
        <v>documentary</v>
      </c>
      <c r="S358" s="13">
        <f>(((Table2[[#This Row],[launched_at]]/60)/60)/24)+DATE(1970,1,1)</f>
        <v>42415.803159722222</v>
      </c>
      <c r="T358" s="13">
        <f>(((Table2[[#This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Table2[[#This Row],[pledged]]/Table2[[#This Row],[goal]]</f>
        <v>1.74</v>
      </c>
      <c r="P359" s="8">
        <f>Table2[[#This Row],[pledged]]/Table2[[#This Row],[backers_count]]</f>
        <v>86.138613861386133</v>
      </c>
      <c r="Q359" t="str">
        <f>LEFT(Table2[[#This Row],[Category and Sub-Category]],FIND("/",Table2[[#This Row],[Category and Sub-Category]],1)-1)</f>
        <v>film &amp; video</v>
      </c>
      <c r="R359" t="str">
        <f>RIGHT(Table2[[#This Row],[Category and Sub-Category]],LEN(Table2[[#This Row],[Category and Sub-Category]])-FIND("/",Table2[[#This Row],[Category and Sub-Category]],1))</f>
        <v>documentary</v>
      </c>
      <c r="S359" s="13">
        <f>(((Table2[[#This Row],[launched_at]]/60)/60)/24)+DATE(1970,1,1)</f>
        <v>42078.222187499996</v>
      </c>
      <c r="T359" s="13">
        <f>(((Table2[[#This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Table2[[#This Row],[pledged]]/Table2[[#This Row],[goal]]</f>
        <v>1.03088</v>
      </c>
      <c r="P360" s="8">
        <f>Table2[[#This Row],[pledged]]/Table2[[#This Row],[backers_count]]</f>
        <v>193.04868913857678</v>
      </c>
      <c r="Q360" t="str">
        <f>LEFT(Table2[[#This Row],[Category and Sub-Category]],FIND("/",Table2[[#This Row],[Category and Sub-Category]],1)-1)</f>
        <v>film &amp; video</v>
      </c>
      <c r="R360" t="str">
        <f>RIGHT(Table2[[#This Row],[Category and Sub-Category]],LEN(Table2[[#This Row],[Category and Sub-Category]])-FIND("/",Table2[[#This Row],[Category and Sub-Category]],1))</f>
        <v>documentary</v>
      </c>
      <c r="S360" s="13">
        <f>(((Table2[[#This Row],[launched_at]]/60)/60)/24)+DATE(1970,1,1)</f>
        <v>42507.860196759255</v>
      </c>
      <c r="T360" s="13">
        <f>(((Table2[[#This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Table2[[#This Row],[pledged]]/Table2[[#This Row],[goal]]</f>
        <v>1.0485537190082646</v>
      </c>
      <c r="P361" s="8">
        <f>Table2[[#This Row],[pledged]]/Table2[[#This Row],[backers_count]]</f>
        <v>84.023178807947019</v>
      </c>
      <c r="Q361" t="str">
        <f>LEFT(Table2[[#This Row],[Category and Sub-Category]],FIND("/",Table2[[#This Row],[Category and Sub-Category]],1)-1)</f>
        <v>film &amp; video</v>
      </c>
      <c r="R361" t="str">
        <f>RIGHT(Table2[[#This Row],[Category and Sub-Category]],LEN(Table2[[#This Row],[Category and Sub-Category]])-FIND("/",Table2[[#This Row],[Category and Sub-Category]],1))</f>
        <v>documentary</v>
      </c>
      <c r="S361" s="13">
        <f>(((Table2[[#This Row],[launched_at]]/60)/60)/24)+DATE(1970,1,1)</f>
        <v>41935.070486111108</v>
      </c>
      <c r="T361" s="13">
        <f>(((Table2[[#This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Table2[[#This Row],[pledged]]/Table2[[#This Row],[goal]]</f>
        <v>1.0137499999999999</v>
      </c>
      <c r="P362" s="8">
        <f>Table2[[#This Row],[pledged]]/Table2[[#This Row],[backers_count]]</f>
        <v>139.82758620689654</v>
      </c>
      <c r="Q362" t="str">
        <f>LEFT(Table2[[#This Row],[Category and Sub-Category]],FIND("/",Table2[[#This Row],[Category and Sub-Category]],1)-1)</f>
        <v>film &amp; video</v>
      </c>
      <c r="R362" t="str">
        <f>RIGHT(Table2[[#This Row],[Category and Sub-Category]],LEN(Table2[[#This Row],[Category and Sub-Category]])-FIND("/",Table2[[#This Row],[Category and Sub-Category]],1))</f>
        <v>documentary</v>
      </c>
      <c r="S362" s="13">
        <f>(((Table2[[#This Row],[launched_at]]/60)/60)/24)+DATE(1970,1,1)</f>
        <v>42163.897916666669</v>
      </c>
      <c r="T362" s="13">
        <f>(((Table2[[#This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Table2[[#This Row],[pledged]]/Table2[[#This Row],[goal]]</f>
        <v>1.1107699999999998</v>
      </c>
      <c r="P363" s="8">
        <f>Table2[[#This Row],[pledged]]/Table2[[#This Row],[backers_count]]</f>
        <v>109.82189265536722</v>
      </c>
      <c r="Q363" t="str">
        <f>LEFT(Table2[[#This Row],[Category and Sub-Category]],FIND("/",Table2[[#This Row],[Category and Sub-Category]],1)-1)</f>
        <v>film &amp; video</v>
      </c>
      <c r="R363" t="str">
        <f>RIGHT(Table2[[#This Row],[Category and Sub-Category]],LEN(Table2[[#This Row],[Category and Sub-Category]])-FIND("/",Table2[[#This Row],[Category and Sub-Category]],1))</f>
        <v>documentary</v>
      </c>
      <c r="S363" s="13">
        <f>(((Table2[[#This Row],[launched_at]]/60)/60)/24)+DATE(1970,1,1)</f>
        <v>41936.001226851848</v>
      </c>
      <c r="T363" s="13">
        <f>(((Table2[[#This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Table2[[#This Row],[pledged]]/Table2[[#This Row],[goal]]</f>
        <v>1.2415933781686497</v>
      </c>
      <c r="P364" s="8">
        <f>Table2[[#This Row],[pledged]]/Table2[[#This Row],[backers_count]]</f>
        <v>139.53488372093022</v>
      </c>
      <c r="Q364" t="str">
        <f>LEFT(Table2[[#This Row],[Category and Sub-Category]],FIND("/",Table2[[#This Row],[Category and Sub-Category]],1)-1)</f>
        <v>film &amp; video</v>
      </c>
      <c r="R364" t="str">
        <f>RIGHT(Table2[[#This Row],[Category and Sub-Category]],LEN(Table2[[#This Row],[Category and Sub-Category]])-FIND("/",Table2[[#This Row],[Category and Sub-Category]],1))</f>
        <v>documentary</v>
      </c>
      <c r="S364" s="13">
        <f>(((Table2[[#This Row],[launched_at]]/60)/60)/24)+DATE(1970,1,1)</f>
        <v>41837.210543981484</v>
      </c>
      <c r="T364" s="13">
        <f>(((Table2[[#This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Table2[[#This Row],[pledged]]/Table2[[#This Row],[goal]]</f>
        <v>1.0133333333333334</v>
      </c>
      <c r="P365" s="8">
        <f>Table2[[#This Row],[pledged]]/Table2[[#This Row],[backers_count]]</f>
        <v>347.84615384615387</v>
      </c>
      <c r="Q365" t="str">
        <f>LEFT(Table2[[#This Row],[Category and Sub-Category]],FIND("/",Table2[[#This Row],[Category and Sub-Category]],1)-1)</f>
        <v>film &amp; video</v>
      </c>
      <c r="R365" t="str">
        <f>RIGHT(Table2[[#This Row],[Category and Sub-Category]],LEN(Table2[[#This Row],[Category and Sub-Category]])-FIND("/",Table2[[#This Row],[Category and Sub-Category]],1))</f>
        <v>documentary</v>
      </c>
      <c r="S365" s="13">
        <f>(((Table2[[#This Row],[launched_at]]/60)/60)/24)+DATE(1970,1,1)</f>
        <v>40255.744629629626</v>
      </c>
      <c r="T365" s="13">
        <f>(((Table2[[#This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Table2[[#This Row],[pledged]]/Table2[[#This Row],[goal]]</f>
        <v>1.1016142857142857</v>
      </c>
      <c r="P366" s="8">
        <f>Table2[[#This Row],[pledged]]/Table2[[#This Row],[backers_count]]</f>
        <v>68.24159292035398</v>
      </c>
      <c r="Q366" t="str">
        <f>LEFT(Table2[[#This Row],[Category and Sub-Category]],FIND("/",Table2[[#This Row],[Category and Sub-Category]],1)-1)</f>
        <v>film &amp; video</v>
      </c>
      <c r="R366" t="str">
        <f>RIGHT(Table2[[#This Row],[Category and Sub-Category]],LEN(Table2[[#This Row],[Category and Sub-Category]])-FIND("/",Table2[[#This Row],[Category and Sub-Category]],1))</f>
        <v>documentary</v>
      </c>
      <c r="S366" s="13">
        <f>(((Table2[[#This Row],[launched_at]]/60)/60)/24)+DATE(1970,1,1)</f>
        <v>41780.859629629631</v>
      </c>
      <c r="T366" s="13">
        <f>(((Table2[[#This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Table2[[#This Row],[pledged]]/Table2[[#This Row],[goal]]</f>
        <v>1.0397333333333334</v>
      </c>
      <c r="P367" s="8">
        <f>Table2[[#This Row],[pledged]]/Table2[[#This Row],[backers_count]]</f>
        <v>239.93846153846152</v>
      </c>
      <c r="Q367" t="str">
        <f>LEFT(Table2[[#This Row],[Category and Sub-Category]],FIND("/",Table2[[#This Row],[Category and Sub-Category]],1)-1)</f>
        <v>film &amp; video</v>
      </c>
      <c r="R367" t="str">
        <f>RIGHT(Table2[[#This Row],[Category and Sub-Category]],LEN(Table2[[#This Row],[Category and Sub-Category]])-FIND("/",Table2[[#This Row],[Category and Sub-Category]],1))</f>
        <v>documentary</v>
      </c>
      <c r="S367" s="13">
        <f>(((Table2[[#This Row],[launched_at]]/60)/60)/24)+DATE(1970,1,1)</f>
        <v>41668.606469907405</v>
      </c>
      <c r="T367" s="13">
        <f>(((Table2[[#This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Table2[[#This Row],[pledged]]/Table2[[#This Row],[goal]]</f>
        <v>1.013157894736842</v>
      </c>
      <c r="P368" s="8">
        <f>Table2[[#This Row],[pledged]]/Table2[[#This Row],[backers_count]]</f>
        <v>287.31343283582089</v>
      </c>
      <c r="Q368" t="str">
        <f>LEFT(Table2[[#This Row],[Category and Sub-Category]],FIND("/",Table2[[#This Row],[Category and Sub-Category]],1)-1)</f>
        <v>film &amp; video</v>
      </c>
      <c r="R368" t="str">
        <f>RIGHT(Table2[[#This Row],[Category and Sub-Category]],LEN(Table2[[#This Row],[Category and Sub-Category]])-FIND("/",Table2[[#This Row],[Category and Sub-Category]],1))</f>
        <v>documentary</v>
      </c>
      <c r="S368" s="13">
        <f>(((Table2[[#This Row],[launched_at]]/60)/60)/24)+DATE(1970,1,1)</f>
        <v>41019.793032407404</v>
      </c>
      <c r="T368" s="13">
        <f>(((Table2[[#This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Table2[[#This Row],[pledged]]/Table2[[#This Row],[goal]]</f>
        <v>1.033501</v>
      </c>
      <c r="P369" s="8">
        <f>Table2[[#This Row],[pledged]]/Table2[[#This Row],[backers_count]]</f>
        <v>86.84882352941176</v>
      </c>
      <c r="Q369" t="str">
        <f>LEFT(Table2[[#This Row],[Category and Sub-Category]],FIND("/",Table2[[#This Row],[Category and Sub-Category]],1)-1)</f>
        <v>film &amp; video</v>
      </c>
      <c r="R369" t="str">
        <f>RIGHT(Table2[[#This Row],[Category and Sub-Category]],LEN(Table2[[#This Row],[Category and Sub-Category]])-FIND("/",Table2[[#This Row],[Category and Sub-Category]],1))</f>
        <v>documentary</v>
      </c>
      <c r="S369" s="13">
        <f>(((Table2[[#This Row],[launched_at]]/60)/60)/24)+DATE(1970,1,1)</f>
        <v>41355.577291666668</v>
      </c>
      <c r="T369" s="13">
        <f>(((Table2[[#This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Table2[[#This Row],[pledged]]/Table2[[#This Row],[goal]]</f>
        <v>1.04112</v>
      </c>
      <c r="P370" s="8">
        <f>Table2[[#This Row],[pledged]]/Table2[[#This Row],[backers_count]]</f>
        <v>81.84905660377359</v>
      </c>
      <c r="Q370" t="str">
        <f>LEFT(Table2[[#This Row],[Category and Sub-Category]],FIND("/",Table2[[#This Row],[Category and Sub-Category]],1)-1)</f>
        <v>film &amp; video</v>
      </c>
      <c r="R370" t="str">
        <f>RIGHT(Table2[[#This Row],[Category and Sub-Category]],LEN(Table2[[#This Row],[Category and Sub-Category]])-FIND("/",Table2[[#This Row],[Category and Sub-Category]],1))</f>
        <v>documentary</v>
      </c>
      <c r="S370" s="13">
        <f>(((Table2[[#This Row],[launched_at]]/60)/60)/24)+DATE(1970,1,1)</f>
        <v>42043.605578703704</v>
      </c>
      <c r="T370" s="13">
        <f>(((Table2[[#This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Table2[[#This Row],[pledged]]/Table2[[#This Row],[goal]]</f>
        <v>1.1015569230769231</v>
      </c>
      <c r="P371" s="8">
        <f>Table2[[#This Row],[pledged]]/Table2[[#This Row],[backers_count]]</f>
        <v>42.874970059880241</v>
      </c>
      <c r="Q371" t="str">
        <f>LEFT(Table2[[#This Row],[Category and Sub-Category]],FIND("/",Table2[[#This Row],[Category and Sub-Category]],1)-1)</f>
        <v>film &amp; video</v>
      </c>
      <c r="R371" t="str">
        <f>RIGHT(Table2[[#This Row],[Category and Sub-Category]],LEN(Table2[[#This Row],[Category and Sub-Category]])-FIND("/",Table2[[#This Row],[Category and Sub-Category]],1))</f>
        <v>documentary</v>
      </c>
      <c r="S371" s="13">
        <f>(((Table2[[#This Row],[launched_at]]/60)/60)/24)+DATE(1970,1,1)</f>
        <v>40893.551724537036</v>
      </c>
      <c r="T371" s="13">
        <f>(((Table2[[#This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Table2[[#This Row],[pledged]]/Table2[[#This Row],[goal]]</f>
        <v>1.2202</v>
      </c>
      <c r="P372" s="8">
        <f>Table2[[#This Row],[pledged]]/Table2[[#This Row],[backers_count]]</f>
        <v>709.41860465116281</v>
      </c>
      <c r="Q372" t="str">
        <f>LEFT(Table2[[#This Row],[Category and Sub-Category]],FIND("/",Table2[[#This Row],[Category and Sub-Category]],1)-1)</f>
        <v>film &amp; video</v>
      </c>
      <c r="R372" t="str">
        <f>RIGHT(Table2[[#This Row],[Category and Sub-Category]],LEN(Table2[[#This Row],[Category and Sub-Category]])-FIND("/",Table2[[#This Row],[Category and Sub-Category]],1))</f>
        <v>documentary</v>
      </c>
      <c r="S372" s="13">
        <f>(((Table2[[#This Row],[launched_at]]/60)/60)/24)+DATE(1970,1,1)</f>
        <v>42711.795138888891</v>
      </c>
      <c r="T372" s="13">
        <f>(((Table2[[#This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Table2[[#This Row],[pledged]]/Table2[[#This Row],[goal]]</f>
        <v>1.1416866666666667</v>
      </c>
      <c r="P373" s="8">
        <f>Table2[[#This Row],[pledged]]/Table2[[#This Row],[backers_count]]</f>
        <v>161.25517890772127</v>
      </c>
      <c r="Q373" t="str">
        <f>LEFT(Table2[[#This Row],[Category and Sub-Category]],FIND("/",Table2[[#This Row],[Category and Sub-Category]],1)-1)</f>
        <v>film &amp; video</v>
      </c>
      <c r="R373" t="str">
        <f>RIGHT(Table2[[#This Row],[Category and Sub-Category]],LEN(Table2[[#This Row],[Category and Sub-Category]])-FIND("/",Table2[[#This Row],[Category and Sub-Category]],1))</f>
        <v>documentary</v>
      </c>
      <c r="S373" s="13">
        <f>(((Table2[[#This Row],[launched_at]]/60)/60)/24)+DATE(1970,1,1)</f>
        <v>41261.767812500002</v>
      </c>
      <c r="T373" s="13">
        <f>(((Table2[[#This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Table2[[#This Row],[pledged]]/Table2[[#This Row],[goal]]</f>
        <v>1.2533333333333334</v>
      </c>
      <c r="P374" s="8">
        <f>Table2[[#This Row],[pledged]]/Table2[[#This Row],[backers_count]]</f>
        <v>41.777777777777779</v>
      </c>
      <c r="Q374" t="str">
        <f>LEFT(Table2[[#This Row],[Category and Sub-Category]],FIND("/",Table2[[#This Row],[Category and Sub-Category]],1)-1)</f>
        <v>film &amp; video</v>
      </c>
      <c r="R374" t="str">
        <f>RIGHT(Table2[[#This Row],[Category and Sub-Category]],LEN(Table2[[#This Row],[Category and Sub-Category]])-FIND("/",Table2[[#This Row],[Category and Sub-Category]],1))</f>
        <v>documentary</v>
      </c>
      <c r="S374" s="13">
        <f>(((Table2[[#This Row],[launched_at]]/60)/60)/24)+DATE(1970,1,1)</f>
        <v>42425.576898148152</v>
      </c>
      <c r="T374" s="13">
        <f>(((Table2[[#This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Table2[[#This Row],[pledged]]/Table2[[#This Row],[goal]]</f>
        <v>1.0666666666666667</v>
      </c>
      <c r="P375" s="8">
        <f>Table2[[#This Row],[pledged]]/Table2[[#This Row],[backers_count]]</f>
        <v>89.887640449438209</v>
      </c>
      <c r="Q375" t="str">
        <f>LEFT(Table2[[#This Row],[Category and Sub-Category]],FIND("/",Table2[[#This Row],[Category and Sub-Category]],1)-1)</f>
        <v>film &amp; video</v>
      </c>
      <c r="R375" t="str">
        <f>RIGHT(Table2[[#This Row],[Category and Sub-Category]],LEN(Table2[[#This Row],[Category and Sub-Category]])-FIND("/",Table2[[#This Row],[Category and Sub-Category]],1))</f>
        <v>documentary</v>
      </c>
      <c r="S375" s="13">
        <f>(((Table2[[#This Row],[launched_at]]/60)/60)/24)+DATE(1970,1,1)</f>
        <v>41078.91201388889</v>
      </c>
      <c r="T375" s="13">
        <f>(((Table2[[#This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Table2[[#This Row],[pledged]]/Table2[[#This Row],[goal]]</f>
        <v>1.3065</v>
      </c>
      <c r="P376" s="8">
        <f>Table2[[#This Row],[pledged]]/Table2[[#This Row],[backers_count]]</f>
        <v>45.051724137931032</v>
      </c>
      <c r="Q376" t="str">
        <f>LEFT(Table2[[#This Row],[Category and Sub-Category]],FIND("/",Table2[[#This Row],[Category and Sub-Category]],1)-1)</f>
        <v>film &amp; video</v>
      </c>
      <c r="R376" t="str">
        <f>RIGHT(Table2[[#This Row],[Category and Sub-Category]],LEN(Table2[[#This Row],[Category and Sub-Category]])-FIND("/",Table2[[#This Row],[Category and Sub-Category]],1))</f>
        <v>documentary</v>
      </c>
      <c r="S376" s="13">
        <f>(((Table2[[#This Row],[launched_at]]/60)/60)/24)+DATE(1970,1,1)</f>
        <v>40757.889247685183</v>
      </c>
      <c r="T376" s="13">
        <f>(((Table2[[#This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Table2[[#This Row],[pledged]]/Table2[[#This Row],[goal]]</f>
        <v>1.2</v>
      </c>
      <c r="P377" s="8">
        <f>Table2[[#This Row],[pledged]]/Table2[[#This Row],[backers_count]]</f>
        <v>42.857142857142854</v>
      </c>
      <c r="Q377" t="str">
        <f>LEFT(Table2[[#This Row],[Category and Sub-Category]],FIND("/",Table2[[#This Row],[Category and Sub-Category]],1)-1)</f>
        <v>film &amp; video</v>
      </c>
      <c r="R377" t="str">
        <f>RIGHT(Table2[[#This Row],[Category and Sub-Category]],LEN(Table2[[#This Row],[Category and Sub-Category]])-FIND("/",Table2[[#This Row],[Category and Sub-Category]],1))</f>
        <v>documentary</v>
      </c>
      <c r="S377" s="13">
        <f>(((Table2[[#This Row],[launched_at]]/60)/60)/24)+DATE(1970,1,1)</f>
        <v>41657.985081018516</v>
      </c>
      <c r="T377" s="13">
        <f>(((Table2[[#This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Table2[[#This Row],[pledged]]/Table2[[#This Row],[goal]]</f>
        <v>1.0595918367346939</v>
      </c>
      <c r="P378" s="8">
        <f>Table2[[#This Row],[pledged]]/Table2[[#This Row],[backers_count]]</f>
        <v>54.083333333333336</v>
      </c>
      <c r="Q378" t="str">
        <f>LEFT(Table2[[#This Row],[Category and Sub-Category]],FIND("/",Table2[[#This Row],[Category and Sub-Category]],1)-1)</f>
        <v>film &amp; video</v>
      </c>
      <c r="R378" t="str">
        <f>RIGHT(Table2[[#This Row],[Category and Sub-Category]],LEN(Table2[[#This Row],[Category and Sub-Category]])-FIND("/",Table2[[#This Row],[Category and Sub-Category]],1))</f>
        <v>documentary</v>
      </c>
      <c r="S378" s="13">
        <f>(((Table2[[#This Row],[launched_at]]/60)/60)/24)+DATE(1970,1,1)</f>
        <v>42576.452731481477</v>
      </c>
      <c r="T378" s="13">
        <f>(((Table2[[#This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Table2[[#This Row],[pledged]]/Table2[[#This Row],[goal]]</f>
        <v>1.1439999999999999</v>
      </c>
      <c r="P379" s="8">
        <f>Table2[[#This Row],[pledged]]/Table2[[#This Row],[backers_count]]</f>
        <v>103.21804511278195</v>
      </c>
      <c r="Q379" t="str">
        <f>LEFT(Table2[[#This Row],[Category and Sub-Category]],FIND("/",Table2[[#This Row],[Category and Sub-Category]],1)-1)</f>
        <v>film &amp; video</v>
      </c>
      <c r="R379" t="str">
        <f>RIGHT(Table2[[#This Row],[Category and Sub-Category]],LEN(Table2[[#This Row],[Category and Sub-Category]])-FIND("/",Table2[[#This Row],[Category and Sub-Category]],1))</f>
        <v>documentary</v>
      </c>
      <c r="S379" s="13">
        <f>(((Table2[[#This Row],[launched_at]]/60)/60)/24)+DATE(1970,1,1)</f>
        <v>42292.250787037032</v>
      </c>
      <c r="T379" s="13">
        <f>(((Table2[[#This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Table2[[#This Row],[pledged]]/Table2[[#This Row],[goal]]</f>
        <v>1.1176666666666666</v>
      </c>
      <c r="P380" s="8">
        <f>Table2[[#This Row],[pledged]]/Table2[[#This Row],[backers_count]]</f>
        <v>40.397590361445786</v>
      </c>
      <c r="Q380" t="str">
        <f>LEFT(Table2[[#This Row],[Category and Sub-Category]],FIND("/",Table2[[#This Row],[Category and Sub-Category]],1)-1)</f>
        <v>film &amp; video</v>
      </c>
      <c r="R380" t="str">
        <f>RIGHT(Table2[[#This Row],[Category and Sub-Category]],LEN(Table2[[#This Row],[Category and Sub-Category]])-FIND("/",Table2[[#This Row],[Category and Sub-Category]],1))</f>
        <v>documentary</v>
      </c>
      <c r="S380" s="13">
        <f>(((Table2[[#This Row],[launched_at]]/60)/60)/24)+DATE(1970,1,1)</f>
        <v>42370.571851851855</v>
      </c>
      <c r="T380" s="13">
        <f>(((Table2[[#This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Table2[[#This Row],[pledged]]/Table2[[#This Row],[goal]]</f>
        <v>1.1608000000000001</v>
      </c>
      <c r="P381" s="8">
        <f>Table2[[#This Row],[pledged]]/Table2[[#This Row],[backers_count]]</f>
        <v>116.85906040268456</v>
      </c>
      <c r="Q381" t="str">
        <f>LEFT(Table2[[#This Row],[Category and Sub-Category]],FIND("/",Table2[[#This Row],[Category and Sub-Category]],1)-1)</f>
        <v>film &amp; video</v>
      </c>
      <c r="R381" t="str">
        <f>RIGHT(Table2[[#This Row],[Category and Sub-Category]],LEN(Table2[[#This Row],[Category and Sub-Category]])-FIND("/",Table2[[#This Row],[Category and Sub-Category]],1))</f>
        <v>documentary</v>
      </c>
      <c r="S381" s="13">
        <f>(((Table2[[#This Row],[launched_at]]/60)/60)/24)+DATE(1970,1,1)</f>
        <v>40987.688333333332</v>
      </c>
      <c r="T381" s="13">
        <f>(((Table2[[#This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Table2[[#This Row],[pledged]]/Table2[[#This Row],[goal]]</f>
        <v>1.415</v>
      </c>
      <c r="P382" s="8">
        <f>Table2[[#This Row],[pledged]]/Table2[[#This Row],[backers_count]]</f>
        <v>115.51020408163265</v>
      </c>
      <c r="Q382" t="str">
        <f>LEFT(Table2[[#This Row],[Category and Sub-Category]],FIND("/",Table2[[#This Row],[Category and Sub-Category]],1)-1)</f>
        <v>film &amp; video</v>
      </c>
      <c r="R382" t="str">
        <f>RIGHT(Table2[[#This Row],[Category and Sub-Category]],LEN(Table2[[#This Row],[Category and Sub-Category]])-FIND("/",Table2[[#This Row],[Category and Sub-Category]],1))</f>
        <v>documentary</v>
      </c>
      <c r="S382" s="13">
        <f>(((Table2[[#This Row],[launched_at]]/60)/60)/24)+DATE(1970,1,1)</f>
        <v>42367.719814814816</v>
      </c>
      <c r="T382" s="13">
        <f>(((Table2[[#This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Table2[[#This Row],[pledged]]/Table2[[#This Row],[goal]]</f>
        <v>1.0472999999999999</v>
      </c>
      <c r="P383" s="8">
        <f>Table2[[#This Row],[pledged]]/Table2[[#This Row],[backers_count]]</f>
        <v>104.31274900398407</v>
      </c>
      <c r="Q383" t="str">
        <f>LEFT(Table2[[#This Row],[Category and Sub-Category]],FIND("/",Table2[[#This Row],[Category and Sub-Category]],1)-1)</f>
        <v>film &amp; video</v>
      </c>
      <c r="R383" t="str">
        <f>RIGHT(Table2[[#This Row],[Category and Sub-Category]],LEN(Table2[[#This Row],[Category and Sub-Category]])-FIND("/",Table2[[#This Row],[Category and Sub-Category]],1))</f>
        <v>documentary</v>
      </c>
      <c r="S383" s="13">
        <f>(((Table2[[#This Row],[launched_at]]/60)/60)/24)+DATE(1970,1,1)</f>
        <v>41085.698113425926</v>
      </c>
      <c r="T383" s="13">
        <f>(((Table2[[#This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Table2[[#This Row],[pledged]]/Table2[[#This Row],[goal]]</f>
        <v>2.5583333333333331</v>
      </c>
      <c r="P384" s="8">
        <f>Table2[[#This Row],[pledged]]/Table2[[#This Row],[backers_count]]</f>
        <v>69.772727272727266</v>
      </c>
      <c r="Q384" t="str">
        <f>LEFT(Table2[[#This Row],[Category and Sub-Category]],FIND("/",Table2[[#This Row],[Category and Sub-Category]],1)-1)</f>
        <v>film &amp; video</v>
      </c>
      <c r="R384" t="str">
        <f>RIGHT(Table2[[#This Row],[Category and Sub-Category]],LEN(Table2[[#This Row],[Category and Sub-Category]])-FIND("/",Table2[[#This Row],[Category and Sub-Category]],1))</f>
        <v>documentary</v>
      </c>
      <c r="S384" s="13">
        <f>(((Table2[[#This Row],[launched_at]]/60)/60)/24)+DATE(1970,1,1)</f>
        <v>41144.709490740745</v>
      </c>
      <c r="T384" s="13">
        <f>(((Table2[[#This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Table2[[#This Row],[pledged]]/Table2[[#This Row],[goal]]</f>
        <v>2.0670670670670672</v>
      </c>
      <c r="P385" s="8">
        <f>Table2[[#This Row],[pledged]]/Table2[[#This Row],[backers_count]]</f>
        <v>43.020833333333336</v>
      </c>
      <c r="Q385" t="str">
        <f>LEFT(Table2[[#This Row],[Category and Sub-Category]],FIND("/",Table2[[#This Row],[Category and Sub-Category]],1)-1)</f>
        <v>film &amp; video</v>
      </c>
      <c r="R385" t="str">
        <f>RIGHT(Table2[[#This Row],[Category and Sub-Category]],LEN(Table2[[#This Row],[Category and Sub-Category]])-FIND("/",Table2[[#This Row],[Category and Sub-Category]],1))</f>
        <v>documentary</v>
      </c>
      <c r="S385" s="13">
        <f>(((Table2[[#This Row],[launched_at]]/60)/60)/24)+DATE(1970,1,1)</f>
        <v>41755.117581018516</v>
      </c>
      <c r="T385" s="13">
        <f>(((Table2[[#This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Table2[[#This Row],[pledged]]/Table2[[#This Row],[goal]]</f>
        <v>1.1210500000000001</v>
      </c>
      <c r="P386" s="8">
        <f>Table2[[#This Row],[pledged]]/Table2[[#This Row],[backers_count]]</f>
        <v>58.540469973890339</v>
      </c>
      <c r="Q386" t="str">
        <f>LEFT(Table2[[#This Row],[Category and Sub-Category]],FIND("/",Table2[[#This Row],[Category and Sub-Category]],1)-1)</f>
        <v>film &amp; video</v>
      </c>
      <c r="R386" t="str">
        <f>RIGHT(Table2[[#This Row],[Category and Sub-Category]],LEN(Table2[[#This Row],[Category and Sub-Category]])-FIND("/",Table2[[#This Row],[Category and Sub-Category]],1))</f>
        <v>documentary</v>
      </c>
      <c r="S386" s="13">
        <f>(((Table2[[#This Row],[launched_at]]/60)/60)/24)+DATE(1970,1,1)</f>
        <v>41980.781793981485</v>
      </c>
      <c r="T386" s="13">
        <f>(((Table2[[#This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Table2[[#This Row],[pledged]]/Table2[[#This Row],[goal]]</f>
        <v>1.05982</v>
      </c>
      <c r="P387" s="8">
        <f>Table2[[#This Row],[pledged]]/Table2[[#This Row],[backers_count]]</f>
        <v>111.79535864978902</v>
      </c>
      <c r="Q387" t="str">
        <f>LEFT(Table2[[#This Row],[Category and Sub-Category]],FIND("/",Table2[[#This Row],[Category and Sub-Category]],1)-1)</f>
        <v>film &amp; video</v>
      </c>
      <c r="R387" t="str">
        <f>RIGHT(Table2[[#This Row],[Category and Sub-Category]],LEN(Table2[[#This Row],[Category and Sub-Category]])-FIND("/",Table2[[#This Row],[Category and Sub-Category]],1))</f>
        <v>documentary</v>
      </c>
      <c r="S387" s="13">
        <f>(((Table2[[#This Row],[launched_at]]/60)/60)/24)+DATE(1970,1,1)</f>
        <v>41934.584502314814</v>
      </c>
      <c r="T387" s="13">
        <f>(((Table2[[#This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Table2[[#This Row],[pledged]]/Table2[[#This Row],[goal]]</f>
        <v>1.0016666666666667</v>
      </c>
      <c r="P388" s="8">
        <f>Table2[[#This Row],[pledged]]/Table2[[#This Row],[backers_count]]</f>
        <v>46.230769230769234</v>
      </c>
      <c r="Q388" t="str">
        <f>LEFT(Table2[[#This Row],[Category and Sub-Category]],FIND("/",Table2[[#This Row],[Category and Sub-Category]],1)-1)</f>
        <v>film &amp; video</v>
      </c>
      <c r="R388" t="str">
        <f>RIGHT(Table2[[#This Row],[Category and Sub-Category]],LEN(Table2[[#This Row],[Category and Sub-Category]])-FIND("/",Table2[[#This Row],[Category and Sub-Category]],1))</f>
        <v>documentary</v>
      </c>
      <c r="S388" s="13">
        <f>(((Table2[[#This Row],[launched_at]]/60)/60)/24)+DATE(1970,1,1)</f>
        <v>42211.951284722221</v>
      </c>
      <c r="T388" s="13">
        <f>(((Table2[[#This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Table2[[#This Row],[pledged]]/Table2[[#This Row],[goal]]</f>
        <v>2.1398947368421051</v>
      </c>
      <c r="P389" s="8">
        <f>Table2[[#This Row],[pledged]]/Table2[[#This Row],[backers_count]]</f>
        <v>144.69039145907473</v>
      </c>
      <c r="Q389" t="str">
        <f>LEFT(Table2[[#This Row],[Category and Sub-Category]],FIND("/",Table2[[#This Row],[Category and Sub-Category]],1)-1)</f>
        <v>film &amp; video</v>
      </c>
      <c r="R389" t="str">
        <f>RIGHT(Table2[[#This Row],[Category and Sub-Category]],LEN(Table2[[#This Row],[Category and Sub-Category]])-FIND("/",Table2[[#This Row],[Category and Sub-Category]],1))</f>
        <v>documentary</v>
      </c>
      <c r="S389" s="13">
        <f>(((Table2[[#This Row],[launched_at]]/60)/60)/24)+DATE(1970,1,1)</f>
        <v>42200.67659722222</v>
      </c>
      <c r="T389" s="13">
        <f>(((Table2[[#This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Table2[[#This Row],[pledged]]/Table2[[#This Row],[goal]]</f>
        <v>1.2616000000000001</v>
      </c>
      <c r="P390" s="8">
        <f>Table2[[#This Row],[pledged]]/Table2[[#This Row],[backers_count]]</f>
        <v>88.845070422535215</v>
      </c>
      <c r="Q390" t="str">
        <f>LEFT(Table2[[#This Row],[Category and Sub-Category]],FIND("/",Table2[[#This Row],[Category and Sub-Category]],1)-1)</f>
        <v>film &amp; video</v>
      </c>
      <c r="R390" t="str">
        <f>RIGHT(Table2[[#This Row],[Category and Sub-Category]],LEN(Table2[[#This Row],[Category and Sub-Category]])-FIND("/",Table2[[#This Row],[Category and Sub-Category]],1))</f>
        <v>documentary</v>
      </c>
      <c r="S390" s="13">
        <f>(((Table2[[#This Row],[launched_at]]/60)/60)/24)+DATE(1970,1,1)</f>
        <v>42549.076157407413</v>
      </c>
      <c r="T390" s="13">
        <f>(((Table2[[#This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Table2[[#This Row],[pledged]]/Table2[[#This Row],[goal]]</f>
        <v>1.8153547058823529</v>
      </c>
      <c r="P391" s="8">
        <f>Table2[[#This Row],[pledged]]/Table2[[#This Row],[backers_count]]</f>
        <v>81.75107284768211</v>
      </c>
      <c r="Q391" t="str">
        <f>LEFT(Table2[[#This Row],[Category and Sub-Category]],FIND("/",Table2[[#This Row],[Category and Sub-Category]],1)-1)</f>
        <v>film &amp; video</v>
      </c>
      <c r="R391" t="str">
        <f>RIGHT(Table2[[#This Row],[Category and Sub-Category]],LEN(Table2[[#This Row],[Category and Sub-Category]])-FIND("/",Table2[[#This Row],[Category and Sub-Category]],1))</f>
        <v>documentary</v>
      </c>
      <c r="S391" s="13">
        <f>(((Table2[[#This Row],[launched_at]]/60)/60)/24)+DATE(1970,1,1)</f>
        <v>41674.063078703701</v>
      </c>
      <c r="T391" s="13">
        <f>(((Table2[[#This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Table2[[#This Row],[pledged]]/Table2[[#This Row],[goal]]</f>
        <v>1</v>
      </c>
      <c r="P392" s="8">
        <f>Table2[[#This Row],[pledged]]/Table2[[#This Row],[backers_count]]</f>
        <v>71.428571428571431</v>
      </c>
      <c r="Q392" t="str">
        <f>LEFT(Table2[[#This Row],[Category and Sub-Category]],FIND("/",Table2[[#This Row],[Category and Sub-Category]],1)-1)</f>
        <v>film &amp; video</v>
      </c>
      <c r="R392" t="str">
        <f>RIGHT(Table2[[#This Row],[Category and Sub-Category]],LEN(Table2[[#This Row],[Category and Sub-Category]])-FIND("/",Table2[[#This Row],[Category and Sub-Category]],1))</f>
        <v>documentary</v>
      </c>
      <c r="S392" s="13">
        <f>(((Table2[[#This Row],[launched_at]]/60)/60)/24)+DATE(1970,1,1)</f>
        <v>42112.036712962959</v>
      </c>
      <c r="T392" s="13">
        <f>(((Table2[[#This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Table2[[#This Row],[pledged]]/Table2[[#This Row],[goal]]</f>
        <v>1.0061</v>
      </c>
      <c r="P393" s="8">
        <f>Table2[[#This Row],[pledged]]/Table2[[#This Row],[backers_count]]</f>
        <v>104.25906735751295</v>
      </c>
      <c r="Q393" t="str">
        <f>LEFT(Table2[[#This Row],[Category and Sub-Category]],FIND("/",Table2[[#This Row],[Category and Sub-Category]],1)-1)</f>
        <v>film &amp; video</v>
      </c>
      <c r="R393" t="str">
        <f>RIGHT(Table2[[#This Row],[Category and Sub-Category]],LEN(Table2[[#This Row],[Category and Sub-Category]])-FIND("/",Table2[[#This Row],[Category and Sub-Category]],1))</f>
        <v>documentary</v>
      </c>
      <c r="S393" s="13">
        <f>(((Table2[[#This Row],[launched_at]]/60)/60)/24)+DATE(1970,1,1)</f>
        <v>40865.042256944449</v>
      </c>
      <c r="T393" s="13">
        <f>(((Table2[[#This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Table2[[#This Row],[pledged]]/Table2[[#This Row],[goal]]</f>
        <v>1.009027027027027</v>
      </c>
      <c r="P394" s="8">
        <f>Table2[[#This Row],[pledged]]/Table2[[#This Row],[backers_count]]</f>
        <v>90.616504854368927</v>
      </c>
      <c r="Q394" t="str">
        <f>LEFT(Table2[[#This Row],[Category and Sub-Category]],FIND("/",Table2[[#This Row],[Category and Sub-Category]],1)-1)</f>
        <v>film &amp; video</v>
      </c>
      <c r="R394" t="str">
        <f>RIGHT(Table2[[#This Row],[Category and Sub-Category]],LEN(Table2[[#This Row],[Category and Sub-Category]])-FIND("/",Table2[[#This Row],[Category and Sub-Category]],1))</f>
        <v>documentary</v>
      </c>
      <c r="S394" s="13">
        <f>(((Table2[[#This Row],[launched_at]]/60)/60)/24)+DATE(1970,1,1)</f>
        <v>40763.717256944445</v>
      </c>
      <c r="T394" s="13">
        <f>(((Table2[[#This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Table2[[#This Row],[pledged]]/Table2[[#This Row],[goal]]</f>
        <v>1.10446</v>
      </c>
      <c r="P395" s="8">
        <f>Table2[[#This Row],[pledged]]/Table2[[#This Row],[backers_count]]</f>
        <v>157.33048433048432</v>
      </c>
      <c r="Q395" t="str">
        <f>LEFT(Table2[[#This Row],[Category and Sub-Category]],FIND("/",Table2[[#This Row],[Category and Sub-Category]],1)-1)</f>
        <v>film &amp; video</v>
      </c>
      <c r="R395" t="str">
        <f>RIGHT(Table2[[#This Row],[Category and Sub-Category]],LEN(Table2[[#This Row],[Category and Sub-Category]])-FIND("/",Table2[[#This Row],[Category and Sub-Category]],1))</f>
        <v>documentary</v>
      </c>
      <c r="S395" s="13">
        <f>(((Table2[[#This Row],[launched_at]]/60)/60)/24)+DATE(1970,1,1)</f>
        <v>41526.708935185183</v>
      </c>
      <c r="T395" s="13">
        <f>(((Table2[[#This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Table2[[#This Row],[pledged]]/Table2[[#This Row],[goal]]</f>
        <v>1.118936170212766</v>
      </c>
      <c r="P396" s="8">
        <f>Table2[[#This Row],[pledged]]/Table2[[#This Row],[backers_count]]</f>
        <v>105.18</v>
      </c>
      <c r="Q396" t="str">
        <f>LEFT(Table2[[#This Row],[Category and Sub-Category]],FIND("/",Table2[[#This Row],[Category and Sub-Category]],1)-1)</f>
        <v>film &amp; video</v>
      </c>
      <c r="R396" t="str">
        <f>RIGHT(Table2[[#This Row],[Category and Sub-Category]],LEN(Table2[[#This Row],[Category and Sub-Category]])-FIND("/",Table2[[#This Row],[Category and Sub-Category]],1))</f>
        <v>documentary</v>
      </c>
      <c r="S396" s="13">
        <f>(((Table2[[#This Row],[launched_at]]/60)/60)/24)+DATE(1970,1,1)</f>
        <v>42417.818078703705</v>
      </c>
      <c r="T396" s="13">
        <f>(((Table2[[#This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Table2[[#This Row],[pledged]]/Table2[[#This Row],[goal]]</f>
        <v>1.0804450000000001</v>
      </c>
      <c r="P397" s="8">
        <f>Table2[[#This Row],[pledged]]/Table2[[#This Row],[backers_count]]</f>
        <v>58.719836956521746</v>
      </c>
      <c r="Q397" t="str">
        <f>LEFT(Table2[[#This Row],[Category and Sub-Category]],FIND("/",Table2[[#This Row],[Category and Sub-Category]],1)-1)</f>
        <v>film &amp; video</v>
      </c>
      <c r="R397" t="str">
        <f>RIGHT(Table2[[#This Row],[Category and Sub-Category]],LEN(Table2[[#This Row],[Category and Sub-Category]])-FIND("/",Table2[[#This Row],[Category and Sub-Category]],1))</f>
        <v>documentary</v>
      </c>
      <c r="S397" s="13">
        <f>(((Table2[[#This Row],[launched_at]]/60)/60)/24)+DATE(1970,1,1)</f>
        <v>40990.909259259257</v>
      </c>
      <c r="T397" s="13">
        <f>(((Table2[[#This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Table2[[#This Row],[pledged]]/Table2[[#This Row],[goal]]</f>
        <v>1.0666666666666667</v>
      </c>
      <c r="P398" s="8">
        <f>Table2[[#This Row],[pledged]]/Table2[[#This Row],[backers_count]]</f>
        <v>81.632653061224488</v>
      </c>
      <c r="Q398" t="str">
        <f>LEFT(Table2[[#This Row],[Category and Sub-Category]],FIND("/",Table2[[#This Row],[Category and Sub-Category]],1)-1)</f>
        <v>film &amp; video</v>
      </c>
      <c r="R398" t="str">
        <f>RIGHT(Table2[[#This Row],[Category and Sub-Category]],LEN(Table2[[#This Row],[Category and Sub-Category]])-FIND("/",Table2[[#This Row],[Category and Sub-Category]],1))</f>
        <v>documentary</v>
      </c>
      <c r="S398" s="13">
        <f>(((Table2[[#This Row],[launched_at]]/60)/60)/24)+DATE(1970,1,1)</f>
        <v>41082.564884259256</v>
      </c>
      <c r="T398" s="13">
        <f>(((Table2[[#This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Table2[[#This Row],[pledged]]/Table2[[#This Row],[goal]]</f>
        <v>1.0390027322404372</v>
      </c>
      <c r="P399" s="8">
        <f>Table2[[#This Row],[pledged]]/Table2[[#This Row],[backers_count]]</f>
        <v>56.460043668122275</v>
      </c>
      <c r="Q399" t="str">
        <f>LEFT(Table2[[#This Row],[Category and Sub-Category]],FIND("/",Table2[[#This Row],[Category and Sub-Category]],1)-1)</f>
        <v>film &amp; video</v>
      </c>
      <c r="R399" t="str">
        <f>RIGHT(Table2[[#This Row],[Category and Sub-Category]],LEN(Table2[[#This Row],[Category and Sub-Category]])-FIND("/",Table2[[#This Row],[Category and Sub-Category]],1))</f>
        <v>documentary</v>
      </c>
      <c r="S399" s="13">
        <f>(((Table2[[#This Row],[launched_at]]/60)/60)/24)+DATE(1970,1,1)</f>
        <v>40379.776435185187</v>
      </c>
      <c r="T399" s="13">
        <f>(((Table2[[#This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Table2[[#This Row],[pledged]]/Table2[[#This Row],[goal]]</f>
        <v>1.2516</v>
      </c>
      <c r="P400" s="8">
        <f>Table2[[#This Row],[pledged]]/Table2[[#This Row],[backers_count]]</f>
        <v>140.1044776119403</v>
      </c>
      <c r="Q400" t="str">
        <f>LEFT(Table2[[#This Row],[Category and Sub-Category]],FIND("/",Table2[[#This Row],[Category and Sub-Category]],1)-1)</f>
        <v>film &amp; video</v>
      </c>
      <c r="R400" t="str">
        <f>RIGHT(Table2[[#This Row],[Category and Sub-Category]],LEN(Table2[[#This Row],[Category and Sub-Category]])-FIND("/",Table2[[#This Row],[Category and Sub-Category]],1))</f>
        <v>documentary</v>
      </c>
      <c r="S400" s="13">
        <f>(((Table2[[#This Row],[launched_at]]/60)/60)/24)+DATE(1970,1,1)</f>
        <v>42078.793124999997</v>
      </c>
      <c r="T400" s="13">
        <f>(((Table2[[#This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Table2[[#This Row],[pledged]]/Table2[[#This Row],[goal]]</f>
        <v>1.0680499999999999</v>
      </c>
      <c r="P401" s="8">
        <f>Table2[[#This Row],[pledged]]/Table2[[#This Row],[backers_count]]</f>
        <v>224.85263157894738</v>
      </c>
      <c r="Q401" t="str">
        <f>LEFT(Table2[[#This Row],[Category and Sub-Category]],FIND("/",Table2[[#This Row],[Category and Sub-Category]],1)-1)</f>
        <v>film &amp; video</v>
      </c>
      <c r="R401" t="str">
        <f>RIGHT(Table2[[#This Row],[Category and Sub-Category]],LEN(Table2[[#This Row],[Category and Sub-Category]])-FIND("/",Table2[[#This Row],[Category and Sub-Category]],1))</f>
        <v>documentary</v>
      </c>
      <c r="S401" s="13">
        <f>(((Table2[[#This Row],[launched_at]]/60)/60)/24)+DATE(1970,1,1)</f>
        <v>42687.875775462962</v>
      </c>
      <c r="T401" s="13">
        <f>(((Table2[[#This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Table2[[#This Row],[pledged]]/Table2[[#This Row],[goal]]</f>
        <v>1.1230249999999999</v>
      </c>
      <c r="P402" s="8">
        <f>Table2[[#This Row],[pledged]]/Table2[[#This Row],[backers_count]]</f>
        <v>181.13306451612902</v>
      </c>
      <c r="Q402" t="str">
        <f>LEFT(Table2[[#This Row],[Category and Sub-Category]],FIND("/",Table2[[#This Row],[Category and Sub-Category]],1)-1)</f>
        <v>film &amp; video</v>
      </c>
      <c r="R402" t="str">
        <f>RIGHT(Table2[[#This Row],[Category and Sub-Category]],LEN(Table2[[#This Row],[Category and Sub-Category]])-FIND("/",Table2[[#This Row],[Category and Sub-Category]],1))</f>
        <v>documentary</v>
      </c>
      <c r="S402" s="13">
        <f>(((Table2[[#This Row],[launched_at]]/60)/60)/24)+DATE(1970,1,1)</f>
        <v>41745.635960648149</v>
      </c>
      <c r="T402" s="13">
        <f>(((Table2[[#This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Table2[[#This Row],[pledged]]/Table2[[#This Row],[goal]]</f>
        <v>1.0381199999999999</v>
      </c>
      <c r="P403" s="8">
        <f>Table2[[#This Row],[pledged]]/Table2[[#This Row],[backers_count]]</f>
        <v>711.04109589041093</v>
      </c>
      <c r="Q403" t="str">
        <f>LEFT(Table2[[#This Row],[Category and Sub-Category]],FIND("/",Table2[[#This Row],[Category and Sub-Category]],1)-1)</f>
        <v>film &amp; video</v>
      </c>
      <c r="R403" t="str">
        <f>RIGHT(Table2[[#This Row],[Category and Sub-Category]],LEN(Table2[[#This Row],[Category and Sub-Category]])-FIND("/",Table2[[#This Row],[Category and Sub-Category]],1))</f>
        <v>documentary</v>
      </c>
      <c r="S403" s="13">
        <f>(((Table2[[#This Row],[launched_at]]/60)/60)/24)+DATE(1970,1,1)</f>
        <v>40732.842245370368</v>
      </c>
      <c r="T403" s="13">
        <f>(((Table2[[#This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Table2[[#This Row],[pledged]]/Table2[[#This Row],[goal]]</f>
        <v>1.4165000000000001</v>
      </c>
      <c r="P404" s="8">
        <f>Table2[[#This Row],[pledged]]/Table2[[#This Row],[backers_count]]</f>
        <v>65.883720930232556</v>
      </c>
      <c r="Q404" t="str">
        <f>LEFT(Table2[[#This Row],[Category and Sub-Category]],FIND("/",Table2[[#This Row],[Category and Sub-Category]],1)-1)</f>
        <v>film &amp; video</v>
      </c>
      <c r="R404" t="str">
        <f>RIGHT(Table2[[#This Row],[Category and Sub-Category]],LEN(Table2[[#This Row],[Category and Sub-Category]])-FIND("/",Table2[[#This Row],[Category and Sub-Category]],1))</f>
        <v>documentary</v>
      </c>
      <c r="S404" s="13">
        <f>(((Table2[[#This Row],[launched_at]]/60)/60)/24)+DATE(1970,1,1)</f>
        <v>42292.539548611108</v>
      </c>
      <c r="T404" s="13">
        <f>(((Table2[[#This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Table2[[#This Row],[pledged]]/Table2[[#This Row],[goal]]</f>
        <v>1.0526</v>
      </c>
      <c r="P405" s="8">
        <f>Table2[[#This Row],[pledged]]/Table2[[#This Row],[backers_count]]</f>
        <v>75.185714285714283</v>
      </c>
      <c r="Q405" t="str">
        <f>LEFT(Table2[[#This Row],[Category and Sub-Category]],FIND("/",Table2[[#This Row],[Category and Sub-Category]],1)-1)</f>
        <v>film &amp; video</v>
      </c>
      <c r="R405" t="str">
        <f>RIGHT(Table2[[#This Row],[Category and Sub-Category]],LEN(Table2[[#This Row],[Category and Sub-Category]])-FIND("/",Table2[[#This Row],[Category and Sub-Category]],1))</f>
        <v>documentary</v>
      </c>
      <c r="S405" s="13">
        <f>(((Table2[[#This Row],[launched_at]]/60)/60)/24)+DATE(1970,1,1)</f>
        <v>40718.310659722221</v>
      </c>
      <c r="T405" s="13">
        <f>(((Table2[[#This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Table2[[#This Row],[pledged]]/Table2[[#This Row],[goal]]</f>
        <v>1.0309142857142857</v>
      </c>
      <c r="P406" s="8">
        <f>Table2[[#This Row],[pledged]]/Table2[[#This Row],[backers_count]]</f>
        <v>133.14391143911439</v>
      </c>
      <c r="Q406" t="str">
        <f>LEFT(Table2[[#This Row],[Category and Sub-Category]],FIND("/",Table2[[#This Row],[Category and Sub-Category]],1)-1)</f>
        <v>film &amp; video</v>
      </c>
      <c r="R406" t="str">
        <f>RIGHT(Table2[[#This Row],[Category and Sub-Category]],LEN(Table2[[#This Row],[Category and Sub-Category]])-FIND("/",Table2[[#This Row],[Category and Sub-Category]],1))</f>
        <v>documentary</v>
      </c>
      <c r="S406" s="13">
        <f>(((Table2[[#This Row],[launched_at]]/60)/60)/24)+DATE(1970,1,1)</f>
        <v>41646.628032407411</v>
      </c>
      <c r="T406" s="13">
        <f>(((Table2[[#This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Table2[[#This Row],[pledged]]/Table2[[#This Row],[goal]]</f>
        <v>1.0765957446808512</v>
      </c>
      <c r="P407" s="8">
        <f>Table2[[#This Row],[pledged]]/Table2[[#This Row],[backers_count]]</f>
        <v>55.2</v>
      </c>
      <c r="Q407" t="str">
        <f>LEFT(Table2[[#This Row],[Category and Sub-Category]],FIND("/",Table2[[#This Row],[Category and Sub-Category]],1)-1)</f>
        <v>film &amp; video</v>
      </c>
      <c r="R407" t="str">
        <f>RIGHT(Table2[[#This Row],[Category and Sub-Category]],LEN(Table2[[#This Row],[Category and Sub-Category]])-FIND("/",Table2[[#This Row],[Category and Sub-Category]],1))</f>
        <v>documentary</v>
      </c>
      <c r="S407" s="13">
        <f>(((Table2[[#This Row],[launched_at]]/60)/60)/24)+DATE(1970,1,1)</f>
        <v>41674.08494212963</v>
      </c>
      <c r="T407" s="13">
        <f>(((Table2[[#This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Table2[[#This Row],[pledged]]/Table2[[#This Row],[goal]]</f>
        <v>1.0770464285714285</v>
      </c>
      <c r="P408" s="8">
        <f>Table2[[#This Row],[pledged]]/Table2[[#This Row],[backers_count]]</f>
        <v>86.163714285714292</v>
      </c>
      <c r="Q408" t="str">
        <f>LEFT(Table2[[#This Row],[Category and Sub-Category]],FIND("/",Table2[[#This Row],[Category and Sub-Category]],1)-1)</f>
        <v>film &amp; video</v>
      </c>
      <c r="R408" t="str">
        <f>RIGHT(Table2[[#This Row],[Category and Sub-Category]],LEN(Table2[[#This Row],[Category and Sub-Category]])-FIND("/",Table2[[#This Row],[Category and Sub-Category]],1))</f>
        <v>documentary</v>
      </c>
      <c r="S408" s="13">
        <f>(((Table2[[#This Row],[launched_at]]/60)/60)/24)+DATE(1970,1,1)</f>
        <v>40638.162465277775</v>
      </c>
      <c r="T408" s="13">
        <f>(((Table2[[#This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Table2[[#This Row],[pledged]]/Table2[[#This Row],[goal]]</f>
        <v>1.0155000000000001</v>
      </c>
      <c r="P409" s="8">
        <f>Table2[[#This Row],[pledged]]/Table2[[#This Row],[backers_count]]</f>
        <v>92.318181818181813</v>
      </c>
      <c r="Q409" t="str">
        <f>LEFT(Table2[[#This Row],[Category and Sub-Category]],FIND("/",Table2[[#This Row],[Category and Sub-Category]],1)-1)</f>
        <v>film &amp; video</v>
      </c>
      <c r="R409" t="str">
        <f>RIGHT(Table2[[#This Row],[Category and Sub-Category]],LEN(Table2[[#This Row],[Category and Sub-Category]])-FIND("/",Table2[[#This Row],[Category and Sub-Category]],1))</f>
        <v>documentary</v>
      </c>
      <c r="S409" s="13">
        <f>(((Table2[[#This Row],[launched_at]]/60)/60)/24)+DATE(1970,1,1)</f>
        <v>40806.870949074073</v>
      </c>
      <c r="T409" s="13">
        <f>(((Table2[[#This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Table2[[#This Row],[pledged]]/Table2[[#This Row],[goal]]</f>
        <v>1.0143766666666667</v>
      </c>
      <c r="P410" s="8">
        <f>Table2[[#This Row],[pledged]]/Table2[[#This Row],[backers_count]]</f>
        <v>160.16473684210527</v>
      </c>
      <c r="Q410" t="str">
        <f>LEFT(Table2[[#This Row],[Category and Sub-Category]],FIND("/",Table2[[#This Row],[Category and Sub-Category]],1)-1)</f>
        <v>film &amp; video</v>
      </c>
      <c r="R410" t="str">
        <f>RIGHT(Table2[[#This Row],[Category and Sub-Category]],LEN(Table2[[#This Row],[Category and Sub-Category]])-FIND("/",Table2[[#This Row],[Category and Sub-Category]],1))</f>
        <v>documentary</v>
      </c>
      <c r="S410" s="13">
        <f>(((Table2[[#This Row],[launched_at]]/60)/60)/24)+DATE(1970,1,1)</f>
        <v>41543.735995370371</v>
      </c>
      <c r="T410" s="13">
        <f>(((Table2[[#This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Table2[[#This Row],[pledged]]/Table2[[#This Row],[goal]]</f>
        <v>1.3680000000000001</v>
      </c>
      <c r="P411" s="8">
        <f>Table2[[#This Row],[pledged]]/Table2[[#This Row],[backers_count]]</f>
        <v>45.6</v>
      </c>
      <c r="Q411" t="str">
        <f>LEFT(Table2[[#This Row],[Category and Sub-Category]],FIND("/",Table2[[#This Row],[Category and Sub-Category]],1)-1)</f>
        <v>film &amp; video</v>
      </c>
      <c r="R411" t="str">
        <f>RIGHT(Table2[[#This Row],[Category and Sub-Category]],LEN(Table2[[#This Row],[Category and Sub-Category]])-FIND("/",Table2[[#This Row],[Category and Sub-Category]],1))</f>
        <v>documentary</v>
      </c>
      <c r="S411" s="13">
        <f>(((Table2[[#This Row],[launched_at]]/60)/60)/24)+DATE(1970,1,1)</f>
        <v>42543.862777777773</v>
      </c>
      <c r="T411" s="13">
        <f>(((Table2[[#This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Table2[[#This Row],[pledged]]/Table2[[#This Row],[goal]]</f>
        <v>1.2829999999999999</v>
      </c>
      <c r="P412" s="8">
        <f>Table2[[#This Row],[pledged]]/Table2[[#This Row],[backers_count]]</f>
        <v>183.28571428571428</v>
      </c>
      <c r="Q412" t="str">
        <f>LEFT(Table2[[#This Row],[Category and Sub-Category]],FIND("/",Table2[[#This Row],[Category and Sub-Category]],1)-1)</f>
        <v>film &amp; video</v>
      </c>
      <c r="R412" t="str">
        <f>RIGHT(Table2[[#This Row],[Category and Sub-Category]],LEN(Table2[[#This Row],[Category and Sub-Category]])-FIND("/",Table2[[#This Row],[Category and Sub-Category]],1))</f>
        <v>documentary</v>
      </c>
      <c r="S412" s="13">
        <f>(((Table2[[#This Row],[launched_at]]/60)/60)/24)+DATE(1970,1,1)</f>
        <v>42113.981446759266</v>
      </c>
      <c r="T412" s="13">
        <f>(((Table2[[#This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Table2[[#This Row],[pledged]]/Table2[[#This Row],[goal]]</f>
        <v>1.0105</v>
      </c>
      <c r="P413" s="8">
        <f>Table2[[#This Row],[pledged]]/Table2[[#This Row],[backers_count]]</f>
        <v>125.78838174273859</v>
      </c>
      <c r="Q413" t="str">
        <f>LEFT(Table2[[#This Row],[Category and Sub-Category]],FIND("/",Table2[[#This Row],[Category and Sub-Category]],1)-1)</f>
        <v>film &amp; video</v>
      </c>
      <c r="R413" t="str">
        <f>RIGHT(Table2[[#This Row],[Category and Sub-Category]],LEN(Table2[[#This Row],[Category and Sub-Category]])-FIND("/",Table2[[#This Row],[Category and Sub-Category]],1))</f>
        <v>documentary</v>
      </c>
      <c r="S413" s="13">
        <f>(((Table2[[#This Row],[launched_at]]/60)/60)/24)+DATE(1970,1,1)</f>
        <v>41598.17597222222</v>
      </c>
      <c r="T413" s="13">
        <f>(((Table2[[#This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Table2[[#This Row],[pledged]]/Table2[[#This Row],[goal]]</f>
        <v>1.2684</v>
      </c>
      <c r="P414" s="8">
        <f>Table2[[#This Row],[pledged]]/Table2[[#This Row],[backers_count]]</f>
        <v>57.654545454545456</v>
      </c>
      <c r="Q414" t="str">
        <f>LEFT(Table2[[#This Row],[Category and Sub-Category]],FIND("/",Table2[[#This Row],[Category and Sub-Category]],1)-1)</f>
        <v>film &amp; video</v>
      </c>
      <c r="R414" t="str">
        <f>RIGHT(Table2[[#This Row],[Category and Sub-Category]],LEN(Table2[[#This Row],[Category and Sub-Category]])-FIND("/",Table2[[#This Row],[Category and Sub-Category]],1))</f>
        <v>documentary</v>
      </c>
      <c r="S414" s="13">
        <f>(((Table2[[#This Row],[launched_at]]/60)/60)/24)+DATE(1970,1,1)</f>
        <v>41099.742800925924</v>
      </c>
      <c r="T414" s="13">
        <f>(((Table2[[#This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Table2[[#This Row],[pledged]]/Table2[[#This Row],[goal]]</f>
        <v>1.0508593749999999</v>
      </c>
      <c r="P415" s="8">
        <f>Table2[[#This Row],[pledged]]/Table2[[#This Row],[backers_count]]</f>
        <v>78.660818713450297</v>
      </c>
      <c r="Q415" t="str">
        <f>LEFT(Table2[[#This Row],[Category and Sub-Category]],FIND("/",Table2[[#This Row],[Category and Sub-Category]],1)-1)</f>
        <v>film &amp; video</v>
      </c>
      <c r="R415" t="str">
        <f>RIGHT(Table2[[#This Row],[Category and Sub-Category]],LEN(Table2[[#This Row],[Category and Sub-Category]])-FIND("/",Table2[[#This Row],[Category and Sub-Category]],1))</f>
        <v>documentary</v>
      </c>
      <c r="S415" s="13">
        <f>(((Table2[[#This Row],[launched_at]]/60)/60)/24)+DATE(1970,1,1)</f>
        <v>41079.877442129626</v>
      </c>
      <c r="T415" s="13">
        <f>(((Table2[[#This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Table2[[#This Row],[pledged]]/Table2[[#This Row],[goal]]</f>
        <v>1.0285405405405406</v>
      </c>
      <c r="P416" s="8">
        <f>Table2[[#This Row],[pledged]]/Table2[[#This Row],[backers_count]]</f>
        <v>91.480769230769226</v>
      </c>
      <c r="Q416" t="str">
        <f>LEFT(Table2[[#This Row],[Category and Sub-Category]],FIND("/",Table2[[#This Row],[Category and Sub-Category]],1)-1)</f>
        <v>film &amp; video</v>
      </c>
      <c r="R416" t="str">
        <f>RIGHT(Table2[[#This Row],[Category and Sub-Category]],LEN(Table2[[#This Row],[Category and Sub-Category]])-FIND("/",Table2[[#This Row],[Category and Sub-Category]],1))</f>
        <v>documentary</v>
      </c>
      <c r="S416" s="13">
        <f>(((Table2[[#This Row],[launched_at]]/60)/60)/24)+DATE(1970,1,1)</f>
        <v>41529.063252314816</v>
      </c>
      <c r="T416" s="13">
        <f>(((Table2[[#This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Table2[[#This Row],[pledged]]/Table2[[#This Row],[goal]]</f>
        <v>1.0214714285714286</v>
      </c>
      <c r="P417" s="8">
        <f>Table2[[#This Row],[pledged]]/Table2[[#This Row],[backers_count]]</f>
        <v>68.09809523809524</v>
      </c>
      <c r="Q417" t="str">
        <f>LEFT(Table2[[#This Row],[Category and Sub-Category]],FIND("/",Table2[[#This Row],[Category and Sub-Category]],1)-1)</f>
        <v>film &amp; video</v>
      </c>
      <c r="R417" t="str">
        <f>RIGHT(Table2[[#This Row],[Category and Sub-Category]],LEN(Table2[[#This Row],[Category and Sub-Category]])-FIND("/",Table2[[#This Row],[Category and Sub-Category]],1))</f>
        <v>documentary</v>
      </c>
      <c r="S417" s="13">
        <f>(((Table2[[#This Row],[launched_at]]/60)/60)/24)+DATE(1970,1,1)</f>
        <v>41904.851875</v>
      </c>
      <c r="T417" s="13">
        <f>(((Table2[[#This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Table2[[#This Row],[pledged]]/Table2[[#This Row],[goal]]</f>
        <v>1.2021700000000002</v>
      </c>
      <c r="P418" s="8">
        <f>Table2[[#This Row],[pledged]]/Table2[[#This Row],[backers_count]]</f>
        <v>48.086800000000004</v>
      </c>
      <c r="Q418" t="str">
        <f>LEFT(Table2[[#This Row],[Category and Sub-Category]],FIND("/",Table2[[#This Row],[Category and Sub-Category]],1)-1)</f>
        <v>film &amp; video</v>
      </c>
      <c r="R418" t="str">
        <f>RIGHT(Table2[[#This Row],[Category and Sub-Category]],LEN(Table2[[#This Row],[Category and Sub-Category]])-FIND("/",Table2[[#This Row],[Category and Sub-Category]],1))</f>
        <v>documentary</v>
      </c>
      <c r="S418" s="13">
        <f>(((Table2[[#This Row],[launched_at]]/60)/60)/24)+DATE(1970,1,1)</f>
        <v>41648.396192129629</v>
      </c>
      <c r="T418" s="13">
        <f>(((Table2[[#This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Table2[[#This Row],[pledged]]/Table2[[#This Row],[goal]]</f>
        <v>1.0024761904761905</v>
      </c>
      <c r="P419" s="8">
        <f>Table2[[#This Row],[pledged]]/Table2[[#This Row],[backers_count]]</f>
        <v>202.42307692307693</v>
      </c>
      <c r="Q419" t="str">
        <f>LEFT(Table2[[#This Row],[Category and Sub-Category]],FIND("/",Table2[[#This Row],[Category and Sub-Category]],1)-1)</f>
        <v>film &amp; video</v>
      </c>
      <c r="R419" t="str">
        <f>RIGHT(Table2[[#This Row],[Category and Sub-Category]],LEN(Table2[[#This Row],[Category and Sub-Category]])-FIND("/",Table2[[#This Row],[Category and Sub-Category]],1))</f>
        <v>documentary</v>
      </c>
      <c r="S419" s="13">
        <f>(((Table2[[#This Row],[launched_at]]/60)/60)/24)+DATE(1970,1,1)</f>
        <v>41360.970601851855</v>
      </c>
      <c r="T419" s="13">
        <f>(((Table2[[#This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Table2[[#This Row],[pledged]]/Table2[[#This Row],[goal]]</f>
        <v>1.0063392857142857</v>
      </c>
      <c r="P420" s="8">
        <f>Table2[[#This Row],[pledged]]/Table2[[#This Row],[backers_count]]</f>
        <v>216.75</v>
      </c>
      <c r="Q420" t="str">
        <f>LEFT(Table2[[#This Row],[Category and Sub-Category]],FIND("/",Table2[[#This Row],[Category and Sub-Category]],1)-1)</f>
        <v>film &amp; video</v>
      </c>
      <c r="R420" t="str">
        <f>RIGHT(Table2[[#This Row],[Category and Sub-Category]],LEN(Table2[[#This Row],[Category and Sub-Category]])-FIND("/",Table2[[#This Row],[Category and Sub-Category]],1))</f>
        <v>documentary</v>
      </c>
      <c r="S420" s="13">
        <f>(((Table2[[#This Row],[launched_at]]/60)/60)/24)+DATE(1970,1,1)</f>
        <v>42178.282372685186</v>
      </c>
      <c r="T420" s="13">
        <f>(((Table2[[#This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Table2[[#This Row],[pledged]]/Table2[[#This Row],[goal]]</f>
        <v>1.004375</v>
      </c>
      <c r="P421" s="8">
        <f>Table2[[#This Row],[pledged]]/Table2[[#This Row],[backers_count]]</f>
        <v>110.06849315068493</v>
      </c>
      <c r="Q421" t="str">
        <f>LEFT(Table2[[#This Row],[Category and Sub-Category]],FIND("/",Table2[[#This Row],[Category and Sub-Category]],1)-1)</f>
        <v>film &amp; video</v>
      </c>
      <c r="R421" t="str">
        <f>RIGHT(Table2[[#This Row],[Category and Sub-Category]],LEN(Table2[[#This Row],[Category and Sub-Category]])-FIND("/",Table2[[#This Row],[Category and Sub-Category]],1))</f>
        <v>documentary</v>
      </c>
      <c r="S421" s="13">
        <f>(((Table2[[#This Row],[launched_at]]/60)/60)/24)+DATE(1970,1,1)</f>
        <v>41394.842442129629</v>
      </c>
      <c r="T421" s="13">
        <f>(((Table2[[#This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Table2[[#This Row],[pledged]]/Table2[[#This Row],[goal]]</f>
        <v>4.3939393939393936E-3</v>
      </c>
      <c r="P422" s="8">
        <f>Table2[[#This Row],[pledged]]/Table2[[#This Row],[backers_count]]</f>
        <v>4.833333333333333</v>
      </c>
      <c r="Q422" t="str">
        <f>LEFT(Table2[[#This Row],[Category and Sub-Category]],FIND("/",Table2[[#This Row],[Category and Sub-Category]],1)-1)</f>
        <v>film &amp; video</v>
      </c>
      <c r="R422" t="str">
        <f>RIGHT(Table2[[#This Row],[Category and Sub-Category]],LEN(Table2[[#This Row],[Category and Sub-Category]])-FIND("/",Table2[[#This Row],[Category and Sub-Category]],1))</f>
        <v>animation</v>
      </c>
      <c r="S422" s="13">
        <f>(((Table2[[#This Row],[launched_at]]/60)/60)/24)+DATE(1970,1,1)</f>
        <v>41682.23646990741</v>
      </c>
      <c r="T422" s="13">
        <f>(((Table2[[#This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Table2[[#This Row],[pledged]]/Table2[[#This Row],[goal]]</f>
        <v>2.0066666666666667E-2</v>
      </c>
      <c r="P423" s="8">
        <f>Table2[[#This Row],[pledged]]/Table2[[#This Row],[backers_count]]</f>
        <v>50.166666666666664</v>
      </c>
      <c r="Q423" t="str">
        <f>LEFT(Table2[[#This Row],[Category and Sub-Category]],FIND("/",Table2[[#This Row],[Category and Sub-Category]],1)-1)</f>
        <v>film &amp; video</v>
      </c>
      <c r="R423" t="str">
        <f>RIGHT(Table2[[#This Row],[Category and Sub-Category]],LEN(Table2[[#This Row],[Category and Sub-Category]])-FIND("/",Table2[[#This Row],[Category and Sub-Category]],1))</f>
        <v>animation</v>
      </c>
      <c r="S423" s="13">
        <f>(((Table2[[#This Row],[launched_at]]/60)/60)/24)+DATE(1970,1,1)</f>
        <v>42177.491388888884</v>
      </c>
      <c r="T423" s="13">
        <f>(((Table2[[#This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Table2[[#This Row],[pledged]]/Table2[[#This Row],[goal]]</f>
        <v>1.0749999999999999E-2</v>
      </c>
      <c r="P424" s="8">
        <f>Table2[[#This Row],[pledged]]/Table2[[#This Row],[backers_count]]</f>
        <v>35.833333333333336</v>
      </c>
      <c r="Q424" t="str">
        <f>LEFT(Table2[[#This Row],[Category and Sub-Category]],FIND("/",Table2[[#This Row],[Category and Sub-Category]],1)-1)</f>
        <v>film &amp; video</v>
      </c>
      <c r="R424" t="str">
        <f>RIGHT(Table2[[#This Row],[Category and Sub-Category]],LEN(Table2[[#This Row],[Category and Sub-Category]])-FIND("/",Table2[[#This Row],[Category and Sub-Category]],1))</f>
        <v>animation</v>
      </c>
      <c r="S424" s="13">
        <f>(((Table2[[#This Row],[launched_at]]/60)/60)/24)+DATE(1970,1,1)</f>
        <v>41863.260381944441</v>
      </c>
      <c r="T424" s="13">
        <f>(((Table2[[#This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Table2[[#This Row],[pledged]]/Table2[[#This Row],[goal]]</f>
        <v>7.6499999999999997E-3</v>
      </c>
      <c r="P425" s="8">
        <f>Table2[[#This Row],[pledged]]/Table2[[#This Row],[backers_count]]</f>
        <v>11.76923076923077</v>
      </c>
      <c r="Q425" t="str">
        <f>LEFT(Table2[[#This Row],[Category and Sub-Category]],FIND("/",Table2[[#This Row],[Category and Sub-Category]],1)-1)</f>
        <v>film &amp; video</v>
      </c>
      <c r="R425" t="str">
        <f>RIGHT(Table2[[#This Row],[Category and Sub-Category]],LEN(Table2[[#This Row],[Category and Sub-Category]])-FIND("/",Table2[[#This Row],[Category and Sub-Category]],1))</f>
        <v>animation</v>
      </c>
      <c r="S425" s="13">
        <f>(((Table2[[#This Row],[launched_at]]/60)/60)/24)+DATE(1970,1,1)</f>
        <v>41400.92627314815</v>
      </c>
      <c r="T425" s="13">
        <f>(((Table2[[#This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Table2[[#This Row],[pledged]]/Table2[[#This Row],[goal]]</f>
        <v>6.7966666666666675E-2</v>
      </c>
      <c r="P426" s="8">
        <f>Table2[[#This Row],[pledged]]/Table2[[#This Row],[backers_count]]</f>
        <v>40.78</v>
      </c>
      <c r="Q426" t="str">
        <f>LEFT(Table2[[#This Row],[Category and Sub-Category]],FIND("/",Table2[[#This Row],[Category and Sub-Category]],1)-1)</f>
        <v>film &amp; video</v>
      </c>
      <c r="R426" t="str">
        <f>RIGHT(Table2[[#This Row],[Category and Sub-Category]],LEN(Table2[[#This Row],[Category and Sub-Category]])-FIND("/",Table2[[#This Row],[Category and Sub-Category]],1))</f>
        <v>animation</v>
      </c>
      <c r="S426" s="13">
        <f>(((Table2[[#This Row],[launched_at]]/60)/60)/24)+DATE(1970,1,1)</f>
        <v>40934.376145833332</v>
      </c>
      <c r="T426" s="13">
        <f>(((Table2[[#This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Table2[[#This Row],[pledged]]/Table2[[#This Row],[goal]]</f>
        <v>1.2E-4</v>
      </c>
      <c r="P427" s="8">
        <f>Table2[[#This Row],[pledged]]/Table2[[#This Row],[backers_count]]</f>
        <v>3</v>
      </c>
      <c r="Q427" t="str">
        <f>LEFT(Table2[[#This Row],[Category and Sub-Category]],FIND("/",Table2[[#This Row],[Category and Sub-Category]],1)-1)</f>
        <v>film &amp; video</v>
      </c>
      <c r="R427" t="str">
        <f>RIGHT(Table2[[#This Row],[Category and Sub-Category]],LEN(Table2[[#This Row],[Category and Sub-Category]])-FIND("/",Table2[[#This Row],[Category and Sub-Category]],1))</f>
        <v>animation</v>
      </c>
      <c r="S427" s="13">
        <f>(((Table2[[#This Row],[launched_at]]/60)/60)/24)+DATE(1970,1,1)</f>
        <v>42275.861157407402</v>
      </c>
      <c r="T427" s="13">
        <f>(((Table2[[#This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Table2[[#This Row],[pledged]]/Table2[[#This Row],[goal]]</f>
        <v>1.3299999999999999E-2</v>
      </c>
      <c r="P428" s="8">
        <f>Table2[[#This Row],[pledged]]/Table2[[#This Row],[backers_count]]</f>
        <v>16.625</v>
      </c>
      <c r="Q428" t="str">
        <f>LEFT(Table2[[#This Row],[Category and Sub-Category]],FIND("/",Table2[[#This Row],[Category and Sub-Category]],1)-1)</f>
        <v>film &amp; video</v>
      </c>
      <c r="R428" t="str">
        <f>RIGHT(Table2[[#This Row],[Category and Sub-Category]],LEN(Table2[[#This Row],[Category and Sub-Category]])-FIND("/",Table2[[#This Row],[Category and Sub-Category]],1))</f>
        <v>animation</v>
      </c>
      <c r="S428" s="13">
        <f>(((Table2[[#This Row],[launched_at]]/60)/60)/24)+DATE(1970,1,1)</f>
        <v>42400.711967592593</v>
      </c>
      <c r="T428" s="13">
        <f>(((Table2[[#This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Table2[[#This Row],[pledged]]/Table2[[#This Row],[goal]]</f>
        <v>0</v>
      </c>
      <c r="P429" s="8" t="e">
        <f>Table2[[#This Row],[pledged]]/Table2[[#This Row],[backers_count]]</f>
        <v>#DIV/0!</v>
      </c>
      <c r="Q429" t="str">
        <f>LEFT(Table2[[#This Row],[Category and Sub-Category]],FIND("/",Table2[[#This Row],[Category and Sub-Category]],1)-1)</f>
        <v>film &amp; video</v>
      </c>
      <c r="R429" t="str">
        <f>RIGHT(Table2[[#This Row],[Category and Sub-Category]],LEN(Table2[[#This Row],[Category and Sub-Category]])-FIND("/",Table2[[#This Row],[Category and Sub-Category]],1))</f>
        <v>animation</v>
      </c>
      <c r="S429" s="13">
        <f>(((Table2[[#This Row],[launched_at]]/60)/60)/24)+DATE(1970,1,1)</f>
        <v>42285.909027777772</v>
      </c>
      <c r="T429" s="13">
        <f>(((Table2[[#This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Table2[[#This Row],[pledged]]/Table2[[#This Row],[goal]]</f>
        <v>5.6333333333333332E-2</v>
      </c>
      <c r="P430" s="8">
        <f>Table2[[#This Row],[pledged]]/Table2[[#This Row],[backers_count]]</f>
        <v>52</v>
      </c>
      <c r="Q430" t="str">
        <f>LEFT(Table2[[#This Row],[Category and Sub-Category]],FIND("/",Table2[[#This Row],[Category and Sub-Category]],1)-1)</f>
        <v>film &amp; video</v>
      </c>
      <c r="R430" t="str">
        <f>RIGHT(Table2[[#This Row],[Category and Sub-Category]],LEN(Table2[[#This Row],[Category and Sub-Category]])-FIND("/",Table2[[#This Row],[Category and Sub-Category]],1))</f>
        <v>animation</v>
      </c>
      <c r="S430" s="13">
        <f>(((Table2[[#This Row],[launched_at]]/60)/60)/24)+DATE(1970,1,1)</f>
        <v>41778.766724537039</v>
      </c>
      <c r="T430" s="13">
        <f>(((Table2[[#This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Table2[[#This Row],[pledged]]/Table2[[#This Row],[goal]]</f>
        <v>0</v>
      </c>
      <c r="P431" s="8" t="e">
        <f>Table2[[#This Row],[pledged]]/Table2[[#This Row],[backers_count]]</f>
        <v>#DIV/0!</v>
      </c>
      <c r="Q431" t="str">
        <f>LEFT(Table2[[#This Row],[Category and Sub-Category]],FIND("/",Table2[[#This Row],[Category and Sub-Category]],1)-1)</f>
        <v>film &amp; video</v>
      </c>
      <c r="R431" t="str">
        <f>RIGHT(Table2[[#This Row],[Category and Sub-Category]],LEN(Table2[[#This Row],[Category and Sub-Category]])-FIND("/",Table2[[#This Row],[Category and Sub-Category]],1))</f>
        <v>animation</v>
      </c>
      <c r="S431" s="13">
        <f>(((Table2[[#This Row],[launched_at]]/60)/60)/24)+DATE(1970,1,1)</f>
        <v>40070.901412037041</v>
      </c>
      <c r="T431" s="13">
        <f>(((Table2[[#This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Table2[[#This Row],[pledged]]/Table2[[#This Row],[goal]]</f>
        <v>2.4E-2</v>
      </c>
      <c r="P432" s="8">
        <f>Table2[[#This Row],[pledged]]/Table2[[#This Row],[backers_count]]</f>
        <v>4.8</v>
      </c>
      <c r="Q432" t="str">
        <f>LEFT(Table2[[#This Row],[Category and Sub-Category]],FIND("/",Table2[[#This Row],[Category and Sub-Category]],1)-1)</f>
        <v>film &amp; video</v>
      </c>
      <c r="R432" t="str">
        <f>RIGHT(Table2[[#This Row],[Category and Sub-Category]],LEN(Table2[[#This Row],[Category and Sub-Category]])-FIND("/",Table2[[#This Row],[Category and Sub-Category]],1))</f>
        <v>animation</v>
      </c>
      <c r="S432" s="13">
        <f>(((Table2[[#This Row],[launched_at]]/60)/60)/24)+DATE(1970,1,1)</f>
        <v>41513.107256944444</v>
      </c>
      <c r="T432" s="13">
        <f>(((Table2[[#This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Table2[[#This Row],[pledged]]/Table2[[#This Row],[goal]]</f>
        <v>0.13833333333333334</v>
      </c>
      <c r="P433" s="8">
        <f>Table2[[#This Row],[pledged]]/Table2[[#This Row],[backers_count]]</f>
        <v>51.875</v>
      </c>
      <c r="Q433" t="str">
        <f>LEFT(Table2[[#This Row],[Category and Sub-Category]],FIND("/",Table2[[#This Row],[Category and Sub-Category]],1)-1)</f>
        <v>film &amp; video</v>
      </c>
      <c r="R433" t="str">
        <f>RIGHT(Table2[[#This Row],[Category and Sub-Category]],LEN(Table2[[#This Row],[Category and Sub-Category]])-FIND("/",Table2[[#This Row],[Category and Sub-Category]],1))</f>
        <v>animation</v>
      </c>
      <c r="S433" s="13">
        <f>(((Table2[[#This Row],[launched_at]]/60)/60)/24)+DATE(1970,1,1)</f>
        <v>42526.871331018512</v>
      </c>
      <c r="T433" s="13">
        <f>(((Table2[[#This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Table2[[#This Row],[pledged]]/Table2[[#This Row],[goal]]</f>
        <v>9.5000000000000001E-2</v>
      </c>
      <c r="P434" s="8">
        <f>Table2[[#This Row],[pledged]]/Table2[[#This Row],[backers_count]]</f>
        <v>71.25</v>
      </c>
      <c r="Q434" t="str">
        <f>LEFT(Table2[[#This Row],[Category and Sub-Category]],FIND("/",Table2[[#This Row],[Category and Sub-Category]],1)-1)</f>
        <v>film &amp; video</v>
      </c>
      <c r="R434" t="str">
        <f>RIGHT(Table2[[#This Row],[Category and Sub-Category]],LEN(Table2[[#This Row],[Category and Sub-Category]])-FIND("/",Table2[[#This Row],[Category and Sub-Category]],1))</f>
        <v>animation</v>
      </c>
      <c r="S434" s="13">
        <f>(((Table2[[#This Row],[launched_at]]/60)/60)/24)+DATE(1970,1,1)</f>
        <v>42238.726631944446</v>
      </c>
      <c r="T434" s="13">
        <f>(((Table2[[#This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Table2[[#This Row],[pledged]]/Table2[[#This Row],[goal]]</f>
        <v>0</v>
      </c>
      <c r="P435" s="8" t="e">
        <f>Table2[[#This Row],[pledged]]/Table2[[#This Row],[backers_count]]</f>
        <v>#DIV/0!</v>
      </c>
      <c r="Q435" t="str">
        <f>LEFT(Table2[[#This Row],[Category and Sub-Category]],FIND("/",Table2[[#This Row],[Category and Sub-Category]],1)-1)</f>
        <v>film &amp; video</v>
      </c>
      <c r="R435" t="str">
        <f>RIGHT(Table2[[#This Row],[Category and Sub-Category]],LEN(Table2[[#This Row],[Category and Sub-Category]])-FIND("/",Table2[[#This Row],[Category and Sub-Category]],1))</f>
        <v>animation</v>
      </c>
      <c r="S435" s="13">
        <f>(((Table2[[#This Row],[launched_at]]/60)/60)/24)+DATE(1970,1,1)</f>
        <v>42228.629884259266</v>
      </c>
      <c r="T435" s="13">
        <f>(((Table2[[#This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Table2[[#This Row],[pledged]]/Table2[[#This Row],[goal]]</f>
        <v>0.05</v>
      </c>
      <c r="P436" s="8">
        <f>Table2[[#This Row],[pledged]]/Table2[[#This Row],[backers_count]]</f>
        <v>62.5</v>
      </c>
      <c r="Q436" t="str">
        <f>LEFT(Table2[[#This Row],[Category and Sub-Category]],FIND("/",Table2[[#This Row],[Category and Sub-Category]],1)-1)</f>
        <v>film &amp; video</v>
      </c>
      <c r="R436" t="str">
        <f>RIGHT(Table2[[#This Row],[Category and Sub-Category]],LEN(Table2[[#This Row],[Category and Sub-Category]])-FIND("/",Table2[[#This Row],[Category and Sub-Category]],1))</f>
        <v>animation</v>
      </c>
      <c r="S436" s="13">
        <f>(((Table2[[#This Row],[launched_at]]/60)/60)/24)+DATE(1970,1,1)</f>
        <v>41576.834513888891</v>
      </c>
      <c r="T436" s="13">
        <f>(((Table2[[#This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Table2[[#This Row],[pledged]]/Table2[[#This Row],[goal]]</f>
        <v>2.7272727272727273E-5</v>
      </c>
      <c r="P437" s="8">
        <f>Table2[[#This Row],[pledged]]/Table2[[#This Row],[backers_count]]</f>
        <v>1</v>
      </c>
      <c r="Q437" t="str">
        <f>LEFT(Table2[[#This Row],[Category and Sub-Category]],FIND("/",Table2[[#This Row],[Category and Sub-Category]],1)-1)</f>
        <v>film &amp; video</v>
      </c>
      <c r="R437" t="str">
        <f>RIGHT(Table2[[#This Row],[Category and Sub-Category]],LEN(Table2[[#This Row],[Category and Sub-Category]])-FIND("/",Table2[[#This Row],[Category and Sub-Category]],1))</f>
        <v>animation</v>
      </c>
      <c r="S437" s="13">
        <f>(((Table2[[#This Row],[launched_at]]/60)/60)/24)+DATE(1970,1,1)</f>
        <v>41500.747453703705</v>
      </c>
      <c r="T437" s="13">
        <f>(((Table2[[#This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Table2[[#This Row],[pledged]]/Table2[[#This Row],[goal]]</f>
        <v>0</v>
      </c>
      <c r="P438" s="8" t="e">
        <f>Table2[[#This Row],[pledged]]/Table2[[#This Row],[backers_count]]</f>
        <v>#DIV/0!</v>
      </c>
      <c r="Q438" t="str">
        <f>LEFT(Table2[[#This Row],[Category and Sub-Category]],FIND("/",Table2[[#This Row],[Category and Sub-Category]],1)-1)</f>
        <v>film &amp; video</v>
      </c>
      <c r="R438" t="str">
        <f>RIGHT(Table2[[#This Row],[Category and Sub-Category]],LEN(Table2[[#This Row],[Category and Sub-Category]])-FIND("/",Table2[[#This Row],[Category and Sub-Category]],1))</f>
        <v>animation</v>
      </c>
      <c r="S438" s="13">
        <f>(((Table2[[#This Row],[launched_at]]/60)/60)/24)+DATE(1970,1,1)</f>
        <v>41456.36241898148</v>
      </c>
      <c r="T438" s="13">
        <f>(((Table2[[#This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Table2[[#This Row],[pledged]]/Table2[[#This Row],[goal]]</f>
        <v>0</v>
      </c>
      <c r="P439" s="8" t="e">
        <f>Table2[[#This Row],[pledged]]/Table2[[#This Row],[backers_count]]</f>
        <v>#DIV/0!</v>
      </c>
      <c r="Q439" t="str">
        <f>LEFT(Table2[[#This Row],[Category and Sub-Category]],FIND("/",Table2[[#This Row],[Category and Sub-Category]],1)-1)</f>
        <v>film &amp; video</v>
      </c>
      <c r="R439" t="str">
        <f>RIGHT(Table2[[#This Row],[Category and Sub-Category]],LEN(Table2[[#This Row],[Category and Sub-Category]])-FIND("/",Table2[[#This Row],[Category and Sub-Category]],1))</f>
        <v>animation</v>
      </c>
      <c r="S439" s="13">
        <f>(((Table2[[#This Row],[launched_at]]/60)/60)/24)+DATE(1970,1,1)</f>
        <v>42591.31858796296</v>
      </c>
      <c r="T439" s="13">
        <f>(((Table2[[#This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Table2[[#This Row],[pledged]]/Table2[[#This Row],[goal]]</f>
        <v>9.3799999999999994E-2</v>
      </c>
      <c r="P440" s="8">
        <f>Table2[[#This Row],[pledged]]/Table2[[#This Row],[backers_count]]</f>
        <v>170.54545454545453</v>
      </c>
      <c r="Q440" t="str">
        <f>LEFT(Table2[[#This Row],[Category and Sub-Category]],FIND("/",Table2[[#This Row],[Category and Sub-Category]],1)-1)</f>
        <v>film &amp; video</v>
      </c>
      <c r="R440" t="str">
        <f>RIGHT(Table2[[#This Row],[Category and Sub-Category]],LEN(Table2[[#This Row],[Category and Sub-Category]])-FIND("/",Table2[[#This Row],[Category and Sub-Category]],1))</f>
        <v>animation</v>
      </c>
      <c r="S440" s="13">
        <f>(((Table2[[#This Row],[launched_at]]/60)/60)/24)+DATE(1970,1,1)</f>
        <v>42296.261087962965</v>
      </c>
      <c r="T440" s="13">
        <f>(((Table2[[#This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Table2[[#This Row],[pledged]]/Table2[[#This Row],[goal]]</f>
        <v>0</v>
      </c>
      <c r="P441" s="8" t="e">
        <f>Table2[[#This Row],[pledged]]/Table2[[#This Row],[backers_count]]</f>
        <v>#DIV/0!</v>
      </c>
      <c r="Q441" t="str">
        <f>LEFT(Table2[[#This Row],[Category and Sub-Category]],FIND("/",Table2[[#This Row],[Category and Sub-Category]],1)-1)</f>
        <v>film &amp; video</v>
      </c>
      <c r="R441" t="str">
        <f>RIGHT(Table2[[#This Row],[Category and Sub-Category]],LEN(Table2[[#This Row],[Category and Sub-Category]])-FIND("/",Table2[[#This Row],[Category and Sub-Category]],1))</f>
        <v>animation</v>
      </c>
      <c r="S441" s="13">
        <f>(((Table2[[#This Row],[launched_at]]/60)/60)/24)+DATE(1970,1,1)</f>
        <v>41919.761782407404</v>
      </c>
      <c r="T441" s="13">
        <f>(((Table2[[#This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Table2[[#This Row],[pledged]]/Table2[[#This Row],[goal]]</f>
        <v>1E-3</v>
      </c>
      <c r="P442" s="8">
        <f>Table2[[#This Row],[pledged]]/Table2[[#This Row],[backers_count]]</f>
        <v>5</v>
      </c>
      <c r="Q442" t="str">
        <f>LEFT(Table2[[#This Row],[Category and Sub-Category]],FIND("/",Table2[[#This Row],[Category and Sub-Category]],1)-1)</f>
        <v>film &amp; video</v>
      </c>
      <c r="R442" t="str">
        <f>RIGHT(Table2[[#This Row],[Category and Sub-Category]],LEN(Table2[[#This Row],[Category and Sub-Category]])-FIND("/",Table2[[#This Row],[Category and Sub-Category]],1))</f>
        <v>animation</v>
      </c>
      <c r="S442" s="13">
        <f>(((Table2[[#This Row],[launched_at]]/60)/60)/24)+DATE(1970,1,1)</f>
        <v>42423.985567129625</v>
      </c>
      <c r="T442" s="13">
        <f>(((Table2[[#This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Table2[[#This Row],[pledged]]/Table2[[#This Row],[goal]]</f>
        <v>0</v>
      </c>
      <c r="P443" s="8" t="e">
        <f>Table2[[#This Row],[pledged]]/Table2[[#This Row],[backers_count]]</f>
        <v>#DIV/0!</v>
      </c>
      <c r="Q443" t="str">
        <f>LEFT(Table2[[#This Row],[Category and Sub-Category]],FIND("/",Table2[[#This Row],[Category and Sub-Category]],1)-1)</f>
        <v>film &amp; video</v>
      </c>
      <c r="R443" t="str">
        <f>RIGHT(Table2[[#This Row],[Category and Sub-Category]],LEN(Table2[[#This Row],[Category and Sub-Category]])-FIND("/",Table2[[#This Row],[Category and Sub-Category]],1))</f>
        <v>animation</v>
      </c>
      <c r="S443" s="13">
        <f>(((Table2[[#This Row],[launched_at]]/60)/60)/24)+DATE(1970,1,1)</f>
        <v>41550.793935185182</v>
      </c>
      <c r="T443" s="13">
        <f>(((Table2[[#This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Table2[[#This Row],[pledged]]/Table2[[#This Row],[goal]]</f>
        <v>0.39358823529411763</v>
      </c>
      <c r="P444" s="8">
        <f>Table2[[#This Row],[pledged]]/Table2[[#This Row],[backers_count]]</f>
        <v>393.58823529411762</v>
      </c>
      <c r="Q444" t="str">
        <f>LEFT(Table2[[#This Row],[Category and Sub-Category]],FIND("/",Table2[[#This Row],[Category and Sub-Category]],1)-1)</f>
        <v>film &amp; video</v>
      </c>
      <c r="R444" t="str">
        <f>RIGHT(Table2[[#This Row],[Category and Sub-Category]],LEN(Table2[[#This Row],[Category and Sub-Category]])-FIND("/",Table2[[#This Row],[Category and Sub-Category]],1))</f>
        <v>animation</v>
      </c>
      <c r="S444" s="13">
        <f>(((Table2[[#This Row],[launched_at]]/60)/60)/24)+DATE(1970,1,1)</f>
        <v>42024.888692129629</v>
      </c>
      <c r="T444" s="13">
        <f>(((Table2[[#This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Table2[[#This Row],[pledged]]/Table2[[#This Row],[goal]]</f>
        <v>1E-3</v>
      </c>
      <c r="P445" s="8">
        <f>Table2[[#This Row],[pledged]]/Table2[[#This Row],[backers_count]]</f>
        <v>5</v>
      </c>
      <c r="Q445" t="str">
        <f>LEFT(Table2[[#This Row],[Category and Sub-Category]],FIND("/",Table2[[#This Row],[Category and Sub-Category]],1)-1)</f>
        <v>film &amp; video</v>
      </c>
      <c r="R445" t="str">
        <f>RIGHT(Table2[[#This Row],[Category and Sub-Category]],LEN(Table2[[#This Row],[Category and Sub-Category]])-FIND("/",Table2[[#This Row],[Category and Sub-Category]],1))</f>
        <v>animation</v>
      </c>
      <c r="S445" s="13">
        <f>(((Table2[[#This Row],[launched_at]]/60)/60)/24)+DATE(1970,1,1)</f>
        <v>41650.015057870369</v>
      </c>
      <c r="T445" s="13">
        <f>(((Table2[[#This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Table2[[#This Row],[pledged]]/Table2[[#This Row],[goal]]</f>
        <v>0.05</v>
      </c>
      <c r="P446" s="8">
        <f>Table2[[#This Row],[pledged]]/Table2[[#This Row],[backers_count]]</f>
        <v>50</v>
      </c>
      <c r="Q446" t="str">
        <f>LEFT(Table2[[#This Row],[Category and Sub-Category]],FIND("/",Table2[[#This Row],[Category and Sub-Category]],1)-1)</f>
        <v>film &amp; video</v>
      </c>
      <c r="R446" t="str">
        <f>RIGHT(Table2[[#This Row],[Category and Sub-Category]],LEN(Table2[[#This Row],[Category and Sub-Category]])-FIND("/",Table2[[#This Row],[Category and Sub-Category]],1))</f>
        <v>animation</v>
      </c>
      <c r="S446" s="13">
        <f>(((Table2[[#This Row],[launched_at]]/60)/60)/24)+DATE(1970,1,1)</f>
        <v>40894.906956018516</v>
      </c>
      <c r="T446" s="13">
        <f>(((Table2[[#This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Table2[[#This Row],[pledged]]/Table2[[#This Row],[goal]]</f>
        <v>3.3333333333333335E-5</v>
      </c>
      <c r="P447" s="8">
        <f>Table2[[#This Row],[pledged]]/Table2[[#This Row],[backers_count]]</f>
        <v>1</v>
      </c>
      <c r="Q447" t="str">
        <f>LEFT(Table2[[#This Row],[Category and Sub-Category]],FIND("/",Table2[[#This Row],[Category and Sub-Category]],1)-1)</f>
        <v>film &amp; video</v>
      </c>
      <c r="R447" t="str">
        <f>RIGHT(Table2[[#This Row],[Category and Sub-Category]],LEN(Table2[[#This Row],[Category and Sub-Category]])-FIND("/",Table2[[#This Row],[Category and Sub-Category]],1))</f>
        <v>animation</v>
      </c>
      <c r="S447" s="13">
        <f>(((Table2[[#This Row],[launched_at]]/60)/60)/24)+DATE(1970,1,1)</f>
        <v>42130.335358796292</v>
      </c>
      <c r="T447" s="13">
        <f>(((Table2[[#This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Table2[[#This Row],[pledged]]/Table2[[#This Row],[goal]]</f>
        <v>7.2952380952380949E-2</v>
      </c>
      <c r="P448" s="8">
        <f>Table2[[#This Row],[pledged]]/Table2[[#This Row],[backers_count]]</f>
        <v>47.875</v>
      </c>
      <c r="Q448" t="str">
        <f>LEFT(Table2[[#This Row],[Category and Sub-Category]],FIND("/",Table2[[#This Row],[Category and Sub-Category]],1)-1)</f>
        <v>film &amp; video</v>
      </c>
      <c r="R448" t="str">
        <f>RIGHT(Table2[[#This Row],[Category and Sub-Category]],LEN(Table2[[#This Row],[Category and Sub-Category]])-FIND("/",Table2[[#This Row],[Category and Sub-Category]],1))</f>
        <v>animation</v>
      </c>
      <c r="S448" s="13">
        <f>(((Table2[[#This Row],[launched_at]]/60)/60)/24)+DATE(1970,1,1)</f>
        <v>42037.083564814813</v>
      </c>
      <c r="T448" s="13">
        <f>(((Table2[[#This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Table2[[#This Row],[pledged]]/Table2[[#This Row],[goal]]</f>
        <v>1.6666666666666666E-4</v>
      </c>
      <c r="P449" s="8">
        <f>Table2[[#This Row],[pledged]]/Table2[[#This Row],[backers_count]]</f>
        <v>5</v>
      </c>
      <c r="Q449" t="str">
        <f>LEFT(Table2[[#This Row],[Category and Sub-Category]],FIND("/",Table2[[#This Row],[Category and Sub-Category]],1)-1)</f>
        <v>film &amp; video</v>
      </c>
      <c r="R449" t="str">
        <f>RIGHT(Table2[[#This Row],[Category and Sub-Category]],LEN(Table2[[#This Row],[Category and Sub-Category]])-FIND("/",Table2[[#This Row],[Category and Sub-Category]],1))</f>
        <v>animation</v>
      </c>
      <c r="S449" s="13">
        <f>(((Table2[[#This Row],[launched_at]]/60)/60)/24)+DATE(1970,1,1)</f>
        <v>41331.555127314816</v>
      </c>
      <c r="T449" s="13">
        <f>(((Table2[[#This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Table2[[#This Row],[pledged]]/Table2[[#This Row],[goal]]</f>
        <v>3.2804E-2</v>
      </c>
      <c r="P450" s="8">
        <f>Table2[[#This Row],[pledged]]/Table2[[#This Row],[backers_count]]</f>
        <v>20.502500000000001</v>
      </c>
      <c r="Q450" t="str">
        <f>LEFT(Table2[[#This Row],[Category and Sub-Category]],FIND("/",Table2[[#This Row],[Category and Sub-Category]],1)-1)</f>
        <v>film &amp; video</v>
      </c>
      <c r="R450" t="str">
        <f>RIGHT(Table2[[#This Row],[Category and Sub-Category]],LEN(Table2[[#This Row],[Category and Sub-Category]])-FIND("/",Table2[[#This Row],[Category and Sub-Category]],1))</f>
        <v>animation</v>
      </c>
      <c r="S450" s="13">
        <f>(((Table2[[#This Row],[launched_at]]/60)/60)/24)+DATE(1970,1,1)</f>
        <v>41753.758043981477</v>
      </c>
      <c r="T450" s="13">
        <f>(((Table2[[#This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Table2[[#This Row],[pledged]]/Table2[[#This Row],[goal]]</f>
        <v>2.2499999999999999E-2</v>
      </c>
      <c r="P451" s="8">
        <f>Table2[[#This Row],[pledged]]/Table2[[#This Row],[backers_count]]</f>
        <v>9</v>
      </c>
      <c r="Q451" t="str">
        <f>LEFT(Table2[[#This Row],[Category and Sub-Category]],FIND("/",Table2[[#This Row],[Category and Sub-Category]],1)-1)</f>
        <v>film &amp; video</v>
      </c>
      <c r="R451" t="str">
        <f>RIGHT(Table2[[#This Row],[Category and Sub-Category]],LEN(Table2[[#This Row],[Category and Sub-Category]])-FIND("/",Table2[[#This Row],[Category and Sub-Category]],1))</f>
        <v>animation</v>
      </c>
      <c r="S451" s="13">
        <f>(((Table2[[#This Row],[launched_at]]/60)/60)/24)+DATE(1970,1,1)</f>
        <v>41534.568113425928</v>
      </c>
      <c r="T451" s="13">
        <f>(((Table2[[#This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Table2[[#This Row],[pledged]]/Table2[[#This Row],[goal]]</f>
        <v>7.92E-3</v>
      </c>
      <c r="P452" s="8">
        <f>Table2[[#This Row],[pledged]]/Table2[[#This Row],[backers_count]]</f>
        <v>56.571428571428569</v>
      </c>
      <c r="Q452" t="str">
        <f>LEFT(Table2[[#This Row],[Category and Sub-Category]],FIND("/",Table2[[#This Row],[Category and Sub-Category]],1)-1)</f>
        <v>film &amp; video</v>
      </c>
      <c r="R452" t="str">
        <f>RIGHT(Table2[[#This Row],[Category and Sub-Category]],LEN(Table2[[#This Row],[Category and Sub-Category]])-FIND("/",Table2[[#This Row],[Category and Sub-Category]],1))</f>
        <v>animation</v>
      </c>
      <c r="S452" s="13">
        <f>(((Table2[[#This Row],[launched_at]]/60)/60)/24)+DATE(1970,1,1)</f>
        <v>41654.946759259255</v>
      </c>
      <c r="T452" s="13">
        <f>(((Table2[[#This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Table2[[#This Row],[pledged]]/Table2[[#This Row],[goal]]</f>
        <v>0</v>
      </c>
      <c r="P453" s="8" t="e">
        <f>Table2[[#This Row],[pledged]]/Table2[[#This Row],[backers_count]]</f>
        <v>#DIV/0!</v>
      </c>
      <c r="Q453" t="str">
        <f>LEFT(Table2[[#This Row],[Category and Sub-Category]],FIND("/",Table2[[#This Row],[Category and Sub-Category]],1)-1)</f>
        <v>film &amp; video</v>
      </c>
      <c r="R453" t="str">
        <f>RIGHT(Table2[[#This Row],[Category and Sub-Category]],LEN(Table2[[#This Row],[Category and Sub-Category]])-FIND("/",Table2[[#This Row],[Category and Sub-Category]],1))</f>
        <v>animation</v>
      </c>
      <c r="S453" s="13">
        <f>(((Table2[[#This Row],[launched_at]]/60)/60)/24)+DATE(1970,1,1)</f>
        <v>41634.715173611112</v>
      </c>
      <c r="T453" s="13">
        <f>(((Table2[[#This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Table2[[#This Row],[pledged]]/Table2[[#This Row],[goal]]</f>
        <v>0.64</v>
      </c>
      <c r="P454" s="8">
        <f>Table2[[#This Row],[pledged]]/Table2[[#This Row],[backers_count]]</f>
        <v>40</v>
      </c>
      <c r="Q454" t="str">
        <f>LEFT(Table2[[#This Row],[Category and Sub-Category]],FIND("/",Table2[[#This Row],[Category and Sub-Category]],1)-1)</f>
        <v>film &amp; video</v>
      </c>
      <c r="R454" t="str">
        <f>RIGHT(Table2[[#This Row],[Category and Sub-Category]],LEN(Table2[[#This Row],[Category and Sub-Category]])-FIND("/",Table2[[#This Row],[Category and Sub-Category]],1))</f>
        <v>animation</v>
      </c>
      <c r="S454" s="13">
        <f>(((Table2[[#This Row],[launched_at]]/60)/60)/24)+DATE(1970,1,1)</f>
        <v>42107.703877314809</v>
      </c>
      <c r="T454" s="13">
        <f>(((Table2[[#This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Table2[[#This Row],[pledged]]/Table2[[#This Row],[goal]]</f>
        <v>2.740447957839262E-4</v>
      </c>
      <c r="P455" s="8">
        <f>Table2[[#This Row],[pledged]]/Table2[[#This Row],[backers_count]]</f>
        <v>13</v>
      </c>
      <c r="Q455" t="str">
        <f>LEFT(Table2[[#This Row],[Category and Sub-Category]],FIND("/",Table2[[#This Row],[Category and Sub-Category]],1)-1)</f>
        <v>film &amp; video</v>
      </c>
      <c r="R455" t="str">
        <f>RIGHT(Table2[[#This Row],[Category and Sub-Category]],LEN(Table2[[#This Row],[Category and Sub-Category]])-FIND("/",Table2[[#This Row],[Category and Sub-Category]],1))</f>
        <v>animation</v>
      </c>
      <c r="S455" s="13">
        <f>(((Table2[[#This Row],[launched_at]]/60)/60)/24)+DATE(1970,1,1)</f>
        <v>42038.824988425928</v>
      </c>
      <c r="T455" s="13">
        <f>(((Table2[[#This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Table2[[#This Row],[pledged]]/Table2[[#This Row],[goal]]</f>
        <v>8.2000000000000007E-3</v>
      </c>
      <c r="P456" s="8">
        <f>Table2[[#This Row],[pledged]]/Table2[[#This Row],[backers_count]]</f>
        <v>16.399999999999999</v>
      </c>
      <c r="Q456" t="str">
        <f>LEFT(Table2[[#This Row],[Category and Sub-Category]],FIND("/",Table2[[#This Row],[Category and Sub-Category]],1)-1)</f>
        <v>film &amp; video</v>
      </c>
      <c r="R456" t="str">
        <f>RIGHT(Table2[[#This Row],[Category and Sub-Category]],LEN(Table2[[#This Row],[Category and Sub-Category]])-FIND("/",Table2[[#This Row],[Category and Sub-Category]],1))</f>
        <v>animation</v>
      </c>
      <c r="S456" s="13">
        <f>(((Table2[[#This Row],[launched_at]]/60)/60)/24)+DATE(1970,1,1)</f>
        <v>41938.717256944445</v>
      </c>
      <c r="T456" s="13">
        <f>(((Table2[[#This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Table2[[#This Row],[pledged]]/Table2[[#This Row],[goal]]</f>
        <v>6.9230769230769226E-4</v>
      </c>
      <c r="P457" s="8">
        <f>Table2[[#This Row],[pledged]]/Table2[[#This Row],[backers_count]]</f>
        <v>22.5</v>
      </c>
      <c r="Q457" t="str">
        <f>LEFT(Table2[[#This Row],[Category and Sub-Category]],FIND("/",Table2[[#This Row],[Category and Sub-Category]],1)-1)</f>
        <v>film &amp; video</v>
      </c>
      <c r="R457" t="str">
        <f>RIGHT(Table2[[#This Row],[Category and Sub-Category]],LEN(Table2[[#This Row],[Category and Sub-Category]])-FIND("/",Table2[[#This Row],[Category and Sub-Category]],1))</f>
        <v>animation</v>
      </c>
      <c r="S457" s="13">
        <f>(((Table2[[#This Row],[launched_at]]/60)/60)/24)+DATE(1970,1,1)</f>
        <v>40971.002569444441</v>
      </c>
      <c r="T457" s="13">
        <f>(((Table2[[#This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Table2[[#This Row],[pledged]]/Table2[[#This Row],[goal]]</f>
        <v>6.8631863186318634E-3</v>
      </c>
      <c r="P458" s="8">
        <f>Table2[[#This Row],[pledged]]/Table2[[#This Row],[backers_count]]</f>
        <v>20.333333333333332</v>
      </c>
      <c r="Q458" t="str">
        <f>LEFT(Table2[[#This Row],[Category and Sub-Category]],FIND("/",Table2[[#This Row],[Category and Sub-Category]],1)-1)</f>
        <v>film &amp; video</v>
      </c>
      <c r="R458" t="str">
        <f>RIGHT(Table2[[#This Row],[Category and Sub-Category]],LEN(Table2[[#This Row],[Category and Sub-Category]])-FIND("/",Table2[[#This Row],[Category and Sub-Category]],1))</f>
        <v>animation</v>
      </c>
      <c r="S458" s="13">
        <f>(((Table2[[#This Row],[launched_at]]/60)/60)/24)+DATE(1970,1,1)</f>
        <v>41547.694456018515</v>
      </c>
      <c r="T458" s="13">
        <f>(((Table2[[#This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Table2[[#This Row],[pledged]]/Table2[[#This Row],[goal]]</f>
        <v>0</v>
      </c>
      <c r="P459" s="8" t="e">
        <f>Table2[[#This Row],[pledged]]/Table2[[#This Row],[backers_count]]</f>
        <v>#DIV/0!</v>
      </c>
      <c r="Q459" t="str">
        <f>LEFT(Table2[[#This Row],[Category and Sub-Category]],FIND("/",Table2[[#This Row],[Category and Sub-Category]],1)-1)</f>
        <v>film &amp; video</v>
      </c>
      <c r="R459" t="str">
        <f>RIGHT(Table2[[#This Row],[Category and Sub-Category]],LEN(Table2[[#This Row],[Category and Sub-Category]])-FIND("/",Table2[[#This Row],[Category and Sub-Category]],1))</f>
        <v>animation</v>
      </c>
      <c r="S459" s="13">
        <f>(((Table2[[#This Row],[launched_at]]/60)/60)/24)+DATE(1970,1,1)</f>
        <v>41837.767500000002</v>
      </c>
      <c r="T459" s="13">
        <f>(((Table2[[#This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Table2[[#This Row],[pledged]]/Table2[[#This Row],[goal]]</f>
        <v>8.2100000000000006E-2</v>
      </c>
      <c r="P460" s="8">
        <f>Table2[[#This Row],[pledged]]/Table2[[#This Row],[backers_count]]</f>
        <v>16.755102040816325</v>
      </c>
      <c r="Q460" t="str">
        <f>LEFT(Table2[[#This Row],[Category and Sub-Category]],FIND("/",Table2[[#This Row],[Category and Sub-Category]],1)-1)</f>
        <v>film &amp; video</v>
      </c>
      <c r="R460" t="str">
        <f>RIGHT(Table2[[#This Row],[Category and Sub-Category]],LEN(Table2[[#This Row],[Category and Sub-Category]])-FIND("/",Table2[[#This Row],[Category and Sub-Category]],1))</f>
        <v>animation</v>
      </c>
      <c r="S460" s="13">
        <f>(((Table2[[#This Row],[launched_at]]/60)/60)/24)+DATE(1970,1,1)</f>
        <v>41378.69976851852</v>
      </c>
      <c r="T460" s="13">
        <f>(((Table2[[#This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Table2[[#This Row],[pledged]]/Table2[[#This Row],[goal]]</f>
        <v>6.4102564102564103E-4</v>
      </c>
      <c r="P461" s="8">
        <f>Table2[[#This Row],[pledged]]/Table2[[#This Row],[backers_count]]</f>
        <v>25</v>
      </c>
      <c r="Q461" t="str">
        <f>LEFT(Table2[[#This Row],[Category and Sub-Category]],FIND("/",Table2[[#This Row],[Category and Sub-Category]],1)-1)</f>
        <v>film &amp; video</v>
      </c>
      <c r="R461" t="str">
        <f>RIGHT(Table2[[#This Row],[Category and Sub-Category]],LEN(Table2[[#This Row],[Category and Sub-Category]])-FIND("/",Table2[[#This Row],[Category and Sub-Category]],1))</f>
        <v>animation</v>
      </c>
      <c r="S461" s="13">
        <f>(((Table2[[#This Row],[launched_at]]/60)/60)/24)+DATE(1970,1,1)</f>
        <v>40800.6403587963</v>
      </c>
      <c r="T461" s="13">
        <f>(((Table2[[#This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Table2[[#This Row],[pledged]]/Table2[[#This Row],[goal]]</f>
        <v>2.9411764705882353E-3</v>
      </c>
      <c r="P462" s="8">
        <f>Table2[[#This Row],[pledged]]/Table2[[#This Row],[backers_count]]</f>
        <v>12.5</v>
      </c>
      <c r="Q462" t="str">
        <f>LEFT(Table2[[#This Row],[Category and Sub-Category]],FIND("/",Table2[[#This Row],[Category and Sub-Category]],1)-1)</f>
        <v>film &amp; video</v>
      </c>
      <c r="R462" t="str">
        <f>RIGHT(Table2[[#This Row],[Category and Sub-Category]],LEN(Table2[[#This Row],[Category and Sub-Category]])-FIND("/",Table2[[#This Row],[Category and Sub-Category]],1))</f>
        <v>animation</v>
      </c>
      <c r="S462" s="13">
        <f>(((Table2[[#This Row],[launched_at]]/60)/60)/24)+DATE(1970,1,1)</f>
        <v>41759.542534722219</v>
      </c>
      <c r="T462" s="13">
        <f>(((Table2[[#This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Table2[[#This Row],[pledged]]/Table2[[#This Row],[goal]]</f>
        <v>0</v>
      </c>
      <c r="P463" s="8" t="e">
        <f>Table2[[#This Row],[pledged]]/Table2[[#This Row],[backers_count]]</f>
        <v>#DIV/0!</v>
      </c>
      <c r="Q463" t="str">
        <f>LEFT(Table2[[#This Row],[Category and Sub-Category]],FIND("/",Table2[[#This Row],[Category and Sub-Category]],1)-1)</f>
        <v>film &amp; video</v>
      </c>
      <c r="R463" t="str">
        <f>RIGHT(Table2[[#This Row],[Category and Sub-Category]],LEN(Table2[[#This Row],[Category and Sub-Category]])-FIND("/",Table2[[#This Row],[Category and Sub-Category]],1))</f>
        <v>animation</v>
      </c>
      <c r="S463" s="13">
        <f>(((Table2[[#This Row],[launched_at]]/60)/60)/24)+DATE(1970,1,1)</f>
        <v>41407.84684027778</v>
      </c>
      <c r="T463" s="13">
        <f>(((Table2[[#This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Table2[[#This Row],[pledged]]/Table2[[#This Row],[goal]]</f>
        <v>0</v>
      </c>
      <c r="P464" s="8" t="e">
        <f>Table2[[#This Row],[pledged]]/Table2[[#This Row],[backers_count]]</f>
        <v>#DIV/0!</v>
      </c>
      <c r="Q464" t="str">
        <f>LEFT(Table2[[#This Row],[Category and Sub-Category]],FIND("/",Table2[[#This Row],[Category and Sub-Category]],1)-1)</f>
        <v>film &amp; video</v>
      </c>
      <c r="R464" t="str">
        <f>RIGHT(Table2[[#This Row],[Category and Sub-Category]],LEN(Table2[[#This Row],[Category and Sub-Category]])-FIND("/",Table2[[#This Row],[Category and Sub-Category]],1))</f>
        <v>animation</v>
      </c>
      <c r="S464" s="13">
        <f>(((Table2[[#This Row],[launched_at]]/60)/60)/24)+DATE(1970,1,1)</f>
        <v>40705.126631944448</v>
      </c>
      <c r="T464" s="13">
        <f>(((Table2[[#This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Table2[[#This Row],[pledged]]/Table2[[#This Row],[goal]]</f>
        <v>2.2727272727272728E-2</v>
      </c>
      <c r="P465" s="8">
        <f>Table2[[#This Row],[pledged]]/Table2[[#This Row],[backers_count]]</f>
        <v>113.63636363636364</v>
      </c>
      <c r="Q465" t="str">
        <f>LEFT(Table2[[#This Row],[Category and Sub-Category]],FIND("/",Table2[[#This Row],[Category and Sub-Category]],1)-1)</f>
        <v>film &amp; video</v>
      </c>
      <c r="R465" t="str">
        <f>RIGHT(Table2[[#This Row],[Category and Sub-Category]],LEN(Table2[[#This Row],[Category and Sub-Category]])-FIND("/",Table2[[#This Row],[Category and Sub-Category]],1))</f>
        <v>animation</v>
      </c>
      <c r="S465" s="13">
        <f>(((Table2[[#This Row],[launched_at]]/60)/60)/24)+DATE(1970,1,1)</f>
        <v>40750.710104166668</v>
      </c>
      <c r="T465" s="13">
        <f>(((Table2[[#This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Table2[[#This Row],[pledged]]/Table2[[#This Row],[goal]]</f>
        <v>9.9009900990099011E-4</v>
      </c>
      <c r="P466" s="8">
        <f>Table2[[#This Row],[pledged]]/Table2[[#This Row],[backers_count]]</f>
        <v>1</v>
      </c>
      <c r="Q466" t="str">
        <f>LEFT(Table2[[#This Row],[Category and Sub-Category]],FIND("/",Table2[[#This Row],[Category and Sub-Category]],1)-1)</f>
        <v>film &amp; video</v>
      </c>
      <c r="R466" t="str">
        <f>RIGHT(Table2[[#This Row],[Category and Sub-Category]],LEN(Table2[[#This Row],[Category and Sub-Category]])-FIND("/",Table2[[#This Row],[Category and Sub-Category]],1))</f>
        <v>animation</v>
      </c>
      <c r="S466" s="13">
        <f>(((Table2[[#This Row],[launched_at]]/60)/60)/24)+DATE(1970,1,1)</f>
        <v>42488.848784722228</v>
      </c>
      <c r="T466" s="13">
        <f>(((Table2[[#This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Table2[[#This Row],[pledged]]/Table2[[#This Row],[goal]]</f>
        <v>0.26953125</v>
      </c>
      <c r="P467" s="8">
        <f>Table2[[#This Row],[pledged]]/Table2[[#This Row],[backers_count]]</f>
        <v>17.25</v>
      </c>
      <c r="Q467" t="str">
        <f>LEFT(Table2[[#This Row],[Category and Sub-Category]],FIND("/",Table2[[#This Row],[Category and Sub-Category]],1)-1)</f>
        <v>film &amp; video</v>
      </c>
      <c r="R467" t="str">
        <f>RIGHT(Table2[[#This Row],[Category and Sub-Category]],LEN(Table2[[#This Row],[Category and Sub-Category]])-FIND("/",Table2[[#This Row],[Category and Sub-Category]],1))</f>
        <v>animation</v>
      </c>
      <c r="S467" s="13">
        <f>(((Table2[[#This Row],[launched_at]]/60)/60)/24)+DATE(1970,1,1)</f>
        <v>41801.120069444441</v>
      </c>
      <c r="T467" s="13">
        <f>(((Table2[[#This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Table2[[#This Row],[pledged]]/Table2[[#This Row],[goal]]</f>
        <v>7.6E-3</v>
      </c>
      <c r="P468" s="8">
        <f>Table2[[#This Row],[pledged]]/Table2[[#This Row],[backers_count]]</f>
        <v>15.2</v>
      </c>
      <c r="Q468" t="str">
        <f>LEFT(Table2[[#This Row],[Category and Sub-Category]],FIND("/",Table2[[#This Row],[Category and Sub-Category]],1)-1)</f>
        <v>film &amp; video</v>
      </c>
      <c r="R468" t="str">
        <f>RIGHT(Table2[[#This Row],[Category and Sub-Category]],LEN(Table2[[#This Row],[Category and Sub-Category]])-FIND("/",Table2[[#This Row],[Category and Sub-Category]],1))</f>
        <v>animation</v>
      </c>
      <c r="S468" s="13">
        <f>(((Table2[[#This Row],[launched_at]]/60)/60)/24)+DATE(1970,1,1)</f>
        <v>41129.942870370374</v>
      </c>
      <c r="T468" s="13">
        <f>(((Table2[[#This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Table2[[#This Row],[pledged]]/Table2[[#This Row],[goal]]</f>
        <v>0.21575</v>
      </c>
      <c r="P469" s="8">
        <f>Table2[[#This Row],[pledged]]/Table2[[#This Row],[backers_count]]</f>
        <v>110.64102564102564</v>
      </c>
      <c r="Q469" t="str">
        <f>LEFT(Table2[[#This Row],[Category and Sub-Category]],FIND("/",Table2[[#This Row],[Category and Sub-Category]],1)-1)</f>
        <v>film &amp; video</v>
      </c>
      <c r="R469" t="str">
        <f>RIGHT(Table2[[#This Row],[Category and Sub-Category]],LEN(Table2[[#This Row],[Category and Sub-Category]])-FIND("/",Table2[[#This Row],[Category and Sub-Category]],1))</f>
        <v>animation</v>
      </c>
      <c r="S469" s="13">
        <f>(((Table2[[#This Row],[launched_at]]/60)/60)/24)+DATE(1970,1,1)</f>
        <v>41135.679791666669</v>
      </c>
      <c r="T469" s="13">
        <f>(((Table2[[#This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Table2[[#This Row],[pledged]]/Table2[[#This Row],[goal]]</f>
        <v>0</v>
      </c>
      <c r="P470" s="8" t="e">
        <f>Table2[[#This Row],[pledged]]/Table2[[#This Row],[backers_count]]</f>
        <v>#DIV/0!</v>
      </c>
      <c r="Q470" t="str">
        <f>LEFT(Table2[[#This Row],[Category and Sub-Category]],FIND("/",Table2[[#This Row],[Category and Sub-Category]],1)-1)</f>
        <v>film &amp; video</v>
      </c>
      <c r="R470" t="str">
        <f>RIGHT(Table2[[#This Row],[Category and Sub-Category]],LEN(Table2[[#This Row],[Category and Sub-Category]])-FIND("/",Table2[[#This Row],[Category and Sub-Category]],1))</f>
        <v>animation</v>
      </c>
      <c r="S470" s="13">
        <f>(((Table2[[#This Row],[launched_at]]/60)/60)/24)+DATE(1970,1,1)</f>
        <v>41041.167627314811</v>
      </c>
      <c r="T470" s="13">
        <f>(((Table2[[#This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Table2[[#This Row],[pledged]]/Table2[[#This Row],[goal]]</f>
        <v>0</v>
      </c>
      <c r="P471" s="8" t="e">
        <f>Table2[[#This Row],[pledged]]/Table2[[#This Row],[backers_count]]</f>
        <v>#DIV/0!</v>
      </c>
      <c r="Q471" t="str">
        <f>LEFT(Table2[[#This Row],[Category and Sub-Category]],FIND("/",Table2[[#This Row],[Category and Sub-Category]],1)-1)</f>
        <v>film &amp; video</v>
      </c>
      <c r="R471" t="str">
        <f>RIGHT(Table2[[#This Row],[Category and Sub-Category]],LEN(Table2[[#This Row],[Category and Sub-Category]])-FIND("/",Table2[[#This Row],[Category and Sub-Category]],1))</f>
        <v>animation</v>
      </c>
      <c r="S471" s="13">
        <f>(((Table2[[#This Row],[launched_at]]/60)/60)/24)+DATE(1970,1,1)</f>
        <v>41827.989861111113</v>
      </c>
      <c r="T471" s="13">
        <f>(((Table2[[#This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Table2[[#This Row],[pledged]]/Table2[[#This Row],[goal]]</f>
        <v>1.0200000000000001E-2</v>
      </c>
      <c r="P472" s="8">
        <f>Table2[[#This Row],[pledged]]/Table2[[#This Row],[backers_count]]</f>
        <v>25.5</v>
      </c>
      <c r="Q472" t="str">
        <f>LEFT(Table2[[#This Row],[Category and Sub-Category]],FIND("/",Table2[[#This Row],[Category and Sub-Category]],1)-1)</f>
        <v>film &amp; video</v>
      </c>
      <c r="R472" t="str">
        <f>RIGHT(Table2[[#This Row],[Category and Sub-Category]],LEN(Table2[[#This Row],[Category and Sub-Category]])-FIND("/",Table2[[#This Row],[Category and Sub-Category]],1))</f>
        <v>animation</v>
      </c>
      <c r="S472" s="13">
        <f>(((Table2[[#This Row],[launched_at]]/60)/60)/24)+DATE(1970,1,1)</f>
        <v>41605.167696759258</v>
      </c>
      <c r="T472" s="13">
        <f>(((Table2[[#This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Table2[[#This Row],[pledged]]/Table2[[#This Row],[goal]]</f>
        <v>0.11892727272727273</v>
      </c>
      <c r="P473" s="8">
        <f>Table2[[#This Row],[pledged]]/Table2[[#This Row],[backers_count]]</f>
        <v>38.476470588235294</v>
      </c>
      <c r="Q473" t="str">
        <f>LEFT(Table2[[#This Row],[Category and Sub-Category]],FIND("/",Table2[[#This Row],[Category and Sub-Category]],1)-1)</f>
        <v>film &amp; video</v>
      </c>
      <c r="R473" t="str">
        <f>RIGHT(Table2[[#This Row],[Category and Sub-Category]],LEN(Table2[[#This Row],[Category and Sub-Category]])-FIND("/",Table2[[#This Row],[Category and Sub-Category]],1))</f>
        <v>animation</v>
      </c>
      <c r="S473" s="13">
        <f>(((Table2[[#This Row],[launched_at]]/60)/60)/24)+DATE(1970,1,1)</f>
        <v>41703.721979166665</v>
      </c>
      <c r="T473" s="13">
        <f>(((Table2[[#This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Table2[[#This Row],[pledged]]/Table2[[#This Row],[goal]]</f>
        <v>0.17624999999999999</v>
      </c>
      <c r="P474" s="8">
        <f>Table2[[#This Row],[pledged]]/Table2[[#This Row],[backers_count]]</f>
        <v>28.2</v>
      </c>
      <c r="Q474" t="str">
        <f>LEFT(Table2[[#This Row],[Category and Sub-Category]],FIND("/",Table2[[#This Row],[Category and Sub-Category]],1)-1)</f>
        <v>film &amp; video</v>
      </c>
      <c r="R474" t="str">
        <f>RIGHT(Table2[[#This Row],[Category and Sub-Category]],LEN(Table2[[#This Row],[Category and Sub-Category]])-FIND("/",Table2[[#This Row],[Category and Sub-Category]],1))</f>
        <v>animation</v>
      </c>
      <c r="S474" s="13">
        <f>(((Table2[[#This Row],[launched_at]]/60)/60)/24)+DATE(1970,1,1)</f>
        <v>41844.922662037039</v>
      </c>
      <c r="T474" s="13">
        <f>(((Table2[[#This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Table2[[#This Row],[pledged]]/Table2[[#This Row],[goal]]</f>
        <v>2.87E-2</v>
      </c>
      <c r="P475" s="8">
        <f>Table2[[#This Row],[pledged]]/Table2[[#This Row],[backers_count]]</f>
        <v>61.5</v>
      </c>
      <c r="Q475" t="str">
        <f>LEFT(Table2[[#This Row],[Category and Sub-Category]],FIND("/",Table2[[#This Row],[Category and Sub-Category]],1)-1)</f>
        <v>film &amp; video</v>
      </c>
      <c r="R475" t="str">
        <f>RIGHT(Table2[[#This Row],[Category and Sub-Category]],LEN(Table2[[#This Row],[Category and Sub-Category]])-FIND("/",Table2[[#This Row],[Category and Sub-Category]],1))</f>
        <v>animation</v>
      </c>
      <c r="S475" s="13">
        <f>(((Table2[[#This Row],[launched_at]]/60)/60)/24)+DATE(1970,1,1)</f>
        <v>41869.698136574072</v>
      </c>
      <c r="T475" s="13">
        <f>(((Table2[[#This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Table2[[#This Row],[pledged]]/Table2[[#This Row],[goal]]</f>
        <v>3.0303030303030303E-4</v>
      </c>
      <c r="P476" s="8">
        <f>Table2[[#This Row],[pledged]]/Table2[[#This Row],[backers_count]]</f>
        <v>1</v>
      </c>
      <c r="Q476" t="str">
        <f>LEFT(Table2[[#This Row],[Category and Sub-Category]],FIND("/",Table2[[#This Row],[Category and Sub-Category]],1)-1)</f>
        <v>film &amp; video</v>
      </c>
      <c r="R476" t="str">
        <f>RIGHT(Table2[[#This Row],[Category and Sub-Category]],LEN(Table2[[#This Row],[Category and Sub-Category]])-FIND("/",Table2[[#This Row],[Category and Sub-Category]],1))</f>
        <v>animation</v>
      </c>
      <c r="S476" s="13">
        <f>(((Table2[[#This Row],[launched_at]]/60)/60)/24)+DATE(1970,1,1)</f>
        <v>42753.329039351855</v>
      </c>
      <c r="T476" s="13">
        <f>(((Table2[[#This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Table2[[#This Row],[pledged]]/Table2[[#This Row],[goal]]</f>
        <v>0</v>
      </c>
      <c r="P477" s="8" t="e">
        <f>Table2[[#This Row],[pledged]]/Table2[[#This Row],[backers_count]]</f>
        <v>#DIV/0!</v>
      </c>
      <c r="Q477" t="str">
        <f>LEFT(Table2[[#This Row],[Category and Sub-Category]],FIND("/",Table2[[#This Row],[Category and Sub-Category]],1)-1)</f>
        <v>film &amp; video</v>
      </c>
      <c r="R477" t="str">
        <f>RIGHT(Table2[[#This Row],[Category and Sub-Category]],LEN(Table2[[#This Row],[Category and Sub-Category]])-FIND("/",Table2[[#This Row],[Category and Sub-Category]],1))</f>
        <v>animation</v>
      </c>
      <c r="S477" s="13">
        <f>(((Table2[[#This Row],[launched_at]]/60)/60)/24)+DATE(1970,1,1)</f>
        <v>42100.086145833338</v>
      </c>
      <c r="T477" s="13">
        <f>(((Table2[[#This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Table2[[#This Row],[pledged]]/Table2[[#This Row],[goal]]</f>
        <v>2.2302681818181819E-2</v>
      </c>
      <c r="P478" s="8">
        <f>Table2[[#This Row],[pledged]]/Table2[[#This Row],[backers_count]]</f>
        <v>39.569274193548388</v>
      </c>
      <c r="Q478" t="str">
        <f>LEFT(Table2[[#This Row],[Category and Sub-Category]],FIND("/",Table2[[#This Row],[Category and Sub-Category]],1)-1)</f>
        <v>film &amp; video</v>
      </c>
      <c r="R478" t="str">
        <f>RIGHT(Table2[[#This Row],[Category and Sub-Category]],LEN(Table2[[#This Row],[Category and Sub-Category]])-FIND("/",Table2[[#This Row],[Category and Sub-Category]],1))</f>
        <v>animation</v>
      </c>
      <c r="S478" s="13">
        <f>(((Table2[[#This Row],[launched_at]]/60)/60)/24)+DATE(1970,1,1)</f>
        <v>41757.975011574075</v>
      </c>
      <c r="T478" s="13">
        <f>(((Table2[[#This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Table2[[#This Row],[pledged]]/Table2[[#This Row],[goal]]</f>
        <v>0</v>
      </c>
      <c r="P479" s="8" t="e">
        <f>Table2[[#This Row],[pledged]]/Table2[[#This Row],[backers_count]]</f>
        <v>#DIV/0!</v>
      </c>
      <c r="Q479" t="str">
        <f>LEFT(Table2[[#This Row],[Category and Sub-Category]],FIND("/",Table2[[#This Row],[Category and Sub-Category]],1)-1)</f>
        <v>film &amp; video</v>
      </c>
      <c r="R479" t="str">
        <f>RIGHT(Table2[[#This Row],[Category and Sub-Category]],LEN(Table2[[#This Row],[Category and Sub-Category]])-FIND("/",Table2[[#This Row],[Category and Sub-Category]],1))</f>
        <v>animation</v>
      </c>
      <c r="S479" s="13">
        <f>(((Table2[[#This Row],[launched_at]]/60)/60)/24)+DATE(1970,1,1)</f>
        <v>40987.83488425926</v>
      </c>
      <c r="T479" s="13">
        <f>(((Table2[[#This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Table2[[#This Row],[pledged]]/Table2[[#This Row],[goal]]</f>
        <v>0</v>
      </c>
      <c r="P480" s="8" t="e">
        <f>Table2[[#This Row],[pledged]]/Table2[[#This Row],[backers_count]]</f>
        <v>#DIV/0!</v>
      </c>
      <c r="Q480" t="str">
        <f>LEFT(Table2[[#This Row],[Category and Sub-Category]],FIND("/",Table2[[#This Row],[Category and Sub-Category]],1)-1)</f>
        <v>film &amp; video</v>
      </c>
      <c r="R480" t="str">
        <f>RIGHT(Table2[[#This Row],[Category and Sub-Category]],LEN(Table2[[#This Row],[Category and Sub-Category]])-FIND("/",Table2[[#This Row],[Category and Sub-Category]],1))</f>
        <v>animation</v>
      </c>
      <c r="S480" s="13">
        <f>(((Table2[[#This Row],[launched_at]]/60)/60)/24)+DATE(1970,1,1)</f>
        <v>42065.910983796297</v>
      </c>
      <c r="T480" s="13">
        <f>(((Table2[[#This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Table2[[#This Row],[pledged]]/Table2[[#This Row],[goal]]</f>
        <v>0.3256</v>
      </c>
      <c r="P481" s="8">
        <f>Table2[[#This Row],[pledged]]/Table2[[#This Row],[backers_count]]</f>
        <v>88.8</v>
      </c>
      <c r="Q481" t="str">
        <f>LEFT(Table2[[#This Row],[Category and Sub-Category]],FIND("/",Table2[[#This Row],[Category and Sub-Category]],1)-1)</f>
        <v>film &amp; video</v>
      </c>
      <c r="R481" t="str">
        <f>RIGHT(Table2[[#This Row],[Category and Sub-Category]],LEN(Table2[[#This Row],[Category and Sub-Category]])-FIND("/",Table2[[#This Row],[Category and Sub-Category]],1))</f>
        <v>animation</v>
      </c>
      <c r="S481" s="13">
        <f>(((Table2[[#This Row],[launched_at]]/60)/60)/24)+DATE(1970,1,1)</f>
        <v>41904.407812500001</v>
      </c>
      <c r="T481" s="13">
        <f>(((Table2[[#This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Table2[[#This Row],[pledged]]/Table2[[#This Row],[goal]]</f>
        <v>0.19409999999999999</v>
      </c>
      <c r="P482" s="8">
        <f>Table2[[#This Row],[pledged]]/Table2[[#This Row],[backers_count]]</f>
        <v>55.457142857142856</v>
      </c>
      <c r="Q482" t="str">
        <f>LEFT(Table2[[#This Row],[Category and Sub-Category]],FIND("/",Table2[[#This Row],[Category and Sub-Category]],1)-1)</f>
        <v>film &amp; video</v>
      </c>
      <c r="R482" t="str">
        <f>RIGHT(Table2[[#This Row],[Category and Sub-Category]],LEN(Table2[[#This Row],[Category and Sub-Category]])-FIND("/",Table2[[#This Row],[Category and Sub-Category]],1))</f>
        <v>animation</v>
      </c>
      <c r="S482" s="13">
        <f>(((Table2[[#This Row],[launched_at]]/60)/60)/24)+DATE(1970,1,1)</f>
        <v>41465.500173611108</v>
      </c>
      <c r="T482" s="13">
        <f>(((Table2[[#This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Table2[[#This Row],[pledged]]/Table2[[#This Row],[goal]]</f>
        <v>6.0999999999999999E-2</v>
      </c>
      <c r="P483" s="8">
        <f>Table2[[#This Row],[pledged]]/Table2[[#This Row],[backers_count]]</f>
        <v>87.142857142857139</v>
      </c>
      <c r="Q483" t="str">
        <f>LEFT(Table2[[#This Row],[Category and Sub-Category]],FIND("/",Table2[[#This Row],[Category and Sub-Category]],1)-1)</f>
        <v>film &amp; video</v>
      </c>
      <c r="R483" t="str">
        <f>RIGHT(Table2[[#This Row],[Category and Sub-Category]],LEN(Table2[[#This Row],[Category and Sub-Category]])-FIND("/",Table2[[#This Row],[Category and Sub-Category]],1))</f>
        <v>animation</v>
      </c>
      <c r="S483" s="13">
        <f>(((Table2[[#This Row],[launched_at]]/60)/60)/24)+DATE(1970,1,1)</f>
        <v>41162.672326388885</v>
      </c>
      <c r="T483" s="13">
        <f>(((Table2[[#This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Table2[[#This Row],[pledged]]/Table2[[#This Row],[goal]]</f>
        <v>1E-3</v>
      </c>
      <c r="P484" s="8">
        <f>Table2[[#This Row],[pledged]]/Table2[[#This Row],[backers_count]]</f>
        <v>10</v>
      </c>
      <c r="Q484" t="str">
        <f>LEFT(Table2[[#This Row],[Category and Sub-Category]],FIND("/",Table2[[#This Row],[Category and Sub-Category]],1)-1)</f>
        <v>film &amp; video</v>
      </c>
      <c r="R484" t="str">
        <f>RIGHT(Table2[[#This Row],[Category and Sub-Category]],LEN(Table2[[#This Row],[Category and Sub-Category]])-FIND("/",Table2[[#This Row],[Category and Sub-Category]],1))</f>
        <v>animation</v>
      </c>
      <c r="S484" s="13">
        <f>(((Table2[[#This Row],[launched_at]]/60)/60)/24)+DATE(1970,1,1)</f>
        <v>42447.896875000006</v>
      </c>
      <c r="T484" s="13">
        <f>(((Table2[[#This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Table2[[#This Row],[pledged]]/Table2[[#This Row],[goal]]</f>
        <v>0.502</v>
      </c>
      <c r="P485" s="8">
        <f>Table2[[#This Row],[pledged]]/Table2[[#This Row],[backers_count]]</f>
        <v>51.224489795918366</v>
      </c>
      <c r="Q485" t="str">
        <f>LEFT(Table2[[#This Row],[Category and Sub-Category]],FIND("/",Table2[[#This Row],[Category and Sub-Category]],1)-1)</f>
        <v>film &amp; video</v>
      </c>
      <c r="R485" t="str">
        <f>RIGHT(Table2[[#This Row],[Category and Sub-Category]],LEN(Table2[[#This Row],[Category and Sub-Category]])-FIND("/",Table2[[#This Row],[Category and Sub-Category]],1))</f>
        <v>animation</v>
      </c>
      <c r="S485" s="13">
        <f>(((Table2[[#This Row],[launched_at]]/60)/60)/24)+DATE(1970,1,1)</f>
        <v>41243.197592592594</v>
      </c>
      <c r="T485" s="13">
        <f>(((Table2[[#This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Table2[[#This Row],[pledged]]/Table2[[#This Row],[goal]]</f>
        <v>1.8625E-3</v>
      </c>
      <c r="P486" s="8">
        <f>Table2[[#This Row],[pledged]]/Table2[[#This Row],[backers_count]]</f>
        <v>13.545454545454545</v>
      </c>
      <c r="Q486" t="str">
        <f>LEFT(Table2[[#This Row],[Category and Sub-Category]],FIND("/",Table2[[#This Row],[Category and Sub-Category]],1)-1)</f>
        <v>film &amp; video</v>
      </c>
      <c r="R486" t="str">
        <f>RIGHT(Table2[[#This Row],[Category and Sub-Category]],LEN(Table2[[#This Row],[Category and Sub-Category]])-FIND("/",Table2[[#This Row],[Category and Sub-Category]],1))</f>
        <v>animation</v>
      </c>
      <c r="S486" s="13">
        <f>(((Table2[[#This Row],[launched_at]]/60)/60)/24)+DATE(1970,1,1)</f>
        <v>42272.93949074074</v>
      </c>
      <c r="T486" s="13">
        <f>(((Table2[[#This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Table2[[#This Row],[pledged]]/Table2[[#This Row],[goal]]</f>
        <v>0.21906971229845085</v>
      </c>
      <c r="P487" s="8">
        <f>Table2[[#This Row],[pledged]]/Table2[[#This Row],[backers_count]]</f>
        <v>66.520080000000007</v>
      </c>
      <c r="Q487" t="str">
        <f>LEFT(Table2[[#This Row],[Category and Sub-Category]],FIND("/",Table2[[#This Row],[Category and Sub-Category]],1)-1)</f>
        <v>film &amp; video</v>
      </c>
      <c r="R487" t="str">
        <f>RIGHT(Table2[[#This Row],[Category and Sub-Category]],LEN(Table2[[#This Row],[Category and Sub-Category]])-FIND("/",Table2[[#This Row],[Category and Sub-Category]],1))</f>
        <v>animation</v>
      </c>
      <c r="S487" s="13">
        <f>(((Table2[[#This Row],[launched_at]]/60)/60)/24)+DATE(1970,1,1)</f>
        <v>41381.50577546296</v>
      </c>
      <c r="T487" s="13">
        <f>(((Table2[[#This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Table2[[#This Row],[pledged]]/Table2[[#This Row],[goal]]</f>
        <v>9.0909090909090904E-5</v>
      </c>
      <c r="P488" s="8">
        <f>Table2[[#This Row],[pledged]]/Table2[[#This Row],[backers_count]]</f>
        <v>50</v>
      </c>
      <c r="Q488" t="str">
        <f>LEFT(Table2[[#This Row],[Category and Sub-Category]],FIND("/",Table2[[#This Row],[Category and Sub-Category]],1)-1)</f>
        <v>film &amp; video</v>
      </c>
      <c r="R488" t="str">
        <f>RIGHT(Table2[[#This Row],[Category and Sub-Category]],LEN(Table2[[#This Row],[Category and Sub-Category]])-FIND("/",Table2[[#This Row],[Category and Sub-Category]],1))</f>
        <v>animation</v>
      </c>
      <c r="S488" s="13">
        <f>(((Table2[[#This Row],[launched_at]]/60)/60)/24)+DATE(1970,1,1)</f>
        <v>41761.94258101852</v>
      </c>
      <c r="T488" s="13">
        <f>(((Table2[[#This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Table2[[#This Row],[pledged]]/Table2[[#This Row],[goal]]</f>
        <v>0</v>
      </c>
      <c r="P489" s="8" t="e">
        <f>Table2[[#This Row],[pledged]]/Table2[[#This Row],[backers_count]]</f>
        <v>#DIV/0!</v>
      </c>
      <c r="Q489" t="str">
        <f>LEFT(Table2[[#This Row],[Category and Sub-Category]],FIND("/",Table2[[#This Row],[Category and Sub-Category]],1)-1)</f>
        <v>film &amp; video</v>
      </c>
      <c r="R489" t="str">
        <f>RIGHT(Table2[[#This Row],[Category and Sub-Category]],LEN(Table2[[#This Row],[Category and Sub-Category]])-FIND("/",Table2[[#This Row],[Category and Sub-Category]],1))</f>
        <v>animation</v>
      </c>
      <c r="S489" s="13">
        <f>(((Table2[[#This Row],[launched_at]]/60)/60)/24)+DATE(1970,1,1)</f>
        <v>42669.594837962963</v>
      </c>
      <c r="T489" s="13">
        <f>(((Table2[[#This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Table2[[#This Row],[pledged]]/Table2[[#This Row],[goal]]</f>
        <v>0</v>
      </c>
      <c r="P490" s="8" t="e">
        <f>Table2[[#This Row],[pledged]]/Table2[[#This Row],[backers_count]]</f>
        <v>#DIV/0!</v>
      </c>
      <c r="Q490" t="str">
        <f>LEFT(Table2[[#This Row],[Category and Sub-Category]],FIND("/",Table2[[#This Row],[Category and Sub-Category]],1)-1)</f>
        <v>film &amp; video</v>
      </c>
      <c r="R490" t="str">
        <f>RIGHT(Table2[[#This Row],[Category and Sub-Category]],LEN(Table2[[#This Row],[Category and Sub-Category]])-FIND("/",Table2[[#This Row],[Category and Sub-Category]],1))</f>
        <v>animation</v>
      </c>
      <c r="S490" s="13">
        <f>(((Table2[[#This Row],[launched_at]]/60)/60)/24)+DATE(1970,1,1)</f>
        <v>42714.054398148146</v>
      </c>
      <c r="T490" s="13">
        <f>(((Table2[[#This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Table2[[#This Row],[pledged]]/Table2[[#This Row],[goal]]</f>
        <v>2.8667813379201833E-3</v>
      </c>
      <c r="P491" s="8">
        <f>Table2[[#This Row],[pledged]]/Table2[[#This Row],[backers_count]]</f>
        <v>71.666666666666671</v>
      </c>
      <c r="Q491" t="str">
        <f>LEFT(Table2[[#This Row],[Category and Sub-Category]],FIND("/",Table2[[#This Row],[Category and Sub-Category]],1)-1)</f>
        <v>film &amp; video</v>
      </c>
      <c r="R491" t="str">
        <f>RIGHT(Table2[[#This Row],[Category and Sub-Category]],LEN(Table2[[#This Row],[Category and Sub-Category]])-FIND("/",Table2[[#This Row],[Category and Sub-Category]],1))</f>
        <v>animation</v>
      </c>
      <c r="S491" s="13">
        <f>(((Table2[[#This Row],[launched_at]]/60)/60)/24)+DATE(1970,1,1)</f>
        <v>40882.481666666667</v>
      </c>
      <c r="T491" s="13">
        <f>(((Table2[[#This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Table2[[#This Row],[pledged]]/Table2[[#This Row],[goal]]</f>
        <v>0</v>
      </c>
      <c r="P492" s="8" t="e">
        <f>Table2[[#This Row],[pledged]]/Table2[[#This Row],[backers_count]]</f>
        <v>#DIV/0!</v>
      </c>
      <c r="Q492" t="str">
        <f>LEFT(Table2[[#This Row],[Category and Sub-Category]],FIND("/",Table2[[#This Row],[Category and Sub-Category]],1)-1)</f>
        <v>film &amp; video</v>
      </c>
      <c r="R492" t="str">
        <f>RIGHT(Table2[[#This Row],[Category and Sub-Category]],LEN(Table2[[#This Row],[Category and Sub-Category]])-FIND("/",Table2[[#This Row],[Category and Sub-Category]],1))</f>
        <v>animation</v>
      </c>
      <c r="S492" s="13">
        <f>(((Table2[[#This Row],[launched_at]]/60)/60)/24)+DATE(1970,1,1)</f>
        <v>41113.968576388892</v>
      </c>
      <c r="T492" s="13">
        <f>(((Table2[[#This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Table2[[#This Row],[pledged]]/Table2[[#This Row],[goal]]</f>
        <v>0</v>
      </c>
      <c r="P493" s="8" t="e">
        <f>Table2[[#This Row],[pledged]]/Table2[[#This Row],[backers_count]]</f>
        <v>#DIV/0!</v>
      </c>
      <c r="Q493" t="str">
        <f>LEFT(Table2[[#This Row],[Category and Sub-Category]],FIND("/",Table2[[#This Row],[Category and Sub-Category]],1)-1)</f>
        <v>film &amp; video</v>
      </c>
      <c r="R493" t="str">
        <f>RIGHT(Table2[[#This Row],[Category and Sub-Category]],LEN(Table2[[#This Row],[Category and Sub-Category]])-FIND("/",Table2[[#This Row],[Category and Sub-Category]],1))</f>
        <v>animation</v>
      </c>
      <c r="S493" s="13">
        <f>(((Table2[[#This Row],[launched_at]]/60)/60)/24)+DATE(1970,1,1)</f>
        <v>42366.982627314821</v>
      </c>
      <c r="T493" s="13">
        <f>(((Table2[[#This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Table2[[#This Row],[pledged]]/Table2[[#This Row],[goal]]</f>
        <v>0</v>
      </c>
      <c r="P494" s="8" t="e">
        <f>Table2[[#This Row],[pledged]]/Table2[[#This Row],[backers_count]]</f>
        <v>#DIV/0!</v>
      </c>
      <c r="Q494" t="str">
        <f>LEFT(Table2[[#This Row],[Category and Sub-Category]],FIND("/",Table2[[#This Row],[Category and Sub-Category]],1)-1)</f>
        <v>film &amp; video</v>
      </c>
      <c r="R494" t="str">
        <f>RIGHT(Table2[[#This Row],[Category and Sub-Category]],LEN(Table2[[#This Row],[Category and Sub-Category]])-FIND("/",Table2[[#This Row],[Category and Sub-Category]],1))</f>
        <v>animation</v>
      </c>
      <c r="S494" s="13">
        <f>(((Table2[[#This Row],[launched_at]]/60)/60)/24)+DATE(1970,1,1)</f>
        <v>42596.03506944445</v>
      </c>
      <c r="T494" s="13">
        <f>(((Table2[[#This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Table2[[#This Row],[pledged]]/Table2[[#This Row],[goal]]</f>
        <v>0</v>
      </c>
      <c r="P495" s="8" t="e">
        <f>Table2[[#This Row],[pledged]]/Table2[[#This Row],[backers_count]]</f>
        <v>#DIV/0!</v>
      </c>
      <c r="Q495" t="str">
        <f>LEFT(Table2[[#This Row],[Category and Sub-Category]],FIND("/",Table2[[#This Row],[Category and Sub-Category]],1)-1)</f>
        <v>film &amp; video</v>
      </c>
      <c r="R495" t="str">
        <f>RIGHT(Table2[[#This Row],[Category and Sub-Category]],LEN(Table2[[#This Row],[Category and Sub-Category]])-FIND("/",Table2[[#This Row],[Category and Sub-Category]],1))</f>
        <v>animation</v>
      </c>
      <c r="S495" s="13">
        <f>(((Table2[[#This Row],[launched_at]]/60)/60)/24)+DATE(1970,1,1)</f>
        <v>42114.726134259254</v>
      </c>
      <c r="T495" s="13">
        <f>(((Table2[[#This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Table2[[#This Row],[pledged]]/Table2[[#This Row],[goal]]</f>
        <v>1.5499999999999999E-3</v>
      </c>
      <c r="P496" s="8">
        <f>Table2[[#This Row],[pledged]]/Table2[[#This Row],[backers_count]]</f>
        <v>10.333333333333334</v>
      </c>
      <c r="Q496" t="str">
        <f>LEFT(Table2[[#This Row],[Category and Sub-Category]],FIND("/",Table2[[#This Row],[Category and Sub-Category]],1)-1)</f>
        <v>film &amp; video</v>
      </c>
      <c r="R496" t="str">
        <f>RIGHT(Table2[[#This Row],[Category and Sub-Category]],LEN(Table2[[#This Row],[Category and Sub-Category]])-FIND("/",Table2[[#This Row],[Category and Sub-Category]],1))</f>
        <v>animation</v>
      </c>
      <c r="S496" s="13">
        <f>(((Table2[[#This Row],[launched_at]]/60)/60)/24)+DATE(1970,1,1)</f>
        <v>41799.830613425926</v>
      </c>
      <c r="T496" s="13">
        <f>(((Table2[[#This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Table2[[#This Row],[pledged]]/Table2[[#This Row],[goal]]</f>
        <v>0</v>
      </c>
      <c r="P497" s="8" t="e">
        <f>Table2[[#This Row],[pledged]]/Table2[[#This Row],[backers_count]]</f>
        <v>#DIV/0!</v>
      </c>
      <c r="Q497" t="str">
        <f>LEFT(Table2[[#This Row],[Category and Sub-Category]],FIND("/",Table2[[#This Row],[Category and Sub-Category]],1)-1)</f>
        <v>film &amp; video</v>
      </c>
      <c r="R497" t="str">
        <f>RIGHT(Table2[[#This Row],[Category and Sub-Category]],LEN(Table2[[#This Row],[Category and Sub-Category]])-FIND("/",Table2[[#This Row],[Category and Sub-Category]],1))</f>
        <v>animation</v>
      </c>
      <c r="S497" s="13">
        <f>(((Table2[[#This Row],[launched_at]]/60)/60)/24)+DATE(1970,1,1)</f>
        <v>42171.827604166669</v>
      </c>
      <c r="T497" s="13">
        <f>(((Table2[[#This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Table2[[#This Row],[pledged]]/Table2[[#This Row],[goal]]</f>
        <v>1.6666666666666667E-5</v>
      </c>
      <c r="P498" s="8">
        <f>Table2[[#This Row],[pledged]]/Table2[[#This Row],[backers_count]]</f>
        <v>1</v>
      </c>
      <c r="Q498" t="str">
        <f>LEFT(Table2[[#This Row],[Category and Sub-Category]],FIND("/",Table2[[#This Row],[Category and Sub-Category]],1)-1)</f>
        <v>film &amp; video</v>
      </c>
      <c r="R498" t="str">
        <f>RIGHT(Table2[[#This Row],[Category and Sub-Category]],LEN(Table2[[#This Row],[Category and Sub-Category]])-FIND("/",Table2[[#This Row],[Category and Sub-Category]],1))</f>
        <v>animation</v>
      </c>
      <c r="S498" s="13">
        <f>(((Table2[[#This Row],[launched_at]]/60)/60)/24)+DATE(1970,1,1)</f>
        <v>41620.93141203704</v>
      </c>
      <c r="T498" s="13">
        <f>(((Table2[[#This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Table2[[#This Row],[pledged]]/Table2[[#This Row],[goal]]</f>
        <v>6.6964285714285711E-3</v>
      </c>
      <c r="P499" s="8">
        <f>Table2[[#This Row],[pledged]]/Table2[[#This Row],[backers_count]]</f>
        <v>10</v>
      </c>
      <c r="Q499" t="str">
        <f>LEFT(Table2[[#This Row],[Category and Sub-Category]],FIND("/",Table2[[#This Row],[Category and Sub-Category]],1)-1)</f>
        <v>film &amp; video</v>
      </c>
      <c r="R499" t="str">
        <f>RIGHT(Table2[[#This Row],[Category and Sub-Category]],LEN(Table2[[#This Row],[Category and Sub-Category]])-FIND("/",Table2[[#This Row],[Category and Sub-Category]],1))</f>
        <v>animation</v>
      </c>
      <c r="S499" s="13">
        <f>(((Table2[[#This Row],[launched_at]]/60)/60)/24)+DATE(1970,1,1)</f>
        <v>41945.037789351853</v>
      </c>
      <c r="T499" s="13">
        <f>(((Table2[[#This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Table2[[#This Row],[pledged]]/Table2[[#This Row],[goal]]</f>
        <v>4.5985132395404561E-2</v>
      </c>
      <c r="P500" s="8">
        <f>Table2[[#This Row],[pledged]]/Table2[[#This Row],[backers_count]]</f>
        <v>136.09090909090909</v>
      </c>
      <c r="Q500" t="str">
        <f>LEFT(Table2[[#This Row],[Category and Sub-Category]],FIND("/",Table2[[#This Row],[Category and Sub-Category]],1)-1)</f>
        <v>film &amp; video</v>
      </c>
      <c r="R500" t="str">
        <f>RIGHT(Table2[[#This Row],[Category and Sub-Category]],LEN(Table2[[#This Row],[Category and Sub-Category]])-FIND("/",Table2[[#This Row],[Category and Sub-Category]],1))</f>
        <v>animation</v>
      </c>
      <c r="S500" s="13">
        <f>(((Table2[[#This Row],[launched_at]]/60)/60)/24)+DATE(1970,1,1)</f>
        <v>40858.762141203704</v>
      </c>
      <c r="T500" s="13">
        <f>(((Table2[[#This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Table2[[#This Row],[pledged]]/Table2[[#This Row],[goal]]</f>
        <v>9.5500000000000002E-2</v>
      </c>
      <c r="P501" s="8">
        <f>Table2[[#This Row],[pledged]]/Table2[[#This Row],[backers_count]]</f>
        <v>73.461538461538467</v>
      </c>
      <c r="Q501" t="str">
        <f>LEFT(Table2[[#This Row],[Category and Sub-Category]],FIND("/",Table2[[#This Row],[Category and Sub-Category]],1)-1)</f>
        <v>film &amp; video</v>
      </c>
      <c r="R501" t="str">
        <f>RIGHT(Table2[[#This Row],[Category and Sub-Category]],LEN(Table2[[#This Row],[Category and Sub-Category]])-FIND("/",Table2[[#This Row],[Category and Sub-Category]],1))</f>
        <v>animation</v>
      </c>
      <c r="S501" s="13">
        <f>(((Table2[[#This Row],[launched_at]]/60)/60)/24)+DATE(1970,1,1)</f>
        <v>40043.895462962959</v>
      </c>
      <c r="T501" s="13">
        <f>(((Table2[[#This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Table2[[#This Row],[pledged]]/Table2[[#This Row],[goal]]</f>
        <v>3.307692307692308E-2</v>
      </c>
      <c r="P502" s="8">
        <f>Table2[[#This Row],[pledged]]/Table2[[#This Row],[backers_count]]</f>
        <v>53.75</v>
      </c>
      <c r="Q502" t="str">
        <f>LEFT(Table2[[#This Row],[Category and Sub-Category]],FIND("/",Table2[[#This Row],[Category and Sub-Category]],1)-1)</f>
        <v>film &amp; video</v>
      </c>
      <c r="R502" t="str">
        <f>RIGHT(Table2[[#This Row],[Category and Sub-Category]],LEN(Table2[[#This Row],[Category and Sub-Category]])-FIND("/",Table2[[#This Row],[Category and Sub-Category]],1))</f>
        <v>animation</v>
      </c>
      <c r="S502" s="13">
        <f>(((Table2[[#This Row],[launched_at]]/60)/60)/24)+DATE(1970,1,1)</f>
        <v>40247.886006944449</v>
      </c>
      <c r="T502" s="13">
        <f>(((Table2[[#This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Table2[[#This Row],[pledged]]/Table2[[#This Row],[goal]]</f>
        <v>0</v>
      </c>
      <c r="P503" s="8" t="e">
        <f>Table2[[#This Row],[pledged]]/Table2[[#This Row],[backers_count]]</f>
        <v>#DIV/0!</v>
      </c>
      <c r="Q503" t="str">
        <f>LEFT(Table2[[#This Row],[Category and Sub-Category]],FIND("/",Table2[[#This Row],[Category and Sub-Category]],1)-1)</f>
        <v>film &amp; video</v>
      </c>
      <c r="R503" t="str">
        <f>RIGHT(Table2[[#This Row],[Category and Sub-Category]],LEN(Table2[[#This Row],[Category and Sub-Category]])-FIND("/",Table2[[#This Row],[Category and Sub-Category]],1))</f>
        <v>animation</v>
      </c>
      <c r="S503" s="13">
        <f>(((Table2[[#This Row],[launched_at]]/60)/60)/24)+DATE(1970,1,1)</f>
        <v>40703.234386574077</v>
      </c>
      <c r="T503" s="13">
        <f>(((Table2[[#This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Table2[[#This Row],[pledged]]/Table2[[#This Row],[goal]]</f>
        <v>1.15E-2</v>
      </c>
      <c r="P504" s="8">
        <f>Table2[[#This Row],[pledged]]/Table2[[#This Row],[backers_count]]</f>
        <v>57.5</v>
      </c>
      <c r="Q504" t="str">
        <f>LEFT(Table2[[#This Row],[Category and Sub-Category]],FIND("/",Table2[[#This Row],[Category and Sub-Category]],1)-1)</f>
        <v>film &amp; video</v>
      </c>
      <c r="R504" t="str">
        <f>RIGHT(Table2[[#This Row],[Category and Sub-Category]],LEN(Table2[[#This Row],[Category and Sub-Category]])-FIND("/",Table2[[#This Row],[Category and Sub-Category]],1))</f>
        <v>animation</v>
      </c>
      <c r="S504" s="13">
        <f>(((Table2[[#This Row],[launched_at]]/60)/60)/24)+DATE(1970,1,1)</f>
        <v>40956.553530092591</v>
      </c>
      <c r="T504" s="13">
        <f>(((Table2[[#This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Table2[[#This Row],[pledged]]/Table2[[#This Row],[goal]]</f>
        <v>1.7538461538461537E-2</v>
      </c>
      <c r="P505" s="8">
        <f>Table2[[#This Row],[pledged]]/Table2[[#This Row],[backers_count]]</f>
        <v>12.666666666666666</v>
      </c>
      <c r="Q505" t="str">
        <f>LEFT(Table2[[#This Row],[Category and Sub-Category]],FIND("/",Table2[[#This Row],[Category and Sub-Category]],1)-1)</f>
        <v>film &amp; video</v>
      </c>
      <c r="R505" t="str">
        <f>RIGHT(Table2[[#This Row],[Category and Sub-Category]],LEN(Table2[[#This Row],[Category and Sub-Category]])-FIND("/",Table2[[#This Row],[Category and Sub-Category]],1))</f>
        <v>animation</v>
      </c>
      <c r="S505" s="13">
        <f>(((Table2[[#This Row],[launched_at]]/60)/60)/24)+DATE(1970,1,1)</f>
        <v>41991.526655092588</v>
      </c>
      <c r="T505" s="13">
        <f>(((Table2[[#This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Table2[[#This Row],[pledged]]/Table2[[#This Row],[goal]]</f>
        <v>1.3673469387755101E-2</v>
      </c>
      <c r="P506" s="8">
        <f>Table2[[#This Row],[pledged]]/Table2[[#This Row],[backers_count]]</f>
        <v>67</v>
      </c>
      <c r="Q506" t="str">
        <f>LEFT(Table2[[#This Row],[Category and Sub-Category]],FIND("/",Table2[[#This Row],[Category and Sub-Category]],1)-1)</f>
        <v>film &amp; video</v>
      </c>
      <c r="R506" t="str">
        <f>RIGHT(Table2[[#This Row],[Category and Sub-Category]],LEN(Table2[[#This Row],[Category and Sub-Category]])-FIND("/",Table2[[#This Row],[Category and Sub-Category]],1))</f>
        <v>animation</v>
      </c>
      <c r="S506" s="13">
        <f>(((Table2[[#This Row],[launched_at]]/60)/60)/24)+DATE(1970,1,1)</f>
        <v>40949.98364583333</v>
      </c>
      <c r="T506" s="13">
        <f>(((Table2[[#This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Table2[[#This Row],[pledged]]/Table2[[#This Row],[goal]]</f>
        <v>4.3333333333333331E-3</v>
      </c>
      <c r="P507" s="8">
        <f>Table2[[#This Row],[pledged]]/Table2[[#This Row],[backers_count]]</f>
        <v>3.7142857142857144</v>
      </c>
      <c r="Q507" t="str">
        <f>LEFT(Table2[[#This Row],[Category and Sub-Category]],FIND("/",Table2[[#This Row],[Category and Sub-Category]],1)-1)</f>
        <v>film &amp; video</v>
      </c>
      <c r="R507" t="str">
        <f>RIGHT(Table2[[#This Row],[Category and Sub-Category]],LEN(Table2[[#This Row],[Category and Sub-Category]])-FIND("/",Table2[[#This Row],[Category and Sub-Category]],1))</f>
        <v>animation</v>
      </c>
      <c r="S507" s="13">
        <f>(((Table2[[#This Row],[launched_at]]/60)/60)/24)+DATE(1970,1,1)</f>
        <v>42318.098217592589</v>
      </c>
      <c r="T507" s="13">
        <f>(((Table2[[#This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Table2[[#This Row],[pledged]]/Table2[[#This Row],[goal]]</f>
        <v>1.25E-3</v>
      </c>
      <c r="P508" s="8">
        <f>Table2[[#This Row],[pledged]]/Table2[[#This Row],[backers_count]]</f>
        <v>250</v>
      </c>
      <c r="Q508" t="str">
        <f>LEFT(Table2[[#This Row],[Category and Sub-Category]],FIND("/",Table2[[#This Row],[Category and Sub-Category]],1)-1)</f>
        <v>film &amp; video</v>
      </c>
      <c r="R508" t="str">
        <f>RIGHT(Table2[[#This Row],[Category and Sub-Category]],LEN(Table2[[#This Row],[Category and Sub-Category]])-FIND("/",Table2[[#This Row],[Category and Sub-Category]],1))</f>
        <v>animation</v>
      </c>
      <c r="S508" s="13">
        <f>(((Table2[[#This Row],[launched_at]]/60)/60)/24)+DATE(1970,1,1)</f>
        <v>41466.552314814813</v>
      </c>
      <c r="T508" s="13">
        <f>(((Table2[[#This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Table2[[#This Row],[pledged]]/Table2[[#This Row],[goal]]</f>
        <v>3.2000000000000001E-2</v>
      </c>
      <c r="P509" s="8">
        <f>Table2[[#This Row],[pledged]]/Table2[[#This Row],[backers_count]]</f>
        <v>64</v>
      </c>
      <c r="Q509" t="str">
        <f>LEFT(Table2[[#This Row],[Category and Sub-Category]],FIND("/",Table2[[#This Row],[Category and Sub-Category]],1)-1)</f>
        <v>film &amp; video</v>
      </c>
      <c r="R509" t="str">
        <f>RIGHT(Table2[[#This Row],[Category and Sub-Category]],LEN(Table2[[#This Row],[Category and Sub-Category]])-FIND("/",Table2[[#This Row],[Category and Sub-Category]],1))</f>
        <v>animation</v>
      </c>
      <c r="S509" s="13">
        <f>(((Table2[[#This Row],[launched_at]]/60)/60)/24)+DATE(1970,1,1)</f>
        <v>41156.958993055552</v>
      </c>
      <c r="T509" s="13">
        <f>(((Table2[[#This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Table2[[#This Row],[pledged]]/Table2[[#This Row],[goal]]</f>
        <v>8.0000000000000002E-3</v>
      </c>
      <c r="P510" s="8">
        <f>Table2[[#This Row],[pledged]]/Table2[[#This Row],[backers_count]]</f>
        <v>133.33333333333334</v>
      </c>
      <c r="Q510" t="str">
        <f>LEFT(Table2[[#This Row],[Category and Sub-Category]],FIND("/",Table2[[#This Row],[Category and Sub-Category]],1)-1)</f>
        <v>film &amp; video</v>
      </c>
      <c r="R510" t="str">
        <f>RIGHT(Table2[[#This Row],[Category and Sub-Category]],LEN(Table2[[#This Row],[Category and Sub-Category]])-FIND("/",Table2[[#This Row],[Category and Sub-Category]],1))</f>
        <v>animation</v>
      </c>
      <c r="S510" s="13">
        <f>(((Table2[[#This Row],[launched_at]]/60)/60)/24)+DATE(1970,1,1)</f>
        <v>40995.024317129632</v>
      </c>
      <c r="T510" s="13">
        <f>(((Table2[[#This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Table2[[#This Row],[pledged]]/Table2[[#This Row],[goal]]</f>
        <v>2E-3</v>
      </c>
      <c r="P511" s="8">
        <f>Table2[[#This Row],[pledged]]/Table2[[#This Row],[backers_count]]</f>
        <v>10</v>
      </c>
      <c r="Q511" t="str">
        <f>LEFT(Table2[[#This Row],[Category and Sub-Category]],FIND("/",Table2[[#This Row],[Category and Sub-Category]],1)-1)</f>
        <v>film &amp; video</v>
      </c>
      <c r="R511" t="str">
        <f>RIGHT(Table2[[#This Row],[Category and Sub-Category]],LEN(Table2[[#This Row],[Category and Sub-Category]])-FIND("/",Table2[[#This Row],[Category and Sub-Category]],1))</f>
        <v>animation</v>
      </c>
      <c r="S511" s="13">
        <f>(((Table2[[#This Row],[launched_at]]/60)/60)/24)+DATE(1970,1,1)</f>
        <v>42153.631597222222</v>
      </c>
      <c r="T511" s="13">
        <f>(((Table2[[#This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Table2[[#This Row],[pledged]]/Table2[[#This Row],[goal]]</f>
        <v>0</v>
      </c>
      <c r="P512" s="8" t="e">
        <f>Table2[[#This Row],[pledged]]/Table2[[#This Row],[backers_count]]</f>
        <v>#DIV/0!</v>
      </c>
      <c r="Q512" t="str">
        <f>LEFT(Table2[[#This Row],[Category and Sub-Category]],FIND("/",Table2[[#This Row],[Category and Sub-Category]],1)-1)</f>
        <v>film &amp; video</v>
      </c>
      <c r="R512" t="str">
        <f>RIGHT(Table2[[#This Row],[Category and Sub-Category]],LEN(Table2[[#This Row],[Category and Sub-Category]])-FIND("/",Table2[[#This Row],[Category and Sub-Category]],1))</f>
        <v>animation</v>
      </c>
      <c r="S512" s="13">
        <f>(((Table2[[#This Row],[launched_at]]/60)/60)/24)+DATE(1970,1,1)</f>
        <v>42400.176377314812</v>
      </c>
      <c r="T512" s="13">
        <f>(((Table2[[#This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Table2[[#This Row],[pledged]]/Table2[[#This Row],[goal]]</f>
        <v>0.03</v>
      </c>
      <c r="P513" s="8">
        <f>Table2[[#This Row],[pledged]]/Table2[[#This Row],[backers_count]]</f>
        <v>30</v>
      </c>
      <c r="Q513" t="str">
        <f>LEFT(Table2[[#This Row],[Category and Sub-Category]],FIND("/",Table2[[#This Row],[Category and Sub-Category]],1)-1)</f>
        <v>film &amp; video</v>
      </c>
      <c r="R513" t="str">
        <f>RIGHT(Table2[[#This Row],[Category and Sub-Category]],LEN(Table2[[#This Row],[Category and Sub-Category]])-FIND("/",Table2[[#This Row],[Category and Sub-Category]],1))</f>
        <v>animation</v>
      </c>
      <c r="S513" s="13">
        <f>(((Table2[[#This Row],[launched_at]]/60)/60)/24)+DATE(1970,1,1)</f>
        <v>41340.303032407406</v>
      </c>
      <c r="T513" s="13">
        <f>(((Table2[[#This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Table2[[#This Row],[pledged]]/Table2[[#This Row],[goal]]</f>
        <v>1.3749999999999999E-3</v>
      </c>
      <c r="P514" s="8">
        <f>Table2[[#This Row],[pledged]]/Table2[[#This Row],[backers_count]]</f>
        <v>5.5</v>
      </c>
      <c r="Q514" t="str">
        <f>LEFT(Table2[[#This Row],[Category and Sub-Category]],FIND("/",Table2[[#This Row],[Category and Sub-Category]],1)-1)</f>
        <v>film &amp; video</v>
      </c>
      <c r="R514" t="str">
        <f>RIGHT(Table2[[#This Row],[Category and Sub-Category]],LEN(Table2[[#This Row],[Category and Sub-Category]])-FIND("/",Table2[[#This Row],[Category and Sub-Category]],1))</f>
        <v>animation</v>
      </c>
      <c r="S514" s="13">
        <f>(((Table2[[#This Row],[launched_at]]/60)/60)/24)+DATE(1970,1,1)</f>
        <v>42649.742210648154</v>
      </c>
      <c r="T514" s="13">
        <f>(((Table2[[#This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Table2[[#This Row],[pledged]]/Table2[[#This Row],[goal]]</f>
        <v>0.13924</v>
      </c>
      <c r="P515" s="8">
        <f>Table2[[#This Row],[pledged]]/Table2[[#This Row],[backers_count]]</f>
        <v>102.38235294117646</v>
      </c>
      <c r="Q515" t="str">
        <f>LEFT(Table2[[#This Row],[Category and Sub-Category]],FIND("/",Table2[[#This Row],[Category and Sub-Category]],1)-1)</f>
        <v>film &amp; video</v>
      </c>
      <c r="R515" t="str">
        <f>RIGHT(Table2[[#This Row],[Category and Sub-Category]],LEN(Table2[[#This Row],[Category and Sub-Category]])-FIND("/",Table2[[#This Row],[Category and Sub-Category]],1))</f>
        <v>animation</v>
      </c>
      <c r="S515" s="13">
        <f>(((Table2[[#This Row],[launched_at]]/60)/60)/24)+DATE(1970,1,1)</f>
        <v>42552.653993055559</v>
      </c>
      <c r="T515" s="13">
        <f>(((Table2[[#This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Table2[[#This Row],[pledged]]/Table2[[#This Row],[goal]]</f>
        <v>3.3333333333333333E-2</v>
      </c>
      <c r="P516" s="8">
        <f>Table2[[#This Row],[pledged]]/Table2[[#This Row],[backers_count]]</f>
        <v>16.666666666666668</v>
      </c>
      <c r="Q516" t="str">
        <f>LEFT(Table2[[#This Row],[Category and Sub-Category]],FIND("/",Table2[[#This Row],[Category and Sub-Category]],1)-1)</f>
        <v>film &amp; video</v>
      </c>
      <c r="R516" t="str">
        <f>RIGHT(Table2[[#This Row],[Category and Sub-Category]],LEN(Table2[[#This Row],[Category and Sub-Category]])-FIND("/",Table2[[#This Row],[Category and Sub-Category]],1))</f>
        <v>animation</v>
      </c>
      <c r="S516" s="13">
        <f>(((Table2[[#This Row],[launched_at]]/60)/60)/24)+DATE(1970,1,1)</f>
        <v>41830.613969907405</v>
      </c>
      <c r="T516" s="13">
        <f>(((Table2[[#This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Table2[[#This Row],[pledged]]/Table2[[#This Row],[goal]]</f>
        <v>0.25413402061855672</v>
      </c>
      <c r="P517" s="8">
        <f>Table2[[#This Row],[pledged]]/Table2[[#This Row],[backers_count]]</f>
        <v>725.02941176470586</v>
      </c>
      <c r="Q517" t="str">
        <f>LEFT(Table2[[#This Row],[Category and Sub-Category]],FIND("/",Table2[[#This Row],[Category and Sub-Category]],1)-1)</f>
        <v>film &amp; video</v>
      </c>
      <c r="R517" t="str">
        <f>RIGHT(Table2[[#This Row],[Category and Sub-Category]],LEN(Table2[[#This Row],[Category and Sub-Category]])-FIND("/",Table2[[#This Row],[Category and Sub-Category]],1))</f>
        <v>animation</v>
      </c>
      <c r="S517" s="13">
        <f>(((Table2[[#This Row],[launched_at]]/60)/60)/24)+DATE(1970,1,1)</f>
        <v>42327.490752314814</v>
      </c>
      <c r="T517" s="13">
        <f>(((Table2[[#This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Table2[[#This Row],[pledged]]/Table2[[#This Row],[goal]]</f>
        <v>0</v>
      </c>
      <c r="P518" s="8" t="e">
        <f>Table2[[#This Row],[pledged]]/Table2[[#This Row],[backers_count]]</f>
        <v>#DIV/0!</v>
      </c>
      <c r="Q518" t="str">
        <f>LEFT(Table2[[#This Row],[Category and Sub-Category]],FIND("/",Table2[[#This Row],[Category and Sub-Category]],1)-1)</f>
        <v>film &amp; video</v>
      </c>
      <c r="R518" t="str">
        <f>RIGHT(Table2[[#This Row],[Category and Sub-Category]],LEN(Table2[[#This Row],[Category and Sub-Category]])-FIND("/",Table2[[#This Row],[Category and Sub-Category]],1))</f>
        <v>animation</v>
      </c>
      <c r="S518" s="13">
        <f>(((Table2[[#This Row],[launched_at]]/60)/60)/24)+DATE(1970,1,1)</f>
        <v>42091.778703703705</v>
      </c>
      <c r="T518" s="13">
        <f>(((Table2[[#This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Table2[[#This Row],[pledged]]/Table2[[#This Row],[goal]]</f>
        <v>1.3666666666666667E-2</v>
      </c>
      <c r="P519" s="8">
        <f>Table2[[#This Row],[pledged]]/Table2[[#This Row],[backers_count]]</f>
        <v>68.333333333333329</v>
      </c>
      <c r="Q519" t="str">
        <f>LEFT(Table2[[#This Row],[Category and Sub-Category]],FIND("/",Table2[[#This Row],[Category and Sub-Category]],1)-1)</f>
        <v>film &amp; video</v>
      </c>
      <c r="R519" t="str">
        <f>RIGHT(Table2[[#This Row],[Category and Sub-Category]],LEN(Table2[[#This Row],[Category and Sub-Category]])-FIND("/",Table2[[#This Row],[Category and Sub-Category]],1))</f>
        <v>animation</v>
      </c>
      <c r="S519" s="13">
        <f>(((Table2[[#This Row],[launched_at]]/60)/60)/24)+DATE(1970,1,1)</f>
        <v>42738.615289351852</v>
      </c>
      <c r="T519" s="13">
        <f>(((Table2[[#This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Table2[[#This Row],[pledged]]/Table2[[#This Row],[goal]]</f>
        <v>0</v>
      </c>
      <c r="P520" s="8" t="e">
        <f>Table2[[#This Row],[pledged]]/Table2[[#This Row],[backers_count]]</f>
        <v>#DIV/0!</v>
      </c>
      <c r="Q520" t="str">
        <f>LEFT(Table2[[#This Row],[Category and Sub-Category]],FIND("/",Table2[[#This Row],[Category and Sub-Category]],1)-1)</f>
        <v>film &amp; video</v>
      </c>
      <c r="R520" t="str">
        <f>RIGHT(Table2[[#This Row],[Category and Sub-Category]],LEN(Table2[[#This Row],[Category and Sub-Category]])-FIND("/",Table2[[#This Row],[Category and Sub-Category]],1))</f>
        <v>animation</v>
      </c>
      <c r="S520" s="13">
        <f>(((Table2[[#This Row],[launched_at]]/60)/60)/24)+DATE(1970,1,1)</f>
        <v>42223.616018518514</v>
      </c>
      <c r="T520" s="13">
        <f>(((Table2[[#This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Table2[[#This Row],[pledged]]/Table2[[#This Row],[goal]]</f>
        <v>0.22881426547787684</v>
      </c>
      <c r="P521" s="8">
        <f>Table2[[#This Row],[pledged]]/Table2[[#This Row],[backers_count]]</f>
        <v>39.228571428571428</v>
      </c>
      <c r="Q521" t="str">
        <f>LEFT(Table2[[#This Row],[Category and Sub-Category]],FIND("/",Table2[[#This Row],[Category and Sub-Category]],1)-1)</f>
        <v>film &amp; video</v>
      </c>
      <c r="R521" t="str">
        <f>RIGHT(Table2[[#This Row],[Category and Sub-Category]],LEN(Table2[[#This Row],[Category and Sub-Category]])-FIND("/",Table2[[#This Row],[Category and Sub-Category]],1))</f>
        <v>animation</v>
      </c>
      <c r="S521" s="13">
        <f>(((Table2[[#This Row],[launched_at]]/60)/60)/24)+DATE(1970,1,1)</f>
        <v>41218.391446759262</v>
      </c>
      <c r="T521" s="13">
        <f>(((Table2[[#This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Table2[[#This Row],[pledged]]/Table2[[#This Row],[goal]]</f>
        <v>1.0209999999999999</v>
      </c>
      <c r="P522" s="8">
        <f>Table2[[#This Row],[pledged]]/Table2[[#This Row],[backers_count]]</f>
        <v>150.14705882352942</v>
      </c>
      <c r="Q522" t="str">
        <f>LEFT(Table2[[#This Row],[Category and Sub-Category]],FIND("/",Table2[[#This Row],[Category and Sub-Category]],1)-1)</f>
        <v>theater</v>
      </c>
      <c r="R522" t="str">
        <f>RIGHT(Table2[[#This Row],[Category and Sub-Category]],LEN(Table2[[#This Row],[Category and Sub-Category]])-FIND("/",Table2[[#This Row],[Category and Sub-Category]],1))</f>
        <v>plays</v>
      </c>
      <c r="S522" s="13">
        <f>(((Table2[[#This Row],[launched_at]]/60)/60)/24)+DATE(1970,1,1)</f>
        <v>42318.702094907407</v>
      </c>
      <c r="T522" s="13">
        <f>(((Table2[[#This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Table2[[#This Row],[pledged]]/Table2[[#This Row],[goal]]</f>
        <v>1.0464</v>
      </c>
      <c r="P523" s="8">
        <f>Table2[[#This Row],[pledged]]/Table2[[#This Row],[backers_count]]</f>
        <v>93.428571428571431</v>
      </c>
      <c r="Q523" t="str">
        <f>LEFT(Table2[[#This Row],[Category and Sub-Category]],FIND("/",Table2[[#This Row],[Category and Sub-Category]],1)-1)</f>
        <v>theater</v>
      </c>
      <c r="R523" t="str">
        <f>RIGHT(Table2[[#This Row],[Category and Sub-Category]],LEN(Table2[[#This Row],[Category and Sub-Category]])-FIND("/",Table2[[#This Row],[Category and Sub-Category]],1))</f>
        <v>plays</v>
      </c>
      <c r="S523" s="13">
        <f>(((Table2[[#This Row],[launched_at]]/60)/60)/24)+DATE(1970,1,1)</f>
        <v>42646.092812499999</v>
      </c>
      <c r="T523" s="13">
        <f>(((Table2[[#This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Table2[[#This Row],[pledged]]/Table2[[#This Row],[goal]]</f>
        <v>1.1466666666666667</v>
      </c>
      <c r="P524" s="8">
        <f>Table2[[#This Row],[pledged]]/Table2[[#This Row],[backers_count]]</f>
        <v>110.96774193548387</v>
      </c>
      <c r="Q524" t="str">
        <f>LEFT(Table2[[#This Row],[Category and Sub-Category]],FIND("/",Table2[[#This Row],[Category and Sub-Category]],1)-1)</f>
        <v>theater</v>
      </c>
      <c r="R524" t="str">
        <f>RIGHT(Table2[[#This Row],[Category and Sub-Category]],LEN(Table2[[#This Row],[Category and Sub-Category]])-FIND("/",Table2[[#This Row],[Category and Sub-Category]],1))</f>
        <v>plays</v>
      </c>
      <c r="S524" s="13">
        <f>(((Table2[[#This Row],[launched_at]]/60)/60)/24)+DATE(1970,1,1)</f>
        <v>42430.040798611109</v>
      </c>
      <c r="T524" s="13">
        <f>(((Table2[[#This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Table2[[#This Row],[pledged]]/Table2[[#This Row],[goal]]</f>
        <v>1.206</v>
      </c>
      <c r="P525" s="8">
        <f>Table2[[#This Row],[pledged]]/Table2[[#This Row],[backers_count]]</f>
        <v>71.785714285714292</v>
      </c>
      <c r="Q525" t="str">
        <f>LEFT(Table2[[#This Row],[Category and Sub-Category]],FIND("/",Table2[[#This Row],[Category and Sub-Category]],1)-1)</f>
        <v>theater</v>
      </c>
      <c r="R525" t="str">
        <f>RIGHT(Table2[[#This Row],[Category and Sub-Category]],LEN(Table2[[#This Row],[Category and Sub-Category]])-FIND("/",Table2[[#This Row],[Category and Sub-Category]],1))</f>
        <v>plays</v>
      </c>
      <c r="S525" s="13">
        <f>(((Table2[[#This Row],[launched_at]]/60)/60)/24)+DATE(1970,1,1)</f>
        <v>42238.13282407407</v>
      </c>
      <c r="T525" s="13">
        <f>(((Table2[[#This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Table2[[#This Row],[pledged]]/Table2[[#This Row],[goal]]</f>
        <v>1.0867285714285715</v>
      </c>
      <c r="P526" s="8">
        <f>Table2[[#This Row],[pledged]]/Table2[[#This Row],[backers_count]]</f>
        <v>29.258076923076924</v>
      </c>
      <c r="Q526" t="str">
        <f>LEFT(Table2[[#This Row],[Category and Sub-Category]],FIND("/",Table2[[#This Row],[Category and Sub-Category]],1)-1)</f>
        <v>theater</v>
      </c>
      <c r="R526" t="str">
        <f>RIGHT(Table2[[#This Row],[Category and Sub-Category]],LEN(Table2[[#This Row],[Category and Sub-Category]])-FIND("/",Table2[[#This Row],[Category and Sub-Category]],1))</f>
        <v>plays</v>
      </c>
      <c r="S526" s="13">
        <f>(((Table2[[#This Row],[launched_at]]/60)/60)/24)+DATE(1970,1,1)</f>
        <v>42492.717233796298</v>
      </c>
      <c r="T526" s="13">
        <f>(((Table2[[#This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Table2[[#This Row],[pledged]]/Table2[[#This Row],[goal]]</f>
        <v>1</v>
      </c>
      <c r="P527" s="8">
        <f>Table2[[#This Row],[pledged]]/Table2[[#This Row],[backers_count]]</f>
        <v>1000</v>
      </c>
      <c r="Q527" t="str">
        <f>LEFT(Table2[[#This Row],[Category and Sub-Category]],FIND("/",Table2[[#This Row],[Category and Sub-Category]],1)-1)</f>
        <v>theater</v>
      </c>
      <c r="R527" t="str">
        <f>RIGHT(Table2[[#This Row],[Category and Sub-Category]],LEN(Table2[[#This Row],[Category and Sub-Category]])-FIND("/",Table2[[#This Row],[Category and Sub-Category]],1))</f>
        <v>plays</v>
      </c>
      <c r="S527" s="13">
        <f>(((Table2[[#This Row],[launched_at]]/60)/60)/24)+DATE(1970,1,1)</f>
        <v>41850.400937500002</v>
      </c>
      <c r="T527" s="13">
        <f>(((Table2[[#This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Table2[[#This Row],[pledged]]/Table2[[#This Row],[goal]]</f>
        <v>1.1399999999999999</v>
      </c>
      <c r="P528" s="8">
        <f>Table2[[#This Row],[pledged]]/Table2[[#This Row],[backers_count]]</f>
        <v>74.347826086956516</v>
      </c>
      <c r="Q528" t="str">
        <f>LEFT(Table2[[#This Row],[Category and Sub-Category]],FIND("/",Table2[[#This Row],[Category and Sub-Category]],1)-1)</f>
        <v>theater</v>
      </c>
      <c r="R528" t="str">
        <f>RIGHT(Table2[[#This Row],[Category and Sub-Category]],LEN(Table2[[#This Row],[Category and Sub-Category]])-FIND("/",Table2[[#This Row],[Category and Sub-Category]],1))</f>
        <v>plays</v>
      </c>
      <c r="S528" s="13">
        <f>(((Table2[[#This Row],[launched_at]]/60)/60)/24)+DATE(1970,1,1)</f>
        <v>42192.591944444444</v>
      </c>
      <c r="T528" s="13">
        <f>(((Table2[[#This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Table2[[#This Row],[pledged]]/Table2[[#This Row],[goal]]</f>
        <v>1.0085</v>
      </c>
      <c r="P529" s="8">
        <f>Table2[[#This Row],[pledged]]/Table2[[#This Row],[backers_count]]</f>
        <v>63.829113924050631</v>
      </c>
      <c r="Q529" t="str">
        <f>LEFT(Table2[[#This Row],[Category and Sub-Category]],FIND("/",Table2[[#This Row],[Category and Sub-Category]],1)-1)</f>
        <v>theater</v>
      </c>
      <c r="R529" t="str">
        <f>RIGHT(Table2[[#This Row],[Category and Sub-Category]],LEN(Table2[[#This Row],[Category and Sub-Category]])-FIND("/",Table2[[#This Row],[Category and Sub-Category]],1))</f>
        <v>plays</v>
      </c>
      <c r="S529" s="13">
        <f>(((Table2[[#This Row],[launched_at]]/60)/60)/24)+DATE(1970,1,1)</f>
        <v>42753.205625000002</v>
      </c>
      <c r="T529" s="13">
        <f>(((Table2[[#This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Table2[[#This Row],[pledged]]/Table2[[#This Row],[goal]]</f>
        <v>1.1565217391304348</v>
      </c>
      <c r="P530" s="8">
        <f>Table2[[#This Row],[pledged]]/Table2[[#This Row],[backers_count]]</f>
        <v>44.333333333333336</v>
      </c>
      <c r="Q530" t="str">
        <f>LEFT(Table2[[#This Row],[Category and Sub-Category]],FIND("/",Table2[[#This Row],[Category and Sub-Category]],1)-1)</f>
        <v>theater</v>
      </c>
      <c r="R530" t="str">
        <f>RIGHT(Table2[[#This Row],[Category and Sub-Category]],LEN(Table2[[#This Row],[Category and Sub-Category]])-FIND("/",Table2[[#This Row],[Category and Sub-Category]],1))</f>
        <v>plays</v>
      </c>
      <c r="S530" s="13">
        <f>(((Table2[[#This Row],[launched_at]]/60)/60)/24)+DATE(1970,1,1)</f>
        <v>42155.920219907406</v>
      </c>
      <c r="T530" s="13">
        <f>(((Table2[[#This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Table2[[#This Row],[pledged]]/Table2[[#This Row],[goal]]</f>
        <v>1.3041666666666667</v>
      </c>
      <c r="P531" s="8">
        <f>Table2[[#This Row],[pledged]]/Table2[[#This Row],[backers_count]]</f>
        <v>86.944444444444443</v>
      </c>
      <c r="Q531" t="str">
        <f>LEFT(Table2[[#This Row],[Category and Sub-Category]],FIND("/",Table2[[#This Row],[Category and Sub-Category]],1)-1)</f>
        <v>theater</v>
      </c>
      <c r="R531" t="str">
        <f>RIGHT(Table2[[#This Row],[Category and Sub-Category]],LEN(Table2[[#This Row],[Category and Sub-Category]])-FIND("/",Table2[[#This Row],[Category and Sub-Category]],1))</f>
        <v>plays</v>
      </c>
      <c r="S531" s="13">
        <f>(((Table2[[#This Row],[launched_at]]/60)/60)/24)+DATE(1970,1,1)</f>
        <v>42725.031180555554</v>
      </c>
      <c r="T531" s="13">
        <f>(((Table2[[#This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Table2[[#This Row],[pledged]]/Table2[[#This Row],[goal]]</f>
        <v>1.0778267254038179</v>
      </c>
      <c r="P532" s="8">
        <f>Table2[[#This Row],[pledged]]/Table2[[#This Row],[backers_count]]</f>
        <v>126.55172413793103</v>
      </c>
      <c r="Q532" t="str">
        <f>LEFT(Table2[[#This Row],[Category and Sub-Category]],FIND("/",Table2[[#This Row],[Category and Sub-Category]],1)-1)</f>
        <v>theater</v>
      </c>
      <c r="R532" t="str">
        <f>RIGHT(Table2[[#This Row],[Category and Sub-Category]],LEN(Table2[[#This Row],[Category and Sub-Category]])-FIND("/",Table2[[#This Row],[Category and Sub-Category]],1))</f>
        <v>plays</v>
      </c>
      <c r="S532" s="13">
        <f>(((Table2[[#This Row],[launched_at]]/60)/60)/24)+DATE(1970,1,1)</f>
        <v>42157.591064814813</v>
      </c>
      <c r="T532" s="13">
        <f>(((Table2[[#This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Table2[[#This Row],[pledged]]/Table2[[#This Row],[goal]]</f>
        <v>1</v>
      </c>
      <c r="P533" s="8">
        <f>Table2[[#This Row],[pledged]]/Table2[[#This Row],[backers_count]]</f>
        <v>129.03225806451613</v>
      </c>
      <c r="Q533" t="str">
        <f>LEFT(Table2[[#This Row],[Category and Sub-Category]],FIND("/",Table2[[#This Row],[Category and Sub-Category]],1)-1)</f>
        <v>theater</v>
      </c>
      <c r="R533" t="str">
        <f>RIGHT(Table2[[#This Row],[Category and Sub-Category]],LEN(Table2[[#This Row],[Category and Sub-Category]])-FIND("/",Table2[[#This Row],[Category and Sub-Category]],1))</f>
        <v>plays</v>
      </c>
      <c r="S533" s="13">
        <f>(((Table2[[#This Row],[launched_at]]/60)/60)/24)+DATE(1970,1,1)</f>
        <v>42676.065150462964</v>
      </c>
      <c r="T533" s="13">
        <f>(((Table2[[#This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Table2[[#This Row],[pledged]]/Table2[[#This Row],[goal]]</f>
        <v>1.2324999999999999</v>
      </c>
      <c r="P534" s="8">
        <f>Table2[[#This Row],[pledged]]/Table2[[#This Row],[backers_count]]</f>
        <v>71.242774566473983</v>
      </c>
      <c r="Q534" t="str">
        <f>LEFT(Table2[[#This Row],[Category and Sub-Category]],FIND("/",Table2[[#This Row],[Category and Sub-Category]],1)-1)</f>
        <v>theater</v>
      </c>
      <c r="R534" t="str">
        <f>RIGHT(Table2[[#This Row],[Category and Sub-Category]],LEN(Table2[[#This Row],[Category and Sub-Category]])-FIND("/",Table2[[#This Row],[Category and Sub-Category]],1))</f>
        <v>plays</v>
      </c>
      <c r="S534" s="13">
        <f>(((Table2[[#This Row],[launched_at]]/60)/60)/24)+DATE(1970,1,1)</f>
        <v>42473.007037037038</v>
      </c>
      <c r="T534" s="13">
        <f>(((Table2[[#This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Table2[[#This Row],[pledged]]/Table2[[#This Row],[goal]]</f>
        <v>1.002</v>
      </c>
      <c r="P535" s="8">
        <f>Table2[[#This Row],[pledged]]/Table2[[#This Row],[backers_count]]</f>
        <v>117.88235294117646</v>
      </c>
      <c r="Q535" t="str">
        <f>LEFT(Table2[[#This Row],[Category and Sub-Category]],FIND("/",Table2[[#This Row],[Category and Sub-Category]],1)-1)</f>
        <v>theater</v>
      </c>
      <c r="R535" t="str">
        <f>RIGHT(Table2[[#This Row],[Category and Sub-Category]],LEN(Table2[[#This Row],[Category and Sub-Category]])-FIND("/",Table2[[#This Row],[Category and Sub-Category]],1))</f>
        <v>plays</v>
      </c>
      <c r="S535" s="13">
        <f>(((Table2[[#This Row],[launched_at]]/60)/60)/24)+DATE(1970,1,1)</f>
        <v>42482.43478009259</v>
      </c>
      <c r="T535" s="13">
        <f>(((Table2[[#This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Table2[[#This Row],[pledged]]/Table2[[#This Row],[goal]]</f>
        <v>1.0466666666666666</v>
      </c>
      <c r="P536" s="8">
        <f>Table2[[#This Row],[pledged]]/Table2[[#This Row],[backers_count]]</f>
        <v>327.08333333333331</v>
      </c>
      <c r="Q536" t="str">
        <f>LEFT(Table2[[#This Row],[Category and Sub-Category]],FIND("/",Table2[[#This Row],[Category and Sub-Category]],1)-1)</f>
        <v>theater</v>
      </c>
      <c r="R536" t="str">
        <f>RIGHT(Table2[[#This Row],[Category and Sub-Category]],LEN(Table2[[#This Row],[Category and Sub-Category]])-FIND("/",Table2[[#This Row],[Category and Sub-Category]],1))</f>
        <v>plays</v>
      </c>
      <c r="S536" s="13">
        <f>(((Table2[[#This Row],[launched_at]]/60)/60)/24)+DATE(1970,1,1)</f>
        <v>42270.810995370368</v>
      </c>
      <c r="T536" s="13">
        <f>(((Table2[[#This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Table2[[#This Row],[pledged]]/Table2[[#This Row],[goal]]</f>
        <v>1.0249999999999999</v>
      </c>
      <c r="P537" s="8">
        <f>Table2[[#This Row],[pledged]]/Table2[[#This Row],[backers_count]]</f>
        <v>34.745762711864408</v>
      </c>
      <c r="Q537" t="str">
        <f>LEFT(Table2[[#This Row],[Category and Sub-Category]],FIND("/",Table2[[#This Row],[Category and Sub-Category]],1)-1)</f>
        <v>theater</v>
      </c>
      <c r="R537" t="str">
        <f>RIGHT(Table2[[#This Row],[Category and Sub-Category]],LEN(Table2[[#This Row],[Category and Sub-Category]])-FIND("/",Table2[[#This Row],[Category and Sub-Category]],1))</f>
        <v>plays</v>
      </c>
      <c r="S537" s="13">
        <f>(((Table2[[#This Row],[launched_at]]/60)/60)/24)+DATE(1970,1,1)</f>
        <v>42711.545196759253</v>
      </c>
      <c r="T537" s="13">
        <f>(((Table2[[#This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Table2[[#This Row],[pledged]]/Table2[[#This Row],[goal]]</f>
        <v>1.1825757575757576</v>
      </c>
      <c r="P538" s="8">
        <f>Table2[[#This Row],[pledged]]/Table2[[#This Row],[backers_count]]</f>
        <v>100.06410256410257</v>
      </c>
      <c r="Q538" t="str">
        <f>LEFT(Table2[[#This Row],[Category and Sub-Category]],FIND("/",Table2[[#This Row],[Category and Sub-Category]],1)-1)</f>
        <v>theater</v>
      </c>
      <c r="R538" t="str">
        <f>RIGHT(Table2[[#This Row],[Category and Sub-Category]],LEN(Table2[[#This Row],[Category and Sub-Category]])-FIND("/",Table2[[#This Row],[Category and Sub-Category]],1))</f>
        <v>plays</v>
      </c>
      <c r="S538" s="13">
        <f>(((Table2[[#This Row],[launched_at]]/60)/60)/24)+DATE(1970,1,1)</f>
        <v>42179.344988425932</v>
      </c>
      <c r="T538" s="13">
        <f>(((Table2[[#This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Table2[[#This Row],[pledged]]/Table2[[#This Row],[goal]]</f>
        <v>1.2050000000000001</v>
      </c>
      <c r="P539" s="8">
        <f>Table2[[#This Row],[pledged]]/Table2[[#This Row],[backers_count]]</f>
        <v>40.847457627118644</v>
      </c>
      <c r="Q539" t="str">
        <f>LEFT(Table2[[#This Row],[Category and Sub-Category]],FIND("/",Table2[[#This Row],[Category and Sub-Category]],1)-1)</f>
        <v>theater</v>
      </c>
      <c r="R539" t="str">
        <f>RIGHT(Table2[[#This Row],[Category and Sub-Category]],LEN(Table2[[#This Row],[Category and Sub-Category]])-FIND("/",Table2[[#This Row],[Category and Sub-Category]],1))</f>
        <v>plays</v>
      </c>
      <c r="S539" s="13">
        <f>(((Table2[[#This Row],[launched_at]]/60)/60)/24)+DATE(1970,1,1)</f>
        <v>42282.768414351856</v>
      </c>
      <c r="T539" s="13">
        <f>(((Table2[[#This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Table2[[#This Row],[pledged]]/Table2[[#This Row],[goal]]</f>
        <v>3.0242</v>
      </c>
      <c r="P540" s="8">
        <f>Table2[[#This Row],[pledged]]/Table2[[#This Row],[backers_count]]</f>
        <v>252.01666666666668</v>
      </c>
      <c r="Q540" t="str">
        <f>LEFT(Table2[[#This Row],[Category and Sub-Category]],FIND("/",Table2[[#This Row],[Category and Sub-Category]],1)-1)</f>
        <v>theater</v>
      </c>
      <c r="R540" t="str">
        <f>RIGHT(Table2[[#This Row],[Category and Sub-Category]],LEN(Table2[[#This Row],[Category and Sub-Category]])-FIND("/",Table2[[#This Row],[Category and Sub-Category]],1))</f>
        <v>plays</v>
      </c>
      <c r="S540" s="13">
        <f>(((Table2[[#This Row],[launched_at]]/60)/60)/24)+DATE(1970,1,1)</f>
        <v>42473.794710648144</v>
      </c>
      <c r="T540" s="13">
        <f>(((Table2[[#This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Table2[[#This Row],[pledged]]/Table2[[#This Row],[goal]]</f>
        <v>1.00644</v>
      </c>
      <c r="P541" s="8">
        <f>Table2[[#This Row],[pledged]]/Table2[[#This Row],[backers_count]]</f>
        <v>25.161000000000001</v>
      </c>
      <c r="Q541" t="str">
        <f>LEFT(Table2[[#This Row],[Category and Sub-Category]],FIND("/",Table2[[#This Row],[Category and Sub-Category]],1)-1)</f>
        <v>theater</v>
      </c>
      <c r="R541" t="str">
        <f>RIGHT(Table2[[#This Row],[Category and Sub-Category]],LEN(Table2[[#This Row],[Category and Sub-Category]])-FIND("/",Table2[[#This Row],[Category and Sub-Category]],1))</f>
        <v>plays</v>
      </c>
      <c r="S541" s="13">
        <f>(((Table2[[#This Row],[launched_at]]/60)/60)/24)+DATE(1970,1,1)</f>
        <v>42535.049849537041</v>
      </c>
      <c r="T541" s="13">
        <f>(((Table2[[#This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Table2[[#This Row],[pledged]]/Table2[[#This Row],[goal]]</f>
        <v>6.666666666666667E-5</v>
      </c>
      <c r="P542" s="8">
        <f>Table2[[#This Row],[pledged]]/Table2[[#This Row],[backers_count]]</f>
        <v>1</v>
      </c>
      <c r="Q542" t="str">
        <f>LEFT(Table2[[#This Row],[Category and Sub-Category]],FIND("/",Table2[[#This Row],[Category and Sub-Category]],1)-1)</f>
        <v>technology</v>
      </c>
      <c r="R542" t="str">
        <f>RIGHT(Table2[[#This Row],[Category and Sub-Category]],LEN(Table2[[#This Row],[Category and Sub-Category]])-FIND("/",Table2[[#This Row],[Category and Sub-Category]],1))</f>
        <v>web</v>
      </c>
      <c r="S542" s="13">
        <f>(((Table2[[#This Row],[launched_at]]/60)/60)/24)+DATE(1970,1,1)</f>
        <v>42009.817199074074</v>
      </c>
      <c r="T542" s="13">
        <f>(((Table2[[#This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Table2[[#This Row],[pledged]]/Table2[[#This Row],[goal]]</f>
        <v>5.5555555555555558E-3</v>
      </c>
      <c r="P543" s="8">
        <f>Table2[[#This Row],[pledged]]/Table2[[#This Row],[backers_count]]</f>
        <v>25</v>
      </c>
      <c r="Q543" t="str">
        <f>LEFT(Table2[[#This Row],[Category and Sub-Category]],FIND("/",Table2[[#This Row],[Category and Sub-Category]],1)-1)</f>
        <v>technology</v>
      </c>
      <c r="R543" t="str">
        <f>RIGHT(Table2[[#This Row],[Category and Sub-Category]],LEN(Table2[[#This Row],[Category and Sub-Category]])-FIND("/",Table2[[#This Row],[Category and Sub-Category]],1))</f>
        <v>web</v>
      </c>
      <c r="S543" s="13">
        <f>(((Table2[[#This Row],[launched_at]]/60)/60)/24)+DATE(1970,1,1)</f>
        <v>42276.046689814815</v>
      </c>
      <c r="T543" s="13">
        <f>(((Table2[[#This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Table2[[#This Row],[pledged]]/Table2[[#This Row],[goal]]</f>
        <v>3.9999999999999998E-6</v>
      </c>
      <c r="P544" s="8">
        <f>Table2[[#This Row],[pledged]]/Table2[[#This Row],[backers_count]]</f>
        <v>1</v>
      </c>
      <c r="Q544" t="str">
        <f>LEFT(Table2[[#This Row],[Category and Sub-Category]],FIND("/",Table2[[#This Row],[Category and Sub-Category]],1)-1)</f>
        <v>technology</v>
      </c>
      <c r="R544" t="str">
        <f>RIGHT(Table2[[#This Row],[Category and Sub-Category]],LEN(Table2[[#This Row],[Category and Sub-Category]])-FIND("/",Table2[[#This Row],[Category and Sub-Category]],1))</f>
        <v>web</v>
      </c>
      <c r="S544" s="13">
        <f>(((Table2[[#This Row],[launched_at]]/60)/60)/24)+DATE(1970,1,1)</f>
        <v>42433.737453703703</v>
      </c>
      <c r="T544" s="13">
        <f>(((Table2[[#This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Table2[[#This Row],[pledged]]/Table2[[#This Row],[goal]]</f>
        <v>3.1818181818181819E-3</v>
      </c>
      <c r="P545" s="8">
        <f>Table2[[#This Row],[pledged]]/Table2[[#This Row],[backers_count]]</f>
        <v>35</v>
      </c>
      <c r="Q545" t="str">
        <f>LEFT(Table2[[#This Row],[Category and Sub-Category]],FIND("/",Table2[[#This Row],[Category and Sub-Category]],1)-1)</f>
        <v>technology</v>
      </c>
      <c r="R545" t="str">
        <f>RIGHT(Table2[[#This Row],[Category and Sub-Category]],LEN(Table2[[#This Row],[Category and Sub-Category]])-FIND("/",Table2[[#This Row],[Category and Sub-Category]],1))</f>
        <v>web</v>
      </c>
      <c r="S545" s="13">
        <f>(((Table2[[#This Row],[launched_at]]/60)/60)/24)+DATE(1970,1,1)</f>
        <v>41914.092152777775</v>
      </c>
      <c r="T545" s="13">
        <f>(((Table2[[#This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Table2[[#This Row],[pledged]]/Table2[[#This Row],[goal]]</f>
        <v>1.2E-2</v>
      </c>
      <c r="P546" s="8">
        <f>Table2[[#This Row],[pledged]]/Table2[[#This Row],[backers_count]]</f>
        <v>3</v>
      </c>
      <c r="Q546" t="str">
        <f>LEFT(Table2[[#This Row],[Category and Sub-Category]],FIND("/",Table2[[#This Row],[Category and Sub-Category]],1)-1)</f>
        <v>technology</v>
      </c>
      <c r="R546" t="str">
        <f>RIGHT(Table2[[#This Row],[Category and Sub-Category]],LEN(Table2[[#This Row],[Category and Sub-Category]])-FIND("/",Table2[[#This Row],[Category and Sub-Category]],1))</f>
        <v>web</v>
      </c>
      <c r="S546" s="13">
        <f>(((Table2[[#This Row],[launched_at]]/60)/60)/24)+DATE(1970,1,1)</f>
        <v>42525.656944444447</v>
      </c>
      <c r="T546" s="13">
        <f>(((Table2[[#This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Table2[[#This Row],[pledged]]/Table2[[#This Row],[goal]]</f>
        <v>0.27383999999999997</v>
      </c>
      <c r="P547" s="8">
        <f>Table2[[#This Row],[pledged]]/Table2[[#This Row],[backers_count]]</f>
        <v>402.70588235294116</v>
      </c>
      <c r="Q547" t="str">
        <f>LEFT(Table2[[#This Row],[Category and Sub-Category]],FIND("/",Table2[[#This Row],[Category and Sub-Category]],1)-1)</f>
        <v>technology</v>
      </c>
      <c r="R547" t="str">
        <f>RIGHT(Table2[[#This Row],[Category and Sub-Category]],LEN(Table2[[#This Row],[Category and Sub-Category]])-FIND("/",Table2[[#This Row],[Category and Sub-Category]],1))</f>
        <v>web</v>
      </c>
      <c r="S547" s="13">
        <f>(((Table2[[#This Row],[launched_at]]/60)/60)/24)+DATE(1970,1,1)</f>
        <v>42283.592465277776</v>
      </c>
      <c r="T547" s="13">
        <f>(((Table2[[#This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Table2[[#This Row],[pledged]]/Table2[[#This Row],[goal]]</f>
        <v>8.6666666666666663E-4</v>
      </c>
      <c r="P548" s="8">
        <f>Table2[[#This Row],[pledged]]/Table2[[#This Row],[backers_count]]</f>
        <v>26</v>
      </c>
      <c r="Q548" t="str">
        <f>LEFT(Table2[[#This Row],[Category and Sub-Category]],FIND("/",Table2[[#This Row],[Category and Sub-Category]],1)-1)</f>
        <v>technology</v>
      </c>
      <c r="R548" t="str">
        <f>RIGHT(Table2[[#This Row],[Category and Sub-Category]],LEN(Table2[[#This Row],[Category and Sub-Category]])-FIND("/",Table2[[#This Row],[Category and Sub-Category]],1))</f>
        <v>web</v>
      </c>
      <c r="S548" s="13">
        <f>(((Table2[[#This Row],[launched_at]]/60)/60)/24)+DATE(1970,1,1)</f>
        <v>42249.667997685188</v>
      </c>
      <c r="T548" s="13">
        <f>(((Table2[[#This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Table2[[#This Row],[pledged]]/Table2[[#This Row],[goal]]</f>
        <v>0</v>
      </c>
      <c r="P549" s="8" t="e">
        <f>Table2[[#This Row],[pledged]]/Table2[[#This Row],[backers_count]]</f>
        <v>#DIV/0!</v>
      </c>
      <c r="Q549" t="str">
        <f>LEFT(Table2[[#This Row],[Category and Sub-Category]],FIND("/",Table2[[#This Row],[Category and Sub-Category]],1)-1)</f>
        <v>technology</v>
      </c>
      <c r="R549" t="str">
        <f>RIGHT(Table2[[#This Row],[Category and Sub-Category]],LEN(Table2[[#This Row],[Category and Sub-Category]])-FIND("/",Table2[[#This Row],[Category and Sub-Category]],1))</f>
        <v>web</v>
      </c>
      <c r="S549" s="13">
        <f>(((Table2[[#This Row],[launched_at]]/60)/60)/24)+DATE(1970,1,1)</f>
        <v>42380.696342592593</v>
      </c>
      <c r="T549" s="13">
        <f>(((Table2[[#This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Table2[[#This Row],[pledged]]/Table2[[#This Row],[goal]]</f>
        <v>8.9999999999999998E-4</v>
      </c>
      <c r="P550" s="8">
        <f>Table2[[#This Row],[pledged]]/Table2[[#This Row],[backers_count]]</f>
        <v>9</v>
      </c>
      <c r="Q550" t="str">
        <f>LEFT(Table2[[#This Row],[Category and Sub-Category]],FIND("/",Table2[[#This Row],[Category and Sub-Category]],1)-1)</f>
        <v>technology</v>
      </c>
      <c r="R550" t="str">
        <f>RIGHT(Table2[[#This Row],[Category and Sub-Category]],LEN(Table2[[#This Row],[Category and Sub-Category]])-FIND("/",Table2[[#This Row],[Category and Sub-Category]],1))</f>
        <v>web</v>
      </c>
      <c r="S550" s="13">
        <f>(((Table2[[#This Row],[launched_at]]/60)/60)/24)+DATE(1970,1,1)</f>
        <v>42276.903333333335</v>
      </c>
      <c r="T550" s="13">
        <f>(((Table2[[#This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Table2[[#This Row],[pledged]]/Table2[[#This Row],[goal]]</f>
        <v>2.7199999999999998E-2</v>
      </c>
      <c r="P551" s="8">
        <f>Table2[[#This Row],[pledged]]/Table2[[#This Row],[backers_count]]</f>
        <v>8.5</v>
      </c>
      <c r="Q551" t="str">
        <f>LEFT(Table2[[#This Row],[Category and Sub-Category]],FIND("/",Table2[[#This Row],[Category and Sub-Category]],1)-1)</f>
        <v>technology</v>
      </c>
      <c r="R551" t="str">
        <f>RIGHT(Table2[[#This Row],[Category and Sub-Category]],LEN(Table2[[#This Row],[Category and Sub-Category]])-FIND("/",Table2[[#This Row],[Category and Sub-Category]],1))</f>
        <v>web</v>
      </c>
      <c r="S551" s="13">
        <f>(((Table2[[#This Row],[launched_at]]/60)/60)/24)+DATE(1970,1,1)</f>
        <v>42163.636828703704</v>
      </c>
      <c r="T551" s="13">
        <f>(((Table2[[#This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Table2[[#This Row],[pledged]]/Table2[[#This Row],[goal]]</f>
        <v>7.0000000000000001E-3</v>
      </c>
      <c r="P552" s="8">
        <f>Table2[[#This Row],[pledged]]/Table2[[#This Row],[backers_count]]</f>
        <v>8.75</v>
      </c>
      <c r="Q552" t="str">
        <f>LEFT(Table2[[#This Row],[Category and Sub-Category]],FIND("/",Table2[[#This Row],[Category and Sub-Category]],1)-1)</f>
        <v>technology</v>
      </c>
      <c r="R552" t="str">
        <f>RIGHT(Table2[[#This Row],[Category and Sub-Category]],LEN(Table2[[#This Row],[Category and Sub-Category]])-FIND("/",Table2[[#This Row],[Category and Sub-Category]],1))</f>
        <v>web</v>
      </c>
      <c r="S552" s="13">
        <f>(((Table2[[#This Row],[launched_at]]/60)/60)/24)+DATE(1970,1,1)</f>
        <v>42753.678761574076</v>
      </c>
      <c r="T552" s="13">
        <f>(((Table2[[#This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Table2[[#This Row],[pledged]]/Table2[[#This Row],[goal]]</f>
        <v>5.0413333333333331E-2</v>
      </c>
      <c r="P553" s="8">
        <f>Table2[[#This Row],[pledged]]/Table2[[#This Row],[backers_count]]</f>
        <v>135.03571428571428</v>
      </c>
      <c r="Q553" t="str">
        <f>LEFT(Table2[[#This Row],[Category and Sub-Category]],FIND("/",Table2[[#This Row],[Category and Sub-Category]],1)-1)</f>
        <v>technology</v>
      </c>
      <c r="R553" t="str">
        <f>RIGHT(Table2[[#This Row],[Category and Sub-Category]],LEN(Table2[[#This Row],[Category and Sub-Category]])-FIND("/",Table2[[#This Row],[Category and Sub-Category]],1))</f>
        <v>web</v>
      </c>
      <c r="S553" s="13">
        <f>(((Table2[[#This Row],[launched_at]]/60)/60)/24)+DATE(1970,1,1)</f>
        <v>42173.275740740741</v>
      </c>
      <c r="T553" s="13">
        <f>(((Table2[[#This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Table2[[#This Row],[pledged]]/Table2[[#This Row],[goal]]</f>
        <v>0</v>
      </c>
      <c r="P554" s="8" t="e">
        <f>Table2[[#This Row],[pledged]]/Table2[[#This Row],[backers_count]]</f>
        <v>#DIV/0!</v>
      </c>
      <c r="Q554" t="str">
        <f>LEFT(Table2[[#This Row],[Category and Sub-Category]],FIND("/",Table2[[#This Row],[Category and Sub-Category]],1)-1)</f>
        <v>technology</v>
      </c>
      <c r="R554" t="str">
        <f>RIGHT(Table2[[#This Row],[Category and Sub-Category]],LEN(Table2[[#This Row],[Category and Sub-Category]])-FIND("/",Table2[[#This Row],[Category and Sub-Category]],1))</f>
        <v>web</v>
      </c>
      <c r="S554" s="13">
        <f>(((Table2[[#This Row],[launched_at]]/60)/60)/24)+DATE(1970,1,1)</f>
        <v>42318.616851851853</v>
      </c>
      <c r="T554" s="13">
        <f>(((Table2[[#This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Table2[[#This Row],[pledged]]/Table2[[#This Row],[goal]]</f>
        <v>4.9199999999999999E-3</v>
      </c>
      <c r="P555" s="8">
        <f>Table2[[#This Row],[pledged]]/Table2[[#This Row],[backers_count]]</f>
        <v>20.5</v>
      </c>
      <c r="Q555" t="str">
        <f>LEFT(Table2[[#This Row],[Category and Sub-Category]],FIND("/",Table2[[#This Row],[Category and Sub-Category]],1)-1)</f>
        <v>technology</v>
      </c>
      <c r="R555" t="str">
        <f>RIGHT(Table2[[#This Row],[Category and Sub-Category]],LEN(Table2[[#This Row],[Category and Sub-Category]])-FIND("/",Table2[[#This Row],[Category and Sub-Category]],1))</f>
        <v>web</v>
      </c>
      <c r="S555" s="13">
        <f>(((Table2[[#This Row],[launched_at]]/60)/60)/24)+DATE(1970,1,1)</f>
        <v>41927.71980324074</v>
      </c>
      <c r="T555" s="13">
        <f>(((Table2[[#This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Table2[[#This Row],[pledged]]/Table2[[#This Row],[goal]]</f>
        <v>0.36589147286821705</v>
      </c>
      <c r="P556" s="8">
        <f>Table2[[#This Row],[pledged]]/Table2[[#This Row],[backers_count]]</f>
        <v>64.36363636363636</v>
      </c>
      <c r="Q556" t="str">
        <f>LEFT(Table2[[#This Row],[Category and Sub-Category]],FIND("/",Table2[[#This Row],[Category and Sub-Category]],1)-1)</f>
        <v>technology</v>
      </c>
      <c r="R556" t="str">
        <f>RIGHT(Table2[[#This Row],[Category and Sub-Category]],LEN(Table2[[#This Row],[Category and Sub-Category]])-FIND("/",Table2[[#This Row],[Category and Sub-Category]],1))</f>
        <v>web</v>
      </c>
      <c r="S556" s="13">
        <f>(((Table2[[#This Row],[launched_at]]/60)/60)/24)+DATE(1970,1,1)</f>
        <v>41901.684861111113</v>
      </c>
      <c r="T556" s="13">
        <f>(((Table2[[#This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Table2[[#This Row],[pledged]]/Table2[[#This Row],[goal]]</f>
        <v>0</v>
      </c>
      <c r="P557" s="8" t="e">
        <f>Table2[[#This Row],[pledged]]/Table2[[#This Row],[backers_count]]</f>
        <v>#DIV/0!</v>
      </c>
      <c r="Q557" t="str">
        <f>LEFT(Table2[[#This Row],[Category and Sub-Category]],FIND("/",Table2[[#This Row],[Category and Sub-Category]],1)-1)</f>
        <v>technology</v>
      </c>
      <c r="R557" t="str">
        <f>RIGHT(Table2[[#This Row],[Category and Sub-Category]],LEN(Table2[[#This Row],[Category and Sub-Category]])-FIND("/",Table2[[#This Row],[Category and Sub-Category]],1))</f>
        <v>web</v>
      </c>
      <c r="S557" s="13">
        <f>(((Table2[[#This Row],[launched_at]]/60)/60)/24)+DATE(1970,1,1)</f>
        <v>42503.353506944448</v>
      </c>
      <c r="T557" s="13">
        <f>(((Table2[[#This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Table2[[#This Row],[pledged]]/Table2[[#This Row],[goal]]</f>
        <v>2.5000000000000001E-2</v>
      </c>
      <c r="P558" s="8">
        <f>Table2[[#This Row],[pledged]]/Table2[[#This Row],[backers_count]]</f>
        <v>200</v>
      </c>
      <c r="Q558" t="str">
        <f>LEFT(Table2[[#This Row],[Category and Sub-Category]],FIND("/",Table2[[#This Row],[Category and Sub-Category]],1)-1)</f>
        <v>technology</v>
      </c>
      <c r="R558" t="str">
        <f>RIGHT(Table2[[#This Row],[Category and Sub-Category]],LEN(Table2[[#This Row],[Category and Sub-Category]])-FIND("/",Table2[[#This Row],[Category and Sub-Category]],1))</f>
        <v>web</v>
      </c>
      <c r="S558" s="13">
        <f>(((Table2[[#This Row],[launched_at]]/60)/60)/24)+DATE(1970,1,1)</f>
        <v>42345.860150462962</v>
      </c>
      <c r="T558" s="13">
        <f>(((Table2[[#This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Table2[[#This Row],[pledged]]/Table2[[#This Row],[goal]]</f>
        <v>9.1066666666666674E-3</v>
      </c>
      <c r="P559" s="8">
        <f>Table2[[#This Row],[pledged]]/Table2[[#This Row],[backers_count]]</f>
        <v>68.3</v>
      </c>
      <c r="Q559" t="str">
        <f>LEFT(Table2[[#This Row],[Category and Sub-Category]],FIND("/",Table2[[#This Row],[Category and Sub-Category]],1)-1)</f>
        <v>technology</v>
      </c>
      <c r="R559" t="str">
        <f>RIGHT(Table2[[#This Row],[Category and Sub-Category]],LEN(Table2[[#This Row],[Category and Sub-Category]])-FIND("/",Table2[[#This Row],[Category and Sub-Category]],1))</f>
        <v>web</v>
      </c>
      <c r="S559" s="13">
        <f>(((Table2[[#This Row],[launched_at]]/60)/60)/24)+DATE(1970,1,1)</f>
        <v>42676.942164351851</v>
      </c>
      <c r="T559" s="13">
        <f>(((Table2[[#This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Table2[[#This Row],[pledged]]/Table2[[#This Row],[goal]]</f>
        <v>0</v>
      </c>
      <c r="P560" s="8" t="e">
        <f>Table2[[#This Row],[pledged]]/Table2[[#This Row],[backers_count]]</f>
        <v>#DIV/0!</v>
      </c>
      <c r="Q560" t="str">
        <f>LEFT(Table2[[#This Row],[Category and Sub-Category]],FIND("/",Table2[[#This Row],[Category and Sub-Category]],1)-1)</f>
        <v>technology</v>
      </c>
      <c r="R560" t="str">
        <f>RIGHT(Table2[[#This Row],[Category and Sub-Category]],LEN(Table2[[#This Row],[Category and Sub-Category]])-FIND("/",Table2[[#This Row],[Category and Sub-Category]],1))</f>
        <v>web</v>
      </c>
      <c r="S560" s="13">
        <f>(((Table2[[#This Row],[launched_at]]/60)/60)/24)+DATE(1970,1,1)</f>
        <v>42057.883159722223</v>
      </c>
      <c r="T560" s="13">
        <f>(((Table2[[#This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Table2[[#This Row],[pledged]]/Table2[[#This Row],[goal]]</f>
        <v>2.0833333333333335E-4</v>
      </c>
      <c r="P561" s="8">
        <f>Table2[[#This Row],[pledged]]/Table2[[#This Row],[backers_count]]</f>
        <v>50</v>
      </c>
      <c r="Q561" t="str">
        <f>LEFT(Table2[[#This Row],[Category and Sub-Category]],FIND("/",Table2[[#This Row],[Category and Sub-Category]],1)-1)</f>
        <v>technology</v>
      </c>
      <c r="R561" t="str">
        <f>RIGHT(Table2[[#This Row],[Category and Sub-Category]],LEN(Table2[[#This Row],[Category and Sub-Category]])-FIND("/",Table2[[#This Row],[Category and Sub-Category]],1))</f>
        <v>web</v>
      </c>
      <c r="S561" s="13">
        <f>(((Table2[[#This Row],[launched_at]]/60)/60)/24)+DATE(1970,1,1)</f>
        <v>42321.283101851848</v>
      </c>
      <c r="T561" s="13">
        <f>(((Table2[[#This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Table2[[#This Row],[pledged]]/Table2[[#This Row],[goal]]</f>
        <v>1.2E-4</v>
      </c>
      <c r="P562" s="8">
        <f>Table2[[#This Row],[pledged]]/Table2[[#This Row],[backers_count]]</f>
        <v>4</v>
      </c>
      <c r="Q562" t="str">
        <f>LEFT(Table2[[#This Row],[Category and Sub-Category]],FIND("/",Table2[[#This Row],[Category and Sub-Category]],1)-1)</f>
        <v>technology</v>
      </c>
      <c r="R562" t="str">
        <f>RIGHT(Table2[[#This Row],[Category and Sub-Category]],LEN(Table2[[#This Row],[Category and Sub-Category]])-FIND("/",Table2[[#This Row],[Category and Sub-Category]],1))</f>
        <v>web</v>
      </c>
      <c r="S562" s="13">
        <f>(((Table2[[#This Row],[launched_at]]/60)/60)/24)+DATE(1970,1,1)</f>
        <v>41960.771354166667</v>
      </c>
      <c r="T562" s="13">
        <f>(((Table2[[#This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Table2[[#This Row],[pledged]]/Table2[[#This Row],[goal]]</f>
        <v>3.6666666666666666E-3</v>
      </c>
      <c r="P563" s="8">
        <f>Table2[[#This Row],[pledged]]/Table2[[#This Row],[backers_count]]</f>
        <v>27.5</v>
      </c>
      <c r="Q563" t="str">
        <f>LEFT(Table2[[#This Row],[Category and Sub-Category]],FIND("/",Table2[[#This Row],[Category and Sub-Category]],1)-1)</f>
        <v>technology</v>
      </c>
      <c r="R563" t="str">
        <f>RIGHT(Table2[[#This Row],[Category and Sub-Category]],LEN(Table2[[#This Row],[Category and Sub-Category]])-FIND("/",Table2[[#This Row],[Category and Sub-Category]],1))</f>
        <v>web</v>
      </c>
      <c r="S563" s="13">
        <f>(((Table2[[#This Row],[launched_at]]/60)/60)/24)+DATE(1970,1,1)</f>
        <v>42268.658715277779</v>
      </c>
      <c r="T563" s="13">
        <f>(((Table2[[#This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Table2[[#This Row],[pledged]]/Table2[[#This Row],[goal]]</f>
        <v>0</v>
      </c>
      <c r="P564" s="8" t="e">
        <f>Table2[[#This Row],[pledged]]/Table2[[#This Row],[backers_count]]</f>
        <v>#DIV/0!</v>
      </c>
      <c r="Q564" t="str">
        <f>LEFT(Table2[[#This Row],[Category and Sub-Category]],FIND("/",Table2[[#This Row],[Category and Sub-Category]],1)-1)</f>
        <v>technology</v>
      </c>
      <c r="R564" t="str">
        <f>RIGHT(Table2[[#This Row],[Category and Sub-Category]],LEN(Table2[[#This Row],[Category and Sub-Category]])-FIND("/",Table2[[#This Row],[Category and Sub-Category]],1))</f>
        <v>web</v>
      </c>
      <c r="S564" s="13">
        <f>(((Table2[[#This Row],[launched_at]]/60)/60)/24)+DATE(1970,1,1)</f>
        <v>42692.389062500006</v>
      </c>
      <c r="T564" s="13">
        <f>(((Table2[[#This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Table2[[#This Row],[pledged]]/Table2[[#This Row],[goal]]</f>
        <v>9.0666666666666662E-4</v>
      </c>
      <c r="P565" s="8">
        <f>Table2[[#This Row],[pledged]]/Table2[[#This Row],[backers_count]]</f>
        <v>34</v>
      </c>
      <c r="Q565" t="str">
        <f>LEFT(Table2[[#This Row],[Category and Sub-Category]],FIND("/",Table2[[#This Row],[Category and Sub-Category]],1)-1)</f>
        <v>technology</v>
      </c>
      <c r="R565" t="str">
        <f>RIGHT(Table2[[#This Row],[Category and Sub-Category]],LEN(Table2[[#This Row],[Category and Sub-Category]])-FIND("/",Table2[[#This Row],[Category and Sub-Category]],1))</f>
        <v>web</v>
      </c>
      <c r="S565" s="13">
        <f>(((Table2[[#This Row],[launched_at]]/60)/60)/24)+DATE(1970,1,1)</f>
        <v>42022.069988425923</v>
      </c>
      <c r="T565" s="13">
        <f>(((Table2[[#This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Table2[[#This Row],[pledged]]/Table2[[#This Row],[goal]]</f>
        <v>5.5555555555555558E-5</v>
      </c>
      <c r="P566" s="8">
        <f>Table2[[#This Row],[pledged]]/Table2[[#This Row],[backers_count]]</f>
        <v>1</v>
      </c>
      <c r="Q566" t="str">
        <f>LEFT(Table2[[#This Row],[Category and Sub-Category]],FIND("/",Table2[[#This Row],[Category and Sub-Category]],1)-1)</f>
        <v>technology</v>
      </c>
      <c r="R566" t="str">
        <f>RIGHT(Table2[[#This Row],[Category and Sub-Category]],LEN(Table2[[#This Row],[Category and Sub-Category]])-FIND("/",Table2[[#This Row],[Category and Sub-Category]],1))</f>
        <v>web</v>
      </c>
      <c r="S566" s="13">
        <f>(((Table2[[#This Row],[launched_at]]/60)/60)/24)+DATE(1970,1,1)</f>
        <v>42411.942997685182</v>
      </c>
      <c r="T566" s="13">
        <f>(((Table2[[#This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Table2[[#This Row],[pledged]]/Table2[[#This Row],[goal]]</f>
        <v>0</v>
      </c>
      <c r="P567" s="8" t="e">
        <f>Table2[[#This Row],[pledged]]/Table2[[#This Row],[backers_count]]</f>
        <v>#DIV/0!</v>
      </c>
      <c r="Q567" t="str">
        <f>LEFT(Table2[[#This Row],[Category and Sub-Category]],FIND("/",Table2[[#This Row],[Category and Sub-Category]],1)-1)</f>
        <v>technology</v>
      </c>
      <c r="R567" t="str">
        <f>RIGHT(Table2[[#This Row],[Category and Sub-Category]],LEN(Table2[[#This Row],[Category and Sub-Category]])-FIND("/",Table2[[#This Row],[Category and Sub-Category]],1))</f>
        <v>web</v>
      </c>
      <c r="S567" s="13">
        <f>(((Table2[[#This Row],[launched_at]]/60)/60)/24)+DATE(1970,1,1)</f>
        <v>42165.785289351858</v>
      </c>
      <c r="T567" s="13">
        <f>(((Table2[[#This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Table2[[#This Row],[pledged]]/Table2[[#This Row],[goal]]</f>
        <v>2.0000000000000001E-4</v>
      </c>
      <c r="P568" s="8">
        <f>Table2[[#This Row],[pledged]]/Table2[[#This Row],[backers_count]]</f>
        <v>1</v>
      </c>
      <c r="Q568" t="str">
        <f>LEFT(Table2[[#This Row],[Category and Sub-Category]],FIND("/",Table2[[#This Row],[Category and Sub-Category]],1)-1)</f>
        <v>technology</v>
      </c>
      <c r="R568" t="str">
        <f>RIGHT(Table2[[#This Row],[Category and Sub-Category]],LEN(Table2[[#This Row],[Category and Sub-Category]])-FIND("/",Table2[[#This Row],[Category and Sub-Category]],1))</f>
        <v>web</v>
      </c>
      <c r="S568" s="13">
        <f>(((Table2[[#This Row],[launched_at]]/60)/60)/24)+DATE(1970,1,1)</f>
        <v>42535.68440972222</v>
      </c>
      <c r="T568" s="13">
        <f>(((Table2[[#This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Table2[[#This Row],[pledged]]/Table2[[#This Row],[goal]]</f>
        <v>0</v>
      </c>
      <c r="P569" s="8" t="e">
        <f>Table2[[#This Row],[pledged]]/Table2[[#This Row],[backers_count]]</f>
        <v>#DIV/0!</v>
      </c>
      <c r="Q569" t="str">
        <f>LEFT(Table2[[#This Row],[Category and Sub-Category]],FIND("/",Table2[[#This Row],[Category and Sub-Category]],1)-1)</f>
        <v>technology</v>
      </c>
      <c r="R569" t="str">
        <f>RIGHT(Table2[[#This Row],[Category and Sub-Category]],LEN(Table2[[#This Row],[Category and Sub-Category]])-FIND("/",Table2[[#This Row],[Category and Sub-Category]],1))</f>
        <v>web</v>
      </c>
      <c r="S569" s="13">
        <f>(((Table2[[#This Row],[launched_at]]/60)/60)/24)+DATE(1970,1,1)</f>
        <v>41975.842523148152</v>
      </c>
      <c r="T569" s="13">
        <f>(((Table2[[#This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Table2[[#This Row],[pledged]]/Table2[[#This Row],[goal]]</f>
        <v>0.01</v>
      </c>
      <c r="P570" s="8">
        <f>Table2[[#This Row],[pledged]]/Table2[[#This Row],[backers_count]]</f>
        <v>49</v>
      </c>
      <c r="Q570" t="str">
        <f>LEFT(Table2[[#This Row],[Category and Sub-Category]],FIND("/",Table2[[#This Row],[Category and Sub-Category]],1)-1)</f>
        <v>technology</v>
      </c>
      <c r="R570" t="str">
        <f>RIGHT(Table2[[#This Row],[Category and Sub-Category]],LEN(Table2[[#This Row],[Category and Sub-Category]])-FIND("/",Table2[[#This Row],[Category and Sub-Category]],1))</f>
        <v>web</v>
      </c>
      <c r="S570" s="13">
        <f>(((Table2[[#This Row],[launched_at]]/60)/60)/24)+DATE(1970,1,1)</f>
        <v>42348.9215625</v>
      </c>
      <c r="T570" s="13">
        <f>(((Table2[[#This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Table2[[#This Row],[pledged]]/Table2[[#This Row],[goal]]</f>
        <v>8.0000000000000002E-3</v>
      </c>
      <c r="P571" s="8">
        <f>Table2[[#This Row],[pledged]]/Table2[[#This Row],[backers_count]]</f>
        <v>20</v>
      </c>
      <c r="Q571" t="str">
        <f>LEFT(Table2[[#This Row],[Category and Sub-Category]],FIND("/",Table2[[#This Row],[Category and Sub-Category]],1)-1)</f>
        <v>technology</v>
      </c>
      <c r="R571" t="str">
        <f>RIGHT(Table2[[#This Row],[Category and Sub-Category]],LEN(Table2[[#This Row],[Category and Sub-Category]])-FIND("/",Table2[[#This Row],[Category and Sub-Category]],1))</f>
        <v>web</v>
      </c>
      <c r="S571" s="13">
        <f>(((Table2[[#This Row],[launched_at]]/60)/60)/24)+DATE(1970,1,1)</f>
        <v>42340.847361111111</v>
      </c>
      <c r="T571" s="13">
        <f>(((Table2[[#This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Table2[[#This Row],[pledged]]/Table2[[#This Row],[goal]]</f>
        <v>1.6705882352941177E-3</v>
      </c>
      <c r="P572" s="8">
        <f>Table2[[#This Row],[pledged]]/Table2[[#This Row],[backers_count]]</f>
        <v>142</v>
      </c>
      <c r="Q572" t="str">
        <f>LEFT(Table2[[#This Row],[Category and Sub-Category]],FIND("/",Table2[[#This Row],[Category and Sub-Category]],1)-1)</f>
        <v>technology</v>
      </c>
      <c r="R572" t="str">
        <f>RIGHT(Table2[[#This Row],[Category and Sub-Category]],LEN(Table2[[#This Row],[Category and Sub-Category]])-FIND("/",Table2[[#This Row],[Category and Sub-Category]],1))</f>
        <v>web</v>
      </c>
      <c r="S572" s="13">
        <f>(((Table2[[#This Row],[launched_at]]/60)/60)/24)+DATE(1970,1,1)</f>
        <v>42388.798252314817</v>
      </c>
      <c r="T572" s="13">
        <f>(((Table2[[#This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Table2[[#This Row],[pledged]]/Table2[[#This Row],[goal]]</f>
        <v>4.2399999999999998E-3</v>
      </c>
      <c r="P573" s="8">
        <f>Table2[[#This Row],[pledged]]/Table2[[#This Row],[backers_count]]</f>
        <v>53</v>
      </c>
      <c r="Q573" t="str">
        <f>LEFT(Table2[[#This Row],[Category and Sub-Category]],FIND("/",Table2[[#This Row],[Category and Sub-Category]],1)-1)</f>
        <v>technology</v>
      </c>
      <c r="R573" t="str">
        <f>RIGHT(Table2[[#This Row],[Category and Sub-Category]],LEN(Table2[[#This Row],[Category and Sub-Category]])-FIND("/",Table2[[#This Row],[Category and Sub-Category]],1))</f>
        <v>web</v>
      </c>
      <c r="S573" s="13">
        <f>(((Table2[[#This Row],[launched_at]]/60)/60)/24)+DATE(1970,1,1)</f>
        <v>42192.816238425927</v>
      </c>
      <c r="T573" s="13">
        <f>(((Table2[[#This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Table2[[#This Row],[pledged]]/Table2[[#This Row],[goal]]</f>
        <v>0</v>
      </c>
      <c r="P574" s="8" t="e">
        <f>Table2[[#This Row],[pledged]]/Table2[[#This Row],[backers_count]]</f>
        <v>#DIV/0!</v>
      </c>
      <c r="Q574" t="str">
        <f>LEFT(Table2[[#This Row],[Category and Sub-Category]],FIND("/",Table2[[#This Row],[Category and Sub-Category]],1)-1)</f>
        <v>technology</v>
      </c>
      <c r="R574" t="str">
        <f>RIGHT(Table2[[#This Row],[Category and Sub-Category]],LEN(Table2[[#This Row],[Category and Sub-Category]])-FIND("/",Table2[[#This Row],[Category and Sub-Category]],1))</f>
        <v>web</v>
      </c>
      <c r="S574" s="13">
        <f>(((Table2[[#This Row],[launched_at]]/60)/60)/24)+DATE(1970,1,1)</f>
        <v>42282.71629629629</v>
      </c>
      <c r="T574" s="13">
        <f>(((Table2[[#This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Table2[[#This Row],[pledged]]/Table2[[#This Row],[goal]]</f>
        <v>3.892538925389254E-3</v>
      </c>
      <c r="P575" s="8">
        <f>Table2[[#This Row],[pledged]]/Table2[[#This Row],[backers_count]]</f>
        <v>38.444444444444443</v>
      </c>
      <c r="Q575" t="str">
        <f>LEFT(Table2[[#This Row],[Category and Sub-Category]],FIND("/",Table2[[#This Row],[Category and Sub-Category]],1)-1)</f>
        <v>technology</v>
      </c>
      <c r="R575" t="str">
        <f>RIGHT(Table2[[#This Row],[Category and Sub-Category]],LEN(Table2[[#This Row],[Category and Sub-Category]])-FIND("/",Table2[[#This Row],[Category and Sub-Category]],1))</f>
        <v>web</v>
      </c>
      <c r="S575" s="13">
        <f>(((Table2[[#This Row],[launched_at]]/60)/60)/24)+DATE(1970,1,1)</f>
        <v>41963.050127314811</v>
      </c>
      <c r="T575" s="13">
        <f>(((Table2[[#This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Table2[[#This Row],[pledged]]/Table2[[#This Row],[goal]]</f>
        <v>7.1556350626118068E-3</v>
      </c>
      <c r="P576" s="8">
        <f>Table2[[#This Row],[pledged]]/Table2[[#This Row],[backers_count]]</f>
        <v>20</v>
      </c>
      <c r="Q576" t="str">
        <f>LEFT(Table2[[#This Row],[Category and Sub-Category]],FIND("/",Table2[[#This Row],[Category and Sub-Category]],1)-1)</f>
        <v>technology</v>
      </c>
      <c r="R576" t="str">
        <f>RIGHT(Table2[[#This Row],[Category and Sub-Category]],LEN(Table2[[#This Row],[Category and Sub-Category]])-FIND("/",Table2[[#This Row],[Category and Sub-Category]],1))</f>
        <v>web</v>
      </c>
      <c r="S576" s="13">
        <f>(((Table2[[#This Row],[launched_at]]/60)/60)/24)+DATE(1970,1,1)</f>
        <v>42632.443368055552</v>
      </c>
      <c r="T576" s="13">
        <f>(((Table2[[#This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Table2[[#This Row],[pledged]]/Table2[[#This Row],[goal]]</f>
        <v>4.3166666666666666E-3</v>
      </c>
      <c r="P577" s="8">
        <f>Table2[[#This Row],[pledged]]/Table2[[#This Row],[backers_count]]</f>
        <v>64.75</v>
      </c>
      <c r="Q577" t="str">
        <f>LEFT(Table2[[#This Row],[Category and Sub-Category]],FIND("/",Table2[[#This Row],[Category and Sub-Category]],1)-1)</f>
        <v>technology</v>
      </c>
      <c r="R577" t="str">
        <f>RIGHT(Table2[[#This Row],[Category and Sub-Category]],LEN(Table2[[#This Row],[Category and Sub-Category]])-FIND("/",Table2[[#This Row],[Category and Sub-Category]],1))</f>
        <v>web</v>
      </c>
      <c r="S577" s="13">
        <f>(((Table2[[#This Row],[launched_at]]/60)/60)/24)+DATE(1970,1,1)</f>
        <v>42138.692627314813</v>
      </c>
      <c r="T577" s="13">
        <f>(((Table2[[#This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Table2[[#This Row],[pledged]]/Table2[[#This Row],[goal]]</f>
        <v>1.2500000000000001E-5</v>
      </c>
      <c r="P578" s="8">
        <f>Table2[[#This Row],[pledged]]/Table2[[#This Row],[backers_count]]</f>
        <v>1</v>
      </c>
      <c r="Q578" t="str">
        <f>LEFT(Table2[[#This Row],[Category and Sub-Category]],FIND("/",Table2[[#This Row],[Category and Sub-Category]],1)-1)</f>
        <v>technology</v>
      </c>
      <c r="R578" t="str">
        <f>RIGHT(Table2[[#This Row],[Category and Sub-Category]],LEN(Table2[[#This Row],[Category and Sub-Category]])-FIND("/",Table2[[#This Row],[Category and Sub-Category]],1))</f>
        <v>web</v>
      </c>
      <c r="S578" s="13">
        <f>(((Table2[[#This Row],[launched_at]]/60)/60)/24)+DATE(1970,1,1)</f>
        <v>42031.471666666665</v>
      </c>
      <c r="T578" s="13">
        <f>(((Table2[[#This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Table2[[#This Row],[pledged]]/Table2[[#This Row],[goal]]</f>
        <v>2E-3</v>
      </c>
      <c r="P579" s="8">
        <f>Table2[[#This Row],[pledged]]/Table2[[#This Row],[backers_count]]</f>
        <v>10</v>
      </c>
      <c r="Q579" t="str">
        <f>LEFT(Table2[[#This Row],[Category and Sub-Category]],FIND("/",Table2[[#This Row],[Category and Sub-Category]],1)-1)</f>
        <v>technology</v>
      </c>
      <c r="R579" t="str">
        <f>RIGHT(Table2[[#This Row],[Category and Sub-Category]],LEN(Table2[[#This Row],[Category and Sub-Category]])-FIND("/",Table2[[#This Row],[Category and Sub-Category]],1))</f>
        <v>web</v>
      </c>
      <c r="S579" s="13">
        <f>(((Table2[[#This Row],[launched_at]]/60)/60)/24)+DATE(1970,1,1)</f>
        <v>42450.589143518519</v>
      </c>
      <c r="T579" s="13">
        <f>(((Table2[[#This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Table2[[#This Row],[pledged]]/Table2[[#This Row],[goal]]</f>
        <v>1.12E-4</v>
      </c>
      <c r="P580" s="8">
        <f>Table2[[#This Row],[pledged]]/Table2[[#This Row],[backers_count]]</f>
        <v>2</v>
      </c>
      <c r="Q580" t="str">
        <f>LEFT(Table2[[#This Row],[Category and Sub-Category]],FIND("/",Table2[[#This Row],[Category and Sub-Category]],1)-1)</f>
        <v>technology</v>
      </c>
      <c r="R580" t="str">
        <f>RIGHT(Table2[[#This Row],[Category and Sub-Category]],LEN(Table2[[#This Row],[Category and Sub-Category]])-FIND("/",Table2[[#This Row],[Category and Sub-Category]],1))</f>
        <v>web</v>
      </c>
      <c r="S580" s="13">
        <f>(((Table2[[#This Row],[launched_at]]/60)/60)/24)+DATE(1970,1,1)</f>
        <v>42230.578622685185</v>
      </c>
      <c r="T580" s="13">
        <f>(((Table2[[#This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Table2[[#This Row],[pledged]]/Table2[[#This Row],[goal]]</f>
        <v>1.4583333333333334E-2</v>
      </c>
      <c r="P581" s="8">
        <f>Table2[[#This Row],[pledged]]/Table2[[#This Row],[backers_count]]</f>
        <v>35</v>
      </c>
      <c r="Q581" t="str">
        <f>LEFT(Table2[[#This Row],[Category and Sub-Category]],FIND("/",Table2[[#This Row],[Category and Sub-Category]],1)-1)</f>
        <v>technology</v>
      </c>
      <c r="R581" t="str">
        <f>RIGHT(Table2[[#This Row],[Category and Sub-Category]],LEN(Table2[[#This Row],[Category and Sub-Category]])-FIND("/",Table2[[#This Row],[Category and Sub-Category]],1))</f>
        <v>web</v>
      </c>
      <c r="S581" s="13">
        <f>(((Table2[[#This Row],[launched_at]]/60)/60)/24)+DATE(1970,1,1)</f>
        <v>41968.852118055554</v>
      </c>
      <c r="T581" s="13">
        <f>(((Table2[[#This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Table2[[#This Row],[pledged]]/Table2[[#This Row],[goal]]</f>
        <v>3.3333333333333332E-4</v>
      </c>
      <c r="P582" s="8">
        <f>Table2[[#This Row],[pledged]]/Table2[[#This Row],[backers_count]]</f>
        <v>1</v>
      </c>
      <c r="Q582" t="str">
        <f>LEFT(Table2[[#This Row],[Category and Sub-Category]],FIND("/",Table2[[#This Row],[Category and Sub-Category]],1)-1)</f>
        <v>technology</v>
      </c>
      <c r="R582" t="str">
        <f>RIGHT(Table2[[#This Row],[Category and Sub-Category]],LEN(Table2[[#This Row],[Category and Sub-Category]])-FIND("/",Table2[[#This Row],[Category and Sub-Category]],1))</f>
        <v>web</v>
      </c>
      <c r="S582" s="13">
        <f>(((Table2[[#This Row],[launched_at]]/60)/60)/24)+DATE(1970,1,1)</f>
        <v>42605.908182870371</v>
      </c>
      <c r="T582" s="13">
        <f>(((Table2[[#This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Table2[[#This Row],[pledged]]/Table2[[#This Row],[goal]]</f>
        <v>0</v>
      </c>
      <c r="P583" s="8" t="e">
        <f>Table2[[#This Row],[pledged]]/Table2[[#This Row],[backers_count]]</f>
        <v>#DIV/0!</v>
      </c>
      <c r="Q583" t="str">
        <f>LEFT(Table2[[#This Row],[Category and Sub-Category]],FIND("/",Table2[[#This Row],[Category and Sub-Category]],1)-1)</f>
        <v>technology</v>
      </c>
      <c r="R583" t="str">
        <f>RIGHT(Table2[[#This Row],[Category and Sub-Category]],LEN(Table2[[#This Row],[Category and Sub-Category]])-FIND("/",Table2[[#This Row],[Category and Sub-Category]],1))</f>
        <v>web</v>
      </c>
      <c r="S583" s="13">
        <f>(((Table2[[#This Row],[launched_at]]/60)/60)/24)+DATE(1970,1,1)</f>
        <v>42188.012777777782</v>
      </c>
      <c r="T583" s="13">
        <f>(((Table2[[#This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Table2[[#This Row],[pledged]]/Table2[[#This Row],[goal]]</f>
        <v>0</v>
      </c>
      <c r="P584" s="8" t="e">
        <f>Table2[[#This Row],[pledged]]/Table2[[#This Row],[backers_count]]</f>
        <v>#DIV/0!</v>
      </c>
      <c r="Q584" t="str">
        <f>LEFT(Table2[[#This Row],[Category and Sub-Category]],FIND("/",Table2[[#This Row],[Category and Sub-Category]],1)-1)</f>
        <v>technology</v>
      </c>
      <c r="R584" t="str">
        <f>RIGHT(Table2[[#This Row],[Category and Sub-Category]],LEN(Table2[[#This Row],[Category and Sub-Category]])-FIND("/",Table2[[#This Row],[Category and Sub-Category]],1))</f>
        <v>web</v>
      </c>
      <c r="S584" s="13">
        <f>(((Table2[[#This Row],[launched_at]]/60)/60)/24)+DATE(1970,1,1)</f>
        <v>42055.739803240736</v>
      </c>
      <c r="T584" s="13">
        <f>(((Table2[[#This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Table2[[#This Row],[pledged]]/Table2[[#This Row],[goal]]</f>
        <v>1.1111111111111112E-4</v>
      </c>
      <c r="P585" s="8">
        <f>Table2[[#This Row],[pledged]]/Table2[[#This Row],[backers_count]]</f>
        <v>1</v>
      </c>
      <c r="Q585" t="str">
        <f>LEFT(Table2[[#This Row],[Category and Sub-Category]],FIND("/",Table2[[#This Row],[Category and Sub-Category]],1)-1)</f>
        <v>technology</v>
      </c>
      <c r="R585" t="str">
        <f>RIGHT(Table2[[#This Row],[Category and Sub-Category]],LEN(Table2[[#This Row],[Category and Sub-Category]])-FIND("/",Table2[[#This Row],[Category and Sub-Category]],1))</f>
        <v>web</v>
      </c>
      <c r="S585" s="13">
        <f>(((Table2[[#This Row],[launched_at]]/60)/60)/24)+DATE(1970,1,1)</f>
        <v>42052.93850694444</v>
      </c>
      <c r="T585" s="13">
        <f>(((Table2[[#This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Table2[[#This Row],[pledged]]/Table2[[#This Row],[goal]]</f>
        <v>0.01</v>
      </c>
      <c r="P586" s="8">
        <f>Table2[[#This Row],[pledged]]/Table2[[#This Row],[backers_count]]</f>
        <v>5</v>
      </c>
      <c r="Q586" t="str">
        <f>LEFT(Table2[[#This Row],[Category and Sub-Category]],FIND("/",Table2[[#This Row],[Category and Sub-Category]],1)-1)</f>
        <v>technology</v>
      </c>
      <c r="R586" t="str">
        <f>RIGHT(Table2[[#This Row],[Category and Sub-Category]],LEN(Table2[[#This Row],[Category and Sub-Category]])-FIND("/",Table2[[#This Row],[Category and Sub-Category]],1))</f>
        <v>web</v>
      </c>
      <c r="S586" s="13">
        <f>(((Table2[[#This Row],[launched_at]]/60)/60)/24)+DATE(1970,1,1)</f>
        <v>42049.716620370367</v>
      </c>
      <c r="T586" s="13">
        <f>(((Table2[[#This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Table2[[#This Row],[pledged]]/Table2[[#This Row],[goal]]</f>
        <v>0</v>
      </c>
      <c r="P587" s="8" t="e">
        <f>Table2[[#This Row],[pledged]]/Table2[[#This Row],[backers_count]]</f>
        <v>#DIV/0!</v>
      </c>
      <c r="Q587" t="str">
        <f>LEFT(Table2[[#This Row],[Category and Sub-Category]],FIND("/",Table2[[#This Row],[Category and Sub-Category]],1)-1)</f>
        <v>technology</v>
      </c>
      <c r="R587" t="str">
        <f>RIGHT(Table2[[#This Row],[Category and Sub-Category]],LEN(Table2[[#This Row],[Category and Sub-Category]])-FIND("/",Table2[[#This Row],[Category and Sub-Category]],1))</f>
        <v>web</v>
      </c>
      <c r="S587" s="13">
        <f>(((Table2[[#This Row],[launched_at]]/60)/60)/24)+DATE(1970,1,1)</f>
        <v>42283.3909375</v>
      </c>
      <c r="T587" s="13">
        <f>(((Table2[[#This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Table2[[#This Row],[pledged]]/Table2[[#This Row],[goal]]</f>
        <v>5.5999999999999999E-3</v>
      </c>
      <c r="P588" s="8">
        <f>Table2[[#This Row],[pledged]]/Table2[[#This Row],[backers_count]]</f>
        <v>14</v>
      </c>
      <c r="Q588" t="str">
        <f>LEFT(Table2[[#This Row],[Category and Sub-Category]],FIND("/",Table2[[#This Row],[Category and Sub-Category]],1)-1)</f>
        <v>technology</v>
      </c>
      <c r="R588" t="str">
        <f>RIGHT(Table2[[#This Row],[Category and Sub-Category]],LEN(Table2[[#This Row],[Category and Sub-Category]])-FIND("/",Table2[[#This Row],[Category and Sub-Category]],1))</f>
        <v>web</v>
      </c>
      <c r="S588" s="13">
        <f>(((Table2[[#This Row],[launched_at]]/60)/60)/24)+DATE(1970,1,1)</f>
        <v>42020.854247685187</v>
      </c>
      <c r="T588" s="13">
        <f>(((Table2[[#This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Table2[[#This Row],[pledged]]/Table2[[#This Row],[goal]]</f>
        <v>9.0833333333333335E-2</v>
      </c>
      <c r="P589" s="8">
        <f>Table2[[#This Row],[pledged]]/Table2[[#This Row],[backers_count]]</f>
        <v>389.28571428571428</v>
      </c>
      <c r="Q589" t="str">
        <f>LEFT(Table2[[#This Row],[Category and Sub-Category]],FIND("/",Table2[[#This Row],[Category and Sub-Category]],1)-1)</f>
        <v>technology</v>
      </c>
      <c r="R589" t="str">
        <f>RIGHT(Table2[[#This Row],[Category and Sub-Category]],LEN(Table2[[#This Row],[Category and Sub-Category]])-FIND("/",Table2[[#This Row],[Category and Sub-Category]],1))</f>
        <v>web</v>
      </c>
      <c r="S589" s="13">
        <f>(((Table2[[#This Row],[launched_at]]/60)/60)/24)+DATE(1970,1,1)</f>
        <v>42080.757326388892</v>
      </c>
      <c r="T589" s="13">
        <f>(((Table2[[#This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Table2[[#This Row],[pledged]]/Table2[[#This Row],[goal]]</f>
        <v>3.3444444444444443E-2</v>
      </c>
      <c r="P590" s="8">
        <f>Table2[[#This Row],[pledged]]/Table2[[#This Row],[backers_count]]</f>
        <v>150.5</v>
      </c>
      <c r="Q590" t="str">
        <f>LEFT(Table2[[#This Row],[Category and Sub-Category]],FIND("/",Table2[[#This Row],[Category and Sub-Category]],1)-1)</f>
        <v>technology</v>
      </c>
      <c r="R590" t="str">
        <f>RIGHT(Table2[[#This Row],[Category and Sub-Category]],LEN(Table2[[#This Row],[Category and Sub-Category]])-FIND("/",Table2[[#This Row],[Category and Sub-Category]],1))</f>
        <v>web</v>
      </c>
      <c r="S590" s="13">
        <f>(((Table2[[#This Row],[launched_at]]/60)/60)/24)+DATE(1970,1,1)</f>
        <v>42631.769513888896</v>
      </c>
      <c r="T590" s="13">
        <f>(((Table2[[#This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Table2[[#This Row],[pledged]]/Table2[[#This Row],[goal]]</f>
        <v>1.3333333333333334E-4</v>
      </c>
      <c r="P591" s="8">
        <f>Table2[[#This Row],[pledged]]/Table2[[#This Row],[backers_count]]</f>
        <v>1</v>
      </c>
      <c r="Q591" t="str">
        <f>LEFT(Table2[[#This Row],[Category and Sub-Category]],FIND("/",Table2[[#This Row],[Category and Sub-Category]],1)-1)</f>
        <v>technology</v>
      </c>
      <c r="R591" t="str">
        <f>RIGHT(Table2[[#This Row],[Category and Sub-Category]],LEN(Table2[[#This Row],[Category and Sub-Category]])-FIND("/",Table2[[#This Row],[Category and Sub-Category]],1))</f>
        <v>web</v>
      </c>
      <c r="S591" s="13">
        <f>(((Table2[[#This Row],[launched_at]]/60)/60)/24)+DATE(1970,1,1)</f>
        <v>42178.614571759259</v>
      </c>
      <c r="T591" s="13">
        <f>(((Table2[[#This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Table2[[#This Row],[pledged]]/Table2[[#This Row],[goal]]</f>
        <v>4.4600000000000001E-2</v>
      </c>
      <c r="P592" s="8">
        <f>Table2[[#This Row],[pledged]]/Table2[[#This Row],[backers_count]]</f>
        <v>24.777777777777779</v>
      </c>
      <c r="Q592" t="str">
        <f>LEFT(Table2[[#This Row],[Category and Sub-Category]],FIND("/",Table2[[#This Row],[Category and Sub-Category]],1)-1)</f>
        <v>technology</v>
      </c>
      <c r="R592" t="str">
        <f>RIGHT(Table2[[#This Row],[Category and Sub-Category]],LEN(Table2[[#This Row],[Category and Sub-Category]])-FIND("/",Table2[[#This Row],[Category and Sub-Category]],1))</f>
        <v>web</v>
      </c>
      <c r="S592" s="13">
        <f>(((Table2[[#This Row],[launched_at]]/60)/60)/24)+DATE(1970,1,1)</f>
        <v>42377.554756944446</v>
      </c>
      <c r="T592" s="13">
        <f>(((Table2[[#This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Table2[[#This Row],[pledged]]/Table2[[#This Row],[goal]]</f>
        <v>6.0999999999999997E-4</v>
      </c>
      <c r="P593" s="8">
        <f>Table2[[#This Row],[pledged]]/Table2[[#This Row],[backers_count]]</f>
        <v>30.5</v>
      </c>
      <c r="Q593" t="str">
        <f>LEFT(Table2[[#This Row],[Category and Sub-Category]],FIND("/",Table2[[#This Row],[Category and Sub-Category]],1)-1)</f>
        <v>technology</v>
      </c>
      <c r="R593" t="str">
        <f>RIGHT(Table2[[#This Row],[Category and Sub-Category]],LEN(Table2[[#This Row],[Category and Sub-Category]])-FIND("/",Table2[[#This Row],[Category and Sub-Category]],1))</f>
        <v>web</v>
      </c>
      <c r="S593" s="13">
        <f>(((Table2[[#This Row],[launched_at]]/60)/60)/24)+DATE(1970,1,1)</f>
        <v>42177.543171296296</v>
      </c>
      <c r="T593" s="13">
        <f>(((Table2[[#This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Table2[[#This Row],[pledged]]/Table2[[#This Row],[goal]]</f>
        <v>3.3333333333333333E-2</v>
      </c>
      <c r="P594" s="8">
        <f>Table2[[#This Row],[pledged]]/Table2[[#This Row],[backers_count]]</f>
        <v>250</v>
      </c>
      <c r="Q594" t="str">
        <f>LEFT(Table2[[#This Row],[Category and Sub-Category]],FIND("/",Table2[[#This Row],[Category and Sub-Category]],1)-1)</f>
        <v>technology</v>
      </c>
      <c r="R594" t="str">
        <f>RIGHT(Table2[[#This Row],[Category and Sub-Category]],LEN(Table2[[#This Row],[Category and Sub-Category]])-FIND("/",Table2[[#This Row],[Category and Sub-Category]],1))</f>
        <v>web</v>
      </c>
      <c r="S594" s="13">
        <f>(((Table2[[#This Row],[launched_at]]/60)/60)/24)+DATE(1970,1,1)</f>
        <v>41946.232175925928</v>
      </c>
      <c r="T594" s="13">
        <f>(((Table2[[#This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Table2[[#This Row],[pledged]]/Table2[[#This Row],[goal]]</f>
        <v>0.23</v>
      </c>
      <c r="P595" s="8">
        <f>Table2[[#This Row],[pledged]]/Table2[[#This Row],[backers_count]]</f>
        <v>16.428571428571427</v>
      </c>
      <c r="Q595" t="str">
        <f>LEFT(Table2[[#This Row],[Category and Sub-Category]],FIND("/",Table2[[#This Row],[Category and Sub-Category]],1)-1)</f>
        <v>technology</v>
      </c>
      <c r="R595" t="str">
        <f>RIGHT(Table2[[#This Row],[Category and Sub-Category]],LEN(Table2[[#This Row],[Category and Sub-Category]])-FIND("/",Table2[[#This Row],[Category and Sub-Category]],1))</f>
        <v>web</v>
      </c>
      <c r="S595" s="13">
        <f>(((Table2[[#This Row],[launched_at]]/60)/60)/24)+DATE(1970,1,1)</f>
        <v>42070.677604166667</v>
      </c>
      <c r="T595" s="13">
        <f>(((Table2[[#This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Table2[[#This Row],[pledged]]/Table2[[#This Row],[goal]]</f>
        <v>1.0399999999999999E-3</v>
      </c>
      <c r="P596" s="8">
        <f>Table2[[#This Row],[pledged]]/Table2[[#This Row],[backers_count]]</f>
        <v>13</v>
      </c>
      <c r="Q596" t="str">
        <f>LEFT(Table2[[#This Row],[Category and Sub-Category]],FIND("/",Table2[[#This Row],[Category and Sub-Category]],1)-1)</f>
        <v>technology</v>
      </c>
      <c r="R596" t="str">
        <f>RIGHT(Table2[[#This Row],[Category and Sub-Category]],LEN(Table2[[#This Row],[Category and Sub-Category]])-FIND("/",Table2[[#This Row],[Category and Sub-Category]],1))</f>
        <v>web</v>
      </c>
      <c r="S596" s="13">
        <f>(((Table2[[#This Row],[launched_at]]/60)/60)/24)+DATE(1970,1,1)</f>
        <v>42446.780162037037</v>
      </c>
      <c r="T596" s="13">
        <f>(((Table2[[#This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Table2[[#This Row],[pledged]]/Table2[[#This Row],[goal]]</f>
        <v>4.2599999999999999E-3</v>
      </c>
      <c r="P597" s="8">
        <f>Table2[[#This Row],[pledged]]/Table2[[#This Row],[backers_count]]</f>
        <v>53.25</v>
      </c>
      <c r="Q597" t="str">
        <f>LEFT(Table2[[#This Row],[Category and Sub-Category]],FIND("/",Table2[[#This Row],[Category and Sub-Category]],1)-1)</f>
        <v>technology</v>
      </c>
      <c r="R597" t="str">
        <f>RIGHT(Table2[[#This Row],[Category and Sub-Category]],LEN(Table2[[#This Row],[Category and Sub-Category]])-FIND("/",Table2[[#This Row],[Category and Sub-Category]],1))</f>
        <v>web</v>
      </c>
      <c r="S597" s="13">
        <f>(((Table2[[#This Row],[launched_at]]/60)/60)/24)+DATE(1970,1,1)</f>
        <v>42083.069884259254</v>
      </c>
      <c r="T597" s="13">
        <f>(((Table2[[#This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Table2[[#This Row],[pledged]]/Table2[[#This Row],[goal]]</f>
        <v>2.9999999999999997E-4</v>
      </c>
      <c r="P598" s="8">
        <f>Table2[[#This Row],[pledged]]/Table2[[#This Row],[backers_count]]</f>
        <v>3</v>
      </c>
      <c r="Q598" t="str">
        <f>LEFT(Table2[[#This Row],[Category and Sub-Category]],FIND("/",Table2[[#This Row],[Category and Sub-Category]],1)-1)</f>
        <v>technology</v>
      </c>
      <c r="R598" t="str">
        <f>RIGHT(Table2[[#This Row],[Category and Sub-Category]],LEN(Table2[[#This Row],[Category and Sub-Category]])-FIND("/",Table2[[#This Row],[Category and Sub-Category]],1))</f>
        <v>web</v>
      </c>
      <c r="S598" s="13">
        <f>(((Table2[[#This Row],[launched_at]]/60)/60)/24)+DATE(1970,1,1)</f>
        <v>42646.896898148145</v>
      </c>
      <c r="T598" s="13">
        <f>(((Table2[[#This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Table2[[#This Row],[pledged]]/Table2[[#This Row],[goal]]</f>
        <v>2.6666666666666666E-3</v>
      </c>
      <c r="P599" s="8">
        <f>Table2[[#This Row],[pledged]]/Table2[[#This Row],[backers_count]]</f>
        <v>10</v>
      </c>
      <c r="Q599" t="str">
        <f>LEFT(Table2[[#This Row],[Category and Sub-Category]],FIND("/",Table2[[#This Row],[Category and Sub-Category]],1)-1)</f>
        <v>technology</v>
      </c>
      <c r="R599" t="str">
        <f>RIGHT(Table2[[#This Row],[Category and Sub-Category]],LEN(Table2[[#This Row],[Category and Sub-Category]])-FIND("/",Table2[[#This Row],[Category and Sub-Category]],1))</f>
        <v>web</v>
      </c>
      <c r="S599" s="13">
        <f>(((Table2[[#This Row],[launched_at]]/60)/60)/24)+DATE(1970,1,1)</f>
        <v>42545.705266203702</v>
      </c>
      <c r="T599" s="13">
        <f>(((Table2[[#This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Table2[[#This Row],[pledged]]/Table2[[#This Row],[goal]]</f>
        <v>0.34</v>
      </c>
      <c r="P600" s="8">
        <f>Table2[[#This Row],[pledged]]/Table2[[#This Row],[backers_count]]</f>
        <v>121.42857142857143</v>
      </c>
      <c r="Q600" t="str">
        <f>LEFT(Table2[[#This Row],[Category and Sub-Category]],FIND("/",Table2[[#This Row],[Category and Sub-Category]],1)-1)</f>
        <v>technology</v>
      </c>
      <c r="R600" t="str">
        <f>RIGHT(Table2[[#This Row],[Category and Sub-Category]],LEN(Table2[[#This Row],[Category and Sub-Category]])-FIND("/",Table2[[#This Row],[Category and Sub-Category]],1))</f>
        <v>web</v>
      </c>
      <c r="S600" s="13">
        <f>(((Table2[[#This Row],[launched_at]]/60)/60)/24)+DATE(1970,1,1)</f>
        <v>41948.00209490741</v>
      </c>
      <c r="T600" s="13">
        <f>(((Table2[[#This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Table2[[#This Row],[pledged]]/Table2[[#This Row],[goal]]</f>
        <v>6.2E-4</v>
      </c>
      <c r="P601" s="8">
        <f>Table2[[#This Row],[pledged]]/Table2[[#This Row],[backers_count]]</f>
        <v>15.5</v>
      </c>
      <c r="Q601" t="str">
        <f>LEFT(Table2[[#This Row],[Category and Sub-Category]],FIND("/",Table2[[#This Row],[Category and Sub-Category]],1)-1)</f>
        <v>technology</v>
      </c>
      <c r="R601" t="str">
        <f>RIGHT(Table2[[#This Row],[Category and Sub-Category]],LEN(Table2[[#This Row],[Category and Sub-Category]])-FIND("/",Table2[[#This Row],[Category and Sub-Category]],1))</f>
        <v>web</v>
      </c>
      <c r="S601" s="13">
        <f>(((Table2[[#This Row],[launched_at]]/60)/60)/24)+DATE(1970,1,1)</f>
        <v>42047.812523148154</v>
      </c>
      <c r="T601" s="13">
        <f>(((Table2[[#This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Table2[[#This Row],[pledged]]/Table2[[#This Row],[goal]]</f>
        <v>0.02</v>
      </c>
      <c r="P602" s="8">
        <f>Table2[[#This Row],[pledged]]/Table2[[#This Row],[backers_count]]</f>
        <v>100</v>
      </c>
      <c r="Q602" t="str">
        <f>LEFT(Table2[[#This Row],[Category and Sub-Category]],FIND("/",Table2[[#This Row],[Category and Sub-Category]],1)-1)</f>
        <v>technology</v>
      </c>
      <c r="R602" t="str">
        <f>RIGHT(Table2[[#This Row],[Category and Sub-Category]],LEN(Table2[[#This Row],[Category and Sub-Category]])-FIND("/",Table2[[#This Row],[Category and Sub-Category]],1))</f>
        <v>web</v>
      </c>
      <c r="S602" s="13">
        <f>(((Table2[[#This Row],[launched_at]]/60)/60)/24)+DATE(1970,1,1)</f>
        <v>42073.798171296294</v>
      </c>
      <c r="T602" s="13">
        <f>(((Table2[[#This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Table2[[#This Row],[pledged]]/Table2[[#This Row],[goal]]</f>
        <v>1.4E-2</v>
      </c>
      <c r="P603" s="8">
        <f>Table2[[#This Row],[pledged]]/Table2[[#This Row],[backers_count]]</f>
        <v>23.333333333333332</v>
      </c>
      <c r="Q603" t="str">
        <f>LEFT(Table2[[#This Row],[Category and Sub-Category]],FIND("/",Table2[[#This Row],[Category and Sub-Category]],1)-1)</f>
        <v>technology</v>
      </c>
      <c r="R603" t="str">
        <f>RIGHT(Table2[[#This Row],[Category and Sub-Category]],LEN(Table2[[#This Row],[Category and Sub-Category]])-FIND("/",Table2[[#This Row],[Category and Sub-Category]],1))</f>
        <v>web</v>
      </c>
      <c r="S603" s="13">
        <f>(((Table2[[#This Row],[launched_at]]/60)/60)/24)+DATE(1970,1,1)</f>
        <v>41969.858090277776</v>
      </c>
      <c r="T603" s="13">
        <f>(((Table2[[#This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Table2[[#This Row],[pledged]]/Table2[[#This Row],[goal]]</f>
        <v>0</v>
      </c>
      <c r="P604" s="8" t="e">
        <f>Table2[[#This Row],[pledged]]/Table2[[#This Row],[backers_count]]</f>
        <v>#DIV/0!</v>
      </c>
      <c r="Q604" t="str">
        <f>LEFT(Table2[[#This Row],[Category and Sub-Category]],FIND("/",Table2[[#This Row],[Category and Sub-Category]],1)-1)</f>
        <v>technology</v>
      </c>
      <c r="R604" t="str">
        <f>RIGHT(Table2[[#This Row],[Category and Sub-Category]],LEN(Table2[[#This Row],[Category and Sub-Category]])-FIND("/",Table2[[#This Row],[Category and Sub-Category]],1))</f>
        <v>web</v>
      </c>
      <c r="S604" s="13">
        <f>(((Table2[[#This Row],[launched_at]]/60)/60)/24)+DATE(1970,1,1)</f>
        <v>42143.79415509259</v>
      </c>
      <c r="T604" s="13">
        <f>(((Table2[[#This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Table2[[#This Row],[pledged]]/Table2[[#This Row],[goal]]</f>
        <v>3.9334666666666664E-2</v>
      </c>
      <c r="P605" s="8">
        <f>Table2[[#This Row],[pledged]]/Table2[[#This Row],[backers_count]]</f>
        <v>45.386153846153846</v>
      </c>
      <c r="Q605" t="str">
        <f>LEFT(Table2[[#This Row],[Category and Sub-Category]],FIND("/",Table2[[#This Row],[Category and Sub-Category]],1)-1)</f>
        <v>technology</v>
      </c>
      <c r="R605" t="str">
        <f>RIGHT(Table2[[#This Row],[Category and Sub-Category]],LEN(Table2[[#This Row],[Category and Sub-Category]])-FIND("/",Table2[[#This Row],[Category and Sub-Category]],1))</f>
        <v>web</v>
      </c>
      <c r="S605" s="13">
        <f>(((Table2[[#This Row],[launched_at]]/60)/60)/24)+DATE(1970,1,1)</f>
        <v>41835.639155092591</v>
      </c>
      <c r="T605" s="13">
        <f>(((Table2[[#This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Table2[[#This Row],[pledged]]/Table2[[#This Row],[goal]]</f>
        <v>0</v>
      </c>
      <c r="P606" s="8" t="e">
        <f>Table2[[#This Row],[pledged]]/Table2[[#This Row],[backers_count]]</f>
        <v>#DIV/0!</v>
      </c>
      <c r="Q606" t="str">
        <f>LEFT(Table2[[#This Row],[Category and Sub-Category]],FIND("/",Table2[[#This Row],[Category and Sub-Category]],1)-1)</f>
        <v>technology</v>
      </c>
      <c r="R606" t="str">
        <f>RIGHT(Table2[[#This Row],[Category and Sub-Category]],LEN(Table2[[#This Row],[Category and Sub-Category]])-FIND("/",Table2[[#This Row],[Category and Sub-Category]],1))</f>
        <v>web</v>
      </c>
      <c r="S606" s="13">
        <f>(((Table2[[#This Row],[launched_at]]/60)/60)/24)+DATE(1970,1,1)</f>
        <v>41849.035370370373</v>
      </c>
      <c r="T606" s="13">
        <f>(((Table2[[#This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Table2[[#This Row],[pledged]]/Table2[[#This Row],[goal]]</f>
        <v>2.6200000000000001E-2</v>
      </c>
      <c r="P607" s="8">
        <f>Table2[[#This Row],[pledged]]/Table2[[#This Row],[backers_count]]</f>
        <v>16.375</v>
      </c>
      <c r="Q607" t="str">
        <f>LEFT(Table2[[#This Row],[Category and Sub-Category]],FIND("/",Table2[[#This Row],[Category and Sub-Category]],1)-1)</f>
        <v>technology</v>
      </c>
      <c r="R607" t="str">
        <f>RIGHT(Table2[[#This Row],[Category and Sub-Category]],LEN(Table2[[#This Row],[Category and Sub-Category]])-FIND("/",Table2[[#This Row],[Category and Sub-Category]],1))</f>
        <v>web</v>
      </c>
      <c r="S607" s="13">
        <f>(((Table2[[#This Row],[launched_at]]/60)/60)/24)+DATE(1970,1,1)</f>
        <v>42194.357731481476</v>
      </c>
      <c r="T607" s="13">
        <f>(((Table2[[#This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Table2[[#This Row],[pledged]]/Table2[[#This Row],[goal]]</f>
        <v>2E-3</v>
      </c>
      <c r="P608" s="8">
        <f>Table2[[#This Row],[pledged]]/Table2[[#This Row],[backers_count]]</f>
        <v>10</v>
      </c>
      <c r="Q608" t="str">
        <f>LEFT(Table2[[#This Row],[Category and Sub-Category]],FIND("/",Table2[[#This Row],[Category and Sub-Category]],1)-1)</f>
        <v>technology</v>
      </c>
      <c r="R608" t="str">
        <f>RIGHT(Table2[[#This Row],[Category and Sub-Category]],LEN(Table2[[#This Row],[Category and Sub-Category]])-FIND("/",Table2[[#This Row],[Category and Sub-Category]],1))</f>
        <v>web</v>
      </c>
      <c r="S608" s="13">
        <f>(((Table2[[#This Row],[launched_at]]/60)/60)/24)+DATE(1970,1,1)</f>
        <v>42102.650567129633</v>
      </c>
      <c r="T608" s="13">
        <f>(((Table2[[#This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Table2[[#This Row],[pledged]]/Table2[[#This Row],[goal]]</f>
        <v>0</v>
      </c>
      <c r="P609" s="8" t="e">
        <f>Table2[[#This Row],[pledged]]/Table2[[#This Row],[backers_count]]</f>
        <v>#DIV/0!</v>
      </c>
      <c r="Q609" t="str">
        <f>LEFT(Table2[[#This Row],[Category and Sub-Category]],FIND("/",Table2[[#This Row],[Category and Sub-Category]],1)-1)</f>
        <v>technology</v>
      </c>
      <c r="R609" t="str">
        <f>RIGHT(Table2[[#This Row],[Category and Sub-Category]],LEN(Table2[[#This Row],[Category and Sub-Category]])-FIND("/",Table2[[#This Row],[Category and Sub-Category]],1))</f>
        <v>web</v>
      </c>
      <c r="S609" s="13">
        <f>(((Table2[[#This Row],[launched_at]]/60)/60)/24)+DATE(1970,1,1)</f>
        <v>42300.825648148151</v>
      </c>
      <c r="T609" s="13">
        <f>(((Table2[[#This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Table2[[#This Row],[pledged]]/Table2[[#This Row],[goal]]</f>
        <v>9.7400000000000004E-3</v>
      </c>
      <c r="P610" s="8">
        <f>Table2[[#This Row],[pledged]]/Table2[[#This Row],[backers_count]]</f>
        <v>292.2</v>
      </c>
      <c r="Q610" t="str">
        <f>LEFT(Table2[[#This Row],[Category and Sub-Category]],FIND("/",Table2[[#This Row],[Category and Sub-Category]],1)-1)</f>
        <v>technology</v>
      </c>
      <c r="R610" t="str">
        <f>RIGHT(Table2[[#This Row],[Category and Sub-Category]],LEN(Table2[[#This Row],[Category and Sub-Category]])-FIND("/",Table2[[#This Row],[Category and Sub-Category]],1))</f>
        <v>web</v>
      </c>
      <c r="S610" s="13">
        <f>(((Table2[[#This Row],[launched_at]]/60)/60)/24)+DATE(1970,1,1)</f>
        <v>42140.921064814815</v>
      </c>
      <c r="T610" s="13">
        <f>(((Table2[[#This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Table2[[#This Row],[pledged]]/Table2[[#This Row],[goal]]</f>
        <v>6.41025641025641E-3</v>
      </c>
      <c r="P611" s="8">
        <f>Table2[[#This Row],[pledged]]/Table2[[#This Row],[backers_count]]</f>
        <v>5</v>
      </c>
      <c r="Q611" t="str">
        <f>LEFT(Table2[[#This Row],[Category and Sub-Category]],FIND("/",Table2[[#This Row],[Category and Sub-Category]],1)-1)</f>
        <v>technology</v>
      </c>
      <c r="R611" t="str">
        <f>RIGHT(Table2[[#This Row],[Category and Sub-Category]],LEN(Table2[[#This Row],[Category and Sub-Category]])-FIND("/",Table2[[#This Row],[Category and Sub-Category]],1))</f>
        <v>web</v>
      </c>
      <c r="S611" s="13">
        <f>(((Table2[[#This Row],[launched_at]]/60)/60)/24)+DATE(1970,1,1)</f>
        <v>42307.034074074079</v>
      </c>
      <c r="T611" s="13">
        <f>(((Table2[[#This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Table2[[#This Row],[pledged]]/Table2[[#This Row],[goal]]</f>
        <v>0</v>
      </c>
      <c r="P612" s="8" t="e">
        <f>Table2[[#This Row],[pledged]]/Table2[[#This Row],[backers_count]]</f>
        <v>#DIV/0!</v>
      </c>
      <c r="Q612" t="str">
        <f>LEFT(Table2[[#This Row],[Category and Sub-Category]],FIND("/",Table2[[#This Row],[Category and Sub-Category]],1)-1)</f>
        <v>technology</v>
      </c>
      <c r="R612" t="str">
        <f>RIGHT(Table2[[#This Row],[Category and Sub-Category]],LEN(Table2[[#This Row],[Category and Sub-Category]])-FIND("/",Table2[[#This Row],[Category and Sub-Category]],1))</f>
        <v>web</v>
      </c>
      <c r="S612" s="13">
        <f>(((Table2[[#This Row],[launched_at]]/60)/60)/24)+DATE(1970,1,1)</f>
        <v>42086.83085648148</v>
      </c>
      <c r="T612" s="13">
        <f>(((Table2[[#This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Table2[[#This Row],[pledged]]/Table2[[#This Row],[goal]]</f>
        <v>0</v>
      </c>
      <c r="P613" s="8" t="e">
        <f>Table2[[#This Row],[pledged]]/Table2[[#This Row],[backers_count]]</f>
        <v>#DIV/0!</v>
      </c>
      <c r="Q613" t="str">
        <f>LEFT(Table2[[#This Row],[Category and Sub-Category]],FIND("/",Table2[[#This Row],[Category and Sub-Category]],1)-1)</f>
        <v>technology</v>
      </c>
      <c r="R613" t="str">
        <f>RIGHT(Table2[[#This Row],[Category and Sub-Category]],LEN(Table2[[#This Row],[Category and Sub-Category]])-FIND("/",Table2[[#This Row],[Category and Sub-Category]],1))</f>
        <v>web</v>
      </c>
      <c r="S613" s="13">
        <f>(((Table2[[#This Row],[launched_at]]/60)/60)/24)+DATE(1970,1,1)</f>
        <v>42328.560613425929</v>
      </c>
      <c r="T613" s="13">
        <f>(((Table2[[#This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Table2[[#This Row],[pledged]]/Table2[[#This Row],[goal]]</f>
        <v>0</v>
      </c>
      <c r="P614" s="8" t="e">
        <f>Table2[[#This Row],[pledged]]/Table2[[#This Row],[backers_count]]</f>
        <v>#DIV/0!</v>
      </c>
      <c r="Q614" t="str">
        <f>LEFT(Table2[[#This Row],[Category and Sub-Category]],FIND("/",Table2[[#This Row],[Category and Sub-Category]],1)-1)</f>
        <v>technology</v>
      </c>
      <c r="R614" t="str">
        <f>RIGHT(Table2[[#This Row],[Category and Sub-Category]],LEN(Table2[[#This Row],[Category and Sub-Category]])-FIND("/",Table2[[#This Row],[Category and Sub-Category]],1))</f>
        <v>web</v>
      </c>
      <c r="S614" s="13">
        <f>(((Table2[[#This Row],[launched_at]]/60)/60)/24)+DATE(1970,1,1)</f>
        <v>42585.031782407401</v>
      </c>
      <c r="T614" s="13">
        <f>(((Table2[[#This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Table2[[#This Row],[pledged]]/Table2[[#This Row],[goal]]</f>
        <v>0.21363333333333334</v>
      </c>
      <c r="P615" s="8">
        <f>Table2[[#This Row],[pledged]]/Table2[[#This Row],[backers_count]]</f>
        <v>105.93388429752066</v>
      </c>
      <c r="Q615" t="str">
        <f>LEFT(Table2[[#This Row],[Category and Sub-Category]],FIND("/",Table2[[#This Row],[Category and Sub-Category]],1)-1)</f>
        <v>technology</v>
      </c>
      <c r="R615" t="str">
        <f>RIGHT(Table2[[#This Row],[Category and Sub-Category]],LEN(Table2[[#This Row],[Category and Sub-Category]])-FIND("/",Table2[[#This Row],[Category and Sub-Category]],1))</f>
        <v>web</v>
      </c>
      <c r="S615" s="13">
        <f>(((Table2[[#This Row],[launched_at]]/60)/60)/24)+DATE(1970,1,1)</f>
        <v>42247.496759259258</v>
      </c>
      <c r="T615" s="13">
        <f>(((Table2[[#This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Table2[[#This Row],[pledged]]/Table2[[#This Row],[goal]]</f>
        <v>0</v>
      </c>
      <c r="P616" s="8" t="e">
        <f>Table2[[#This Row],[pledged]]/Table2[[#This Row],[backers_count]]</f>
        <v>#DIV/0!</v>
      </c>
      <c r="Q616" t="str">
        <f>LEFT(Table2[[#This Row],[Category and Sub-Category]],FIND("/",Table2[[#This Row],[Category and Sub-Category]],1)-1)</f>
        <v>technology</v>
      </c>
      <c r="R616" t="str">
        <f>RIGHT(Table2[[#This Row],[Category and Sub-Category]],LEN(Table2[[#This Row],[Category and Sub-Category]])-FIND("/",Table2[[#This Row],[Category and Sub-Category]],1))</f>
        <v>web</v>
      </c>
      <c r="S616" s="13">
        <f>(((Table2[[#This Row],[launched_at]]/60)/60)/24)+DATE(1970,1,1)</f>
        <v>42515.061805555553</v>
      </c>
      <c r="T616" s="13">
        <f>(((Table2[[#This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Table2[[#This Row],[pledged]]/Table2[[#This Row],[goal]]</f>
        <v>0</v>
      </c>
      <c r="P617" s="8" t="e">
        <f>Table2[[#This Row],[pledged]]/Table2[[#This Row],[backers_count]]</f>
        <v>#DIV/0!</v>
      </c>
      <c r="Q617" t="str">
        <f>LEFT(Table2[[#This Row],[Category and Sub-Category]],FIND("/",Table2[[#This Row],[Category and Sub-Category]],1)-1)</f>
        <v>technology</v>
      </c>
      <c r="R617" t="str">
        <f>RIGHT(Table2[[#This Row],[Category and Sub-Category]],LEN(Table2[[#This Row],[Category and Sub-Category]])-FIND("/",Table2[[#This Row],[Category and Sub-Category]],1))</f>
        <v>web</v>
      </c>
      <c r="S617" s="13">
        <f>(((Table2[[#This Row],[launched_at]]/60)/60)/24)+DATE(1970,1,1)</f>
        <v>42242.122210648144</v>
      </c>
      <c r="T617" s="13">
        <f>(((Table2[[#This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Table2[[#This Row],[pledged]]/Table2[[#This Row],[goal]]</f>
        <v>0</v>
      </c>
      <c r="P618" s="8" t="e">
        <f>Table2[[#This Row],[pledged]]/Table2[[#This Row],[backers_count]]</f>
        <v>#DIV/0!</v>
      </c>
      <c r="Q618" t="str">
        <f>LEFT(Table2[[#This Row],[Category and Sub-Category]],FIND("/",Table2[[#This Row],[Category and Sub-Category]],1)-1)</f>
        <v>technology</v>
      </c>
      <c r="R618" t="str">
        <f>RIGHT(Table2[[#This Row],[Category and Sub-Category]],LEN(Table2[[#This Row],[Category and Sub-Category]])-FIND("/",Table2[[#This Row],[Category and Sub-Category]],1))</f>
        <v>web</v>
      </c>
      <c r="S618" s="13">
        <f>(((Table2[[#This Row],[launched_at]]/60)/60)/24)+DATE(1970,1,1)</f>
        <v>42761.376238425932</v>
      </c>
      <c r="T618" s="13">
        <f>(((Table2[[#This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Table2[[#This Row],[pledged]]/Table2[[#This Row],[goal]]</f>
        <v>0.03</v>
      </c>
      <c r="P619" s="8">
        <f>Table2[[#This Row],[pledged]]/Table2[[#This Row],[backers_count]]</f>
        <v>20</v>
      </c>
      <c r="Q619" t="str">
        <f>LEFT(Table2[[#This Row],[Category and Sub-Category]],FIND("/",Table2[[#This Row],[Category and Sub-Category]],1)-1)</f>
        <v>technology</v>
      </c>
      <c r="R619" t="str">
        <f>RIGHT(Table2[[#This Row],[Category and Sub-Category]],LEN(Table2[[#This Row],[Category and Sub-Category]])-FIND("/",Table2[[#This Row],[Category and Sub-Category]],1))</f>
        <v>web</v>
      </c>
      <c r="S619" s="13">
        <f>(((Table2[[#This Row],[launched_at]]/60)/60)/24)+DATE(1970,1,1)</f>
        <v>42087.343090277776</v>
      </c>
      <c r="T619" s="13">
        <f>(((Table2[[#This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Table2[[#This Row],[pledged]]/Table2[[#This Row],[goal]]</f>
        <v>0</v>
      </c>
      <c r="P620" s="8" t="e">
        <f>Table2[[#This Row],[pledged]]/Table2[[#This Row],[backers_count]]</f>
        <v>#DIV/0!</v>
      </c>
      <c r="Q620" t="str">
        <f>LEFT(Table2[[#This Row],[Category and Sub-Category]],FIND("/",Table2[[#This Row],[Category and Sub-Category]],1)-1)</f>
        <v>technology</v>
      </c>
      <c r="R620" t="str">
        <f>RIGHT(Table2[[#This Row],[Category and Sub-Category]],LEN(Table2[[#This Row],[Category and Sub-Category]])-FIND("/",Table2[[#This Row],[Category and Sub-Category]],1))</f>
        <v>web</v>
      </c>
      <c r="S620" s="13">
        <f>(((Table2[[#This Row],[launched_at]]/60)/60)/24)+DATE(1970,1,1)</f>
        <v>42317.810219907406</v>
      </c>
      <c r="T620" s="13">
        <f>(((Table2[[#This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Table2[[#This Row],[pledged]]/Table2[[#This Row],[goal]]</f>
        <v>3.9999999999999998E-7</v>
      </c>
      <c r="P621" s="8">
        <f>Table2[[#This Row],[pledged]]/Table2[[#This Row],[backers_count]]</f>
        <v>1</v>
      </c>
      <c r="Q621" t="str">
        <f>LEFT(Table2[[#This Row],[Category and Sub-Category]],FIND("/",Table2[[#This Row],[Category and Sub-Category]],1)-1)</f>
        <v>technology</v>
      </c>
      <c r="R621" t="str">
        <f>RIGHT(Table2[[#This Row],[Category and Sub-Category]],LEN(Table2[[#This Row],[Category and Sub-Category]])-FIND("/",Table2[[#This Row],[Category and Sub-Category]],1))</f>
        <v>web</v>
      </c>
      <c r="S621" s="13">
        <f>(((Table2[[#This Row],[launched_at]]/60)/60)/24)+DATE(1970,1,1)</f>
        <v>41908.650347222225</v>
      </c>
      <c r="T621" s="13">
        <f>(((Table2[[#This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Table2[[#This Row],[pledged]]/Table2[[#This Row],[goal]]</f>
        <v>0.01</v>
      </c>
      <c r="P622" s="8">
        <f>Table2[[#This Row],[pledged]]/Table2[[#This Row],[backers_count]]</f>
        <v>300</v>
      </c>
      <c r="Q622" t="str">
        <f>LEFT(Table2[[#This Row],[Category and Sub-Category]],FIND("/",Table2[[#This Row],[Category and Sub-Category]],1)-1)</f>
        <v>technology</v>
      </c>
      <c r="R622" t="str">
        <f>RIGHT(Table2[[#This Row],[Category and Sub-Category]],LEN(Table2[[#This Row],[Category and Sub-Category]])-FIND("/",Table2[[#This Row],[Category and Sub-Category]],1))</f>
        <v>web</v>
      </c>
      <c r="S622" s="13">
        <f>(((Table2[[#This Row],[launched_at]]/60)/60)/24)+DATE(1970,1,1)</f>
        <v>41831.716874999998</v>
      </c>
      <c r="T622" s="13">
        <f>(((Table2[[#This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Table2[[#This Row],[pledged]]/Table2[[#This Row],[goal]]</f>
        <v>1.044E-2</v>
      </c>
      <c r="P623" s="8">
        <f>Table2[[#This Row],[pledged]]/Table2[[#This Row],[backers_count]]</f>
        <v>87</v>
      </c>
      <c r="Q623" t="str">
        <f>LEFT(Table2[[#This Row],[Category and Sub-Category]],FIND("/",Table2[[#This Row],[Category and Sub-Category]],1)-1)</f>
        <v>technology</v>
      </c>
      <c r="R623" t="str">
        <f>RIGHT(Table2[[#This Row],[Category and Sub-Category]],LEN(Table2[[#This Row],[Category and Sub-Category]])-FIND("/",Table2[[#This Row],[Category and Sub-Category]],1))</f>
        <v>web</v>
      </c>
      <c r="S623" s="13">
        <f>(((Table2[[#This Row],[launched_at]]/60)/60)/24)+DATE(1970,1,1)</f>
        <v>42528.987696759257</v>
      </c>
      <c r="T623" s="13">
        <f>(((Table2[[#This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Table2[[#This Row],[pledged]]/Table2[[#This Row],[goal]]</f>
        <v>5.6833333333333333E-2</v>
      </c>
      <c r="P624" s="8">
        <f>Table2[[#This Row],[pledged]]/Table2[[#This Row],[backers_count]]</f>
        <v>37.888888888888886</v>
      </c>
      <c r="Q624" t="str">
        <f>LEFT(Table2[[#This Row],[Category and Sub-Category]],FIND("/",Table2[[#This Row],[Category and Sub-Category]],1)-1)</f>
        <v>technology</v>
      </c>
      <c r="R624" t="str">
        <f>RIGHT(Table2[[#This Row],[Category and Sub-Category]],LEN(Table2[[#This Row],[Category and Sub-Category]])-FIND("/",Table2[[#This Row],[Category and Sub-Category]],1))</f>
        <v>web</v>
      </c>
      <c r="S624" s="13">
        <f>(((Table2[[#This Row],[launched_at]]/60)/60)/24)+DATE(1970,1,1)</f>
        <v>42532.774745370371</v>
      </c>
      <c r="T624" s="13">
        <f>(((Table2[[#This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Table2[[#This Row],[pledged]]/Table2[[#This Row],[goal]]</f>
        <v>0</v>
      </c>
      <c r="P625" s="8" t="e">
        <f>Table2[[#This Row],[pledged]]/Table2[[#This Row],[backers_count]]</f>
        <v>#DIV/0!</v>
      </c>
      <c r="Q625" t="str">
        <f>LEFT(Table2[[#This Row],[Category and Sub-Category]],FIND("/",Table2[[#This Row],[Category and Sub-Category]],1)-1)</f>
        <v>technology</v>
      </c>
      <c r="R625" t="str">
        <f>RIGHT(Table2[[#This Row],[Category and Sub-Category]],LEN(Table2[[#This Row],[Category and Sub-Category]])-FIND("/",Table2[[#This Row],[Category and Sub-Category]],1))</f>
        <v>web</v>
      </c>
      <c r="S625" s="13">
        <f>(((Table2[[#This Row],[launched_at]]/60)/60)/24)+DATE(1970,1,1)</f>
        <v>42122.009224537032</v>
      </c>
      <c r="T625" s="13">
        <f>(((Table2[[#This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Table2[[#This Row],[pledged]]/Table2[[#This Row],[goal]]</f>
        <v>0</v>
      </c>
      <c r="P626" s="8" t="e">
        <f>Table2[[#This Row],[pledged]]/Table2[[#This Row],[backers_count]]</f>
        <v>#DIV/0!</v>
      </c>
      <c r="Q626" t="str">
        <f>LEFT(Table2[[#This Row],[Category and Sub-Category]],FIND("/",Table2[[#This Row],[Category and Sub-Category]],1)-1)</f>
        <v>technology</v>
      </c>
      <c r="R626" t="str">
        <f>RIGHT(Table2[[#This Row],[Category and Sub-Category]],LEN(Table2[[#This Row],[Category and Sub-Category]])-FIND("/",Table2[[#This Row],[Category and Sub-Category]],1))</f>
        <v>web</v>
      </c>
      <c r="S626" s="13">
        <f>(((Table2[[#This Row],[launched_at]]/60)/60)/24)+DATE(1970,1,1)</f>
        <v>42108.988900462966</v>
      </c>
      <c r="T626" s="13">
        <f>(((Table2[[#This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Table2[[#This Row],[pledged]]/Table2[[#This Row],[goal]]</f>
        <v>0</v>
      </c>
      <c r="P627" s="8" t="e">
        <f>Table2[[#This Row],[pledged]]/Table2[[#This Row],[backers_count]]</f>
        <v>#DIV/0!</v>
      </c>
      <c r="Q627" t="str">
        <f>LEFT(Table2[[#This Row],[Category and Sub-Category]],FIND("/",Table2[[#This Row],[Category and Sub-Category]],1)-1)</f>
        <v>technology</v>
      </c>
      <c r="R627" t="str">
        <f>RIGHT(Table2[[#This Row],[Category and Sub-Category]],LEN(Table2[[#This Row],[Category and Sub-Category]])-FIND("/",Table2[[#This Row],[Category and Sub-Category]],1))</f>
        <v>web</v>
      </c>
      <c r="S627" s="13">
        <f>(((Table2[[#This Row],[launched_at]]/60)/60)/24)+DATE(1970,1,1)</f>
        <v>42790.895567129628</v>
      </c>
      <c r="T627" s="13">
        <f>(((Table2[[#This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Table2[[#This Row],[pledged]]/Table2[[#This Row],[goal]]</f>
        <v>0.17380000000000001</v>
      </c>
      <c r="P628" s="8">
        <f>Table2[[#This Row],[pledged]]/Table2[[#This Row],[backers_count]]</f>
        <v>111.41025641025641</v>
      </c>
      <c r="Q628" t="str">
        <f>LEFT(Table2[[#This Row],[Category and Sub-Category]],FIND("/",Table2[[#This Row],[Category and Sub-Category]],1)-1)</f>
        <v>technology</v>
      </c>
      <c r="R628" t="str">
        <f>RIGHT(Table2[[#This Row],[Category and Sub-Category]],LEN(Table2[[#This Row],[Category and Sub-Category]])-FIND("/",Table2[[#This Row],[Category and Sub-Category]],1))</f>
        <v>web</v>
      </c>
      <c r="S628" s="13">
        <f>(((Table2[[#This Row],[launched_at]]/60)/60)/24)+DATE(1970,1,1)</f>
        <v>42198.559479166666</v>
      </c>
      <c r="T628" s="13">
        <f>(((Table2[[#This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Table2[[#This Row],[pledged]]/Table2[[#This Row],[goal]]</f>
        <v>2.0000000000000001E-4</v>
      </c>
      <c r="P629" s="8">
        <f>Table2[[#This Row],[pledged]]/Table2[[#This Row],[backers_count]]</f>
        <v>90</v>
      </c>
      <c r="Q629" t="str">
        <f>LEFT(Table2[[#This Row],[Category and Sub-Category]],FIND("/",Table2[[#This Row],[Category and Sub-Category]],1)-1)</f>
        <v>technology</v>
      </c>
      <c r="R629" t="str">
        <f>RIGHT(Table2[[#This Row],[Category and Sub-Category]],LEN(Table2[[#This Row],[Category and Sub-Category]])-FIND("/",Table2[[#This Row],[Category and Sub-Category]],1))</f>
        <v>web</v>
      </c>
      <c r="S629" s="13">
        <f>(((Table2[[#This Row],[launched_at]]/60)/60)/24)+DATE(1970,1,1)</f>
        <v>42384.306840277779</v>
      </c>
      <c r="T629" s="13">
        <f>(((Table2[[#This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Table2[[#This Row],[pledged]]/Table2[[#This Row],[goal]]</f>
        <v>0</v>
      </c>
      <c r="P630" s="8" t="e">
        <f>Table2[[#This Row],[pledged]]/Table2[[#This Row],[backers_count]]</f>
        <v>#DIV/0!</v>
      </c>
      <c r="Q630" t="str">
        <f>LEFT(Table2[[#This Row],[Category and Sub-Category]],FIND("/",Table2[[#This Row],[Category and Sub-Category]],1)-1)</f>
        <v>technology</v>
      </c>
      <c r="R630" t="str">
        <f>RIGHT(Table2[[#This Row],[Category and Sub-Category]],LEN(Table2[[#This Row],[Category and Sub-Category]])-FIND("/",Table2[[#This Row],[Category and Sub-Category]],1))</f>
        <v>web</v>
      </c>
      <c r="S630" s="13">
        <f>(((Table2[[#This Row],[launched_at]]/60)/60)/24)+DATE(1970,1,1)</f>
        <v>41803.692789351851</v>
      </c>
      <c r="T630" s="13">
        <f>(((Table2[[#This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Table2[[#This Row],[pledged]]/Table2[[#This Row],[goal]]</f>
        <v>1.75E-3</v>
      </c>
      <c r="P631" s="8">
        <f>Table2[[#This Row],[pledged]]/Table2[[#This Row],[backers_count]]</f>
        <v>116.66666666666667</v>
      </c>
      <c r="Q631" t="str">
        <f>LEFT(Table2[[#This Row],[Category and Sub-Category]],FIND("/",Table2[[#This Row],[Category and Sub-Category]],1)-1)</f>
        <v>technology</v>
      </c>
      <c r="R631" t="str">
        <f>RIGHT(Table2[[#This Row],[Category and Sub-Category]],LEN(Table2[[#This Row],[Category and Sub-Category]])-FIND("/",Table2[[#This Row],[Category and Sub-Category]],1))</f>
        <v>web</v>
      </c>
      <c r="S631" s="13">
        <f>(((Table2[[#This Row],[launched_at]]/60)/60)/24)+DATE(1970,1,1)</f>
        <v>42474.637824074074</v>
      </c>
      <c r="T631" s="13">
        <f>(((Table2[[#This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Table2[[#This Row],[pledged]]/Table2[[#This Row],[goal]]</f>
        <v>8.3340278356529708E-4</v>
      </c>
      <c r="P632" s="8">
        <f>Table2[[#This Row],[pledged]]/Table2[[#This Row],[backers_count]]</f>
        <v>10</v>
      </c>
      <c r="Q632" t="str">
        <f>LEFT(Table2[[#This Row],[Category and Sub-Category]],FIND("/",Table2[[#This Row],[Category and Sub-Category]],1)-1)</f>
        <v>technology</v>
      </c>
      <c r="R632" t="str">
        <f>RIGHT(Table2[[#This Row],[Category and Sub-Category]],LEN(Table2[[#This Row],[Category and Sub-Category]])-FIND("/",Table2[[#This Row],[Category and Sub-Category]],1))</f>
        <v>web</v>
      </c>
      <c r="S632" s="13">
        <f>(((Table2[[#This Row],[launched_at]]/60)/60)/24)+DATE(1970,1,1)</f>
        <v>42223.619456018518</v>
      </c>
      <c r="T632" s="13">
        <f>(((Table2[[#This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Table2[[#This Row],[pledged]]/Table2[[#This Row],[goal]]</f>
        <v>1.38E-2</v>
      </c>
      <c r="P633" s="8">
        <f>Table2[[#This Row],[pledged]]/Table2[[#This Row],[backers_count]]</f>
        <v>76.666666666666671</v>
      </c>
      <c r="Q633" t="str">
        <f>LEFT(Table2[[#This Row],[Category and Sub-Category]],FIND("/",Table2[[#This Row],[Category and Sub-Category]],1)-1)</f>
        <v>technology</v>
      </c>
      <c r="R633" t="str">
        <f>RIGHT(Table2[[#This Row],[Category and Sub-Category]],LEN(Table2[[#This Row],[Category and Sub-Category]])-FIND("/",Table2[[#This Row],[Category and Sub-Category]],1))</f>
        <v>web</v>
      </c>
      <c r="S633" s="13">
        <f>(((Table2[[#This Row],[launched_at]]/60)/60)/24)+DATE(1970,1,1)</f>
        <v>42489.772326388891</v>
      </c>
      <c r="T633" s="13">
        <f>(((Table2[[#This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Table2[[#This Row],[pledged]]/Table2[[#This Row],[goal]]</f>
        <v>0</v>
      </c>
      <c r="P634" s="8" t="e">
        <f>Table2[[#This Row],[pledged]]/Table2[[#This Row],[backers_count]]</f>
        <v>#DIV/0!</v>
      </c>
      <c r="Q634" t="str">
        <f>LEFT(Table2[[#This Row],[Category and Sub-Category]],FIND("/",Table2[[#This Row],[Category and Sub-Category]],1)-1)</f>
        <v>technology</v>
      </c>
      <c r="R634" t="str">
        <f>RIGHT(Table2[[#This Row],[Category and Sub-Category]],LEN(Table2[[#This Row],[Category and Sub-Category]])-FIND("/",Table2[[#This Row],[Category and Sub-Category]],1))</f>
        <v>web</v>
      </c>
      <c r="S634" s="13">
        <f>(((Table2[[#This Row],[launched_at]]/60)/60)/24)+DATE(1970,1,1)</f>
        <v>42303.659317129626</v>
      </c>
      <c r="T634" s="13">
        <f>(((Table2[[#This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Table2[[#This Row],[pledged]]/Table2[[#This Row],[goal]]</f>
        <v>0.1245</v>
      </c>
      <c r="P635" s="8">
        <f>Table2[[#This Row],[pledged]]/Table2[[#This Row],[backers_count]]</f>
        <v>49.8</v>
      </c>
      <c r="Q635" t="str">
        <f>LEFT(Table2[[#This Row],[Category and Sub-Category]],FIND("/",Table2[[#This Row],[Category and Sub-Category]],1)-1)</f>
        <v>technology</v>
      </c>
      <c r="R635" t="str">
        <f>RIGHT(Table2[[#This Row],[Category and Sub-Category]],LEN(Table2[[#This Row],[Category and Sub-Category]])-FIND("/",Table2[[#This Row],[Category and Sub-Category]],1))</f>
        <v>web</v>
      </c>
      <c r="S635" s="13">
        <f>(((Table2[[#This Row],[launched_at]]/60)/60)/24)+DATE(1970,1,1)</f>
        <v>42507.29932870371</v>
      </c>
      <c r="T635" s="13">
        <f>(((Table2[[#This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Table2[[#This Row],[pledged]]/Table2[[#This Row],[goal]]</f>
        <v>2.0000000000000001E-4</v>
      </c>
      <c r="P636" s="8">
        <f>Table2[[#This Row],[pledged]]/Table2[[#This Row],[backers_count]]</f>
        <v>1</v>
      </c>
      <c r="Q636" t="str">
        <f>LEFT(Table2[[#This Row],[Category and Sub-Category]],FIND("/",Table2[[#This Row],[Category and Sub-Category]],1)-1)</f>
        <v>technology</v>
      </c>
      <c r="R636" t="str">
        <f>RIGHT(Table2[[#This Row],[Category and Sub-Category]],LEN(Table2[[#This Row],[Category and Sub-Category]])-FIND("/",Table2[[#This Row],[Category and Sub-Category]],1))</f>
        <v>web</v>
      </c>
      <c r="S636" s="13">
        <f>(((Table2[[#This Row],[launched_at]]/60)/60)/24)+DATE(1970,1,1)</f>
        <v>42031.928576388891</v>
      </c>
      <c r="T636" s="13">
        <f>(((Table2[[#This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Table2[[#This Row],[pledged]]/Table2[[#This Row],[goal]]</f>
        <v>8.0000000000000007E-5</v>
      </c>
      <c r="P637" s="8">
        <f>Table2[[#This Row],[pledged]]/Table2[[#This Row],[backers_count]]</f>
        <v>2</v>
      </c>
      <c r="Q637" t="str">
        <f>LEFT(Table2[[#This Row],[Category and Sub-Category]],FIND("/",Table2[[#This Row],[Category and Sub-Category]],1)-1)</f>
        <v>technology</v>
      </c>
      <c r="R637" t="str">
        <f>RIGHT(Table2[[#This Row],[Category and Sub-Category]],LEN(Table2[[#This Row],[Category and Sub-Category]])-FIND("/",Table2[[#This Row],[Category and Sub-Category]],1))</f>
        <v>web</v>
      </c>
      <c r="S637" s="13">
        <f>(((Table2[[#This Row],[launched_at]]/60)/60)/24)+DATE(1970,1,1)</f>
        <v>42076.092152777783</v>
      </c>
      <c r="T637" s="13">
        <f>(((Table2[[#This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Table2[[#This Row],[pledged]]/Table2[[#This Row],[goal]]</f>
        <v>2E-3</v>
      </c>
      <c r="P638" s="8">
        <f>Table2[[#This Row],[pledged]]/Table2[[#This Row],[backers_count]]</f>
        <v>4</v>
      </c>
      <c r="Q638" t="str">
        <f>LEFT(Table2[[#This Row],[Category and Sub-Category]],FIND("/",Table2[[#This Row],[Category and Sub-Category]],1)-1)</f>
        <v>technology</v>
      </c>
      <c r="R638" t="str">
        <f>RIGHT(Table2[[#This Row],[Category and Sub-Category]],LEN(Table2[[#This Row],[Category and Sub-Category]])-FIND("/",Table2[[#This Row],[Category and Sub-Category]],1))</f>
        <v>web</v>
      </c>
      <c r="S638" s="13">
        <f>(((Table2[[#This Row],[launched_at]]/60)/60)/24)+DATE(1970,1,1)</f>
        <v>42131.455439814818</v>
      </c>
      <c r="T638" s="13">
        <f>(((Table2[[#This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Table2[[#This Row],[pledged]]/Table2[[#This Row],[goal]]</f>
        <v>0</v>
      </c>
      <c r="P639" s="8" t="e">
        <f>Table2[[#This Row],[pledged]]/Table2[[#This Row],[backers_count]]</f>
        <v>#DIV/0!</v>
      </c>
      <c r="Q639" t="str">
        <f>LEFT(Table2[[#This Row],[Category and Sub-Category]],FIND("/",Table2[[#This Row],[Category and Sub-Category]],1)-1)</f>
        <v>technology</v>
      </c>
      <c r="R639" t="str">
        <f>RIGHT(Table2[[#This Row],[Category and Sub-Category]],LEN(Table2[[#This Row],[Category and Sub-Category]])-FIND("/",Table2[[#This Row],[Category and Sub-Category]],1))</f>
        <v>web</v>
      </c>
      <c r="S639" s="13">
        <f>(((Table2[[#This Row],[launched_at]]/60)/60)/24)+DATE(1970,1,1)</f>
        <v>42762.962013888886</v>
      </c>
      <c r="T639" s="13">
        <f>(((Table2[[#This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Table2[[#This Row],[pledged]]/Table2[[#This Row],[goal]]</f>
        <v>9.0000000000000006E-5</v>
      </c>
      <c r="P640" s="8">
        <f>Table2[[#This Row],[pledged]]/Table2[[#This Row],[backers_count]]</f>
        <v>3</v>
      </c>
      <c r="Q640" t="str">
        <f>LEFT(Table2[[#This Row],[Category and Sub-Category]],FIND("/",Table2[[#This Row],[Category and Sub-Category]],1)-1)</f>
        <v>technology</v>
      </c>
      <c r="R640" t="str">
        <f>RIGHT(Table2[[#This Row],[Category and Sub-Category]],LEN(Table2[[#This Row],[Category and Sub-Category]])-FIND("/",Table2[[#This Row],[Category and Sub-Category]],1))</f>
        <v>web</v>
      </c>
      <c r="S640" s="13">
        <f>(((Table2[[#This Row],[launched_at]]/60)/60)/24)+DATE(1970,1,1)</f>
        <v>42759.593310185184</v>
      </c>
      <c r="T640" s="13">
        <f>(((Table2[[#This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Table2[[#This Row],[pledged]]/Table2[[#This Row],[goal]]</f>
        <v>9.9999999999999995E-7</v>
      </c>
      <c r="P641" s="8">
        <f>Table2[[#This Row],[pledged]]/Table2[[#This Row],[backers_count]]</f>
        <v>1</v>
      </c>
      <c r="Q641" t="str">
        <f>LEFT(Table2[[#This Row],[Category and Sub-Category]],FIND("/",Table2[[#This Row],[Category and Sub-Category]],1)-1)</f>
        <v>technology</v>
      </c>
      <c r="R641" t="str">
        <f>RIGHT(Table2[[#This Row],[Category and Sub-Category]],LEN(Table2[[#This Row],[Category and Sub-Category]])-FIND("/",Table2[[#This Row],[Category and Sub-Category]],1))</f>
        <v>web</v>
      </c>
      <c r="S641" s="13">
        <f>(((Table2[[#This Row],[launched_at]]/60)/60)/24)+DATE(1970,1,1)</f>
        <v>41865.583275462966</v>
      </c>
      <c r="T641" s="13">
        <f>(((Table2[[#This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Table2[[#This Row],[pledged]]/Table2[[#This Row],[goal]]</f>
        <v>1.4428571428571428</v>
      </c>
      <c r="P642" s="8">
        <f>Table2[[#This Row],[pledged]]/Table2[[#This Row],[backers_count]]</f>
        <v>50.5</v>
      </c>
      <c r="Q642" t="str">
        <f>LEFT(Table2[[#This Row],[Category and Sub-Category]],FIND("/",Table2[[#This Row],[Category and Sub-Category]],1)-1)</f>
        <v>technology</v>
      </c>
      <c r="R642" t="str">
        <f>RIGHT(Table2[[#This Row],[Category and Sub-Category]],LEN(Table2[[#This Row],[Category and Sub-Category]])-FIND("/",Table2[[#This Row],[Category and Sub-Category]],1))</f>
        <v>wearables</v>
      </c>
      <c r="S642" s="13">
        <f>(((Table2[[#This Row],[launched_at]]/60)/60)/24)+DATE(1970,1,1)</f>
        <v>42683.420312500006</v>
      </c>
      <c r="T642" s="13">
        <f>(((Table2[[#This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Table2[[#This Row],[pledged]]/Table2[[#This Row],[goal]]</f>
        <v>1.1916249999999999</v>
      </c>
      <c r="P643" s="8">
        <f>Table2[[#This Row],[pledged]]/Table2[[#This Row],[backers_count]]</f>
        <v>151.31746031746033</v>
      </c>
      <c r="Q643" t="str">
        <f>LEFT(Table2[[#This Row],[Category and Sub-Category]],FIND("/",Table2[[#This Row],[Category and Sub-Category]],1)-1)</f>
        <v>technology</v>
      </c>
      <c r="R643" t="str">
        <f>RIGHT(Table2[[#This Row],[Category and Sub-Category]],LEN(Table2[[#This Row],[Category and Sub-Category]])-FIND("/",Table2[[#This Row],[Category and Sub-Category]],1))</f>
        <v>wearables</v>
      </c>
      <c r="S643" s="13">
        <f>(((Table2[[#This Row],[launched_at]]/60)/60)/24)+DATE(1970,1,1)</f>
        <v>42199.57</v>
      </c>
      <c r="T643" s="13">
        <f>(((Table2[[#This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Table2[[#This Row],[pledged]]/Table2[[#This Row],[goal]]</f>
        <v>14.604850000000001</v>
      </c>
      <c r="P644" s="8">
        <f>Table2[[#This Row],[pledged]]/Table2[[#This Row],[backers_count]]</f>
        <v>134.3592456301748</v>
      </c>
      <c r="Q644" t="str">
        <f>LEFT(Table2[[#This Row],[Category and Sub-Category]],FIND("/",Table2[[#This Row],[Category and Sub-Category]],1)-1)</f>
        <v>technology</v>
      </c>
      <c r="R644" t="str">
        <f>RIGHT(Table2[[#This Row],[Category and Sub-Category]],LEN(Table2[[#This Row],[Category and Sub-Category]])-FIND("/",Table2[[#This Row],[Category and Sub-Category]],1))</f>
        <v>wearables</v>
      </c>
      <c r="S644" s="13">
        <f>(((Table2[[#This Row],[launched_at]]/60)/60)/24)+DATE(1970,1,1)</f>
        <v>42199.651319444441</v>
      </c>
      <c r="T644" s="13">
        <f>(((Table2[[#This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Table2[[#This Row],[pledged]]/Table2[[#This Row],[goal]]</f>
        <v>1.0580799999999999</v>
      </c>
      <c r="P645" s="8">
        <f>Table2[[#This Row],[pledged]]/Table2[[#This Row],[backers_count]]</f>
        <v>174.02631578947367</v>
      </c>
      <c r="Q645" t="str">
        <f>LEFT(Table2[[#This Row],[Category and Sub-Category]],FIND("/",Table2[[#This Row],[Category and Sub-Category]],1)-1)</f>
        <v>technology</v>
      </c>
      <c r="R645" t="str">
        <f>RIGHT(Table2[[#This Row],[Category and Sub-Category]],LEN(Table2[[#This Row],[Category and Sub-Category]])-FIND("/",Table2[[#This Row],[Category and Sub-Category]],1))</f>
        <v>wearables</v>
      </c>
      <c r="S645" s="13">
        <f>(((Table2[[#This Row],[launched_at]]/60)/60)/24)+DATE(1970,1,1)</f>
        <v>42100.642071759255</v>
      </c>
      <c r="T645" s="13">
        <f>(((Table2[[#This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Table2[[#This Row],[pledged]]/Table2[[#This Row],[goal]]</f>
        <v>3.0011791999999997</v>
      </c>
      <c r="P646" s="8">
        <f>Table2[[#This Row],[pledged]]/Table2[[#This Row],[backers_count]]</f>
        <v>73.486268364348675</v>
      </c>
      <c r="Q646" t="str">
        <f>LEFT(Table2[[#This Row],[Category and Sub-Category]],FIND("/",Table2[[#This Row],[Category and Sub-Category]],1)-1)</f>
        <v>technology</v>
      </c>
      <c r="R646" t="str">
        <f>RIGHT(Table2[[#This Row],[Category and Sub-Category]],LEN(Table2[[#This Row],[Category and Sub-Category]])-FIND("/",Table2[[#This Row],[Category and Sub-Category]],1))</f>
        <v>wearables</v>
      </c>
      <c r="S646" s="13">
        <f>(((Table2[[#This Row],[launched_at]]/60)/60)/24)+DATE(1970,1,1)</f>
        <v>41898.665960648148</v>
      </c>
      <c r="T646" s="13">
        <f>(((Table2[[#This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Table2[[#This Row],[pledged]]/Table2[[#This Row],[goal]]</f>
        <v>2.7869999999999999</v>
      </c>
      <c r="P647" s="8">
        <f>Table2[[#This Row],[pledged]]/Table2[[#This Row],[backers_count]]</f>
        <v>23.518987341772153</v>
      </c>
      <c r="Q647" t="str">
        <f>LEFT(Table2[[#This Row],[Category and Sub-Category]],FIND("/",Table2[[#This Row],[Category and Sub-Category]],1)-1)</f>
        <v>technology</v>
      </c>
      <c r="R647" t="str">
        <f>RIGHT(Table2[[#This Row],[Category and Sub-Category]],LEN(Table2[[#This Row],[Category and Sub-Category]])-FIND("/",Table2[[#This Row],[Category and Sub-Category]],1))</f>
        <v>wearables</v>
      </c>
      <c r="S647" s="13">
        <f>(((Table2[[#This Row],[launched_at]]/60)/60)/24)+DATE(1970,1,1)</f>
        <v>42564.026319444441</v>
      </c>
      <c r="T647" s="13">
        <f>(((Table2[[#This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Table2[[#This Row],[pledged]]/Table2[[#This Row],[goal]]</f>
        <v>1.3187625000000001</v>
      </c>
      <c r="P648" s="8">
        <f>Table2[[#This Row],[pledged]]/Table2[[#This Row],[backers_count]]</f>
        <v>39.074444444444445</v>
      </c>
      <c r="Q648" t="str">
        <f>LEFT(Table2[[#This Row],[Category and Sub-Category]],FIND("/",Table2[[#This Row],[Category and Sub-Category]],1)-1)</f>
        <v>technology</v>
      </c>
      <c r="R648" t="str">
        <f>RIGHT(Table2[[#This Row],[Category and Sub-Category]],LEN(Table2[[#This Row],[Category and Sub-Category]])-FIND("/",Table2[[#This Row],[Category and Sub-Category]],1))</f>
        <v>wearables</v>
      </c>
      <c r="S648" s="13">
        <f>(((Table2[[#This Row],[launched_at]]/60)/60)/24)+DATE(1970,1,1)</f>
        <v>41832.852627314816</v>
      </c>
      <c r="T648" s="13">
        <f>(((Table2[[#This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Table2[[#This Row],[pledged]]/Table2[[#This Row],[goal]]</f>
        <v>1.0705</v>
      </c>
      <c r="P649" s="8">
        <f>Table2[[#This Row],[pledged]]/Table2[[#This Row],[backers_count]]</f>
        <v>125.94117647058823</v>
      </c>
      <c r="Q649" t="str">
        <f>LEFT(Table2[[#This Row],[Category and Sub-Category]],FIND("/",Table2[[#This Row],[Category and Sub-Category]],1)-1)</f>
        <v>technology</v>
      </c>
      <c r="R649" t="str">
        <f>RIGHT(Table2[[#This Row],[Category and Sub-Category]],LEN(Table2[[#This Row],[Category and Sub-Category]])-FIND("/",Table2[[#This Row],[Category and Sub-Category]],1))</f>
        <v>wearables</v>
      </c>
      <c r="S649" s="13">
        <f>(((Table2[[#This Row],[launched_at]]/60)/60)/24)+DATE(1970,1,1)</f>
        <v>42416.767928240741</v>
      </c>
      <c r="T649" s="13">
        <f>(((Table2[[#This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Table2[[#This Row],[pledged]]/Table2[[#This Row],[goal]]</f>
        <v>1.2682285714285715</v>
      </c>
      <c r="P650" s="8">
        <f>Table2[[#This Row],[pledged]]/Table2[[#This Row],[backers_count]]</f>
        <v>1644</v>
      </c>
      <c r="Q650" t="str">
        <f>LEFT(Table2[[#This Row],[Category and Sub-Category]],FIND("/",Table2[[#This Row],[Category and Sub-Category]],1)-1)</f>
        <v>technology</v>
      </c>
      <c r="R650" t="str">
        <f>RIGHT(Table2[[#This Row],[Category and Sub-Category]],LEN(Table2[[#This Row],[Category and Sub-Category]])-FIND("/",Table2[[#This Row],[Category and Sub-Category]],1))</f>
        <v>wearables</v>
      </c>
      <c r="S650" s="13">
        <f>(((Table2[[#This Row],[launched_at]]/60)/60)/24)+DATE(1970,1,1)</f>
        <v>41891.693379629629</v>
      </c>
      <c r="T650" s="13">
        <f>(((Table2[[#This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Table2[[#This Row],[pledged]]/Table2[[#This Row],[goal]]</f>
        <v>1.3996</v>
      </c>
      <c r="P651" s="8">
        <f>Table2[[#This Row],[pledged]]/Table2[[#This Row],[backers_count]]</f>
        <v>42.670731707317074</v>
      </c>
      <c r="Q651" t="str">
        <f>LEFT(Table2[[#This Row],[Category and Sub-Category]],FIND("/",Table2[[#This Row],[Category and Sub-Category]],1)-1)</f>
        <v>technology</v>
      </c>
      <c r="R651" t="str">
        <f>RIGHT(Table2[[#This Row],[Category and Sub-Category]],LEN(Table2[[#This Row],[Category and Sub-Category]])-FIND("/",Table2[[#This Row],[Category and Sub-Category]],1))</f>
        <v>wearables</v>
      </c>
      <c r="S651" s="13">
        <f>(((Table2[[#This Row],[launched_at]]/60)/60)/24)+DATE(1970,1,1)</f>
        <v>41877.912187499998</v>
      </c>
      <c r="T651" s="13">
        <f>(((Table2[[#This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Table2[[#This Row],[pledged]]/Table2[[#This Row],[goal]]</f>
        <v>1.1240000000000001</v>
      </c>
      <c r="P652" s="8">
        <f>Table2[[#This Row],[pledged]]/Table2[[#This Row],[backers_count]]</f>
        <v>35.125</v>
      </c>
      <c r="Q652" t="str">
        <f>LEFT(Table2[[#This Row],[Category and Sub-Category]],FIND("/",Table2[[#This Row],[Category and Sub-Category]],1)-1)</f>
        <v>technology</v>
      </c>
      <c r="R652" t="str">
        <f>RIGHT(Table2[[#This Row],[Category and Sub-Category]],LEN(Table2[[#This Row],[Category and Sub-Category]])-FIND("/",Table2[[#This Row],[Category and Sub-Category]],1))</f>
        <v>wearables</v>
      </c>
      <c r="S652" s="13">
        <f>(((Table2[[#This Row],[launched_at]]/60)/60)/24)+DATE(1970,1,1)</f>
        <v>41932.036851851852</v>
      </c>
      <c r="T652" s="13">
        <f>(((Table2[[#This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Table2[[#This Row],[pledged]]/Table2[[#This Row],[goal]]</f>
        <v>1.00528</v>
      </c>
      <c r="P653" s="8">
        <f>Table2[[#This Row],[pledged]]/Table2[[#This Row],[backers_count]]</f>
        <v>239.35238095238094</v>
      </c>
      <c r="Q653" t="str">
        <f>LEFT(Table2[[#This Row],[Category and Sub-Category]],FIND("/",Table2[[#This Row],[Category and Sub-Category]],1)-1)</f>
        <v>technology</v>
      </c>
      <c r="R653" t="str">
        <f>RIGHT(Table2[[#This Row],[Category and Sub-Category]],LEN(Table2[[#This Row],[Category and Sub-Category]])-FIND("/",Table2[[#This Row],[Category and Sub-Category]],1))</f>
        <v>wearables</v>
      </c>
      <c r="S653" s="13">
        <f>(((Table2[[#This Row],[launched_at]]/60)/60)/24)+DATE(1970,1,1)</f>
        <v>41956.017488425925</v>
      </c>
      <c r="T653" s="13">
        <f>(((Table2[[#This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Table2[[#This Row],[pledged]]/Table2[[#This Row],[goal]]</f>
        <v>1.0046666666666666</v>
      </c>
      <c r="P654" s="8">
        <f>Table2[[#This Row],[pledged]]/Table2[[#This Row],[backers_count]]</f>
        <v>107.64285714285714</v>
      </c>
      <c r="Q654" t="str">
        <f>LEFT(Table2[[#This Row],[Category and Sub-Category]],FIND("/",Table2[[#This Row],[Category and Sub-Category]],1)-1)</f>
        <v>technology</v>
      </c>
      <c r="R654" t="str">
        <f>RIGHT(Table2[[#This Row],[Category and Sub-Category]],LEN(Table2[[#This Row],[Category and Sub-Category]])-FIND("/",Table2[[#This Row],[Category and Sub-Category]],1))</f>
        <v>wearables</v>
      </c>
      <c r="S654" s="13">
        <f>(((Table2[[#This Row],[launched_at]]/60)/60)/24)+DATE(1970,1,1)</f>
        <v>42675.690393518518</v>
      </c>
      <c r="T654" s="13">
        <f>(((Table2[[#This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Table2[[#This Row],[pledged]]/Table2[[#This Row],[goal]]</f>
        <v>1.4144600000000001</v>
      </c>
      <c r="P655" s="8">
        <f>Table2[[#This Row],[pledged]]/Table2[[#This Row],[backers_count]]</f>
        <v>95.830623306233065</v>
      </c>
      <c r="Q655" t="str">
        <f>LEFT(Table2[[#This Row],[Category and Sub-Category]],FIND("/",Table2[[#This Row],[Category and Sub-Category]],1)-1)</f>
        <v>technology</v>
      </c>
      <c r="R655" t="str">
        <f>RIGHT(Table2[[#This Row],[Category and Sub-Category]],LEN(Table2[[#This Row],[Category and Sub-Category]])-FIND("/",Table2[[#This Row],[Category and Sub-Category]],1))</f>
        <v>wearables</v>
      </c>
      <c r="S655" s="13">
        <f>(((Table2[[#This Row],[launched_at]]/60)/60)/24)+DATE(1970,1,1)</f>
        <v>42199.618518518517</v>
      </c>
      <c r="T655" s="13">
        <f>(((Table2[[#This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Table2[[#This Row],[pledged]]/Table2[[#This Row],[goal]]</f>
        <v>2.6729166666666666</v>
      </c>
      <c r="P656" s="8">
        <f>Table2[[#This Row],[pledged]]/Table2[[#This Row],[backers_count]]</f>
        <v>31.663376110562684</v>
      </c>
      <c r="Q656" t="str">
        <f>LEFT(Table2[[#This Row],[Category and Sub-Category]],FIND("/",Table2[[#This Row],[Category and Sub-Category]],1)-1)</f>
        <v>technology</v>
      </c>
      <c r="R656" t="str">
        <f>RIGHT(Table2[[#This Row],[Category and Sub-Category]],LEN(Table2[[#This Row],[Category and Sub-Category]])-FIND("/",Table2[[#This Row],[Category and Sub-Category]],1))</f>
        <v>wearables</v>
      </c>
      <c r="S656" s="13">
        <f>(((Table2[[#This Row],[launched_at]]/60)/60)/24)+DATE(1970,1,1)</f>
        <v>42163.957326388889</v>
      </c>
      <c r="T656" s="13">
        <f>(((Table2[[#This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Table2[[#This Row],[pledged]]/Table2[[#This Row],[goal]]</f>
        <v>1.4688749999999999</v>
      </c>
      <c r="P657" s="8">
        <f>Table2[[#This Row],[pledged]]/Table2[[#This Row],[backers_count]]</f>
        <v>42.886861313868614</v>
      </c>
      <c r="Q657" t="str">
        <f>LEFT(Table2[[#This Row],[Category and Sub-Category]],FIND("/",Table2[[#This Row],[Category and Sub-Category]],1)-1)</f>
        <v>technology</v>
      </c>
      <c r="R657" t="str">
        <f>RIGHT(Table2[[#This Row],[Category and Sub-Category]],LEN(Table2[[#This Row],[Category and Sub-Category]])-FIND("/",Table2[[#This Row],[Category and Sub-Category]],1))</f>
        <v>wearables</v>
      </c>
      <c r="S657" s="13">
        <f>(((Table2[[#This Row],[launched_at]]/60)/60)/24)+DATE(1970,1,1)</f>
        <v>42045.957314814819</v>
      </c>
      <c r="T657" s="13">
        <f>(((Table2[[#This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Table2[[#This Row],[pledged]]/Table2[[#This Row],[goal]]</f>
        <v>2.1356000000000002</v>
      </c>
      <c r="P658" s="8">
        <f>Table2[[#This Row],[pledged]]/Table2[[#This Row],[backers_count]]</f>
        <v>122.73563218390805</v>
      </c>
      <c r="Q658" t="str">
        <f>LEFT(Table2[[#This Row],[Category and Sub-Category]],FIND("/",Table2[[#This Row],[Category and Sub-Category]],1)-1)</f>
        <v>technology</v>
      </c>
      <c r="R658" t="str">
        <f>RIGHT(Table2[[#This Row],[Category and Sub-Category]],LEN(Table2[[#This Row],[Category and Sub-Category]])-FIND("/",Table2[[#This Row],[Category and Sub-Category]],1))</f>
        <v>wearables</v>
      </c>
      <c r="S658" s="13">
        <f>(((Table2[[#This Row],[launched_at]]/60)/60)/24)+DATE(1970,1,1)</f>
        <v>42417.804618055554</v>
      </c>
      <c r="T658" s="13">
        <f>(((Table2[[#This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Table2[[#This Row],[pledged]]/Table2[[#This Row],[goal]]</f>
        <v>1.2569999999999999</v>
      </c>
      <c r="P659" s="8">
        <f>Table2[[#This Row],[pledged]]/Table2[[#This Row],[backers_count]]</f>
        <v>190.45454545454547</v>
      </c>
      <c r="Q659" t="str">
        <f>LEFT(Table2[[#This Row],[Category and Sub-Category]],FIND("/",Table2[[#This Row],[Category and Sub-Category]],1)-1)</f>
        <v>technology</v>
      </c>
      <c r="R659" t="str">
        <f>RIGHT(Table2[[#This Row],[Category and Sub-Category]],LEN(Table2[[#This Row],[Category and Sub-Category]])-FIND("/",Table2[[#This Row],[Category and Sub-Category]],1))</f>
        <v>wearables</v>
      </c>
      <c r="S659" s="13">
        <f>(((Table2[[#This Row],[launched_at]]/60)/60)/24)+DATE(1970,1,1)</f>
        <v>42331.84574074074</v>
      </c>
      <c r="T659" s="13">
        <f>(((Table2[[#This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Table2[[#This Row],[pledged]]/Table2[[#This Row],[goal]]</f>
        <v>1.0446206037108834</v>
      </c>
      <c r="P660" s="8">
        <f>Table2[[#This Row],[pledged]]/Table2[[#This Row],[backers_count]]</f>
        <v>109.33695652173913</v>
      </c>
      <c r="Q660" t="str">
        <f>LEFT(Table2[[#This Row],[Category and Sub-Category]],FIND("/",Table2[[#This Row],[Category and Sub-Category]],1)-1)</f>
        <v>technology</v>
      </c>
      <c r="R660" t="str">
        <f>RIGHT(Table2[[#This Row],[Category and Sub-Category]],LEN(Table2[[#This Row],[Category and Sub-Category]])-FIND("/",Table2[[#This Row],[Category and Sub-Category]],1))</f>
        <v>wearables</v>
      </c>
      <c r="S660" s="13">
        <f>(((Table2[[#This Row],[launched_at]]/60)/60)/24)+DATE(1970,1,1)</f>
        <v>42179.160752314812</v>
      </c>
      <c r="T660" s="13">
        <f>(((Table2[[#This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Table2[[#This Row],[pledged]]/Table2[[#This Row],[goal]]</f>
        <v>1.0056666666666667</v>
      </c>
      <c r="P661" s="8">
        <f>Table2[[#This Row],[pledged]]/Table2[[#This Row],[backers_count]]</f>
        <v>143.66666666666666</v>
      </c>
      <c r="Q661" t="str">
        <f>LEFT(Table2[[#This Row],[Category and Sub-Category]],FIND("/",Table2[[#This Row],[Category and Sub-Category]],1)-1)</f>
        <v>technology</v>
      </c>
      <c r="R661" t="str">
        <f>RIGHT(Table2[[#This Row],[Category and Sub-Category]],LEN(Table2[[#This Row],[Category and Sub-Category]])-FIND("/",Table2[[#This Row],[Category and Sub-Category]],1))</f>
        <v>wearables</v>
      </c>
      <c r="S661" s="13">
        <f>(((Table2[[#This Row],[launched_at]]/60)/60)/24)+DATE(1970,1,1)</f>
        <v>42209.593692129631</v>
      </c>
      <c r="T661" s="13">
        <f>(((Table2[[#This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Table2[[#This Row],[pledged]]/Table2[[#This Row],[goal]]</f>
        <v>3.058E-2</v>
      </c>
      <c r="P662" s="8">
        <f>Table2[[#This Row],[pledged]]/Table2[[#This Row],[backers_count]]</f>
        <v>84.944444444444443</v>
      </c>
      <c r="Q662" t="str">
        <f>LEFT(Table2[[#This Row],[Category and Sub-Category]],FIND("/",Table2[[#This Row],[Category and Sub-Category]],1)-1)</f>
        <v>technology</v>
      </c>
      <c r="R662" t="str">
        <f>RIGHT(Table2[[#This Row],[Category and Sub-Category]],LEN(Table2[[#This Row],[Category and Sub-Category]])-FIND("/",Table2[[#This Row],[Category and Sub-Category]],1))</f>
        <v>wearables</v>
      </c>
      <c r="S662" s="13">
        <f>(((Table2[[#This Row],[launched_at]]/60)/60)/24)+DATE(1970,1,1)</f>
        <v>41922.741655092592</v>
      </c>
      <c r="T662" s="13">
        <f>(((Table2[[#This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Table2[[#This Row],[pledged]]/Table2[[#This Row],[goal]]</f>
        <v>9.4999999999999998E-3</v>
      </c>
      <c r="P663" s="8">
        <f>Table2[[#This Row],[pledged]]/Table2[[#This Row],[backers_count]]</f>
        <v>10.555555555555555</v>
      </c>
      <c r="Q663" t="str">
        <f>LEFT(Table2[[#This Row],[Category and Sub-Category]],FIND("/",Table2[[#This Row],[Category and Sub-Category]],1)-1)</f>
        <v>technology</v>
      </c>
      <c r="R663" t="str">
        <f>RIGHT(Table2[[#This Row],[Category and Sub-Category]],LEN(Table2[[#This Row],[Category and Sub-Category]])-FIND("/",Table2[[#This Row],[Category and Sub-Category]],1))</f>
        <v>wearables</v>
      </c>
      <c r="S663" s="13">
        <f>(((Table2[[#This Row],[launched_at]]/60)/60)/24)+DATE(1970,1,1)</f>
        <v>42636.645358796297</v>
      </c>
      <c r="T663" s="13">
        <f>(((Table2[[#This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Table2[[#This Row],[pledged]]/Table2[[#This Row],[goal]]</f>
        <v>4.0000000000000001E-3</v>
      </c>
      <c r="P664" s="8">
        <f>Table2[[#This Row],[pledged]]/Table2[[#This Row],[backers_count]]</f>
        <v>39</v>
      </c>
      <c r="Q664" t="str">
        <f>LEFT(Table2[[#This Row],[Category and Sub-Category]],FIND("/",Table2[[#This Row],[Category and Sub-Category]],1)-1)</f>
        <v>technology</v>
      </c>
      <c r="R664" t="str">
        <f>RIGHT(Table2[[#This Row],[Category and Sub-Category]],LEN(Table2[[#This Row],[Category and Sub-Category]])-FIND("/",Table2[[#This Row],[Category and Sub-Category]],1))</f>
        <v>wearables</v>
      </c>
      <c r="S664" s="13">
        <f>(((Table2[[#This Row],[launched_at]]/60)/60)/24)+DATE(1970,1,1)</f>
        <v>41990.438043981485</v>
      </c>
      <c r="T664" s="13">
        <f>(((Table2[[#This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Table2[[#This Row],[pledged]]/Table2[[#This Row],[goal]]</f>
        <v>3.5000000000000001E-3</v>
      </c>
      <c r="P665" s="8">
        <f>Table2[[#This Row],[pledged]]/Table2[[#This Row],[backers_count]]</f>
        <v>100</v>
      </c>
      <c r="Q665" t="str">
        <f>LEFT(Table2[[#This Row],[Category and Sub-Category]],FIND("/",Table2[[#This Row],[Category and Sub-Category]],1)-1)</f>
        <v>technology</v>
      </c>
      <c r="R665" t="str">
        <f>RIGHT(Table2[[#This Row],[Category and Sub-Category]],LEN(Table2[[#This Row],[Category and Sub-Category]])-FIND("/",Table2[[#This Row],[Category and Sub-Category]],1))</f>
        <v>wearables</v>
      </c>
      <c r="S665" s="13">
        <f>(((Table2[[#This Row],[launched_at]]/60)/60)/24)+DATE(1970,1,1)</f>
        <v>42173.843240740738</v>
      </c>
      <c r="T665" s="13">
        <f>(((Table2[[#This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Table2[[#This Row],[pledged]]/Table2[[#This Row],[goal]]</f>
        <v>7.5333333333333335E-2</v>
      </c>
      <c r="P666" s="8">
        <f>Table2[[#This Row],[pledged]]/Table2[[#This Row],[backers_count]]</f>
        <v>31.172413793103448</v>
      </c>
      <c r="Q666" t="str">
        <f>LEFT(Table2[[#This Row],[Category and Sub-Category]],FIND("/",Table2[[#This Row],[Category and Sub-Category]],1)-1)</f>
        <v>technology</v>
      </c>
      <c r="R666" t="str">
        <f>RIGHT(Table2[[#This Row],[Category and Sub-Category]],LEN(Table2[[#This Row],[Category and Sub-Category]])-FIND("/",Table2[[#This Row],[Category and Sub-Category]],1))</f>
        <v>wearables</v>
      </c>
      <c r="S666" s="13">
        <f>(((Table2[[#This Row],[launched_at]]/60)/60)/24)+DATE(1970,1,1)</f>
        <v>42077.666377314818</v>
      </c>
      <c r="T666" s="13">
        <f>(((Table2[[#This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Table2[[#This Row],[pledged]]/Table2[[#This Row],[goal]]</f>
        <v>0.18640000000000001</v>
      </c>
      <c r="P667" s="8">
        <f>Table2[[#This Row],[pledged]]/Table2[[#This Row],[backers_count]]</f>
        <v>155.33333333333334</v>
      </c>
      <c r="Q667" t="str">
        <f>LEFT(Table2[[#This Row],[Category and Sub-Category]],FIND("/",Table2[[#This Row],[Category and Sub-Category]],1)-1)</f>
        <v>technology</v>
      </c>
      <c r="R667" t="str">
        <f>RIGHT(Table2[[#This Row],[Category and Sub-Category]],LEN(Table2[[#This Row],[Category and Sub-Category]])-FIND("/",Table2[[#This Row],[Category and Sub-Category]],1))</f>
        <v>wearables</v>
      </c>
      <c r="S667" s="13">
        <f>(((Table2[[#This Row],[launched_at]]/60)/60)/24)+DATE(1970,1,1)</f>
        <v>42688.711354166662</v>
      </c>
      <c r="T667" s="13">
        <f>(((Table2[[#This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Table2[[#This Row],[pledged]]/Table2[[#This Row],[goal]]</f>
        <v>4.0000000000000003E-5</v>
      </c>
      <c r="P668" s="8">
        <f>Table2[[#This Row],[pledged]]/Table2[[#This Row],[backers_count]]</f>
        <v>2</v>
      </c>
      <c r="Q668" t="str">
        <f>LEFT(Table2[[#This Row],[Category and Sub-Category]],FIND("/",Table2[[#This Row],[Category and Sub-Category]],1)-1)</f>
        <v>technology</v>
      </c>
      <c r="R668" t="str">
        <f>RIGHT(Table2[[#This Row],[Category and Sub-Category]],LEN(Table2[[#This Row],[Category and Sub-Category]])-FIND("/",Table2[[#This Row],[Category and Sub-Category]],1))</f>
        <v>wearables</v>
      </c>
      <c r="S668" s="13">
        <f>(((Table2[[#This Row],[launched_at]]/60)/60)/24)+DATE(1970,1,1)</f>
        <v>41838.832152777781</v>
      </c>
      <c r="T668" s="13">
        <f>(((Table2[[#This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Table2[[#This Row],[pledged]]/Table2[[#This Row],[goal]]</f>
        <v>0.1002</v>
      </c>
      <c r="P669" s="8">
        <f>Table2[[#This Row],[pledged]]/Table2[[#This Row],[backers_count]]</f>
        <v>178.92857142857142</v>
      </c>
      <c r="Q669" t="str">
        <f>LEFT(Table2[[#This Row],[Category and Sub-Category]],FIND("/",Table2[[#This Row],[Category and Sub-Category]],1)-1)</f>
        <v>technology</v>
      </c>
      <c r="R669" t="str">
        <f>RIGHT(Table2[[#This Row],[Category and Sub-Category]],LEN(Table2[[#This Row],[Category and Sub-Category]])-FIND("/",Table2[[#This Row],[Category and Sub-Category]],1))</f>
        <v>wearables</v>
      </c>
      <c r="S669" s="13">
        <f>(((Table2[[#This Row],[launched_at]]/60)/60)/24)+DATE(1970,1,1)</f>
        <v>42632.373414351852</v>
      </c>
      <c r="T669" s="13">
        <f>(((Table2[[#This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Table2[[#This Row],[pledged]]/Table2[[#This Row],[goal]]</f>
        <v>4.5600000000000002E-2</v>
      </c>
      <c r="P670" s="8">
        <f>Table2[[#This Row],[pledged]]/Table2[[#This Row],[backers_count]]</f>
        <v>27.36</v>
      </c>
      <c r="Q670" t="str">
        <f>LEFT(Table2[[#This Row],[Category and Sub-Category]],FIND("/",Table2[[#This Row],[Category and Sub-Category]],1)-1)</f>
        <v>technology</v>
      </c>
      <c r="R670" t="str">
        <f>RIGHT(Table2[[#This Row],[Category and Sub-Category]],LEN(Table2[[#This Row],[Category and Sub-Category]])-FIND("/",Table2[[#This Row],[Category and Sub-Category]],1))</f>
        <v>wearables</v>
      </c>
      <c r="S670" s="13">
        <f>(((Table2[[#This Row],[launched_at]]/60)/60)/24)+DATE(1970,1,1)</f>
        <v>42090.831273148149</v>
      </c>
      <c r="T670" s="13">
        <f>(((Table2[[#This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Table2[[#This Row],[pledged]]/Table2[[#This Row],[goal]]</f>
        <v>0.21507499999999999</v>
      </c>
      <c r="P671" s="8">
        <f>Table2[[#This Row],[pledged]]/Table2[[#This Row],[backers_count]]</f>
        <v>1536.25</v>
      </c>
      <c r="Q671" t="str">
        <f>LEFT(Table2[[#This Row],[Category and Sub-Category]],FIND("/",Table2[[#This Row],[Category and Sub-Category]],1)-1)</f>
        <v>technology</v>
      </c>
      <c r="R671" t="str">
        <f>RIGHT(Table2[[#This Row],[Category and Sub-Category]],LEN(Table2[[#This Row],[Category and Sub-Category]])-FIND("/",Table2[[#This Row],[Category and Sub-Category]],1))</f>
        <v>wearables</v>
      </c>
      <c r="S671" s="13">
        <f>(((Table2[[#This Row],[launched_at]]/60)/60)/24)+DATE(1970,1,1)</f>
        <v>42527.625671296293</v>
      </c>
      <c r="T671" s="13">
        <f>(((Table2[[#This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Table2[[#This Row],[pledged]]/Table2[[#This Row],[goal]]</f>
        <v>0.29276666666666668</v>
      </c>
      <c r="P672" s="8">
        <f>Table2[[#This Row],[pledged]]/Table2[[#This Row],[backers_count]]</f>
        <v>84.99677419354839</v>
      </c>
      <c r="Q672" t="str">
        <f>LEFT(Table2[[#This Row],[Category and Sub-Category]],FIND("/",Table2[[#This Row],[Category and Sub-Category]],1)-1)</f>
        <v>technology</v>
      </c>
      <c r="R672" t="str">
        <f>RIGHT(Table2[[#This Row],[Category and Sub-Category]],LEN(Table2[[#This Row],[Category and Sub-Category]])-FIND("/",Table2[[#This Row],[Category and Sub-Category]],1))</f>
        <v>wearables</v>
      </c>
      <c r="S672" s="13">
        <f>(((Table2[[#This Row],[launched_at]]/60)/60)/24)+DATE(1970,1,1)</f>
        <v>42506.709722222222</v>
      </c>
      <c r="T672" s="13">
        <f>(((Table2[[#This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Table2[[#This Row],[pledged]]/Table2[[#This Row],[goal]]</f>
        <v>0.39426666666666665</v>
      </c>
      <c r="P673" s="8">
        <f>Table2[[#This Row],[pledged]]/Table2[[#This Row],[backers_count]]</f>
        <v>788.5333333333333</v>
      </c>
      <c r="Q673" t="str">
        <f>LEFT(Table2[[#This Row],[Category and Sub-Category]],FIND("/",Table2[[#This Row],[Category and Sub-Category]],1)-1)</f>
        <v>technology</v>
      </c>
      <c r="R673" t="str">
        <f>RIGHT(Table2[[#This Row],[Category and Sub-Category]],LEN(Table2[[#This Row],[Category and Sub-Category]])-FIND("/",Table2[[#This Row],[Category and Sub-Category]],1))</f>
        <v>wearables</v>
      </c>
      <c r="S673" s="13">
        <f>(((Table2[[#This Row],[launched_at]]/60)/60)/24)+DATE(1970,1,1)</f>
        <v>41984.692731481482</v>
      </c>
      <c r="T673" s="13">
        <f>(((Table2[[#This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Table2[[#This Row],[pledged]]/Table2[[#This Row],[goal]]</f>
        <v>0.21628</v>
      </c>
      <c r="P674" s="8">
        <f>Table2[[#This Row],[pledged]]/Table2[[#This Row],[backers_count]]</f>
        <v>50.29767441860465</v>
      </c>
      <c r="Q674" t="str">
        <f>LEFT(Table2[[#This Row],[Category and Sub-Category]],FIND("/",Table2[[#This Row],[Category and Sub-Category]],1)-1)</f>
        <v>technology</v>
      </c>
      <c r="R674" t="str">
        <f>RIGHT(Table2[[#This Row],[Category and Sub-Category]],LEN(Table2[[#This Row],[Category and Sub-Category]])-FIND("/",Table2[[#This Row],[Category and Sub-Category]],1))</f>
        <v>wearables</v>
      </c>
      <c r="S674" s="13">
        <f>(((Table2[[#This Row],[launched_at]]/60)/60)/24)+DATE(1970,1,1)</f>
        <v>41974.219490740739</v>
      </c>
      <c r="T674" s="13">
        <f>(((Table2[[#This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Table2[[#This Row],[pledged]]/Table2[[#This Row],[goal]]</f>
        <v>2.0500000000000002E-3</v>
      </c>
      <c r="P675" s="8">
        <f>Table2[[#This Row],[pledged]]/Table2[[#This Row],[backers_count]]</f>
        <v>68.333333333333329</v>
      </c>
      <c r="Q675" t="str">
        <f>LEFT(Table2[[#This Row],[Category and Sub-Category]],FIND("/",Table2[[#This Row],[Category and Sub-Category]],1)-1)</f>
        <v>technology</v>
      </c>
      <c r="R675" t="str">
        <f>RIGHT(Table2[[#This Row],[Category and Sub-Category]],LEN(Table2[[#This Row],[Category and Sub-Category]])-FIND("/",Table2[[#This Row],[Category and Sub-Category]],1))</f>
        <v>wearables</v>
      </c>
      <c r="S675" s="13">
        <f>(((Table2[[#This Row],[launched_at]]/60)/60)/24)+DATE(1970,1,1)</f>
        <v>41838.840474537035</v>
      </c>
      <c r="T675" s="13">
        <f>(((Table2[[#This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Table2[[#This Row],[pledged]]/Table2[[#This Row],[goal]]</f>
        <v>2.9999999999999997E-4</v>
      </c>
      <c r="P676" s="8">
        <f>Table2[[#This Row],[pledged]]/Table2[[#This Row],[backers_count]]</f>
        <v>7.5</v>
      </c>
      <c r="Q676" t="str">
        <f>LEFT(Table2[[#This Row],[Category and Sub-Category]],FIND("/",Table2[[#This Row],[Category and Sub-Category]],1)-1)</f>
        <v>technology</v>
      </c>
      <c r="R676" t="str">
        <f>RIGHT(Table2[[#This Row],[Category and Sub-Category]],LEN(Table2[[#This Row],[Category and Sub-Category]])-FIND("/",Table2[[#This Row],[Category and Sub-Category]],1))</f>
        <v>wearables</v>
      </c>
      <c r="S676" s="13">
        <f>(((Table2[[#This Row],[launched_at]]/60)/60)/24)+DATE(1970,1,1)</f>
        <v>41803.116053240738</v>
      </c>
      <c r="T676" s="13">
        <f>(((Table2[[#This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Table2[[#This Row],[pledged]]/Table2[[#This Row],[goal]]</f>
        <v>0.14849999999999999</v>
      </c>
      <c r="P677" s="8">
        <f>Table2[[#This Row],[pledged]]/Table2[[#This Row],[backers_count]]</f>
        <v>34.269230769230766</v>
      </c>
      <c r="Q677" t="str">
        <f>LEFT(Table2[[#This Row],[Category and Sub-Category]],FIND("/",Table2[[#This Row],[Category and Sub-Category]],1)-1)</f>
        <v>technology</v>
      </c>
      <c r="R677" t="str">
        <f>RIGHT(Table2[[#This Row],[Category and Sub-Category]],LEN(Table2[[#This Row],[Category and Sub-Category]])-FIND("/",Table2[[#This Row],[Category and Sub-Category]],1))</f>
        <v>wearables</v>
      </c>
      <c r="S677" s="13">
        <f>(((Table2[[#This Row],[launched_at]]/60)/60)/24)+DATE(1970,1,1)</f>
        <v>41975.930601851855</v>
      </c>
      <c r="T677" s="13">
        <f>(((Table2[[#This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Table2[[#This Row],[pledged]]/Table2[[#This Row],[goal]]</f>
        <v>1.4710000000000001E-2</v>
      </c>
      <c r="P678" s="8">
        <f>Table2[[#This Row],[pledged]]/Table2[[#This Row],[backers_count]]</f>
        <v>61.291666666666664</v>
      </c>
      <c r="Q678" t="str">
        <f>LEFT(Table2[[#This Row],[Category and Sub-Category]],FIND("/",Table2[[#This Row],[Category and Sub-Category]],1)-1)</f>
        <v>technology</v>
      </c>
      <c r="R678" t="str">
        <f>RIGHT(Table2[[#This Row],[Category and Sub-Category]],LEN(Table2[[#This Row],[Category and Sub-Category]])-FIND("/",Table2[[#This Row],[Category and Sub-Category]],1))</f>
        <v>wearables</v>
      </c>
      <c r="S678" s="13">
        <f>(((Table2[[#This Row],[launched_at]]/60)/60)/24)+DATE(1970,1,1)</f>
        <v>42012.768298611118</v>
      </c>
      <c r="T678" s="13">
        <f>(((Table2[[#This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Table2[[#This Row],[pledged]]/Table2[[#This Row],[goal]]</f>
        <v>0.25584000000000001</v>
      </c>
      <c r="P679" s="8">
        <f>Table2[[#This Row],[pledged]]/Table2[[#This Row],[backers_count]]</f>
        <v>133.25</v>
      </c>
      <c r="Q679" t="str">
        <f>LEFT(Table2[[#This Row],[Category and Sub-Category]],FIND("/",Table2[[#This Row],[Category and Sub-Category]],1)-1)</f>
        <v>technology</v>
      </c>
      <c r="R679" t="str">
        <f>RIGHT(Table2[[#This Row],[Category and Sub-Category]],LEN(Table2[[#This Row],[Category and Sub-Category]])-FIND("/",Table2[[#This Row],[Category and Sub-Category]],1))</f>
        <v>wearables</v>
      </c>
      <c r="S679" s="13">
        <f>(((Table2[[#This Row],[launched_at]]/60)/60)/24)+DATE(1970,1,1)</f>
        <v>42504.403877314813</v>
      </c>
      <c r="T679" s="13">
        <f>(((Table2[[#This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Table2[[#This Row],[pledged]]/Table2[[#This Row],[goal]]</f>
        <v>3.8206896551724136E-2</v>
      </c>
      <c r="P680" s="8">
        <f>Table2[[#This Row],[pledged]]/Table2[[#This Row],[backers_count]]</f>
        <v>65.17647058823529</v>
      </c>
      <c r="Q680" t="str">
        <f>LEFT(Table2[[#This Row],[Category and Sub-Category]],FIND("/",Table2[[#This Row],[Category and Sub-Category]],1)-1)</f>
        <v>technology</v>
      </c>
      <c r="R680" t="str">
        <f>RIGHT(Table2[[#This Row],[Category and Sub-Category]],LEN(Table2[[#This Row],[Category and Sub-Category]])-FIND("/",Table2[[#This Row],[Category and Sub-Category]],1))</f>
        <v>wearables</v>
      </c>
      <c r="S680" s="13">
        <f>(((Table2[[#This Row],[launched_at]]/60)/60)/24)+DATE(1970,1,1)</f>
        <v>42481.376597222217</v>
      </c>
      <c r="T680" s="13">
        <f>(((Table2[[#This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Table2[[#This Row],[pledged]]/Table2[[#This Row],[goal]]</f>
        <v>0.15485964912280703</v>
      </c>
      <c r="P681" s="8">
        <f>Table2[[#This Row],[pledged]]/Table2[[#This Row],[backers_count]]</f>
        <v>93.90425531914893</v>
      </c>
      <c r="Q681" t="str">
        <f>LEFT(Table2[[#This Row],[Category and Sub-Category]],FIND("/",Table2[[#This Row],[Category and Sub-Category]],1)-1)</f>
        <v>technology</v>
      </c>
      <c r="R681" t="str">
        <f>RIGHT(Table2[[#This Row],[Category and Sub-Category]],LEN(Table2[[#This Row],[Category and Sub-Category]])-FIND("/",Table2[[#This Row],[Category and Sub-Category]],1))</f>
        <v>wearables</v>
      </c>
      <c r="S681" s="13">
        <f>(((Table2[[#This Row],[launched_at]]/60)/60)/24)+DATE(1970,1,1)</f>
        <v>42556.695706018523</v>
      </c>
      <c r="T681" s="13">
        <f>(((Table2[[#This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Table2[[#This Row],[pledged]]/Table2[[#This Row],[goal]]</f>
        <v>0.25912000000000002</v>
      </c>
      <c r="P682" s="8">
        <f>Table2[[#This Row],[pledged]]/Table2[[#This Row],[backers_count]]</f>
        <v>150.65116279069767</v>
      </c>
      <c r="Q682" t="str">
        <f>LEFT(Table2[[#This Row],[Category and Sub-Category]],FIND("/",Table2[[#This Row],[Category and Sub-Category]],1)-1)</f>
        <v>technology</v>
      </c>
      <c r="R682" t="str">
        <f>RIGHT(Table2[[#This Row],[Category and Sub-Category]],LEN(Table2[[#This Row],[Category and Sub-Category]])-FIND("/",Table2[[#This Row],[Category and Sub-Category]],1))</f>
        <v>wearables</v>
      </c>
      <c r="S682" s="13">
        <f>(((Table2[[#This Row],[launched_at]]/60)/60)/24)+DATE(1970,1,1)</f>
        <v>41864.501516203702</v>
      </c>
      <c r="T682" s="13">
        <f>(((Table2[[#This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Table2[[#This Row],[pledged]]/Table2[[#This Row],[goal]]</f>
        <v>4.0000000000000002E-4</v>
      </c>
      <c r="P683" s="8">
        <f>Table2[[#This Row],[pledged]]/Table2[[#This Row],[backers_count]]</f>
        <v>1</v>
      </c>
      <c r="Q683" t="str">
        <f>LEFT(Table2[[#This Row],[Category and Sub-Category]],FIND("/",Table2[[#This Row],[Category and Sub-Category]],1)-1)</f>
        <v>technology</v>
      </c>
      <c r="R683" t="str">
        <f>RIGHT(Table2[[#This Row],[Category and Sub-Category]],LEN(Table2[[#This Row],[Category and Sub-Category]])-FIND("/",Table2[[#This Row],[Category and Sub-Category]],1))</f>
        <v>wearables</v>
      </c>
      <c r="S683" s="13">
        <f>(((Table2[[#This Row],[launched_at]]/60)/60)/24)+DATE(1970,1,1)</f>
        <v>42639.805601851855</v>
      </c>
      <c r="T683" s="13">
        <f>(((Table2[[#This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Table2[[#This Row],[pledged]]/Table2[[#This Row],[goal]]</f>
        <v>1.06E-3</v>
      </c>
      <c r="P684" s="8">
        <f>Table2[[#This Row],[pledged]]/Table2[[#This Row],[backers_count]]</f>
        <v>13.25</v>
      </c>
      <c r="Q684" t="str">
        <f>LEFT(Table2[[#This Row],[Category and Sub-Category]],FIND("/",Table2[[#This Row],[Category and Sub-Category]],1)-1)</f>
        <v>technology</v>
      </c>
      <c r="R684" t="str">
        <f>RIGHT(Table2[[#This Row],[Category and Sub-Category]],LEN(Table2[[#This Row],[Category and Sub-Category]])-FIND("/",Table2[[#This Row],[Category and Sub-Category]],1))</f>
        <v>wearables</v>
      </c>
      <c r="S684" s="13">
        <f>(((Table2[[#This Row],[launched_at]]/60)/60)/24)+DATE(1970,1,1)</f>
        <v>42778.765300925923</v>
      </c>
      <c r="T684" s="13">
        <f>(((Table2[[#This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Table2[[#This Row],[pledged]]/Table2[[#This Row],[goal]]</f>
        <v>8.5142857142857138E-3</v>
      </c>
      <c r="P685" s="8">
        <f>Table2[[#This Row],[pledged]]/Table2[[#This Row],[backers_count]]</f>
        <v>99.333333333333329</v>
      </c>
      <c r="Q685" t="str">
        <f>LEFT(Table2[[#This Row],[Category and Sub-Category]],FIND("/",Table2[[#This Row],[Category and Sub-Category]],1)-1)</f>
        <v>technology</v>
      </c>
      <c r="R685" t="str">
        <f>RIGHT(Table2[[#This Row],[Category and Sub-Category]],LEN(Table2[[#This Row],[Category and Sub-Category]])-FIND("/",Table2[[#This Row],[Category and Sub-Category]],1))</f>
        <v>wearables</v>
      </c>
      <c r="S685" s="13">
        <f>(((Table2[[#This Row],[launched_at]]/60)/60)/24)+DATE(1970,1,1)</f>
        <v>42634.900046296301</v>
      </c>
      <c r="T685" s="13">
        <f>(((Table2[[#This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Table2[[#This Row],[pledged]]/Table2[[#This Row],[goal]]</f>
        <v>7.4837500000000001E-2</v>
      </c>
      <c r="P686" s="8">
        <f>Table2[[#This Row],[pledged]]/Table2[[#This Row],[backers_count]]</f>
        <v>177.39259259259259</v>
      </c>
      <c r="Q686" t="str">
        <f>LEFT(Table2[[#This Row],[Category and Sub-Category]],FIND("/",Table2[[#This Row],[Category and Sub-Category]],1)-1)</f>
        <v>technology</v>
      </c>
      <c r="R686" t="str">
        <f>RIGHT(Table2[[#This Row],[Category and Sub-Category]],LEN(Table2[[#This Row],[Category and Sub-Category]])-FIND("/",Table2[[#This Row],[Category and Sub-Category]],1))</f>
        <v>wearables</v>
      </c>
      <c r="S686" s="13">
        <f>(((Table2[[#This Row],[launched_at]]/60)/60)/24)+DATE(1970,1,1)</f>
        <v>41809.473275462966</v>
      </c>
      <c r="T686" s="13">
        <f>(((Table2[[#This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Table2[[#This Row],[pledged]]/Table2[[#This Row],[goal]]</f>
        <v>0.27650000000000002</v>
      </c>
      <c r="P687" s="8">
        <f>Table2[[#This Row],[pledged]]/Table2[[#This Row],[backers_count]]</f>
        <v>55.3</v>
      </c>
      <c r="Q687" t="str">
        <f>LEFT(Table2[[#This Row],[Category and Sub-Category]],FIND("/",Table2[[#This Row],[Category and Sub-Category]],1)-1)</f>
        <v>technology</v>
      </c>
      <c r="R687" t="str">
        <f>RIGHT(Table2[[#This Row],[Category and Sub-Category]],LEN(Table2[[#This Row],[Category and Sub-Category]])-FIND("/",Table2[[#This Row],[Category and Sub-Category]],1))</f>
        <v>wearables</v>
      </c>
      <c r="S687" s="13">
        <f>(((Table2[[#This Row],[launched_at]]/60)/60)/24)+DATE(1970,1,1)</f>
        <v>41971.866574074069</v>
      </c>
      <c r="T687" s="13">
        <f>(((Table2[[#This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Table2[[#This Row],[pledged]]/Table2[[#This Row],[goal]]</f>
        <v>0</v>
      </c>
      <c r="P688" s="8" t="e">
        <f>Table2[[#This Row],[pledged]]/Table2[[#This Row],[backers_count]]</f>
        <v>#DIV/0!</v>
      </c>
      <c r="Q688" t="str">
        <f>LEFT(Table2[[#This Row],[Category and Sub-Category]],FIND("/",Table2[[#This Row],[Category and Sub-Category]],1)-1)</f>
        <v>technology</v>
      </c>
      <c r="R688" t="str">
        <f>RIGHT(Table2[[#This Row],[Category and Sub-Category]],LEN(Table2[[#This Row],[Category and Sub-Category]])-FIND("/",Table2[[#This Row],[Category and Sub-Category]],1))</f>
        <v>wearables</v>
      </c>
      <c r="S688" s="13">
        <f>(((Table2[[#This Row],[launched_at]]/60)/60)/24)+DATE(1970,1,1)</f>
        <v>42189.673263888893</v>
      </c>
      <c r="T688" s="13">
        <f>(((Table2[[#This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Table2[[#This Row],[pledged]]/Table2[[#This Row],[goal]]</f>
        <v>3.5499999999999997E-2</v>
      </c>
      <c r="P689" s="8">
        <f>Table2[[#This Row],[pledged]]/Table2[[#This Row],[backers_count]]</f>
        <v>591.66666666666663</v>
      </c>
      <c r="Q689" t="str">
        <f>LEFT(Table2[[#This Row],[Category and Sub-Category]],FIND("/",Table2[[#This Row],[Category and Sub-Category]],1)-1)</f>
        <v>technology</v>
      </c>
      <c r="R689" t="str">
        <f>RIGHT(Table2[[#This Row],[Category and Sub-Category]],LEN(Table2[[#This Row],[Category and Sub-Category]])-FIND("/",Table2[[#This Row],[Category and Sub-Category]],1))</f>
        <v>wearables</v>
      </c>
      <c r="S689" s="13">
        <f>(((Table2[[#This Row],[launched_at]]/60)/60)/24)+DATE(1970,1,1)</f>
        <v>42711.750613425931</v>
      </c>
      <c r="T689" s="13">
        <f>(((Table2[[#This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Table2[[#This Row],[pledged]]/Table2[[#This Row],[goal]]</f>
        <v>0.72989999999999999</v>
      </c>
      <c r="P690" s="8">
        <f>Table2[[#This Row],[pledged]]/Table2[[#This Row],[backers_count]]</f>
        <v>405.5</v>
      </c>
      <c r="Q690" t="str">
        <f>LEFT(Table2[[#This Row],[Category and Sub-Category]],FIND("/",Table2[[#This Row],[Category and Sub-Category]],1)-1)</f>
        <v>technology</v>
      </c>
      <c r="R690" t="str">
        <f>RIGHT(Table2[[#This Row],[Category and Sub-Category]],LEN(Table2[[#This Row],[Category and Sub-Category]])-FIND("/",Table2[[#This Row],[Category and Sub-Category]],1))</f>
        <v>wearables</v>
      </c>
      <c r="S690" s="13">
        <f>(((Table2[[#This Row],[launched_at]]/60)/60)/24)+DATE(1970,1,1)</f>
        <v>42262.104780092588</v>
      </c>
      <c r="T690" s="13">
        <f>(((Table2[[#This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Table2[[#This Row],[pledged]]/Table2[[#This Row],[goal]]</f>
        <v>0.57648750000000004</v>
      </c>
      <c r="P691" s="8">
        <f>Table2[[#This Row],[pledged]]/Table2[[#This Row],[backers_count]]</f>
        <v>343.14732142857144</v>
      </c>
      <c r="Q691" t="str">
        <f>LEFT(Table2[[#This Row],[Category and Sub-Category]],FIND("/",Table2[[#This Row],[Category and Sub-Category]],1)-1)</f>
        <v>technology</v>
      </c>
      <c r="R691" t="str">
        <f>RIGHT(Table2[[#This Row],[Category and Sub-Category]],LEN(Table2[[#This Row],[Category and Sub-Category]])-FIND("/",Table2[[#This Row],[Category and Sub-Category]],1))</f>
        <v>wearables</v>
      </c>
      <c r="S691" s="13">
        <f>(((Table2[[#This Row],[launched_at]]/60)/60)/24)+DATE(1970,1,1)</f>
        <v>42675.66778935185</v>
      </c>
      <c r="T691" s="13">
        <f>(((Table2[[#This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Table2[[#This Row],[pledged]]/Table2[[#This Row],[goal]]</f>
        <v>0.1234</v>
      </c>
      <c r="P692" s="8">
        <f>Table2[[#This Row],[pledged]]/Table2[[#This Row],[backers_count]]</f>
        <v>72.588235294117652</v>
      </c>
      <c r="Q692" t="str">
        <f>LEFT(Table2[[#This Row],[Category and Sub-Category]],FIND("/",Table2[[#This Row],[Category and Sub-Category]],1)-1)</f>
        <v>technology</v>
      </c>
      <c r="R692" t="str">
        <f>RIGHT(Table2[[#This Row],[Category and Sub-Category]],LEN(Table2[[#This Row],[Category and Sub-Category]])-FIND("/",Table2[[#This Row],[Category and Sub-Category]],1))</f>
        <v>wearables</v>
      </c>
      <c r="S692" s="13">
        <f>(((Table2[[#This Row],[launched_at]]/60)/60)/24)+DATE(1970,1,1)</f>
        <v>42579.634733796294</v>
      </c>
      <c r="T692" s="13">
        <f>(((Table2[[#This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Table2[[#This Row],[pledged]]/Table2[[#This Row],[goal]]</f>
        <v>5.1999999999999998E-3</v>
      </c>
      <c r="P693" s="8">
        <f>Table2[[#This Row],[pledged]]/Table2[[#This Row],[backers_count]]</f>
        <v>26</v>
      </c>
      <c r="Q693" t="str">
        <f>LEFT(Table2[[#This Row],[Category and Sub-Category]],FIND("/",Table2[[#This Row],[Category and Sub-Category]],1)-1)</f>
        <v>technology</v>
      </c>
      <c r="R693" t="str">
        <f>RIGHT(Table2[[#This Row],[Category and Sub-Category]],LEN(Table2[[#This Row],[Category and Sub-Category]])-FIND("/",Table2[[#This Row],[Category and Sub-Category]],1))</f>
        <v>wearables</v>
      </c>
      <c r="S693" s="13">
        <f>(((Table2[[#This Row],[launched_at]]/60)/60)/24)+DATE(1970,1,1)</f>
        <v>42158.028310185182</v>
      </c>
      <c r="T693" s="13">
        <f>(((Table2[[#This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Table2[[#This Row],[pledged]]/Table2[[#This Row],[goal]]</f>
        <v>6.5299999999999997E-2</v>
      </c>
      <c r="P694" s="8">
        <f>Table2[[#This Row],[pledged]]/Table2[[#This Row],[backers_count]]</f>
        <v>6.4975124378109452</v>
      </c>
      <c r="Q694" t="str">
        <f>LEFT(Table2[[#This Row],[Category and Sub-Category]],FIND("/",Table2[[#This Row],[Category and Sub-Category]],1)-1)</f>
        <v>technology</v>
      </c>
      <c r="R694" t="str">
        <f>RIGHT(Table2[[#This Row],[Category and Sub-Category]],LEN(Table2[[#This Row],[Category and Sub-Category]])-FIND("/",Table2[[#This Row],[Category and Sub-Category]],1))</f>
        <v>wearables</v>
      </c>
      <c r="S694" s="13">
        <f>(((Table2[[#This Row],[launched_at]]/60)/60)/24)+DATE(1970,1,1)</f>
        <v>42696.37572916667</v>
      </c>
      <c r="T694" s="13">
        <f>(((Table2[[#This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Table2[[#This Row],[pledged]]/Table2[[#This Row],[goal]]</f>
        <v>0.35338000000000003</v>
      </c>
      <c r="P695" s="8">
        <f>Table2[[#This Row],[pledged]]/Table2[[#This Row],[backers_count]]</f>
        <v>119.38513513513513</v>
      </c>
      <c r="Q695" t="str">
        <f>LEFT(Table2[[#This Row],[Category and Sub-Category]],FIND("/",Table2[[#This Row],[Category and Sub-Category]],1)-1)</f>
        <v>technology</v>
      </c>
      <c r="R695" t="str">
        <f>RIGHT(Table2[[#This Row],[Category and Sub-Category]],LEN(Table2[[#This Row],[Category and Sub-Category]])-FIND("/",Table2[[#This Row],[Category and Sub-Category]],1))</f>
        <v>wearables</v>
      </c>
      <c r="S695" s="13">
        <f>(((Table2[[#This Row],[launched_at]]/60)/60)/24)+DATE(1970,1,1)</f>
        <v>42094.808182870373</v>
      </c>
      <c r="T695" s="13">
        <f>(((Table2[[#This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Table2[[#This Row],[pledged]]/Table2[[#This Row],[goal]]</f>
        <v>3.933333333333333E-3</v>
      </c>
      <c r="P696" s="8">
        <f>Table2[[#This Row],[pledged]]/Table2[[#This Row],[backers_count]]</f>
        <v>84.285714285714292</v>
      </c>
      <c r="Q696" t="str">
        <f>LEFT(Table2[[#This Row],[Category and Sub-Category]],FIND("/",Table2[[#This Row],[Category and Sub-Category]],1)-1)</f>
        <v>technology</v>
      </c>
      <c r="R696" t="str">
        <f>RIGHT(Table2[[#This Row],[Category and Sub-Category]],LEN(Table2[[#This Row],[Category and Sub-Category]])-FIND("/",Table2[[#This Row],[Category and Sub-Category]],1))</f>
        <v>wearables</v>
      </c>
      <c r="S696" s="13">
        <f>(((Table2[[#This Row],[launched_at]]/60)/60)/24)+DATE(1970,1,1)</f>
        <v>42737.663877314815</v>
      </c>
      <c r="T696" s="13">
        <f>(((Table2[[#This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Table2[[#This Row],[pledged]]/Table2[[#This Row],[goal]]</f>
        <v>1.06E-2</v>
      </c>
      <c r="P697" s="8">
        <f>Table2[[#This Row],[pledged]]/Table2[[#This Row],[backers_count]]</f>
        <v>90.857142857142861</v>
      </c>
      <c r="Q697" t="str">
        <f>LEFT(Table2[[#This Row],[Category and Sub-Category]],FIND("/",Table2[[#This Row],[Category and Sub-Category]],1)-1)</f>
        <v>technology</v>
      </c>
      <c r="R697" t="str">
        <f>RIGHT(Table2[[#This Row],[Category and Sub-Category]],LEN(Table2[[#This Row],[Category and Sub-Category]])-FIND("/",Table2[[#This Row],[Category and Sub-Category]],1))</f>
        <v>wearables</v>
      </c>
      <c r="S697" s="13">
        <f>(((Table2[[#This Row],[launched_at]]/60)/60)/24)+DATE(1970,1,1)</f>
        <v>41913.521064814813</v>
      </c>
      <c r="T697" s="13">
        <f>(((Table2[[#This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Table2[[#This Row],[pledged]]/Table2[[#This Row],[goal]]</f>
        <v>5.7142857142857145E-6</v>
      </c>
      <c r="P698" s="8">
        <f>Table2[[#This Row],[pledged]]/Table2[[#This Row],[backers_count]]</f>
        <v>1</v>
      </c>
      <c r="Q698" t="str">
        <f>LEFT(Table2[[#This Row],[Category and Sub-Category]],FIND("/",Table2[[#This Row],[Category and Sub-Category]],1)-1)</f>
        <v>technology</v>
      </c>
      <c r="R698" t="str">
        <f>RIGHT(Table2[[#This Row],[Category and Sub-Category]],LEN(Table2[[#This Row],[Category and Sub-Category]])-FIND("/",Table2[[#This Row],[Category and Sub-Category]],1))</f>
        <v>wearables</v>
      </c>
      <c r="S698" s="13">
        <f>(((Table2[[#This Row],[launched_at]]/60)/60)/24)+DATE(1970,1,1)</f>
        <v>41815.927106481482</v>
      </c>
      <c r="T698" s="13">
        <f>(((Table2[[#This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Table2[[#This Row],[pledged]]/Table2[[#This Row],[goal]]</f>
        <v>0.46379999999999999</v>
      </c>
      <c r="P699" s="8">
        <f>Table2[[#This Row],[pledged]]/Table2[[#This Row],[backers_count]]</f>
        <v>20.342105263157894</v>
      </c>
      <c r="Q699" t="str">
        <f>LEFT(Table2[[#This Row],[Category and Sub-Category]],FIND("/",Table2[[#This Row],[Category and Sub-Category]],1)-1)</f>
        <v>technology</v>
      </c>
      <c r="R699" t="str">
        <f>RIGHT(Table2[[#This Row],[Category and Sub-Category]],LEN(Table2[[#This Row],[Category and Sub-Category]])-FIND("/",Table2[[#This Row],[Category and Sub-Category]],1))</f>
        <v>wearables</v>
      </c>
      <c r="S699" s="13">
        <f>(((Table2[[#This Row],[launched_at]]/60)/60)/24)+DATE(1970,1,1)</f>
        <v>42388.523020833338</v>
      </c>
      <c r="T699" s="13">
        <f>(((Table2[[#This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Table2[[#This Row],[pledged]]/Table2[[#This Row],[goal]]</f>
        <v>0.15390000000000001</v>
      </c>
      <c r="P700" s="8">
        <f>Table2[[#This Row],[pledged]]/Table2[[#This Row],[backers_count]]</f>
        <v>530.68965517241384</v>
      </c>
      <c r="Q700" t="str">
        <f>LEFT(Table2[[#This Row],[Category and Sub-Category]],FIND("/",Table2[[#This Row],[Category and Sub-Category]],1)-1)</f>
        <v>technology</v>
      </c>
      <c r="R700" t="str">
        <f>RIGHT(Table2[[#This Row],[Category and Sub-Category]],LEN(Table2[[#This Row],[Category and Sub-Category]])-FIND("/",Table2[[#This Row],[Category and Sub-Category]],1))</f>
        <v>wearables</v>
      </c>
      <c r="S700" s="13">
        <f>(((Table2[[#This Row],[launched_at]]/60)/60)/24)+DATE(1970,1,1)</f>
        <v>41866.931076388886</v>
      </c>
      <c r="T700" s="13">
        <f>(((Table2[[#This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Table2[[#This Row],[pledged]]/Table2[[#This Row],[goal]]</f>
        <v>0.824221076923077</v>
      </c>
      <c r="P701" s="8">
        <f>Table2[[#This Row],[pledged]]/Table2[[#This Row],[backers_count]]</f>
        <v>120.39184269662923</v>
      </c>
      <c r="Q701" t="str">
        <f>LEFT(Table2[[#This Row],[Category and Sub-Category]],FIND("/",Table2[[#This Row],[Category and Sub-Category]],1)-1)</f>
        <v>technology</v>
      </c>
      <c r="R701" t="str">
        <f>RIGHT(Table2[[#This Row],[Category and Sub-Category]],LEN(Table2[[#This Row],[Category and Sub-Category]])-FIND("/",Table2[[#This Row],[Category and Sub-Category]],1))</f>
        <v>wearables</v>
      </c>
      <c r="S701" s="13">
        <f>(((Table2[[#This Row],[launched_at]]/60)/60)/24)+DATE(1970,1,1)</f>
        <v>41563.485509259262</v>
      </c>
      <c r="T701" s="13">
        <f>(((Table2[[#This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Table2[[#This Row],[pledged]]/Table2[[#This Row],[goal]]</f>
        <v>2.6866666666666667E-2</v>
      </c>
      <c r="P702" s="8">
        <f>Table2[[#This Row],[pledged]]/Table2[[#This Row],[backers_count]]</f>
        <v>13</v>
      </c>
      <c r="Q702" t="str">
        <f>LEFT(Table2[[#This Row],[Category and Sub-Category]],FIND("/",Table2[[#This Row],[Category and Sub-Category]],1)-1)</f>
        <v>technology</v>
      </c>
      <c r="R702" t="str">
        <f>RIGHT(Table2[[#This Row],[Category and Sub-Category]],LEN(Table2[[#This Row],[Category and Sub-Category]])-FIND("/",Table2[[#This Row],[Category and Sub-Category]],1))</f>
        <v>wearables</v>
      </c>
      <c r="S702" s="13">
        <f>(((Table2[[#This Row],[launched_at]]/60)/60)/24)+DATE(1970,1,1)</f>
        <v>42715.688437500001</v>
      </c>
      <c r="T702" s="13">
        <f>(((Table2[[#This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Table2[[#This Row],[pledged]]/Table2[[#This Row],[goal]]</f>
        <v>0.26600000000000001</v>
      </c>
      <c r="P703" s="8">
        <f>Table2[[#This Row],[pledged]]/Table2[[#This Row],[backers_count]]</f>
        <v>291.33333333333331</v>
      </c>
      <c r="Q703" t="str">
        <f>LEFT(Table2[[#This Row],[Category and Sub-Category]],FIND("/",Table2[[#This Row],[Category and Sub-Category]],1)-1)</f>
        <v>technology</v>
      </c>
      <c r="R703" t="str">
        <f>RIGHT(Table2[[#This Row],[Category and Sub-Category]],LEN(Table2[[#This Row],[Category and Sub-Category]])-FIND("/",Table2[[#This Row],[Category and Sub-Category]],1))</f>
        <v>wearables</v>
      </c>
      <c r="S703" s="13">
        <f>(((Table2[[#This Row],[launched_at]]/60)/60)/24)+DATE(1970,1,1)</f>
        <v>41813.662962962961</v>
      </c>
      <c r="T703" s="13">
        <f>(((Table2[[#This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Table2[[#This Row],[pledged]]/Table2[[#This Row],[goal]]</f>
        <v>0.30813400000000002</v>
      </c>
      <c r="P704" s="8">
        <f>Table2[[#This Row],[pledged]]/Table2[[#This Row],[backers_count]]</f>
        <v>124.9191891891892</v>
      </c>
      <c r="Q704" t="str">
        <f>LEFT(Table2[[#This Row],[Category and Sub-Category]],FIND("/",Table2[[#This Row],[Category and Sub-Category]],1)-1)</f>
        <v>technology</v>
      </c>
      <c r="R704" t="str">
        <f>RIGHT(Table2[[#This Row],[Category and Sub-Category]],LEN(Table2[[#This Row],[Category and Sub-Category]])-FIND("/",Table2[[#This Row],[Category and Sub-Category]],1))</f>
        <v>wearables</v>
      </c>
      <c r="S704" s="13">
        <f>(((Table2[[#This Row],[launched_at]]/60)/60)/24)+DATE(1970,1,1)</f>
        <v>42668.726701388892</v>
      </c>
      <c r="T704" s="13">
        <f>(((Table2[[#This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Table2[[#This Row],[pledged]]/Table2[[#This Row],[goal]]</f>
        <v>5.5800000000000002E-2</v>
      </c>
      <c r="P705" s="8">
        <f>Table2[[#This Row],[pledged]]/Table2[[#This Row],[backers_count]]</f>
        <v>119.57142857142857</v>
      </c>
      <c r="Q705" t="str">
        <f>LEFT(Table2[[#This Row],[Category and Sub-Category]],FIND("/",Table2[[#This Row],[Category and Sub-Category]],1)-1)</f>
        <v>technology</v>
      </c>
      <c r="R705" t="str">
        <f>RIGHT(Table2[[#This Row],[Category and Sub-Category]],LEN(Table2[[#This Row],[Category and Sub-Category]])-FIND("/",Table2[[#This Row],[Category and Sub-Category]],1))</f>
        <v>wearables</v>
      </c>
      <c r="S705" s="13">
        <f>(((Table2[[#This Row],[launched_at]]/60)/60)/24)+DATE(1970,1,1)</f>
        <v>42711.950798611113</v>
      </c>
      <c r="T705" s="13">
        <f>(((Table2[[#This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Table2[[#This Row],[pledged]]/Table2[[#This Row],[goal]]</f>
        <v>8.7454545454545458E-3</v>
      </c>
      <c r="P706" s="8">
        <f>Table2[[#This Row],[pledged]]/Table2[[#This Row],[backers_count]]</f>
        <v>120.25</v>
      </c>
      <c r="Q706" t="str">
        <f>LEFT(Table2[[#This Row],[Category and Sub-Category]],FIND("/",Table2[[#This Row],[Category and Sub-Category]],1)-1)</f>
        <v>technology</v>
      </c>
      <c r="R706" t="str">
        <f>RIGHT(Table2[[#This Row],[Category and Sub-Category]],LEN(Table2[[#This Row],[Category and Sub-Category]])-FIND("/",Table2[[#This Row],[Category and Sub-Category]],1))</f>
        <v>wearables</v>
      </c>
      <c r="S706" s="13">
        <f>(((Table2[[#This Row],[launched_at]]/60)/60)/24)+DATE(1970,1,1)</f>
        <v>42726.192916666667</v>
      </c>
      <c r="T706" s="13">
        <f>(((Table2[[#This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Table2[[#This Row],[pledged]]/Table2[[#This Row],[goal]]</f>
        <v>9.7699999999999992E-3</v>
      </c>
      <c r="P707" s="8">
        <f>Table2[[#This Row],[pledged]]/Table2[[#This Row],[backers_count]]</f>
        <v>195.4</v>
      </c>
      <c r="Q707" t="str">
        <f>LEFT(Table2[[#This Row],[Category and Sub-Category]],FIND("/",Table2[[#This Row],[Category and Sub-Category]],1)-1)</f>
        <v>technology</v>
      </c>
      <c r="R707" t="str">
        <f>RIGHT(Table2[[#This Row],[Category and Sub-Category]],LEN(Table2[[#This Row],[Category and Sub-Category]])-FIND("/",Table2[[#This Row],[Category and Sub-Category]],1))</f>
        <v>wearables</v>
      </c>
      <c r="S707" s="13">
        <f>(((Table2[[#This Row],[launched_at]]/60)/60)/24)+DATE(1970,1,1)</f>
        <v>42726.491643518515</v>
      </c>
      <c r="T707" s="13">
        <f>(((Table2[[#This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Table2[[#This Row],[pledged]]/Table2[[#This Row],[goal]]</f>
        <v>0</v>
      </c>
      <c r="P708" s="8" t="e">
        <f>Table2[[#This Row],[pledged]]/Table2[[#This Row],[backers_count]]</f>
        <v>#DIV/0!</v>
      </c>
      <c r="Q708" t="str">
        <f>LEFT(Table2[[#This Row],[Category and Sub-Category]],FIND("/",Table2[[#This Row],[Category and Sub-Category]],1)-1)</f>
        <v>technology</v>
      </c>
      <c r="R708" t="str">
        <f>RIGHT(Table2[[#This Row],[Category and Sub-Category]],LEN(Table2[[#This Row],[Category and Sub-Category]])-FIND("/",Table2[[#This Row],[Category and Sub-Category]],1))</f>
        <v>wearables</v>
      </c>
      <c r="S708" s="13">
        <f>(((Table2[[#This Row],[launched_at]]/60)/60)/24)+DATE(1970,1,1)</f>
        <v>42676.995173611111</v>
      </c>
      <c r="T708" s="13">
        <f>(((Table2[[#This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Table2[[#This Row],[pledged]]/Table2[[#This Row],[goal]]</f>
        <v>0.78927352941176465</v>
      </c>
      <c r="P709" s="8">
        <f>Table2[[#This Row],[pledged]]/Table2[[#This Row],[backers_count]]</f>
        <v>117.69868421052631</v>
      </c>
      <c r="Q709" t="str">
        <f>LEFT(Table2[[#This Row],[Category and Sub-Category]],FIND("/",Table2[[#This Row],[Category and Sub-Category]],1)-1)</f>
        <v>technology</v>
      </c>
      <c r="R709" t="str">
        <f>RIGHT(Table2[[#This Row],[Category and Sub-Category]],LEN(Table2[[#This Row],[Category and Sub-Category]])-FIND("/",Table2[[#This Row],[Category and Sub-Category]],1))</f>
        <v>wearables</v>
      </c>
      <c r="S709" s="13">
        <f>(((Table2[[#This Row],[launched_at]]/60)/60)/24)+DATE(1970,1,1)</f>
        <v>42696.663506944446</v>
      </c>
      <c r="T709" s="13">
        <f>(((Table2[[#This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Table2[[#This Row],[pledged]]/Table2[[#This Row],[goal]]</f>
        <v>0.22092500000000001</v>
      </c>
      <c r="P710" s="8">
        <f>Table2[[#This Row],[pledged]]/Table2[[#This Row],[backers_count]]</f>
        <v>23.948509485094849</v>
      </c>
      <c r="Q710" t="str">
        <f>LEFT(Table2[[#This Row],[Category and Sub-Category]],FIND("/",Table2[[#This Row],[Category and Sub-Category]],1)-1)</f>
        <v>technology</v>
      </c>
      <c r="R710" t="str">
        <f>RIGHT(Table2[[#This Row],[Category and Sub-Category]],LEN(Table2[[#This Row],[Category and Sub-Category]])-FIND("/",Table2[[#This Row],[Category and Sub-Category]],1))</f>
        <v>wearables</v>
      </c>
      <c r="S710" s="13">
        <f>(((Table2[[#This Row],[launched_at]]/60)/60)/24)+DATE(1970,1,1)</f>
        <v>41835.581018518518</v>
      </c>
      <c r="T710" s="13">
        <f>(((Table2[[#This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Table2[[#This Row],[pledged]]/Table2[[#This Row],[goal]]</f>
        <v>4.0666666666666663E-3</v>
      </c>
      <c r="P711" s="8">
        <f>Table2[[#This Row],[pledged]]/Table2[[#This Row],[backers_count]]</f>
        <v>30.5</v>
      </c>
      <c r="Q711" t="str">
        <f>LEFT(Table2[[#This Row],[Category and Sub-Category]],FIND("/",Table2[[#This Row],[Category and Sub-Category]],1)-1)</f>
        <v>technology</v>
      </c>
      <c r="R711" t="str">
        <f>RIGHT(Table2[[#This Row],[Category and Sub-Category]],LEN(Table2[[#This Row],[Category and Sub-Category]])-FIND("/",Table2[[#This Row],[Category and Sub-Category]],1))</f>
        <v>wearables</v>
      </c>
      <c r="S711" s="13">
        <f>(((Table2[[#This Row],[launched_at]]/60)/60)/24)+DATE(1970,1,1)</f>
        <v>41948.041192129633</v>
      </c>
      <c r="T711" s="13">
        <f>(((Table2[[#This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Table2[[#This Row],[pledged]]/Table2[[#This Row],[goal]]</f>
        <v>0</v>
      </c>
      <c r="P712" s="8" t="e">
        <f>Table2[[#This Row],[pledged]]/Table2[[#This Row],[backers_count]]</f>
        <v>#DIV/0!</v>
      </c>
      <c r="Q712" t="str">
        <f>LEFT(Table2[[#This Row],[Category and Sub-Category]],FIND("/",Table2[[#This Row],[Category and Sub-Category]],1)-1)</f>
        <v>technology</v>
      </c>
      <c r="R712" t="str">
        <f>RIGHT(Table2[[#This Row],[Category and Sub-Category]],LEN(Table2[[#This Row],[Category and Sub-Category]])-FIND("/",Table2[[#This Row],[Category and Sub-Category]],1))</f>
        <v>wearables</v>
      </c>
      <c r="S712" s="13">
        <f>(((Table2[[#This Row],[launched_at]]/60)/60)/24)+DATE(1970,1,1)</f>
        <v>41837.984976851854</v>
      </c>
      <c r="T712" s="13">
        <f>(((Table2[[#This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Table2[[#This Row],[pledged]]/Table2[[#This Row],[goal]]</f>
        <v>0.33790999999999999</v>
      </c>
      <c r="P713" s="8">
        <f>Table2[[#This Row],[pledged]]/Table2[[#This Row],[backers_count]]</f>
        <v>99.973372781065095</v>
      </c>
      <c r="Q713" t="str">
        <f>LEFT(Table2[[#This Row],[Category and Sub-Category]],FIND("/",Table2[[#This Row],[Category and Sub-Category]],1)-1)</f>
        <v>technology</v>
      </c>
      <c r="R713" t="str">
        <f>RIGHT(Table2[[#This Row],[Category and Sub-Category]],LEN(Table2[[#This Row],[Category and Sub-Category]])-FIND("/",Table2[[#This Row],[Category and Sub-Category]],1))</f>
        <v>wearables</v>
      </c>
      <c r="S713" s="13">
        <f>(((Table2[[#This Row],[launched_at]]/60)/60)/24)+DATE(1970,1,1)</f>
        <v>42678.459120370375</v>
      </c>
      <c r="T713" s="13">
        <f>(((Table2[[#This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Table2[[#This Row],[pledged]]/Table2[[#This Row],[goal]]</f>
        <v>2.1649484536082476E-3</v>
      </c>
      <c r="P714" s="8">
        <f>Table2[[#This Row],[pledged]]/Table2[[#This Row],[backers_count]]</f>
        <v>26.25</v>
      </c>
      <c r="Q714" t="str">
        <f>LEFT(Table2[[#This Row],[Category and Sub-Category]],FIND("/",Table2[[#This Row],[Category and Sub-Category]],1)-1)</f>
        <v>technology</v>
      </c>
      <c r="R714" t="str">
        <f>RIGHT(Table2[[#This Row],[Category and Sub-Category]],LEN(Table2[[#This Row],[Category and Sub-Category]])-FIND("/",Table2[[#This Row],[Category and Sub-Category]],1))</f>
        <v>wearables</v>
      </c>
      <c r="S714" s="13">
        <f>(((Table2[[#This Row],[launched_at]]/60)/60)/24)+DATE(1970,1,1)</f>
        <v>42384.680925925932</v>
      </c>
      <c r="T714" s="13">
        <f>(((Table2[[#This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Table2[[#This Row],[pledged]]/Table2[[#This Row],[goal]]</f>
        <v>7.9600000000000001E-3</v>
      </c>
      <c r="P715" s="8">
        <f>Table2[[#This Row],[pledged]]/Table2[[#This Row],[backers_count]]</f>
        <v>199</v>
      </c>
      <c r="Q715" t="str">
        <f>LEFT(Table2[[#This Row],[Category and Sub-Category]],FIND("/",Table2[[#This Row],[Category and Sub-Category]],1)-1)</f>
        <v>technology</v>
      </c>
      <c r="R715" t="str">
        <f>RIGHT(Table2[[#This Row],[Category and Sub-Category]],LEN(Table2[[#This Row],[Category and Sub-Category]])-FIND("/",Table2[[#This Row],[Category and Sub-Category]],1))</f>
        <v>wearables</v>
      </c>
      <c r="S715" s="13">
        <f>(((Table2[[#This Row],[launched_at]]/60)/60)/24)+DATE(1970,1,1)</f>
        <v>42496.529305555552</v>
      </c>
      <c r="T715" s="13">
        <f>(((Table2[[#This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Table2[[#This Row],[pledged]]/Table2[[#This Row],[goal]]</f>
        <v>0.14993333333333334</v>
      </c>
      <c r="P716" s="8">
        <f>Table2[[#This Row],[pledged]]/Table2[[#This Row],[backers_count]]</f>
        <v>80.321428571428569</v>
      </c>
      <c r="Q716" t="str">
        <f>LEFT(Table2[[#This Row],[Category and Sub-Category]],FIND("/",Table2[[#This Row],[Category and Sub-Category]],1)-1)</f>
        <v>technology</v>
      </c>
      <c r="R716" t="str">
        <f>RIGHT(Table2[[#This Row],[Category and Sub-Category]],LEN(Table2[[#This Row],[Category and Sub-Category]])-FIND("/",Table2[[#This Row],[Category and Sub-Category]],1))</f>
        <v>wearables</v>
      </c>
      <c r="S716" s="13">
        <f>(((Table2[[#This Row],[launched_at]]/60)/60)/24)+DATE(1970,1,1)</f>
        <v>42734.787986111114</v>
      </c>
      <c r="T716" s="13">
        <f>(((Table2[[#This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Table2[[#This Row],[pledged]]/Table2[[#This Row],[goal]]</f>
        <v>5.0509090909090906E-2</v>
      </c>
      <c r="P717" s="8">
        <f>Table2[[#This Row],[pledged]]/Table2[[#This Row],[backers_count]]</f>
        <v>115.75</v>
      </c>
      <c r="Q717" t="str">
        <f>LEFT(Table2[[#This Row],[Category and Sub-Category]],FIND("/",Table2[[#This Row],[Category and Sub-Category]],1)-1)</f>
        <v>technology</v>
      </c>
      <c r="R717" t="str">
        <f>RIGHT(Table2[[#This Row],[Category and Sub-Category]],LEN(Table2[[#This Row],[Category and Sub-Category]])-FIND("/",Table2[[#This Row],[Category and Sub-Category]],1))</f>
        <v>wearables</v>
      </c>
      <c r="S717" s="13">
        <f>(((Table2[[#This Row],[launched_at]]/60)/60)/24)+DATE(1970,1,1)</f>
        <v>42273.090740740736</v>
      </c>
      <c r="T717" s="13">
        <f>(((Table2[[#This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Table2[[#This Row],[pledged]]/Table2[[#This Row],[goal]]</f>
        <v>0.10214285714285715</v>
      </c>
      <c r="P718" s="8">
        <f>Table2[[#This Row],[pledged]]/Table2[[#This Row],[backers_count]]</f>
        <v>44.6875</v>
      </c>
      <c r="Q718" t="str">
        <f>LEFT(Table2[[#This Row],[Category and Sub-Category]],FIND("/",Table2[[#This Row],[Category and Sub-Category]],1)-1)</f>
        <v>technology</v>
      </c>
      <c r="R718" t="str">
        <f>RIGHT(Table2[[#This Row],[Category and Sub-Category]],LEN(Table2[[#This Row],[Category and Sub-Category]])-FIND("/",Table2[[#This Row],[Category and Sub-Category]],1))</f>
        <v>wearables</v>
      </c>
      <c r="S718" s="13">
        <f>(((Table2[[#This Row],[launched_at]]/60)/60)/24)+DATE(1970,1,1)</f>
        <v>41940.658645833333</v>
      </c>
      <c r="T718" s="13">
        <f>(((Table2[[#This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Table2[[#This Row],[pledged]]/Table2[[#This Row],[goal]]</f>
        <v>3.0500000000000002E-3</v>
      </c>
      <c r="P719" s="8">
        <f>Table2[[#This Row],[pledged]]/Table2[[#This Row],[backers_count]]</f>
        <v>76.25</v>
      </c>
      <c r="Q719" t="str">
        <f>LEFT(Table2[[#This Row],[Category and Sub-Category]],FIND("/",Table2[[#This Row],[Category and Sub-Category]],1)-1)</f>
        <v>technology</v>
      </c>
      <c r="R719" t="str">
        <f>RIGHT(Table2[[#This Row],[Category and Sub-Category]],LEN(Table2[[#This Row],[Category and Sub-Category]])-FIND("/",Table2[[#This Row],[Category and Sub-Category]],1))</f>
        <v>wearables</v>
      </c>
      <c r="S719" s="13">
        <f>(((Table2[[#This Row],[launched_at]]/60)/60)/24)+DATE(1970,1,1)</f>
        <v>41857.854189814818</v>
      </c>
      <c r="T719" s="13">
        <f>(((Table2[[#This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Table2[[#This Row],[pledged]]/Table2[[#This Row],[goal]]</f>
        <v>7.4999999999999997E-3</v>
      </c>
      <c r="P720" s="8">
        <f>Table2[[#This Row],[pledged]]/Table2[[#This Row],[backers_count]]</f>
        <v>22.5</v>
      </c>
      <c r="Q720" t="str">
        <f>LEFT(Table2[[#This Row],[Category and Sub-Category]],FIND("/",Table2[[#This Row],[Category and Sub-Category]],1)-1)</f>
        <v>technology</v>
      </c>
      <c r="R720" t="str">
        <f>RIGHT(Table2[[#This Row],[Category and Sub-Category]],LEN(Table2[[#This Row],[Category and Sub-Category]])-FIND("/",Table2[[#This Row],[Category and Sub-Category]],1))</f>
        <v>wearables</v>
      </c>
      <c r="S720" s="13">
        <f>(((Table2[[#This Row],[launched_at]]/60)/60)/24)+DATE(1970,1,1)</f>
        <v>42752.845451388886</v>
      </c>
      <c r="T720" s="13">
        <f>(((Table2[[#This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Table2[[#This Row],[pledged]]/Table2[[#This Row],[goal]]</f>
        <v>1.2933333333333333E-2</v>
      </c>
      <c r="P721" s="8">
        <f>Table2[[#This Row],[pledged]]/Table2[[#This Row],[backers_count]]</f>
        <v>19.399999999999999</v>
      </c>
      <c r="Q721" t="str">
        <f>LEFT(Table2[[#This Row],[Category and Sub-Category]],FIND("/",Table2[[#This Row],[Category and Sub-Category]],1)-1)</f>
        <v>technology</v>
      </c>
      <c r="R721" t="str">
        <f>RIGHT(Table2[[#This Row],[Category and Sub-Category]],LEN(Table2[[#This Row],[Category and Sub-Category]])-FIND("/",Table2[[#This Row],[Category and Sub-Category]],1))</f>
        <v>wearables</v>
      </c>
      <c r="S721" s="13">
        <f>(((Table2[[#This Row],[launched_at]]/60)/60)/24)+DATE(1970,1,1)</f>
        <v>42409.040231481486</v>
      </c>
      <c r="T721" s="13">
        <f>(((Table2[[#This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Table2[[#This Row],[pledged]]/Table2[[#This Row],[goal]]</f>
        <v>1.4394736842105262</v>
      </c>
      <c r="P722" s="8">
        <f>Table2[[#This Row],[pledged]]/Table2[[#This Row],[backers_count]]</f>
        <v>66.707317073170728</v>
      </c>
      <c r="Q722" t="str">
        <f>LEFT(Table2[[#This Row],[Category and Sub-Category]],FIND("/",Table2[[#This Row],[Category and Sub-Category]],1)-1)</f>
        <v>publishing</v>
      </c>
      <c r="R722" t="str">
        <f>RIGHT(Table2[[#This Row],[Category and Sub-Category]],LEN(Table2[[#This Row],[Category and Sub-Category]])-FIND("/",Table2[[#This Row],[Category and Sub-Category]],1))</f>
        <v>nonfiction</v>
      </c>
      <c r="S722" s="13">
        <f>(((Table2[[#This Row],[launched_at]]/60)/60)/24)+DATE(1970,1,1)</f>
        <v>40909.649201388893</v>
      </c>
      <c r="T722" s="13">
        <f>(((Table2[[#This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Table2[[#This Row],[pledged]]/Table2[[#This Row],[goal]]</f>
        <v>1.2210975609756098</v>
      </c>
      <c r="P723" s="8">
        <f>Table2[[#This Row],[pledged]]/Table2[[#This Row],[backers_count]]</f>
        <v>84.142857142857139</v>
      </c>
      <c r="Q723" t="str">
        <f>LEFT(Table2[[#This Row],[Category and Sub-Category]],FIND("/",Table2[[#This Row],[Category and Sub-Category]],1)-1)</f>
        <v>publishing</v>
      </c>
      <c r="R723" t="str">
        <f>RIGHT(Table2[[#This Row],[Category and Sub-Category]],LEN(Table2[[#This Row],[Category and Sub-Category]])-FIND("/",Table2[[#This Row],[Category and Sub-Category]],1))</f>
        <v>nonfiction</v>
      </c>
      <c r="S723" s="13">
        <f>(((Table2[[#This Row],[launched_at]]/60)/60)/24)+DATE(1970,1,1)</f>
        <v>41807.571840277778</v>
      </c>
      <c r="T723" s="13">
        <f>(((Table2[[#This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Table2[[#This Row],[pledged]]/Table2[[#This Row],[goal]]</f>
        <v>1.3202400000000001</v>
      </c>
      <c r="P724" s="8">
        <f>Table2[[#This Row],[pledged]]/Table2[[#This Row],[backers_count]]</f>
        <v>215.72549019607843</v>
      </c>
      <c r="Q724" t="str">
        <f>LEFT(Table2[[#This Row],[Category and Sub-Category]],FIND("/",Table2[[#This Row],[Category and Sub-Category]],1)-1)</f>
        <v>publishing</v>
      </c>
      <c r="R724" t="str">
        <f>RIGHT(Table2[[#This Row],[Category and Sub-Category]],LEN(Table2[[#This Row],[Category and Sub-Category]])-FIND("/",Table2[[#This Row],[Category and Sub-Category]],1))</f>
        <v>nonfiction</v>
      </c>
      <c r="S724" s="13">
        <f>(((Table2[[#This Row],[launched_at]]/60)/60)/24)+DATE(1970,1,1)</f>
        <v>40977.805300925924</v>
      </c>
      <c r="T724" s="13">
        <f>(((Table2[[#This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Table2[[#This Row],[pledged]]/Table2[[#This Row],[goal]]</f>
        <v>1.0938000000000001</v>
      </c>
      <c r="P725" s="8">
        <f>Table2[[#This Row],[pledged]]/Table2[[#This Row],[backers_count]]</f>
        <v>54.69</v>
      </c>
      <c r="Q725" t="str">
        <f>LEFT(Table2[[#This Row],[Category and Sub-Category]],FIND("/",Table2[[#This Row],[Category and Sub-Category]],1)-1)</f>
        <v>publishing</v>
      </c>
      <c r="R725" t="str">
        <f>RIGHT(Table2[[#This Row],[Category and Sub-Category]],LEN(Table2[[#This Row],[Category and Sub-Category]])-FIND("/",Table2[[#This Row],[Category and Sub-Category]],1))</f>
        <v>nonfiction</v>
      </c>
      <c r="S725" s="13">
        <f>(((Table2[[#This Row],[launched_at]]/60)/60)/24)+DATE(1970,1,1)</f>
        <v>42184.816539351858</v>
      </c>
      <c r="T725" s="13">
        <f>(((Table2[[#This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Table2[[#This Row],[pledged]]/Table2[[#This Row],[goal]]</f>
        <v>1.0547157142857144</v>
      </c>
      <c r="P726" s="8">
        <f>Table2[[#This Row],[pledged]]/Table2[[#This Row],[backers_count]]</f>
        <v>51.62944055944056</v>
      </c>
      <c r="Q726" t="str">
        <f>LEFT(Table2[[#This Row],[Category and Sub-Category]],FIND("/",Table2[[#This Row],[Category and Sub-Category]],1)-1)</f>
        <v>publishing</v>
      </c>
      <c r="R726" t="str">
        <f>RIGHT(Table2[[#This Row],[Category and Sub-Category]],LEN(Table2[[#This Row],[Category and Sub-Category]])-FIND("/",Table2[[#This Row],[Category and Sub-Category]],1))</f>
        <v>nonfiction</v>
      </c>
      <c r="S726" s="13">
        <f>(((Table2[[#This Row],[launched_at]]/60)/60)/24)+DATE(1970,1,1)</f>
        <v>40694.638460648144</v>
      </c>
      <c r="T726" s="13">
        <f>(((Table2[[#This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Table2[[#This Row],[pledged]]/Table2[[#This Row],[goal]]</f>
        <v>1.0035000000000001</v>
      </c>
      <c r="P727" s="8">
        <f>Table2[[#This Row],[pledged]]/Table2[[#This Row],[backers_count]]</f>
        <v>143.35714285714286</v>
      </c>
      <c r="Q727" t="str">
        <f>LEFT(Table2[[#This Row],[Category and Sub-Category]],FIND("/",Table2[[#This Row],[Category and Sub-Category]],1)-1)</f>
        <v>publishing</v>
      </c>
      <c r="R727" t="str">
        <f>RIGHT(Table2[[#This Row],[Category and Sub-Category]],LEN(Table2[[#This Row],[Category and Sub-Category]])-FIND("/",Table2[[#This Row],[Category and Sub-Category]],1))</f>
        <v>nonfiction</v>
      </c>
      <c r="S727" s="13">
        <f>(((Table2[[#This Row],[launched_at]]/60)/60)/24)+DATE(1970,1,1)</f>
        <v>42321.626296296294</v>
      </c>
      <c r="T727" s="13">
        <f>(((Table2[[#This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Table2[[#This Row],[pledged]]/Table2[[#This Row],[goal]]</f>
        <v>1.014</v>
      </c>
      <c r="P728" s="8">
        <f>Table2[[#This Row],[pledged]]/Table2[[#This Row],[backers_count]]</f>
        <v>72.428571428571431</v>
      </c>
      <c r="Q728" t="str">
        <f>LEFT(Table2[[#This Row],[Category and Sub-Category]],FIND("/",Table2[[#This Row],[Category and Sub-Category]],1)-1)</f>
        <v>publishing</v>
      </c>
      <c r="R728" t="str">
        <f>RIGHT(Table2[[#This Row],[Category and Sub-Category]],LEN(Table2[[#This Row],[Category and Sub-Category]])-FIND("/",Table2[[#This Row],[Category and Sub-Category]],1))</f>
        <v>nonfiction</v>
      </c>
      <c r="S728" s="13">
        <f>(((Table2[[#This Row],[launched_at]]/60)/60)/24)+DATE(1970,1,1)</f>
        <v>41346.042673611111</v>
      </c>
      <c r="T728" s="13">
        <f>(((Table2[[#This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Table2[[#This Row],[pledged]]/Table2[[#This Row],[goal]]</f>
        <v>1.5551428571428572</v>
      </c>
      <c r="P729" s="8">
        <f>Table2[[#This Row],[pledged]]/Table2[[#This Row],[backers_count]]</f>
        <v>36.530201342281877</v>
      </c>
      <c r="Q729" t="str">
        <f>LEFT(Table2[[#This Row],[Category and Sub-Category]],FIND("/",Table2[[#This Row],[Category and Sub-Category]],1)-1)</f>
        <v>publishing</v>
      </c>
      <c r="R729" t="str">
        <f>RIGHT(Table2[[#This Row],[Category and Sub-Category]],LEN(Table2[[#This Row],[Category and Sub-Category]])-FIND("/",Table2[[#This Row],[Category and Sub-Category]],1))</f>
        <v>nonfiction</v>
      </c>
      <c r="S729" s="13">
        <f>(((Table2[[#This Row],[launched_at]]/60)/60)/24)+DATE(1970,1,1)</f>
        <v>41247.020243055551</v>
      </c>
      <c r="T729" s="13">
        <f>(((Table2[[#This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Table2[[#This Row],[pledged]]/Table2[[#This Row],[goal]]</f>
        <v>1.05566</v>
      </c>
      <c r="P730" s="8">
        <f>Table2[[#This Row],[pledged]]/Table2[[#This Row],[backers_count]]</f>
        <v>60.903461538461535</v>
      </c>
      <c r="Q730" t="str">
        <f>LEFT(Table2[[#This Row],[Category and Sub-Category]],FIND("/",Table2[[#This Row],[Category and Sub-Category]],1)-1)</f>
        <v>publishing</v>
      </c>
      <c r="R730" t="str">
        <f>RIGHT(Table2[[#This Row],[Category and Sub-Category]],LEN(Table2[[#This Row],[Category and Sub-Category]])-FIND("/",Table2[[#This Row],[Category and Sub-Category]],1))</f>
        <v>nonfiction</v>
      </c>
      <c r="S730" s="13">
        <f>(((Table2[[#This Row],[launched_at]]/60)/60)/24)+DATE(1970,1,1)</f>
        <v>40731.837465277778</v>
      </c>
      <c r="T730" s="13">
        <f>(((Table2[[#This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Table2[[#This Row],[pledged]]/Table2[[#This Row],[goal]]</f>
        <v>1.3065</v>
      </c>
      <c r="P731" s="8">
        <f>Table2[[#This Row],[pledged]]/Table2[[#This Row],[backers_count]]</f>
        <v>43.55</v>
      </c>
      <c r="Q731" t="str">
        <f>LEFT(Table2[[#This Row],[Category and Sub-Category]],FIND("/",Table2[[#This Row],[Category and Sub-Category]],1)-1)</f>
        <v>publishing</v>
      </c>
      <c r="R731" t="str">
        <f>RIGHT(Table2[[#This Row],[Category and Sub-Category]],LEN(Table2[[#This Row],[Category and Sub-Category]])-FIND("/",Table2[[#This Row],[Category and Sub-Category]],1))</f>
        <v>nonfiction</v>
      </c>
      <c r="S731" s="13">
        <f>(((Table2[[#This Row],[launched_at]]/60)/60)/24)+DATE(1970,1,1)</f>
        <v>41111.185891203706</v>
      </c>
      <c r="T731" s="13">
        <f>(((Table2[[#This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Table2[[#This Row],[pledged]]/Table2[[#This Row],[goal]]</f>
        <v>1.3219000000000001</v>
      </c>
      <c r="P732" s="8">
        <f>Table2[[#This Row],[pledged]]/Table2[[#This Row],[backers_count]]</f>
        <v>99.766037735849054</v>
      </c>
      <c r="Q732" t="str">
        <f>LEFT(Table2[[#This Row],[Category and Sub-Category]],FIND("/",Table2[[#This Row],[Category and Sub-Category]],1)-1)</f>
        <v>publishing</v>
      </c>
      <c r="R732" t="str">
        <f>RIGHT(Table2[[#This Row],[Category and Sub-Category]],LEN(Table2[[#This Row],[Category and Sub-Category]])-FIND("/",Table2[[#This Row],[Category and Sub-Category]],1))</f>
        <v>nonfiction</v>
      </c>
      <c r="S732" s="13">
        <f>(((Table2[[#This Row],[launched_at]]/60)/60)/24)+DATE(1970,1,1)</f>
        <v>40854.745266203703</v>
      </c>
      <c r="T732" s="13">
        <f>(((Table2[[#This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Table2[[#This Row],[pledged]]/Table2[[#This Row],[goal]]</f>
        <v>1.26</v>
      </c>
      <c r="P733" s="8">
        <f>Table2[[#This Row],[pledged]]/Table2[[#This Row],[backers_count]]</f>
        <v>88.732394366197184</v>
      </c>
      <c r="Q733" t="str">
        <f>LEFT(Table2[[#This Row],[Category and Sub-Category]],FIND("/",Table2[[#This Row],[Category and Sub-Category]],1)-1)</f>
        <v>publishing</v>
      </c>
      <c r="R733" t="str">
        <f>RIGHT(Table2[[#This Row],[Category and Sub-Category]],LEN(Table2[[#This Row],[Category and Sub-Category]])-FIND("/",Table2[[#This Row],[Category and Sub-Category]],1))</f>
        <v>nonfiction</v>
      </c>
      <c r="S733" s="13">
        <f>(((Table2[[#This Row],[launched_at]]/60)/60)/24)+DATE(1970,1,1)</f>
        <v>40879.795682870368</v>
      </c>
      <c r="T733" s="13">
        <f>(((Table2[[#This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Table2[[#This Row],[pledged]]/Table2[[#This Row],[goal]]</f>
        <v>1.6</v>
      </c>
      <c r="P734" s="8">
        <f>Table2[[#This Row],[pledged]]/Table2[[#This Row],[backers_count]]</f>
        <v>4.9230769230769234</v>
      </c>
      <c r="Q734" t="str">
        <f>LEFT(Table2[[#This Row],[Category and Sub-Category]],FIND("/",Table2[[#This Row],[Category and Sub-Category]],1)-1)</f>
        <v>publishing</v>
      </c>
      <c r="R734" t="str">
        <f>RIGHT(Table2[[#This Row],[Category and Sub-Category]],LEN(Table2[[#This Row],[Category and Sub-Category]])-FIND("/",Table2[[#This Row],[Category and Sub-Category]],1))</f>
        <v>nonfiction</v>
      </c>
      <c r="S734" s="13">
        <f>(((Table2[[#This Row],[launched_at]]/60)/60)/24)+DATE(1970,1,1)</f>
        <v>41486.424317129626</v>
      </c>
      <c r="T734" s="13">
        <f>(((Table2[[#This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Table2[[#This Row],[pledged]]/Table2[[#This Row],[goal]]</f>
        <v>1.2048000000000001</v>
      </c>
      <c r="P735" s="8">
        <f>Table2[[#This Row],[pledged]]/Table2[[#This Row],[backers_count]]</f>
        <v>17.822485207100591</v>
      </c>
      <c r="Q735" t="str">
        <f>LEFT(Table2[[#This Row],[Category and Sub-Category]],FIND("/",Table2[[#This Row],[Category and Sub-Category]],1)-1)</f>
        <v>publishing</v>
      </c>
      <c r="R735" t="str">
        <f>RIGHT(Table2[[#This Row],[Category and Sub-Category]],LEN(Table2[[#This Row],[Category and Sub-Category]])-FIND("/",Table2[[#This Row],[Category and Sub-Category]],1))</f>
        <v>nonfiction</v>
      </c>
      <c r="S735" s="13">
        <f>(((Table2[[#This Row],[launched_at]]/60)/60)/24)+DATE(1970,1,1)</f>
        <v>41598.420046296298</v>
      </c>
      <c r="T735" s="13">
        <f>(((Table2[[#This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Table2[[#This Row],[pledged]]/Table2[[#This Row],[goal]]</f>
        <v>1.2552941176470589</v>
      </c>
      <c r="P736" s="8">
        <f>Table2[[#This Row],[pledged]]/Table2[[#This Row],[backers_count]]</f>
        <v>187.19298245614036</v>
      </c>
      <c r="Q736" t="str">
        <f>LEFT(Table2[[#This Row],[Category and Sub-Category]],FIND("/",Table2[[#This Row],[Category and Sub-Category]],1)-1)</f>
        <v>publishing</v>
      </c>
      <c r="R736" t="str">
        <f>RIGHT(Table2[[#This Row],[Category and Sub-Category]],LEN(Table2[[#This Row],[Category and Sub-Category]])-FIND("/",Table2[[#This Row],[Category and Sub-Category]],1))</f>
        <v>nonfiction</v>
      </c>
      <c r="S736" s="13">
        <f>(((Table2[[#This Row],[launched_at]]/60)/60)/24)+DATE(1970,1,1)</f>
        <v>42102.164583333331</v>
      </c>
      <c r="T736" s="13">
        <f>(((Table2[[#This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Table2[[#This Row],[pledged]]/Table2[[#This Row],[goal]]</f>
        <v>1.1440638297872341</v>
      </c>
      <c r="P737" s="8">
        <f>Table2[[#This Row],[pledged]]/Table2[[#This Row],[backers_count]]</f>
        <v>234.80786026200875</v>
      </c>
      <c r="Q737" t="str">
        <f>LEFT(Table2[[#This Row],[Category and Sub-Category]],FIND("/",Table2[[#This Row],[Category and Sub-Category]],1)-1)</f>
        <v>publishing</v>
      </c>
      <c r="R737" t="str">
        <f>RIGHT(Table2[[#This Row],[Category and Sub-Category]],LEN(Table2[[#This Row],[Category and Sub-Category]])-FIND("/",Table2[[#This Row],[Category and Sub-Category]],1))</f>
        <v>nonfiction</v>
      </c>
      <c r="S737" s="13">
        <f>(((Table2[[#This Row],[launched_at]]/60)/60)/24)+DATE(1970,1,1)</f>
        <v>41946.029467592591</v>
      </c>
      <c r="T737" s="13">
        <f>(((Table2[[#This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Table2[[#This Row],[pledged]]/Table2[[#This Row],[goal]]</f>
        <v>3.151388888888889</v>
      </c>
      <c r="P738" s="8">
        <f>Table2[[#This Row],[pledged]]/Table2[[#This Row],[backers_count]]</f>
        <v>105.04629629629629</v>
      </c>
      <c r="Q738" t="str">
        <f>LEFT(Table2[[#This Row],[Category and Sub-Category]],FIND("/",Table2[[#This Row],[Category and Sub-Category]],1)-1)</f>
        <v>publishing</v>
      </c>
      <c r="R738" t="str">
        <f>RIGHT(Table2[[#This Row],[Category and Sub-Category]],LEN(Table2[[#This Row],[Category and Sub-Category]])-FIND("/",Table2[[#This Row],[Category and Sub-Category]],1))</f>
        <v>nonfiction</v>
      </c>
      <c r="S738" s="13">
        <f>(((Table2[[#This Row],[launched_at]]/60)/60)/24)+DATE(1970,1,1)</f>
        <v>41579.734259259261</v>
      </c>
      <c r="T738" s="13">
        <f>(((Table2[[#This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Table2[[#This Row],[pledged]]/Table2[[#This Row],[goal]]</f>
        <v>1.224</v>
      </c>
      <c r="P739" s="8">
        <f>Table2[[#This Row],[pledged]]/Table2[[#This Row],[backers_count]]</f>
        <v>56.666666666666664</v>
      </c>
      <c r="Q739" t="str">
        <f>LEFT(Table2[[#This Row],[Category and Sub-Category]],FIND("/",Table2[[#This Row],[Category and Sub-Category]],1)-1)</f>
        <v>publishing</v>
      </c>
      <c r="R739" t="str">
        <f>RIGHT(Table2[[#This Row],[Category and Sub-Category]],LEN(Table2[[#This Row],[Category and Sub-Category]])-FIND("/",Table2[[#This Row],[Category and Sub-Category]],1))</f>
        <v>nonfiction</v>
      </c>
      <c r="S739" s="13">
        <f>(((Table2[[#This Row],[launched_at]]/60)/60)/24)+DATE(1970,1,1)</f>
        <v>41667.275312500002</v>
      </c>
      <c r="T739" s="13">
        <f>(((Table2[[#This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Table2[[#This Row],[pledged]]/Table2[[#This Row],[goal]]</f>
        <v>1.0673333333333332</v>
      </c>
      <c r="P740" s="8">
        <f>Table2[[#This Row],[pledged]]/Table2[[#This Row],[backers_count]]</f>
        <v>39.048780487804876</v>
      </c>
      <c r="Q740" t="str">
        <f>LEFT(Table2[[#This Row],[Category and Sub-Category]],FIND("/",Table2[[#This Row],[Category and Sub-Category]],1)-1)</f>
        <v>publishing</v>
      </c>
      <c r="R740" t="str">
        <f>RIGHT(Table2[[#This Row],[Category and Sub-Category]],LEN(Table2[[#This Row],[Category and Sub-Category]])-FIND("/",Table2[[#This Row],[Category and Sub-Category]],1))</f>
        <v>nonfiction</v>
      </c>
      <c r="S740" s="13">
        <f>(((Table2[[#This Row],[launched_at]]/60)/60)/24)+DATE(1970,1,1)</f>
        <v>41943.604097222218</v>
      </c>
      <c r="T740" s="13">
        <f>(((Table2[[#This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Table2[[#This Row],[pledged]]/Table2[[#This Row],[goal]]</f>
        <v>1.5833333333333333</v>
      </c>
      <c r="P741" s="8">
        <f>Table2[[#This Row],[pledged]]/Table2[[#This Row],[backers_count]]</f>
        <v>68.345323741007192</v>
      </c>
      <c r="Q741" t="str">
        <f>LEFT(Table2[[#This Row],[Category and Sub-Category]],FIND("/",Table2[[#This Row],[Category and Sub-Category]],1)-1)</f>
        <v>publishing</v>
      </c>
      <c r="R741" t="str">
        <f>RIGHT(Table2[[#This Row],[Category and Sub-Category]],LEN(Table2[[#This Row],[Category and Sub-Category]])-FIND("/",Table2[[#This Row],[Category and Sub-Category]],1))</f>
        <v>nonfiction</v>
      </c>
      <c r="S741" s="13">
        <f>(((Table2[[#This Row],[launched_at]]/60)/60)/24)+DATE(1970,1,1)</f>
        <v>41829.502650462964</v>
      </c>
      <c r="T741" s="13">
        <f>(((Table2[[#This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Table2[[#This Row],[pledged]]/Table2[[#This Row],[goal]]</f>
        <v>1.0740000000000001</v>
      </c>
      <c r="P742" s="8">
        <f>Table2[[#This Row],[pledged]]/Table2[[#This Row],[backers_count]]</f>
        <v>169.57894736842104</v>
      </c>
      <c r="Q742" t="str">
        <f>LEFT(Table2[[#This Row],[Category and Sub-Category]],FIND("/",Table2[[#This Row],[Category and Sub-Category]],1)-1)</f>
        <v>publishing</v>
      </c>
      <c r="R742" t="str">
        <f>RIGHT(Table2[[#This Row],[Category and Sub-Category]],LEN(Table2[[#This Row],[Category and Sub-Category]])-FIND("/",Table2[[#This Row],[Category and Sub-Category]],1))</f>
        <v>nonfiction</v>
      </c>
      <c r="S742" s="13">
        <f>(((Table2[[#This Row],[launched_at]]/60)/60)/24)+DATE(1970,1,1)</f>
        <v>42162.146782407406</v>
      </c>
      <c r="T742" s="13">
        <f>(((Table2[[#This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Table2[[#This Row],[pledged]]/Table2[[#This Row],[goal]]</f>
        <v>1.0226</v>
      </c>
      <c r="P743" s="8">
        <f>Table2[[#This Row],[pledged]]/Table2[[#This Row],[backers_count]]</f>
        <v>141.42340425531913</v>
      </c>
      <c r="Q743" t="str">
        <f>LEFT(Table2[[#This Row],[Category and Sub-Category]],FIND("/",Table2[[#This Row],[Category and Sub-Category]],1)-1)</f>
        <v>publishing</v>
      </c>
      <c r="R743" t="str">
        <f>RIGHT(Table2[[#This Row],[Category and Sub-Category]],LEN(Table2[[#This Row],[Category and Sub-Category]])-FIND("/",Table2[[#This Row],[Category and Sub-Category]],1))</f>
        <v>nonfiction</v>
      </c>
      <c r="S743" s="13">
        <f>(((Table2[[#This Row],[launched_at]]/60)/60)/24)+DATE(1970,1,1)</f>
        <v>41401.648217592592</v>
      </c>
      <c r="T743" s="13">
        <f>(((Table2[[#This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Table2[[#This Row],[pledged]]/Table2[[#This Row],[goal]]</f>
        <v>1.1071428571428572</v>
      </c>
      <c r="P744" s="8">
        <f>Table2[[#This Row],[pledged]]/Table2[[#This Row],[backers_count]]</f>
        <v>67.391304347826093</v>
      </c>
      <c r="Q744" t="str">
        <f>LEFT(Table2[[#This Row],[Category and Sub-Category]],FIND("/",Table2[[#This Row],[Category and Sub-Category]],1)-1)</f>
        <v>publishing</v>
      </c>
      <c r="R744" t="str">
        <f>RIGHT(Table2[[#This Row],[Category and Sub-Category]],LEN(Table2[[#This Row],[Category and Sub-Category]])-FIND("/",Table2[[#This Row],[Category and Sub-Category]],1))</f>
        <v>nonfiction</v>
      </c>
      <c r="S744" s="13">
        <f>(((Table2[[#This Row],[launched_at]]/60)/60)/24)+DATE(1970,1,1)</f>
        <v>41689.917962962965</v>
      </c>
      <c r="T744" s="13">
        <f>(((Table2[[#This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Table2[[#This Row],[pledged]]/Table2[[#This Row],[goal]]</f>
        <v>1.48</v>
      </c>
      <c r="P745" s="8">
        <f>Table2[[#This Row],[pledged]]/Table2[[#This Row],[backers_count]]</f>
        <v>54.266666666666666</v>
      </c>
      <c r="Q745" t="str">
        <f>LEFT(Table2[[#This Row],[Category and Sub-Category]],FIND("/",Table2[[#This Row],[Category and Sub-Category]],1)-1)</f>
        <v>publishing</v>
      </c>
      <c r="R745" t="str">
        <f>RIGHT(Table2[[#This Row],[Category and Sub-Category]],LEN(Table2[[#This Row],[Category and Sub-Category]])-FIND("/",Table2[[#This Row],[Category and Sub-Category]],1))</f>
        <v>nonfiction</v>
      </c>
      <c r="S745" s="13">
        <f>(((Table2[[#This Row],[launched_at]]/60)/60)/24)+DATE(1970,1,1)</f>
        <v>40990.709317129629</v>
      </c>
      <c r="T745" s="13">
        <f>(((Table2[[#This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Table2[[#This Row],[pledged]]/Table2[[#This Row],[goal]]</f>
        <v>1.0232000000000001</v>
      </c>
      <c r="P746" s="8">
        <f>Table2[[#This Row],[pledged]]/Table2[[#This Row],[backers_count]]</f>
        <v>82.516129032258064</v>
      </c>
      <c r="Q746" t="str">
        <f>LEFT(Table2[[#This Row],[Category and Sub-Category]],FIND("/",Table2[[#This Row],[Category and Sub-Category]],1)-1)</f>
        <v>publishing</v>
      </c>
      <c r="R746" t="str">
        <f>RIGHT(Table2[[#This Row],[Category and Sub-Category]],LEN(Table2[[#This Row],[Category and Sub-Category]])-FIND("/",Table2[[#This Row],[Category and Sub-Category]],1))</f>
        <v>nonfiction</v>
      </c>
      <c r="S746" s="13">
        <f>(((Table2[[#This Row],[launched_at]]/60)/60)/24)+DATE(1970,1,1)</f>
        <v>41226.95721064815</v>
      </c>
      <c r="T746" s="13">
        <f>(((Table2[[#This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Table2[[#This Row],[pledged]]/Table2[[#This Row],[goal]]</f>
        <v>1.7909909909909909</v>
      </c>
      <c r="P747" s="8">
        <f>Table2[[#This Row],[pledged]]/Table2[[#This Row],[backers_count]]</f>
        <v>53.729729729729726</v>
      </c>
      <c r="Q747" t="str">
        <f>LEFT(Table2[[#This Row],[Category and Sub-Category]],FIND("/",Table2[[#This Row],[Category and Sub-Category]],1)-1)</f>
        <v>publishing</v>
      </c>
      <c r="R747" t="str">
        <f>RIGHT(Table2[[#This Row],[Category and Sub-Category]],LEN(Table2[[#This Row],[Category and Sub-Category]])-FIND("/",Table2[[#This Row],[Category and Sub-Category]],1))</f>
        <v>nonfiction</v>
      </c>
      <c r="S747" s="13">
        <f>(((Table2[[#This Row],[launched_at]]/60)/60)/24)+DATE(1970,1,1)</f>
        <v>41367.572280092594</v>
      </c>
      <c r="T747" s="13">
        <f>(((Table2[[#This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Table2[[#This Row],[pledged]]/Table2[[#This Row],[goal]]</f>
        <v>1.1108135252761968</v>
      </c>
      <c r="P748" s="8">
        <f>Table2[[#This Row],[pledged]]/Table2[[#This Row],[backers_count]]</f>
        <v>34.206185567010309</v>
      </c>
      <c r="Q748" t="str">
        <f>LEFT(Table2[[#This Row],[Category and Sub-Category]],FIND("/",Table2[[#This Row],[Category and Sub-Category]],1)-1)</f>
        <v>publishing</v>
      </c>
      <c r="R748" t="str">
        <f>RIGHT(Table2[[#This Row],[Category and Sub-Category]],LEN(Table2[[#This Row],[Category and Sub-Category]])-FIND("/",Table2[[#This Row],[Category and Sub-Category]],1))</f>
        <v>nonfiction</v>
      </c>
      <c r="S748" s="13">
        <f>(((Table2[[#This Row],[launched_at]]/60)/60)/24)+DATE(1970,1,1)</f>
        <v>41157.042928240742</v>
      </c>
      <c r="T748" s="13">
        <f>(((Table2[[#This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Table2[[#This Row],[pledged]]/Table2[[#This Row],[goal]]</f>
        <v>1.0004285714285714</v>
      </c>
      <c r="P749" s="8">
        <f>Table2[[#This Row],[pledged]]/Table2[[#This Row],[backers_count]]</f>
        <v>127.32727272727273</v>
      </c>
      <c r="Q749" t="str">
        <f>LEFT(Table2[[#This Row],[Category and Sub-Category]],FIND("/",Table2[[#This Row],[Category and Sub-Category]],1)-1)</f>
        <v>publishing</v>
      </c>
      <c r="R749" t="str">
        <f>RIGHT(Table2[[#This Row],[Category and Sub-Category]],LEN(Table2[[#This Row],[Category and Sub-Category]])-FIND("/",Table2[[#This Row],[Category and Sub-Category]],1))</f>
        <v>nonfiction</v>
      </c>
      <c r="S749" s="13">
        <f>(((Table2[[#This Row],[launched_at]]/60)/60)/24)+DATE(1970,1,1)</f>
        <v>41988.548831018517</v>
      </c>
      <c r="T749" s="13">
        <f>(((Table2[[#This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Table2[[#This Row],[pledged]]/Table2[[#This Row],[goal]]</f>
        <v>1.0024999999999999</v>
      </c>
      <c r="P750" s="8">
        <f>Table2[[#This Row],[pledged]]/Table2[[#This Row],[backers_count]]</f>
        <v>45.56818181818182</v>
      </c>
      <c r="Q750" t="str">
        <f>LEFT(Table2[[#This Row],[Category and Sub-Category]],FIND("/",Table2[[#This Row],[Category and Sub-Category]],1)-1)</f>
        <v>publishing</v>
      </c>
      <c r="R750" t="str">
        <f>RIGHT(Table2[[#This Row],[Category and Sub-Category]],LEN(Table2[[#This Row],[Category and Sub-Category]])-FIND("/",Table2[[#This Row],[Category and Sub-Category]],1))</f>
        <v>nonfiction</v>
      </c>
      <c r="S750" s="13">
        <f>(((Table2[[#This Row],[launched_at]]/60)/60)/24)+DATE(1970,1,1)</f>
        <v>41831.846828703703</v>
      </c>
      <c r="T750" s="13">
        <f>(((Table2[[#This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Table2[[#This Row],[pledged]]/Table2[[#This Row],[goal]]</f>
        <v>1.0556000000000001</v>
      </c>
      <c r="P751" s="8">
        <f>Table2[[#This Row],[pledged]]/Table2[[#This Row],[backers_count]]</f>
        <v>95.963636363636368</v>
      </c>
      <c r="Q751" t="str">
        <f>LEFT(Table2[[#This Row],[Category and Sub-Category]],FIND("/",Table2[[#This Row],[Category and Sub-Category]],1)-1)</f>
        <v>publishing</v>
      </c>
      <c r="R751" t="str">
        <f>RIGHT(Table2[[#This Row],[Category and Sub-Category]],LEN(Table2[[#This Row],[Category and Sub-Category]])-FIND("/",Table2[[#This Row],[Category and Sub-Category]],1))</f>
        <v>nonfiction</v>
      </c>
      <c r="S751" s="13">
        <f>(((Table2[[#This Row],[launched_at]]/60)/60)/24)+DATE(1970,1,1)</f>
        <v>42733.94131944445</v>
      </c>
      <c r="T751" s="13">
        <f>(((Table2[[#This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Table2[[#This Row],[pledged]]/Table2[[#This Row],[goal]]</f>
        <v>1.0258775877587758</v>
      </c>
      <c r="P752" s="8">
        <f>Table2[[#This Row],[pledged]]/Table2[[#This Row],[backers_count]]</f>
        <v>77.271186440677965</v>
      </c>
      <c r="Q752" t="str">
        <f>LEFT(Table2[[#This Row],[Category and Sub-Category]],FIND("/",Table2[[#This Row],[Category and Sub-Category]],1)-1)</f>
        <v>publishing</v>
      </c>
      <c r="R752" t="str">
        <f>RIGHT(Table2[[#This Row],[Category and Sub-Category]],LEN(Table2[[#This Row],[Category and Sub-Category]])-FIND("/",Table2[[#This Row],[Category and Sub-Category]],1))</f>
        <v>nonfiction</v>
      </c>
      <c r="S752" s="13">
        <f>(((Table2[[#This Row],[launched_at]]/60)/60)/24)+DATE(1970,1,1)</f>
        <v>41299.878148148149</v>
      </c>
      <c r="T752" s="13">
        <f>(((Table2[[#This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Table2[[#This Row],[pledged]]/Table2[[#This Row],[goal]]</f>
        <v>1.1850000000000001</v>
      </c>
      <c r="P753" s="8">
        <f>Table2[[#This Row],[pledged]]/Table2[[#This Row],[backers_count]]</f>
        <v>57.338709677419352</v>
      </c>
      <c r="Q753" t="str">
        <f>LEFT(Table2[[#This Row],[Category and Sub-Category]],FIND("/",Table2[[#This Row],[Category and Sub-Category]],1)-1)</f>
        <v>publishing</v>
      </c>
      <c r="R753" t="str">
        <f>RIGHT(Table2[[#This Row],[Category and Sub-Category]],LEN(Table2[[#This Row],[Category and Sub-Category]])-FIND("/",Table2[[#This Row],[Category and Sub-Category]],1))</f>
        <v>nonfiction</v>
      </c>
      <c r="S753" s="13">
        <f>(((Table2[[#This Row],[launched_at]]/60)/60)/24)+DATE(1970,1,1)</f>
        <v>40713.630497685182</v>
      </c>
      <c r="T753" s="13">
        <f>(((Table2[[#This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Table2[[#This Row],[pledged]]/Table2[[#This Row],[goal]]</f>
        <v>1.117</v>
      </c>
      <c r="P754" s="8">
        <f>Table2[[#This Row],[pledged]]/Table2[[#This Row],[backers_count]]</f>
        <v>53.19047619047619</v>
      </c>
      <c r="Q754" t="str">
        <f>LEFT(Table2[[#This Row],[Category and Sub-Category]],FIND("/",Table2[[#This Row],[Category and Sub-Category]],1)-1)</f>
        <v>publishing</v>
      </c>
      <c r="R754" t="str">
        <f>RIGHT(Table2[[#This Row],[Category and Sub-Category]],LEN(Table2[[#This Row],[Category and Sub-Category]])-FIND("/",Table2[[#This Row],[Category and Sub-Category]],1))</f>
        <v>nonfiction</v>
      </c>
      <c r="S754" s="13">
        <f>(((Table2[[#This Row],[launched_at]]/60)/60)/24)+DATE(1970,1,1)</f>
        <v>42639.421493055561</v>
      </c>
      <c r="T754" s="13">
        <f>(((Table2[[#This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Table2[[#This Row],[pledged]]/Table2[[#This Row],[goal]]</f>
        <v>1.28</v>
      </c>
      <c r="P755" s="8">
        <f>Table2[[#This Row],[pledged]]/Table2[[#This Row],[backers_count]]</f>
        <v>492.30769230769232</v>
      </c>
      <c r="Q755" t="str">
        <f>LEFT(Table2[[#This Row],[Category and Sub-Category]],FIND("/",Table2[[#This Row],[Category and Sub-Category]],1)-1)</f>
        <v>publishing</v>
      </c>
      <c r="R755" t="str">
        <f>RIGHT(Table2[[#This Row],[Category and Sub-Category]],LEN(Table2[[#This Row],[Category and Sub-Category]])-FIND("/",Table2[[#This Row],[Category and Sub-Category]],1))</f>
        <v>nonfiction</v>
      </c>
      <c r="S755" s="13">
        <f>(((Table2[[#This Row],[launched_at]]/60)/60)/24)+DATE(1970,1,1)</f>
        <v>42019.590173611112</v>
      </c>
      <c r="T755" s="13">
        <f>(((Table2[[#This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Table2[[#This Row],[pledged]]/Table2[[#This Row],[goal]]</f>
        <v>1.0375000000000001</v>
      </c>
      <c r="P756" s="8">
        <f>Table2[[#This Row],[pledged]]/Table2[[#This Row],[backers_count]]</f>
        <v>42.346938775510203</v>
      </c>
      <c r="Q756" t="str">
        <f>LEFT(Table2[[#This Row],[Category and Sub-Category]],FIND("/",Table2[[#This Row],[Category and Sub-Category]],1)-1)</f>
        <v>publishing</v>
      </c>
      <c r="R756" t="str">
        <f>RIGHT(Table2[[#This Row],[Category and Sub-Category]],LEN(Table2[[#This Row],[Category and Sub-Category]])-FIND("/",Table2[[#This Row],[Category and Sub-Category]],1))</f>
        <v>nonfiction</v>
      </c>
      <c r="S756" s="13">
        <f>(((Table2[[#This Row],[launched_at]]/60)/60)/24)+DATE(1970,1,1)</f>
        <v>41249.749085648145</v>
      </c>
      <c r="T756" s="13">
        <f>(((Table2[[#This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Table2[[#This Row],[pledged]]/Table2[[#This Row],[goal]]</f>
        <v>1.0190760000000001</v>
      </c>
      <c r="P757" s="8">
        <f>Table2[[#This Row],[pledged]]/Table2[[#This Row],[backers_count]]</f>
        <v>37.466029411764708</v>
      </c>
      <c r="Q757" t="str">
        <f>LEFT(Table2[[#This Row],[Category and Sub-Category]],FIND("/",Table2[[#This Row],[Category and Sub-Category]],1)-1)</f>
        <v>publishing</v>
      </c>
      <c r="R757" t="str">
        <f>RIGHT(Table2[[#This Row],[Category and Sub-Category]],LEN(Table2[[#This Row],[Category and Sub-Category]])-FIND("/",Table2[[#This Row],[Category and Sub-Category]],1))</f>
        <v>nonfiction</v>
      </c>
      <c r="S757" s="13">
        <f>(((Table2[[#This Row],[launched_at]]/60)/60)/24)+DATE(1970,1,1)</f>
        <v>41383.605057870373</v>
      </c>
      <c r="T757" s="13">
        <f>(((Table2[[#This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Table2[[#This Row],[pledged]]/Table2[[#This Row],[goal]]</f>
        <v>1.177142857142857</v>
      </c>
      <c r="P758" s="8">
        <f>Table2[[#This Row],[pledged]]/Table2[[#This Row],[backers_count]]</f>
        <v>37.454545454545453</v>
      </c>
      <c r="Q758" t="str">
        <f>LEFT(Table2[[#This Row],[Category and Sub-Category]],FIND("/",Table2[[#This Row],[Category and Sub-Category]],1)-1)</f>
        <v>publishing</v>
      </c>
      <c r="R758" t="str">
        <f>RIGHT(Table2[[#This Row],[Category and Sub-Category]],LEN(Table2[[#This Row],[Category and Sub-Category]])-FIND("/",Table2[[#This Row],[Category and Sub-Category]],1))</f>
        <v>nonfiction</v>
      </c>
      <c r="S758" s="13">
        <f>(((Table2[[#This Row],[launched_at]]/60)/60)/24)+DATE(1970,1,1)</f>
        <v>40590.766886574071</v>
      </c>
      <c r="T758" s="13">
        <f>(((Table2[[#This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Table2[[#This Row],[pledged]]/Table2[[#This Row],[goal]]</f>
        <v>2.38</v>
      </c>
      <c r="P759" s="8">
        <f>Table2[[#This Row],[pledged]]/Table2[[#This Row],[backers_count]]</f>
        <v>33.055555555555557</v>
      </c>
      <c r="Q759" t="str">
        <f>LEFT(Table2[[#This Row],[Category and Sub-Category]],FIND("/",Table2[[#This Row],[Category and Sub-Category]],1)-1)</f>
        <v>publishing</v>
      </c>
      <c r="R759" t="str">
        <f>RIGHT(Table2[[#This Row],[Category and Sub-Category]],LEN(Table2[[#This Row],[Category and Sub-Category]])-FIND("/",Table2[[#This Row],[Category and Sub-Category]],1))</f>
        <v>nonfiction</v>
      </c>
      <c r="S759" s="13">
        <f>(((Table2[[#This Row],[launched_at]]/60)/60)/24)+DATE(1970,1,1)</f>
        <v>41235.054560185185</v>
      </c>
      <c r="T759" s="13">
        <f>(((Table2[[#This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Table2[[#This Row],[pledged]]/Table2[[#This Row],[goal]]</f>
        <v>1.02</v>
      </c>
      <c r="P760" s="8">
        <f>Table2[[#This Row],[pledged]]/Table2[[#This Row],[backers_count]]</f>
        <v>134.21052631578948</v>
      </c>
      <c r="Q760" t="str">
        <f>LEFT(Table2[[#This Row],[Category and Sub-Category]],FIND("/",Table2[[#This Row],[Category and Sub-Category]],1)-1)</f>
        <v>publishing</v>
      </c>
      <c r="R760" t="str">
        <f>RIGHT(Table2[[#This Row],[Category and Sub-Category]],LEN(Table2[[#This Row],[Category and Sub-Category]])-FIND("/",Table2[[#This Row],[Category and Sub-Category]],1))</f>
        <v>nonfiction</v>
      </c>
      <c r="S760" s="13">
        <f>(((Table2[[#This Row],[launched_at]]/60)/60)/24)+DATE(1970,1,1)</f>
        <v>40429.836435185185</v>
      </c>
      <c r="T760" s="13">
        <f>(((Table2[[#This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Table2[[#This Row],[pledged]]/Table2[[#This Row],[goal]]</f>
        <v>1.0192000000000001</v>
      </c>
      <c r="P761" s="8">
        <f>Table2[[#This Row],[pledged]]/Table2[[#This Row],[backers_count]]</f>
        <v>51.474747474747474</v>
      </c>
      <c r="Q761" t="str">
        <f>LEFT(Table2[[#This Row],[Category and Sub-Category]],FIND("/",Table2[[#This Row],[Category and Sub-Category]],1)-1)</f>
        <v>publishing</v>
      </c>
      <c r="R761" t="str">
        <f>RIGHT(Table2[[#This Row],[Category and Sub-Category]],LEN(Table2[[#This Row],[Category and Sub-Category]])-FIND("/",Table2[[#This Row],[Category and Sub-Category]],1))</f>
        <v>nonfiction</v>
      </c>
      <c r="S761" s="13">
        <f>(((Table2[[#This Row],[launched_at]]/60)/60)/24)+DATE(1970,1,1)</f>
        <v>41789.330312500002</v>
      </c>
      <c r="T761" s="13">
        <f>(((Table2[[#This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Table2[[#This Row],[pledged]]/Table2[[#This Row],[goal]]</f>
        <v>0</v>
      </c>
      <c r="P762" s="8" t="e">
        <f>Table2[[#This Row],[pledged]]/Table2[[#This Row],[backers_count]]</f>
        <v>#DIV/0!</v>
      </c>
      <c r="Q762" t="str">
        <f>LEFT(Table2[[#This Row],[Category and Sub-Category]],FIND("/",Table2[[#This Row],[Category and Sub-Category]],1)-1)</f>
        <v>publishing</v>
      </c>
      <c r="R762" t="str">
        <f>RIGHT(Table2[[#This Row],[Category and Sub-Category]],LEN(Table2[[#This Row],[Category and Sub-Category]])-FIND("/",Table2[[#This Row],[Category and Sub-Category]],1))</f>
        <v>fiction</v>
      </c>
      <c r="S762" s="13">
        <f>(((Table2[[#This Row],[launched_at]]/60)/60)/24)+DATE(1970,1,1)</f>
        <v>42670.764039351852</v>
      </c>
      <c r="T762" s="13">
        <f>(((Table2[[#This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Table2[[#This Row],[pledged]]/Table2[[#This Row],[goal]]</f>
        <v>4.7E-2</v>
      </c>
      <c r="P763" s="8">
        <f>Table2[[#This Row],[pledged]]/Table2[[#This Row],[backers_count]]</f>
        <v>39.166666666666664</v>
      </c>
      <c r="Q763" t="str">
        <f>LEFT(Table2[[#This Row],[Category and Sub-Category]],FIND("/",Table2[[#This Row],[Category and Sub-Category]],1)-1)</f>
        <v>publishing</v>
      </c>
      <c r="R763" t="str">
        <f>RIGHT(Table2[[#This Row],[Category and Sub-Category]],LEN(Table2[[#This Row],[Category and Sub-Category]])-FIND("/",Table2[[#This Row],[Category and Sub-Category]],1))</f>
        <v>fiction</v>
      </c>
      <c r="S763" s="13">
        <f>(((Table2[[#This Row],[launched_at]]/60)/60)/24)+DATE(1970,1,1)</f>
        <v>41642.751458333332</v>
      </c>
      <c r="T763" s="13">
        <f>(((Table2[[#This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Table2[[#This Row],[pledged]]/Table2[[#This Row],[goal]]</f>
        <v>0</v>
      </c>
      <c r="P764" s="8" t="e">
        <f>Table2[[#This Row],[pledged]]/Table2[[#This Row],[backers_count]]</f>
        <v>#DIV/0!</v>
      </c>
      <c r="Q764" t="str">
        <f>LEFT(Table2[[#This Row],[Category and Sub-Category]],FIND("/",Table2[[#This Row],[Category and Sub-Category]],1)-1)</f>
        <v>publishing</v>
      </c>
      <c r="R764" t="str">
        <f>RIGHT(Table2[[#This Row],[Category and Sub-Category]],LEN(Table2[[#This Row],[Category and Sub-Category]])-FIND("/",Table2[[#This Row],[Category and Sub-Category]],1))</f>
        <v>fiction</v>
      </c>
      <c r="S764" s="13">
        <f>(((Table2[[#This Row],[launched_at]]/60)/60)/24)+DATE(1970,1,1)</f>
        <v>42690.858449074076</v>
      </c>
      <c r="T764" s="13">
        <f>(((Table2[[#This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Table2[[#This Row],[pledged]]/Table2[[#This Row],[goal]]</f>
        <v>1.1655011655011655E-3</v>
      </c>
      <c r="P765" s="8">
        <f>Table2[[#This Row],[pledged]]/Table2[[#This Row],[backers_count]]</f>
        <v>5</v>
      </c>
      <c r="Q765" t="str">
        <f>LEFT(Table2[[#This Row],[Category and Sub-Category]],FIND("/",Table2[[#This Row],[Category and Sub-Category]],1)-1)</f>
        <v>publishing</v>
      </c>
      <c r="R765" t="str">
        <f>RIGHT(Table2[[#This Row],[Category and Sub-Category]],LEN(Table2[[#This Row],[Category and Sub-Category]])-FIND("/",Table2[[#This Row],[Category and Sub-Category]],1))</f>
        <v>fiction</v>
      </c>
      <c r="S765" s="13">
        <f>(((Table2[[#This Row],[launched_at]]/60)/60)/24)+DATE(1970,1,1)</f>
        <v>41471.446851851848</v>
      </c>
      <c r="T765" s="13">
        <f>(((Table2[[#This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Table2[[#This Row],[pledged]]/Table2[[#This Row],[goal]]</f>
        <v>0</v>
      </c>
      <c r="P766" s="8" t="e">
        <f>Table2[[#This Row],[pledged]]/Table2[[#This Row],[backers_count]]</f>
        <v>#DIV/0!</v>
      </c>
      <c r="Q766" t="str">
        <f>LEFT(Table2[[#This Row],[Category and Sub-Category]],FIND("/",Table2[[#This Row],[Category and Sub-Category]],1)-1)</f>
        <v>publishing</v>
      </c>
      <c r="R766" t="str">
        <f>RIGHT(Table2[[#This Row],[Category and Sub-Category]],LEN(Table2[[#This Row],[Category and Sub-Category]])-FIND("/",Table2[[#This Row],[Category and Sub-Category]],1))</f>
        <v>fiction</v>
      </c>
      <c r="S766" s="13">
        <f>(((Table2[[#This Row],[launched_at]]/60)/60)/24)+DATE(1970,1,1)</f>
        <v>42227.173159722224</v>
      </c>
      <c r="T766" s="13">
        <f>(((Table2[[#This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Table2[[#This Row],[pledged]]/Table2[[#This Row],[goal]]</f>
        <v>0.36014285714285715</v>
      </c>
      <c r="P767" s="8">
        <f>Table2[[#This Row],[pledged]]/Table2[[#This Row],[backers_count]]</f>
        <v>57.295454545454547</v>
      </c>
      <c r="Q767" t="str">
        <f>LEFT(Table2[[#This Row],[Category and Sub-Category]],FIND("/",Table2[[#This Row],[Category and Sub-Category]],1)-1)</f>
        <v>publishing</v>
      </c>
      <c r="R767" t="str">
        <f>RIGHT(Table2[[#This Row],[Category and Sub-Category]],LEN(Table2[[#This Row],[Category and Sub-Category]])-FIND("/",Table2[[#This Row],[Category and Sub-Category]],1))</f>
        <v>fiction</v>
      </c>
      <c r="S767" s="13">
        <f>(((Table2[[#This Row],[launched_at]]/60)/60)/24)+DATE(1970,1,1)</f>
        <v>41901.542638888888</v>
      </c>
      <c r="T767" s="13">
        <f>(((Table2[[#This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Table2[[#This Row],[pledged]]/Table2[[#This Row],[goal]]</f>
        <v>0</v>
      </c>
      <c r="P768" s="8" t="e">
        <f>Table2[[#This Row],[pledged]]/Table2[[#This Row],[backers_count]]</f>
        <v>#DIV/0!</v>
      </c>
      <c r="Q768" t="str">
        <f>LEFT(Table2[[#This Row],[Category and Sub-Category]],FIND("/",Table2[[#This Row],[Category and Sub-Category]],1)-1)</f>
        <v>publishing</v>
      </c>
      <c r="R768" t="str">
        <f>RIGHT(Table2[[#This Row],[Category and Sub-Category]],LEN(Table2[[#This Row],[Category and Sub-Category]])-FIND("/",Table2[[#This Row],[Category and Sub-Category]],1))</f>
        <v>fiction</v>
      </c>
      <c r="S768" s="13">
        <f>(((Table2[[#This Row],[launched_at]]/60)/60)/24)+DATE(1970,1,1)</f>
        <v>42021.783368055556</v>
      </c>
      <c r="T768" s="13">
        <f>(((Table2[[#This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Table2[[#This Row],[pledged]]/Table2[[#This Row],[goal]]</f>
        <v>3.5400000000000001E-2</v>
      </c>
      <c r="P769" s="8">
        <f>Table2[[#This Row],[pledged]]/Table2[[#This Row],[backers_count]]</f>
        <v>59</v>
      </c>
      <c r="Q769" t="str">
        <f>LEFT(Table2[[#This Row],[Category and Sub-Category]],FIND("/",Table2[[#This Row],[Category and Sub-Category]],1)-1)</f>
        <v>publishing</v>
      </c>
      <c r="R769" t="str">
        <f>RIGHT(Table2[[#This Row],[Category and Sub-Category]],LEN(Table2[[#This Row],[Category and Sub-Category]])-FIND("/",Table2[[#This Row],[Category and Sub-Category]],1))</f>
        <v>fiction</v>
      </c>
      <c r="S769" s="13">
        <f>(((Table2[[#This Row],[launched_at]]/60)/60)/24)+DATE(1970,1,1)</f>
        <v>42115.143634259264</v>
      </c>
      <c r="T769" s="13">
        <f>(((Table2[[#This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Table2[[#This Row],[pledged]]/Table2[[#This Row],[goal]]</f>
        <v>0</v>
      </c>
      <c r="P770" s="8" t="e">
        <f>Table2[[#This Row],[pledged]]/Table2[[#This Row],[backers_count]]</f>
        <v>#DIV/0!</v>
      </c>
      <c r="Q770" t="str">
        <f>LEFT(Table2[[#This Row],[Category and Sub-Category]],FIND("/",Table2[[#This Row],[Category and Sub-Category]],1)-1)</f>
        <v>publishing</v>
      </c>
      <c r="R770" t="str">
        <f>RIGHT(Table2[[#This Row],[Category and Sub-Category]],LEN(Table2[[#This Row],[Category and Sub-Category]])-FIND("/",Table2[[#This Row],[Category and Sub-Category]],1))</f>
        <v>fiction</v>
      </c>
      <c r="S770" s="13">
        <f>(((Table2[[#This Row],[launched_at]]/60)/60)/24)+DATE(1970,1,1)</f>
        <v>41594.207060185188</v>
      </c>
      <c r="T770" s="13">
        <f>(((Table2[[#This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Table2[[#This Row],[pledged]]/Table2[[#This Row],[goal]]</f>
        <v>0.41399999999999998</v>
      </c>
      <c r="P771" s="8">
        <f>Table2[[#This Row],[pledged]]/Table2[[#This Row],[backers_count]]</f>
        <v>31.846153846153847</v>
      </c>
      <c r="Q771" t="str">
        <f>LEFT(Table2[[#This Row],[Category and Sub-Category]],FIND("/",Table2[[#This Row],[Category and Sub-Category]],1)-1)</f>
        <v>publishing</v>
      </c>
      <c r="R771" t="str">
        <f>RIGHT(Table2[[#This Row],[Category and Sub-Category]],LEN(Table2[[#This Row],[Category and Sub-Category]])-FIND("/",Table2[[#This Row],[Category and Sub-Category]],1))</f>
        <v>fiction</v>
      </c>
      <c r="S771" s="13">
        <f>(((Table2[[#This Row],[launched_at]]/60)/60)/24)+DATE(1970,1,1)</f>
        <v>41604.996458333335</v>
      </c>
      <c r="T771" s="13">
        <f>(((Table2[[#This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Table2[[#This Row],[pledged]]/Table2[[#This Row],[goal]]</f>
        <v>0</v>
      </c>
      <c r="P772" s="8" t="e">
        <f>Table2[[#This Row],[pledged]]/Table2[[#This Row],[backers_count]]</f>
        <v>#DIV/0!</v>
      </c>
      <c r="Q772" t="str">
        <f>LEFT(Table2[[#This Row],[Category and Sub-Category]],FIND("/",Table2[[#This Row],[Category and Sub-Category]],1)-1)</f>
        <v>publishing</v>
      </c>
      <c r="R772" t="str">
        <f>RIGHT(Table2[[#This Row],[Category and Sub-Category]],LEN(Table2[[#This Row],[Category and Sub-Category]])-FIND("/",Table2[[#This Row],[Category and Sub-Category]],1))</f>
        <v>fiction</v>
      </c>
      <c r="S772" s="13">
        <f>(((Table2[[#This Row],[launched_at]]/60)/60)/24)+DATE(1970,1,1)</f>
        <v>41289.999641203707</v>
      </c>
      <c r="T772" s="13">
        <f>(((Table2[[#This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Table2[[#This Row],[pledged]]/Table2[[#This Row],[goal]]</f>
        <v>2.631578947368421E-4</v>
      </c>
      <c r="P773" s="8">
        <f>Table2[[#This Row],[pledged]]/Table2[[#This Row],[backers_count]]</f>
        <v>10</v>
      </c>
      <c r="Q773" t="str">
        <f>LEFT(Table2[[#This Row],[Category and Sub-Category]],FIND("/",Table2[[#This Row],[Category and Sub-Category]],1)-1)</f>
        <v>publishing</v>
      </c>
      <c r="R773" t="str">
        <f>RIGHT(Table2[[#This Row],[Category and Sub-Category]],LEN(Table2[[#This Row],[Category and Sub-Category]])-FIND("/",Table2[[#This Row],[Category and Sub-Category]],1))</f>
        <v>fiction</v>
      </c>
      <c r="S773" s="13">
        <f>(((Table2[[#This Row],[launched_at]]/60)/60)/24)+DATE(1970,1,1)</f>
        <v>42349.824097222227</v>
      </c>
      <c r="T773" s="13">
        <f>(((Table2[[#This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Table2[[#This Row],[pledged]]/Table2[[#This Row],[goal]]</f>
        <v>3.3333333333333333E-2</v>
      </c>
      <c r="P774" s="8">
        <f>Table2[[#This Row],[pledged]]/Table2[[#This Row],[backers_count]]</f>
        <v>50</v>
      </c>
      <c r="Q774" t="str">
        <f>LEFT(Table2[[#This Row],[Category and Sub-Category]],FIND("/",Table2[[#This Row],[Category and Sub-Category]],1)-1)</f>
        <v>publishing</v>
      </c>
      <c r="R774" t="str">
        <f>RIGHT(Table2[[#This Row],[Category and Sub-Category]],LEN(Table2[[#This Row],[Category and Sub-Category]])-FIND("/",Table2[[#This Row],[Category and Sub-Category]],1))</f>
        <v>fiction</v>
      </c>
      <c r="S774" s="13">
        <f>(((Table2[[#This Row],[launched_at]]/60)/60)/24)+DATE(1970,1,1)</f>
        <v>40068.056932870371</v>
      </c>
      <c r="T774" s="13">
        <f>(((Table2[[#This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Table2[[#This Row],[pledged]]/Table2[[#This Row],[goal]]</f>
        <v>8.5129023676509714E-3</v>
      </c>
      <c r="P775" s="8">
        <f>Table2[[#This Row],[pledged]]/Table2[[#This Row],[backers_count]]</f>
        <v>16</v>
      </c>
      <c r="Q775" t="str">
        <f>LEFT(Table2[[#This Row],[Category and Sub-Category]],FIND("/",Table2[[#This Row],[Category and Sub-Category]],1)-1)</f>
        <v>publishing</v>
      </c>
      <c r="R775" t="str">
        <f>RIGHT(Table2[[#This Row],[Category and Sub-Category]],LEN(Table2[[#This Row],[Category and Sub-Category]])-FIND("/",Table2[[#This Row],[Category and Sub-Category]],1))</f>
        <v>fiction</v>
      </c>
      <c r="S775" s="13">
        <f>(((Table2[[#This Row],[launched_at]]/60)/60)/24)+DATE(1970,1,1)</f>
        <v>42100.735937499994</v>
      </c>
      <c r="T775" s="13">
        <f>(((Table2[[#This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Table2[[#This Row],[pledged]]/Table2[[#This Row],[goal]]</f>
        <v>0.70199999999999996</v>
      </c>
      <c r="P776" s="8">
        <f>Table2[[#This Row],[pledged]]/Table2[[#This Row],[backers_count]]</f>
        <v>39</v>
      </c>
      <c r="Q776" t="str">
        <f>LEFT(Table2[[#This Row],[Category and Sub-Category]],FIND("/",Table2[[#This Row],[Category and Sub-Category]],1)-1)</f>
        <v>publishing</v>
      </c>
      <c r="R776" t="str">
        <f>RIGHT(Table2[[#This Row],[Category and Sub-Category]],LEN(Table2[[#This Row],[Category and Sub-Category]])-FIND("/",Table2[[#This Row],[Category and Sub-Category]],1))</f>
        <v>fiction</v>
      </c>
      <c r="S776" s="13">
        <f>(((Table2[[#This Row],[launched_at]]/60)/60)/24)+DATE(1970,1,1)</f>
        <v>41663.780300925922</v>
      </c>
      <c r="T776" s="13">
        <f>(((Table2[[#This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Table2[[#This Row],[pledged]]/Table2[[#This Row],[goal]]</f>
        <v>1.7000000000000001E-2</v>
      </c>
      <c r="P777" s="8">
        <f>Table2[[#This Row],[pledged]]/Table2[[#This Row],[backers_count]]</f>
        <v>34</v>
      </c>
      <c r="Q777" t="str">
        <f>LEFT(Table2[[#This Row],[Category and Sub-Category]],FIND("/",Table2[[#This Row],[Category and Sub-Category]],1)-1)</f>
        <v>publishing</v>
      </c>
      <c r="R777" t="str">
        <f>RIGHT(Table2[[#This Row],[Category and Sub-Category]],LEN(Table2[[#This Row],[Category and Sub-Category]])-FIND("/",Table2[[#This Row],[Category and Sub-Category]],1))</f>
        <v>fiction</v>
      </c>
      <c r="S777" s="13">
        <f>(((Table2[[#This Row],[launched_at]]/60)/60)/24)+DATE(1970,1,1)</f>
        <v>40863.060127314813</v>
      </c>
      <c r="T777" s="13">
        <f>(((Table2[[#This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Table2[[#This Row],[pledged]]/Table2[[#This Row],[goal]]</f>
        <v>0.51400000000000001</v>
      </c>
      <c r="P778" s="8">
        <f>Table2[[#This Row],[pledged]]/Table2[[#This Row],[backers_count]]</f>
        <v>63.122807017543863</v>
      </c>
      <c r="Q778" t="str">
        <f>LEFT(Table2[[#This Row],[Category and Sub-Category]],FIND("/",Table2[[#This Row],[Category and Sub-Category]],1)-1)</f>
        <v>publishing</v>
      </c>
      <c r="R778" t="str">
        <f>RIGHT(Table2[[#This Row],[Category and Sub-Category]],LEN(Table2[[#This Row],[Category and Sub-Category]])-FIND("/",Table2[[#This Row],[Category and Sub-Category]],1))</f>
        <v>fiction</v>
      </c>
      <c r="S778" s="13">
        <f>(((Table2[[#This Row],[launched_at]]/60)/60)/24)+DATE(1970,1,1)</f>
        <v>42250.685706018514</v>
      </c>
      <c r="T778" s="13">
        <f>(((Table2[[#This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Table2[[#This Row],[pledged]]/Table2[[#This Row],[goal]]</f>
        <v>7.0000000000000001E-3</v>
      </c>
      <c r="P779" s="8">
        <f>Table2[[#This Row],[pledged]]/Table2[[#This Row],[backers_count]]</f>
        <v>7</v>
      </c>
      <c r="Q779" t="str">
        <f>LEFT(Table2[[#This Row],[Category and Sub-Category]],FIND("/",Table2[[#This Row],[Category and Sub-Category]],1)-1)</f>
        <v>publishing</v>
      </c>
      <c r="R779" t="str">
        <f>RIGHT(Table2[[#This Row],[Category and Sub-Category]],LEN(Table2[[#This Row],[Category and Sub-Category]])-FIND("/",Table2[[#This Row],[Category and Sub-Category]],1))</f>
        <v>fiction</v>
      </c>
      <c r="S779" s="13">
        <f>(((Table2[[#This Row],[launched_at]]/60)/60)/24)+DATE(1970,1,1)</f>
        <v>41456.981215277774</v>
      </c>
      <c r="T779" s="13">
        <f>(((Table2[[#This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Table2[[#This Row],[pledged]]/Table2[[#This Row],[goal]]</f>
        <v>4.0000000000000001E-3</v>
      </c>
      <c r="P780" s="8">
        <f>Table2[[#This Row],[pledged]]/Table2[[#This Row],[backers_count]]</f>
        <v>2</v>
      </c>
      <c r="Q780" t="str">
        <f>LEFT(Table2[[#This Row],[Category and Sub-Category]],FIND("/",Table2[[#This Row],[Category and Sub-Category]],1)-1)</f>
        <v>publishing</v>
      </c>
      <c r="R780" t="str">
        <f>RIGHT(Table2[[#This Row],[Category and Sub-Category]],LEN(Table2[[#This Row],[Category and Sub-Category]])-FIND("/",Table2[[#This Row],[Category and Sub-Category]],1))</f>
        <v>fiction</v>
      </c>
      <c r="S780" s="13">
        <f>(((Table2[[#This Row],[launched_at]]/60)/60)/24)+DATE(1970,1,1)</f>
        <v>41729.702314814815</v>
      </c>
      <c r="T780" s="13">
        <f>(((Table2[[#This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Table2[[#This Row],[pledged]]/Table2[[#This Row],[goal]]</f>
        <v>2.6666666666666668E-2</v>
      </c>
      <c r="P781" s="8">
        <f>Table2[[#This Row],[pledged]]/Table2[[#This Row],[backers_count]]</f>
        <v>66.666666666666671</v>
      </c>
      <c r="Q781" t="str">
        <f>LEFT(Table2[[#This Row],[Category and Sub-Category]],FIND("/",Table2[[#This Row],[Category and Sub-Category]],1)-1)</f>
        <v>publishing</v>
      </c>
      <c r="R781" t="str">
        <f>RIGHT(Table2[[#This Row],[Category and Sub-Category]],LEN(Table2[[#This Row],[Category and Sub-Category]])-FIND("/",Table2[[#This Row],[Category and Sub-Category]],1))</f>
        <v>fiction</v>
      </c>
      <c r="S781" s="13">
        <f>(((Table2[[#This Row],[launched_at]]/60)/60)/24)+DATE(1970,1,1)</f>
        <v>40436.68408564815</v>
      </c>
      <c r="T781" s="13">
        <f>(((Table2[[#This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Table2[[#This Row],[pledged]]/Table2[[#This Row],[goal]]</f>
        <v>1.04</v>
      </c>
      <c r="P782" s="8">
        <f>Table2[[#This Row],[pledged]]/Table2[[#This Row],[backers_count]]</f>
        <v>38.518518518518519</v>
      </c>
      <c r="Q782" t="str">
        <f>LEFT(Table2[[#This Row],[Category and Sub-Category]],FIND("/",Table2[[#This Row],[Category and Sub-Category]],1)-1)</f>
        <v>music</v>
      </c>
      <c r="R782" t="str">
        <f>RIGHT(Table2[[#This Row],[Category and Sub-Category]],LEN(Table2[[#This Row],[Category and Sub-Category]])-FIND("/",Table2[[#This Row],[Category and Sub-Category]],1))</f>
        <v>rock</v>
      </c>
      <c r="S782" s="13">
        <f>(((Table2[[#This Row],[launched_at]]/60)/60)/24)+DATE(1970,1,1)</f>
        <v>40636.673900462964</v>
      </c>
      <c r="T782" s="13">
        <f>(((Table2[[#This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Table2[[#This Row],[pledged]]/Table2[[#This Row],[goal]]</f>
        <v>1.3315375</v>
      </c>
      <c r="P783" s="8">
        <f>Table2[[#This Row],[pledged]]/Table2[[#This Row],[backers_count]]</f>
        <v>42.609200000000001</v>
      </c>
      <c r="Q783" t="str">
        <f>LEFT(Table2[[#This Row],[Category and Sub-Category]],FIND("/",Table2[[#This Row],[Category and Sub-Category]],1)-1)</f>
        <v>music</v>
      </c>
      <c r="R783" t="str">
        <f>RIGHT(Table2[[#This Row],[Category and Sub-Category]],LEN(Table2[[#This Row],[Category and Sub-Category]])-FIND("/",Table2[[#This Row],[Category and Sub-Category]],1))</f>
        <v>rock</v>
      </c>
      <c r="S783" s="13">
        <f>(((Table2[[#This Row],[launched_at]]/60)/60)/24)+DATE(1970,1,1)</f>
        <v>41403.000856481485</v>
      </c>
      <c r="T783" s="13">
        <f>(((Table2[[#This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Table2[[#This Row],[pledged]]/Table2[[#This Row],[goal]]</f>
        <v>1</v>
      </c>
      <c r="P784" s="8">
        <f>Table2[[#This Row],[pledged]]/Table2[[#This Row],[backers_count]]</f>
        <v>50</v>
      </c>
      <c r="Q784" t="str">
        <f>LEFT(Table2[[#This Row],[Category and Sub-Category]],FIND("/",Table2[[#This Row],[Category and Sub-Category]],1)-1)</f>
        <v>music</v>
      </c>
      <c r="R784" t="str">
        <f>RIGHT(Table2[[#This Row],[Category and Sub-Category]],LEN(Table2[[#This Row],[Category and Sub-Category]])-FIND("/",Table2[[#This Row],[Category and Sub-Category]],1))</f>
        <v>rock</v>
      </c>
      <c r="S784" s="13">
        <f>(((Table2[[#This Row],[launched_at]]/60)/60)/24)+DATE(1970,1,1)</f>
        <v>41116.758125</v>
      </c>
      <c r="T784" s="13">
        <f>(((Table2[[#This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Table2[[#This Row],[pledged]]/Table2[[#This Row],[goal]]</f>
        <v>1.4813333333333334</v>
      </c>
      <c r="P785" s="8">
        <f>Table2[[#This Row],[pledged]]/Table2[[#This Row],[backers_count]]</f>
        <v>63.485714285714288</v>
      </c>
      <c r="Q785" t="str">
        <f>LEFT(Table2[[#This Row],[Category and Sub-Category]],FIND("/",Table2[[#This Row],[Category and Sub-Category]],1)-1)</f>
        <v>music</v>
      </c>
      <c r="R785" t="str">
        <f>RIGHT(Table2[[#This Row],[Category and Sub-Category]],LEN(Table2[[#This Row],[Category and Sub-Category]])-FIND("/",Table2[[#This Row],[Category and Sub-Category]],1))</f>
        <v>rock</v>
      </c>
      <c r="S785" s="13">
        <f>(((Table2[[#This Row],[launched_at]]/60)/60)/24)+DATE(1970,1,1)</f>
        <v>40987.773715277777</v>
      </c>
      <c r="T785" s="13">
        <f>(((Table2[[#This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Table2[[#This Row],[pledged]]/Table2[[#This Row],[goal]]</f>
        <v>1.0249999999999999</v>
      </c>
      <c r="P786" s="8">
        <f>Table2[[#This Row],[pledged]]/Table2[[#This Row],[backers_count]]</f>
        <v>102.5</v>
      </c>
      <c r="Q786" t="str">
        <f>LEFT(Table2[[#This Row],[Category and Sub-Category]],FIND("/",Table2[[#This Row],[Category and Sub-Category]],1)-1)</f>
        <v>music</v>
      </c>
      <c r="R786" t="str">
        <f>RIGHT(Table2[[#This Row],[Category and Sub-Category]],LEN(Table2[[#This Row],[Category and Sub-Category]])-FIND("/",Table2[[#This Row],[Category and Sub-Category]],1))</f>
        <v>rock</v>
      </c>
      <c r="S786" s="13">
        <f>(((Table2[[#This Row],[launched_at]]/60)/60)/24)+DATE(1970,1,1)</f>
        <v>41675.149525462963</v>
      </c>
      <c r="T786" s="13">
        <f>(((Table2[[#This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Table2[[#This Row],[pledged]]/Table2[[#This Row],[goal]]</f>
        <v>1.8062799999999999</v>
      </c>
      <c r="P787" s="8">
        <f>Table2[[#This Row],[pledged]]/Table2[[#This Row],[backers_count]]</f>
        <v>31.142758620689655</v>
      </c>
      <c r="Q787" t="str">
        <f>LEFT(Table2[[#This Row],[Category and Sub-Category]],FIND("/",Table2[[#This Row],[Category and Sub-Category]],1)-1)</f>
        <v>music</v>
      </c>
      <c r="R787" t="str">
        <f>RIGHT(Table2[[#This Row],[Category and Sub-Category]],LEN(Table2[[#This Row],[Category and Sub-Category]])-FIND("/",Table2[[#This Row],[Category and Sub-Category]],1))</f>
        <v>rock</v>
      </c>
      <c r="S787" s="13">
        <f>(((Table2[[#This Row],[launched_at]]/60)/60)/24)+DATE(1970,1,1)</f>
        <v>41303.593923611108</v>
      </c>
      <c r="T787" s="13">
        <f>(((Table2[[#This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Table2[[#This Row],[pledged]]/Table2[[#This Row],[goal]]</f>
        <v>1.4279999999999999</v>
      </c>
      <c r="P788" s="8">
        <f>Table2[[#This Row],[pledged]]/Table2[[#This Row],[backers_count]]</f>
        <v>162.27272727272728</v>
      </c>
      <c r="Q788" t="str">
        <f>LEFT(Table2[[#This Row],[Category and Sub-Category]],FIND("/",Table2[[#This Row],[Category and Sub-Category]],1)-1)</f>
        <v>music</v>
      </c>
      <c r="R788" t="str">
        <f>RIGHT(Table2[[#This Row],[Category and Sub-Category]],LEN(Table2[[#This Row],[Category and Sub-Category]])-FIND("/",Table2[[#This Row],[Category and Sub-Category]],1))</f>
        <v>rock</v>
      </c>
      <c r="S788" s="13">
        <f>(((Table2[[#This Row],[launched_at]]/60)/60)/24)+DATE(1970,1,1)</f>
        <v>40983.055949074071</v>
      </c>
      <c r="T788" s="13">
        <f>(((Table2[[#This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Table2[[#This Row],[pledged]]/Table2[[#This Row],[goal]]</f>
        <v>1.1416666666666666</v>
      </c>
      <c r="P789" s="8">
        <f>Table2[[#This Row],[pledged]]/Table2[[#This Row],[backers_count]]</f>
        <v>80.588235294117652</v>
      </c>
      <c r="Q789" t="str">
        <f>LEFT(Table2[[#This Row],[Category and Sub-Category]],FIND("/",Table2[[#This Row],[Category and Sub-Category]],1)-1)</f>
        <v>music</v>
      </c>
      <c r="R789" t="str">
        <f>RIGHT(Table2[[#This Row],[Category and Sub-Category]],LEN(Table2[[#This Row],[Category and Sub-Category]])-FIND("/",Table2[[#This Row],[Category and Sub-Category]],1))</f>
        <v>rock</v>
      </c>
      <c r="S789" s="13">
        <f>(((Table2[[#This Row],[launched_at]]/60)/60)/24)+DATE(1970,1,1)</f>
        <v>41549.627615740741</v>
      </c>
      <c r="T789" s="13">
        <f>(((Table2[[#This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Table2[[#This Row],[pledged]]/Table2[[#This Row],[goal]]</f>
        <v>2.03505</v>
      </c>
      <c r="P790" s="8">
        <f>Table2[[#This Row],[pledged]]/Table2[[#This Row],[backers_count]]</f>
        <v>59.85441176470588</v>
      </c>
      <c r="Q790" t="str">
        <f>LEFT(Table2[[#This Row],[Category and Sub-Category]],FIND("/",Table2[[#This Row],[Category and Sub-Category]],1)-1)</f>
        <v>music</v>
      </c>
      <c r="R790" t="str">
        <f>RIGHT(Table2[[#This Row],[Category and Sub-Category]],LEN(Table2[[#This Row],[Category and Sub-Category]])-FIND("/",Table2[[#This Row],[Category and Sub-Category]],1))</f>
        <v>rock</v>
      </c>
      <c r="S790" s="13">
        <f>(((Table2[[#This Row],[launched_at]]/60)/60)/24)+DATE(1970,1,1)</f>
        <v>41059.006805555553</v>
      </c>
      <c r="T790" s="13">
        <f>(((Table2[[#This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Table2[[#This Row],[pledged]]/Table2[[#This Row],[goal]]</f>
        <v>1.0941176470588236</v>
      </c>
      <c r="P791" s="8">
        <f>Table2[[#This Row],[pledged]]/Table2[[#This Row],[backers_count]]</f>
        <v>132.85714285714286</v>
      </c>
      <c r="Q791" t="str">
        <f>LEFT(Table2[[#This Row],[Category and Sub-Category]],FIND("/",Table2[[#This Row],[Category and Sub-Category]],1)-1)</f>
        <v>music</v>
      </c>
      <c r="R791" t="str">
        <f>RIGHT(Table2[[#This Row],[Category and Sub-Category]],LEN(Table2[[#This Row],[Category and Sub-Category]])-FIND("/",Table2[[#This Row],[Category and Sub-Category]],1))</f>
        <v>rock</v>
      </c>
      <c r="S791" s="13">
        <f>(((Table2[[#This Row],[launched_at]]/60)/60)/24)+DATE(1970,1,1)</f>
        <v>41277.186111111114</v>
      </c>
      <c r="T791" s="13">
        <f>(((Table2[[#This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Table2[[#This Row],[pledged]]/Table2[[#This Row],[goal]]</f>
        <v>1.443746</v>
      </c>
      <c r="P792" s="8">
        <f>Table2[[#This Row],[pledged]]/Table2[[#This Row],[backers_count]]</f>
        <v>92.547820512820508</v>
      </c>
      <c r="Q792" t="str">
        <f>LEFT(Table2[[#This Row],[Category and Sub-Category]],FIND("/",Table2[[#This Row],[Category and Sub-Category]],1)-1)</f>
        <v>music</v>
      </c>
      <c r="R792" t="str">
        <f>RIGHT(Table2[[#This Row],[Category and Sub-Category]],LEN(Table2[[#This Row],[Category and Sub-Category]])-FIND("/",Table2[[#This Row],[Category and Sub-Category]],1))</f>
        <v>rock</v>
      </c>
      <c r="S792" s="13">
        <f>(((Table2[[#This Row],[launched_at]]/60)/60)/24)+DATE(1970,1,1)</f>
        <v>41276.047905092593</v>
      </c>
      <c r="T792" s="13">
        <f>(((Table2[[#This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Table2[[#This Row],[pledged]]/Table2[[#This Row],[goal]]</f>
        <v>1.0386666666666666</v>
      </c>
      <c r="P793" s="8">
        <f>Table2[[#This Row],[pledged]]/Table2[[#This Row],[backers_count]]</f>
        <v>60.859375</v>
      </c>
      <c r="Q793" t="str">
        <f>LEFT(Table2[[#This Row],[Category and Sub-Category]],FIND("/",Table2[[#This Row],[Category and Sub-Category]],1)-1)</f>
        <v>music</v>
      </c>
      <c r="R793" t="str">
        <f>RIGHT(Table2[[#This Row],[Category and Sub-Category]],LEN(Table2[[#This Row],[Category and Sub-Category]])-FIND("/",Table2[[#This Row],[Category and Sub-Category]],1))</f>
        <v>rock</v>
      </c>
      <c r="S793" s="13">
        <f>(((Table2[[#This Row],[launched_at]]/60)/60)/24)+DATE(1970,1,1)</f>
        <v>41557.780624999999</v>
      </c>
      <c r="T793" s="13">
        <f>(((Table2[[#This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Table2[[#This Row],[pledged]]/Table2[[#This Row],[goal]]</f>
        <v>1.0044440000000001</v>
      </c>
      <c r="P794" s="8">
        <f>Table2[[#This Row],[pledged]]/Table2[[#This Row],[backers_count]]</f>
        <v>41.851833333333339</v>
      </c>
      <c r="Q794" t="str">
        <f>LEFT(Table2[[#This Row],[Category and Sub-Category]],FIND("/",Table2[[#This Row],[Category and Sub-Category]],1)-1)</f>
        <v>music</v>
      </c>
      <c r="R794" t="str">
        <f>RIGHT(Table2[[#This Row],[Category and Sub-Category]],LEN(Table2[[#This Row],[Category and Sub-Category]])-FIND("/",Table2[[#This Row],[Category and Sub-Category]],1))</f>
        <v>rock</v>
      </c>
      <c r="S794" s="13">
        <f>(((Table2[[#This Row],[launched_at]]/60)/60)/24)+DATE(1970,1,1)</f>
        <v>41555.873645833337</v>
      </c>
      <c r="T794" s="13">
        <f>(((Table2[[#This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Table2[[#This Row],[pledged]]/Table2[[#This Row],[goal]]</f>
        <v>1.0277927272727272</v>
      </c>
      <c r="P795" s="8">
        <f>Table2[[#This Row],[pledged]]/Table2[[#This Row],[backers_count]]</f>
        <v>88.325937499999995</v>
      </c>
      <c r="Q795" t="str">
        <f>LEFT(Table2[[#This Row],[Category and Sub-Category]],FIND("/",Table2[[#This Row],[Category and Sub-Category]],1)-1)</f>
        <v>music</v>
      </c>
      <c r="R795" t="str">
        <f>RIGHT(Table2[[#This Row],[Category and Sub-Category]],LEN(Table2[[#This Row],[Category and Sub-Category]])-FIND("/",Table2[[#This Row],[Category and Sub-Category]],1))</f>
        <v>rock</v>
      </c>
      <c r="S795" s="13">
        <f>(((Table2[[#This Row],[launched_at]]/60)/60)/24)+DATE(1970,1,1)</f>
        <v>41442.741249999999</v>
      </c>
      <c r="T795" s="13">
        <f>(((Table2[[#This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Table2[[#This Row],[pledged]]/Table2[[#This Row],[goal]]</f>
        <v>1.0531250000000001</v>
      </c>
      <c r="P796" s="8">
        <f>Table2[[#This Row],[pledged]]/Table2[[#This Row],[backers_count]]</f>
        <v>158.96226415094338</v>
      </c>
      <c r="Q796" t="str">
        <f>LEFT(Table2[[#This Row],[Category and Sub-Category]],FIND("/",Table2[[#This Row],[Category and Sub-Category]],1)-1)</f>
        <v>music</v>
      </c>
      <c r="R796" t="str">
        <f>RIGHT(Table2[[#This Row],[Category and Sub-Category]],LEN(Table2[[#This Row],[Category and Sub-Category]])-FIND("/",Table2[[#This Row],[Category and Sub-Category]],1))</f>
        <v>rock</v>
      </c>
      <c r="S796" s="13">
        <f>(((Table2[[#This Row],[launched_at]]/60)/60)/24)+DATE(1970,1,1)</f>
        <v>40736.115011574075</v>
      </c>
      <c r="T796" s="13">
        <f>(((Table2[[#This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Table2[[#This Row],[pledged]]/Table2[[#This Row],[goal]]</f>
        <v>1.1178571428571429</v>
      </c>
      <c r="P797" s="8">
        <f>Table2[[#This Row],[pledged]]/Table2[[#This Row],[backers_count]]</f>
        <v>85.054347826086953</v>
      </c>
      <c r="Q797" t="str">
        <f>LEFT(Table2[[#This Row],[Category and Sub-Category]],FIND("/",Table2[[#This Row],[Category and Sub-Category]],1)-1)</f>
        <v>music</v>
      </c>
      <c r="R797" t="str">
        <f>RIGHT(Table2[[#This Row],[Category and Sub-Category]],LEN(Table2[[#This Row],[Category and Sub-Category]])-FIND("/",Table2[[#This Row],[Category and Sub-Category]],1))</f>
        <v>rock</v>
      </c>
      <c r="S797" s="13">
        <f>(((Table2[[#This Row],[launched_at]]/60)/60)/24)+DATE(1970,1,1)</f>
        <v>40963.613032407404</v>
      </c>
      <c r="T797" s="13">
        <f>(((Table2[[#This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Table2[[#This Row],[pledged]]/Table2[[#This Row],[goal]]</f>
        <v>1.0135000000000001</v>
      </c>
      <c r="P798" s="8">
        <f>Table2[[#This Row],[pledged]]/Table2[[#This Row],[backers_count]]</f>
        <v>112.61111111111111</v>
      </c>
      <c r="Q798" t="str">
        <f>LEFT(Table2[[#This Row],[Category and Sub-Category]],FIND("/",Table2[[#This Row],[Category and Sub-Category]],1)-1)</f>
        <v>music</v>
      </c>
      <c r="R798" t="str">
        <f>RIGHT(Table2[[#This Row],[Category and Sub-Category]],LEN(Table2[[#This Row],[Category and Sub-Category]])-FIND("/",Table2[[#This Row],[Category and Sub-Category]],1))</f>
        <v>rock</v>
      </c>
      <c r="S798" s="13">
        <f>(((Table2[[#This Row],[launched_at]]/60)/60)/24)+DATE(1970,1,1)</f>
        <v>41502.882928240739</v>
      </c>
      <c r="T798" s="13">
        <f>(((Table2[[#This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Table2[[#This Row],[pledged]]/Table2[[#This Row],[goal]]</f>
        <v>1.0753333333333333</v>
      </c>
      <c r="P799" s="8">
        <f>Table2[[#This Row],[pledged]]/Table2[[#This Row],[backers_count]]</f>
        <v>45.436619718309856</v>
      </c>
      <c r="Q799" t="str">
        <f>LEFT(Table2[[#This Row],[Category and Sub-Category]],FIND("/",Table2[[#This Row],[Category and Sub-Category]],1)-1)</f>
        <v>music</v>
      </c>
      <c r="R799" t="str">
        <f>RIGHT(Table2[[#This Row],[Category and Sub-Category]],LEN(Table2[[#This Row],[Category and Sub-Category]])-FIND("/",Table2[[#This Row],[Category and Sub-Category]],1))</f>
        <v>rock</v>
      </c>
      <c r="S799" s="13">
        <f>(((Table2[[#This Row],[launched_at]]/60)/60)/24)+DATE(1970,1,1)</f>
        <v>40996.994074074071</v>
      </c>
      <c r="T799" s="13">
        <f>(((Table2[[#This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Table2[[#This Row],[pledged]]/Table2[[#This Row],[goal]]</f>
        <v>1.1488571428571428</v>
      </c>
      <c r="P800" s="8">
        <f>Table2[[#This Row],[pledged]]/Table2[[#This Row],[backers_count]]</f>
        <v>46.218390804597703</v>
      </c>
      <c r="Q800" t="str">
        <f>LEFT(Table2[[#This Row],[Category and Sub-Category]],FIND("/",Table2[[#This Row],[Category and Sub-Category]],1)-1)</f>
        <v>music</v>
      </c>
      <c r="R800" t="str">
        <f>RIGHT(Table2[[#This Row],[Category and Sub-Category]],LEN(Table2[[#This Row],[Category and Sub-Category]])-FIND("/",Table2[[#This Row],[Category and Sub-Category]],1))</f>
        <v>rock</v>
      </c>
      <c r="S800" s="13">
        <f>(((Table2[[#This Row],[launched_at]]/60)/60)/24)+DATE(1970,1,1)</f>
        <v>41882.590127314819</v>
      </c>
      <c r="T800" s="13">
        <f>(((Table2[[#This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Table2[[#This Row],[pledged]]/Table2[[#This Row],[goal]]</f>
        <v>1.0002</v>
      </c>
      <c r="P801" s="8">
        <f>Table2[[#This Row],[pledged]]/Table2[[#This Row],[backers_count]]</f>
        <v>178.60714285714286</v>
      </c>
      <c r="Q801" t="str">
        <f>LEFT(Table2[[#This Row],[Category and Sub-Category]],FIND("/",Table2[[#This Row],[Category and Sub-Category]],1)-1)</f>
        <v>music</v>
      </c>
      <c r="R801" t="str">
        <f>RIGHT(Table2[[#This Row],[Category and Sub-Category]],LEN(Table2[[#This Row],[Category and Sub-Category]])-FIND("/",Table2[[#This Row],[Category and Sub-Category]],1))</f>
        <v>rock</v>
      </c>
      <c r="S801" s="13">
        <f>(((Table2[[#This Row],[launched_at]]/60)/60)/24)+DATE(1970,1,1)</f>
        <v>40996.667199074072</v>
      </c>
      <c r="T801" s="13">
        <f>(((Table2[[#This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Table2[[#This Row],[pledged]]/Table2[[#This Row],[goal]]</f>
        <v>1.5213333333333334</v>
      </c>
      <c r="P802" s="8">
        <f>Table2[[#This Row],[pledged]]/Table2[[#This Row],[backers_count]]</f>
        <v>40.75</v>
      </c>
      <c r="Q802" t="str">
        <f>LEFT(Table2[[#This Row],[Category and Sub-Category]],FIND("/",Table2[[#This Row],[Category and Sub-Category]],1)-1)</f>
        <v>music</v>
      </c>
      <c r="R802" t="str">
        <f>RIGHT(Table2[[#This Row],[Category and Sub-Category]],LEN(Table2[[#This Row],[Category and Sub-Category]])-FIND("/",Table2[[#This Row],[Category and Sub-Category]],1))</f>
        <v>rock</v>
      </c>
      <c r="S802" s="13">
        <f>(((Table2[[#This Row],[launched_at]]/60)/60)/24)+DATE(1970,1,1)</f>
        <v>41863.433495370373</v>
      </c>
      <c r="T802" s="13">
        <f>(((Table2[[#This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Table2[[#This Row],[pledged]]/Table2[[#This Row],[goal]]</f>
        <v>1.1152149999999998</v>
      </c>
      <c r="P803" s="8">
        <f>Table2[[#This Row],[pledged]]/Table2[[#This Row],[backers_count]]</f>
        <v>43.733921568627444</v>
      </c>
      <c r="Q803" t="str">
        <f>LEFT(Table2[[#This Row],[Category and Sub-Category]],FIND("/",Table2[[#This Row],[Category and Sub-Category]],1)-1)</f>
        <v>music</v>
      </c>
      <c r="R803" t="str">
        <f>RIGHT(Table2[[#This Row],[Category and Sub-Category]],LEN(Table2[[#This Row],[Category and Sub-Category]])-FIND("/",Table2[[#This Row],[Category and Sub-Category]],1))</f>
        <v>rock</v>
      </c>
      <c r="S803" s="13">
        <f>(((Table2[[#This Row],[launched_at]]/60)/60)/24)+DATE(1970,1,1)</f>
        <v>40695.795370370368</v>
      </c>
      <c r="T803" s="13">
        <f>(((Table2[[#This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Table2[[#This Row],[pledged]]/Table2[[#This Row],[goal]]</f>
        <v>1.0133333333333334</v>
      </c>
      <c r="P804" s="8">
        <f>Table2[[#This Row],[pledged]]/Table2[[#This Row],[backers_count]]</f>
        <v>81.066666666666663</v>
      </c>
      <c r="Q804" t="str">
        <f>LEFT(Table2[[#This Row],[Category and Sub-Category]],FIND("/",Table2[[#This Row],[Category and Sub-Category]],1)-1)</f>
        <v>music</v>
      </c>
      <c r="R804" t="str">
        <f>RIGHT(Table2[[#This Row],[Category and Sub-Category]],LEN(Table2[[#This Row],[Category and Sub-Category]])-FIND("/",Table2[[#This Row],[Category and Sub-Category]],1))</f>
        <v>rock</v>
      </c>
      <c r="S804" s="13">
        <f>(((Table2[[#This Row],[launched_at]]/60)/60)/24)+DATE(1970,1,1)</f>
        <v>41123.022268518522</v>
      </c>
      <c r="T804" s="13">
        <f>(((Table2[[#This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Table2[[#This Row],[pledged]]/Table2[[#This Row],[goal]]</f>
        <v>1.232608695652174</v>
      </c>
      <c r="P805" s="8">
        <f>Table2[[#This Row],[pledged]]/Table2[[#This Row],[backers_count]]</f>
        <v>74.60526315789474</v>
      </c>
      <c r="Q805" t="str">
        <f>LEFT(Table2[[#This Row],[Category and Sub-Category]],FIND("/",Table2[[#This Row],[Category and Sub-Category]],1)-1)</f>
        <v>music</v>
      </c>
      <c r="R805" t="str">
        <f>RIGHT(Table2[[#This Row],[Category and Sub-Category]],LEN(Table2[[#This Row],[Category and Sub-Category]])-FIND("/",Table2[[#This Row],[Category and Sub-Category]],1))</f>
        <v>rock</v>
      </c>
      <c r="S805" s="13">
        <f>(((Table2[[#This Row],[launched_at]]/60)/60)/24)+DATE(1970,1,1)</f>
        <v>40665.949976851851</v>
      </c>
      <c r="T805" s="13">
        <f>(((Table2[[#This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Table2[[#This Row],[pledged]]/Table2[[#This Row],[goal]]</f>
        <v>1</v>
      </c>
      <c r="P806" s="8">
        <f>Table2[[#This Row],[pledged]]/Table2[[#This Row],[backers_count]]</f>
        <v>305.55555555555554</v>
      </c>
      <c r="Q806" t="str">
        <f>LEFT(Table2[[#This Row],[Category and Sub-Category]],FIND("/",Table2[[#This Row],[Category and Sub-Category]],1)-1)</f>
        <v>music</v>
      </c>
      <c r="R806" t="str">
        <f>RIGHT(Table2[[#This Row],[Category and Sub-Category]],LEN(Table2[[#This Row],[Category and Sub-Category]])-FIND("/",Table2[[#This Row],[Category and Sub-Category]],1))</f>
        <v>rock</v>
      </c>
      <c r="S806" s="13">
        <f>(((Table2[[#This Row],[launched_at]]/60)/60)/24)+DATE(1970,1,1)</f>
        <v>40730.105625000004</v>
      </c>
      <c r="T806" s="13">
        <f>(((Table2[[#This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Table2[[#This Row],[pledged]]/Table2[[#This Row],[goal]]</f>
        <v>1.05</v>
      </c>
      <c r="P807" s="8">
        <f>Table2[[#This Row],[pledged]]/Table2[[#This Row],[backers_count]]</f>
        <v>58.333333333333336</v>
      </c>
      <c r="Q807" t="str">
        <f>LEFT(Table2[[#This Row],[Category and Sub-Category]],FIND("/",Table2[[#This Row],[Category and Sub-Category]],1)-1)</f>
        <v>music</v>
      </c>
      <c r="R807" t="str">
        <f>RIGHT(Table2[[#This Row],[Category and Sub-Category]],LEN(Table2[[#This Row],[Category and Sub-Category]])-FIND("/",Table2[[#This Row],[Category and Sub-Category]],1))</f>
        <v>rock</v>
      </c>
      <c r="S807" s="13">
        <f>(((Table2[[#This Row],[launched_at]]/60)/60)/24)+DATE(1970,1,1)</f>
        <v>40690.823055555556</v>
      </c>
      <c r="T807" s="13">
        <f>(((Table2[[#This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Table2[[#This Row],[pledged]]/Table2[[#This Row],[goal]]</f>
        <v>1.0443750000000001</v>
      </c>
      <c r="P808" s="8">
        <f>Table2[[#This Row],[pledged]]/Table2[[#This Row],[backers_count]]</f>
        <v>117.67605633802818</v>
      </c>
      <c r="Q808" t="str">
        <f>LEFT(Table2[[#This Row],[Category and Sub-Category]],FIND("/",Table2[[#This Row],[Category and Sub-Category]],1)-1)</f>
        <v>music</v>
      </c>
      <c r="R808" t="str">
        <f>RIGHT(Table2[[#This Row],[Category and Sub-Category]],LEN(Table2[[#This Row],[Category and Sub-Category]])-FIND("/",Table2[[#This Row],[Category and Sub-Category]],1))</f>
        <v>rock</v>
      </c>
      <c r="S808" s="13">
        <f>(((Table2[[#This Row],[launched_at]]/60)/60)/24)+DATE(1970,1,1)</f>
        <v>40763.691423611112</v>
      </c>
      <c r="T808" s="13">
        <f>(((Table2[[#This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Table2[[#This Row],[pledged]]/Table2[[#This Row],[goal]]</f>
        <v>1.05125</v>
      </c>
      <c r="P809" s="8">
        <f>Table2[[#This Row],[pledged]]/Table2[[#This Row],[backers_count]]</f>
        <v>73.771929824561397</v>
      </c>
      <c r="Q809" t="str">
        <f>LEFT(Table2[[#This Row],[Category and Sub-Category]],FIND("/",Table2[[#This Row],[Category and Sub-Category]],1)-1)</f>
        <v>music</v>
      </c>
      <c r="R809" t="str">
        <f>RIGHT(Table2[[#This Row],[Category and Sub-Category]],LEN(Table2[[#This Row],[Category and Sub-Category]])-FIND("/",Table2[[#This Row],[Category and Sub-Category]],1))</f>
        <v>rock</v>
      </c>
      <c r="S809" s="13">
        <f>(((Table2[[#This Row],[launched_at]]/60)/60)/24)+DATE(1970,1,1)</f>
        <v>42759.628599537042</v>
      </c>
      <c r="T809" s="13">
        <f>(((Table2[[#This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Table2[[#This Row],[pledged]]/Table2[[#This Row],[goal]]</f>
        <v>1</v>
      </c>
      <c r="P810" s="8">
        <f>Table2[[#This Row],[pledged]]/Table2[[#This Row],[backers_count]]</f>
        <v>104.65116279069767</v>
      </c>
      <c r="Q810" t="str">
        <f>LEFT(Table2[[#This Row],[Category and Sub-Category]],FIND("/",Table2[[#This Row],[Category and Sub-Category]],1)-1)</f>
        <v>music</v>
      </c>
      <c r="R810" t="str">
        <f>RIGHT(Table2[[#This Row],[Category and Sub-Category]],LEN(Table2[[#This Row],[Category and Sub-Category]])-FIND("/",Table2[[#This Row],[Category and Sub-Category]],1))</f>
        <v>rock</v>
      </c>
      <c r="S810" s="13">
        <f>(((Table2[[#This Row],[launched_at]]/60)/60)/24)+DATE(1970,1,1)</f>
        <v>41962.100532407407</v>
      </c>
      <c r="T810" s="13">
        <f>(((Table2[[#This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Table2[[#This Row],[pledged]]/Table2[[#This Row],[goal]]</f>
        <v>1.03775</v>
      </c>
      <c r="P811" s="8">
        <f>Table2[[#This Row],[pledged]]/Table2[[#This Row],[backers_count]]</f>
        <v>79.82692307692308</v>
      </c>
      <c r="Q811" t="str">
        <f>LEFT(Table2[[#This Row],[Category and Sub-Category]],FIND("/",Table2[[#This Row],[Category and Sub-Category]],1)-1)</f>
        <v>music</v>
      </c>
      <c r="R811" t="str">
        <f>RIGHT(Table2[[#This Row],[Category and Sub-Category]],LEN(Table2[[#This Row],[Category and Sub-Category]])-FIND("/",Table2[[#This Row],[Category and Sub-Category]],1))</f>
        <v>rock</v>
      </c>
      <c r="S811" s="13">
        <f>(((Table2[[#This Row],[launched_at]]/60)/60)/24)+DATE(1970,1,1)</f>
        <v>41628.833680555559</v>
      </c>
      <c r="T811" s="13">
        <f>(((Table2[[#This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Table2[[#This Row],[pledged]]/Table2[[#This Row],[goal]]</f>
        <v>1.05</v>
      </c>
      <c r="P812" s="8">
        <f>Table2[[#This Row],[pledged]]/Table2[[#This Row],[backers_count]]</f>
        <v>58.333333333333336</v>
      </c>
      <c r="Q812" t="str">
        <f>LEFT(Table2[[#This Row],[Category and Sub-Category]],FIND("/",Table2[[#This Row],[Category and Sub-Category]],1)-1)</f>
        <v>music</v>
      </c>
      <c r="R812" t="str">
        <f>RIGHT(Table2[[#This Row],[Category and Sub-Category]],LEN(Table2[[#This Row],[Category and Sub-Category]])-FIND("/",Table2[[#This Row],[Category and Sub-Category]],1))</f>
        <v>rock</v>
      </c>
      <c r="S812" s="13">
        <f>(((Table2[[#This Row],[launched_at]]/60)/60)/24)+DATE(1970,1,1)</f>
        <v>41123.056273148148</v>
      </c>
      <c r="T812" s="13">
        <f>(((Table2[[#This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Table2[[#This Row],[pledged]]/Table2[[#This Row],[goal]]</f>
        <v>1.04</v>
      </c>
      <c r="P813" s="8">
        <f>Table2[[#This Row],[pledged]]/Table2[[#This Row],[backers_count]]</f>
        <v>86.666666666666671</v>
      </c>
      <c r="Q813" t="str">
        <f>LEFT(Table2[[#This Row],[Category and Sub-Category]],FIND("/",Table2[[#This Row],[Category and Sub-Category]],1)-1)</f>
        <v>music</v>
      </c>
      <c r="R813" t="str">
        <f>RIGHT(Table2[[#This Row],[Category and Sub-Category]],LEN(Table2[[#This Row],[Category and Sub-Category]])-FIND("/",Table2[[#This Row],[Category and Sub-Category]],1))</f>
        <v>rock</v>
      </c>
      <c r="S813" s="13">
        <f>(((Table2[[#This Row],[launched_at]]/60)/60)/24)+DATE(1970,1,1)</f>
        <v>41443.643541666665</v>
      </c>
      <c r="T813" s="13">
        <f>(((Table2[[#This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Table2[[#This Row],[pledged]]/Table2[[#This Row],[goal]]</f>
        <v>1.5183333333333333</v>
      </c>
      <c r="P814" s="8">
        <f>Table2[[#This Row],[pledged]]/Table2[[#This Row],[backers_count]]</f>
        <v>27.606060606060606</v>
      </c>
      <c r="Q814" t="str">
        <f>LEFT(Table2[[#This Row],[Category and Sub-Category]],FIND("/",Table2[[#This Row],[Category and Sub-Category]],1)-1)</f>
        <v>music</v>
      </c>
      <c r="R814" t="str">
        <f>RIGHT(Table2[[#This Row],[Category and Sub-Category]],LEN(Table2[[#This Row],[Category and Sub-Category]])-FIND("/",Table2[[#This Row],[Category and Sub-Category]],1))</f>
        <v>rock</v>
      </c>
      <c r="S814" s="13">
        <f>(((Table2[[#This Row],[launched_at]]/60)/60)/24)+DATE(1970,1,1)</f>
        <v>41282.017962962964</v>
      </c>
      <c r="T814" s="13">
        <f>(((Table2[[#This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Table2[[#This Row],[pledged]]/Table2[[#This Row],[goal]]</f>
        <v>1.59996</v>
      </c>
      <c r="P815" s="8">
        <f>Table2[[#This Row],[pledged]]/Table2[[#This Row],[backers_count]]</f>
        <v>24.999375000000001</v>
      </c>
      <c r="Q815" t="str">
        <f>LEFT(Table2[[#This Row],[Category and Sub-Category]],FIND("/",Table2[[#This Row],[Category and Sub-Category]],1)-1)</f>
        <v>music</v>
      </c>
      <c r="R815" t="str">
        <f>RIGHT(Table2[[#This Row],[Category and Sub-Category]],LEN(Table2[[#This Row],[Category and Sub-Category]])-FIND("/",Table2[[#This Row],[Category and Sub-Category]],1))</f>
        <v>rock</v>
      </c>
      <c r="S815" s="13">
        <f>(((Table2[[#This Row],[launched_at]]/60)/60)/24)+DATE(1970,1,1)</f>
        <v>41080.960243055553</v>
      </c>
      <c r="T815" s="13">
        <f>(((Table2[[#This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Table2[[#This Row],[pledged]]/Table2[[#This Row],[goal]]</f>
        <v>1.2729999999999999</v>
      </c>
      <c r="P816" s="8">
        <f>Table2[[#This Row],[pledged]]/Table2[[#This Row],[backers_count]]</f>
        <v>45.464285714285715</v>
      </c>
      <c r="Q816" t="str">
        <f>LEFT(Table2[[#This Row],[Category and Sub-Category]],FIND("/",Table2[[#This Row],[Category and Sub-Category]],1)-1)</f>
        <v>music</v>
      </c>
      <c r="R816" t="str">
        <f>RIGHT(Table2[[#This Row],[Category and Sub-Category]],LEN(Table2[[#This Row],[Category and Sub-Category]])-FIND("/",Table2[[#This Row],[Category and Sub-Category]],1))</f>
        <v>rock</v>
      </c>
      <c r="S816" s="13">
        <f>(((Table2[[#This Row],[launched_at]]/60)/60)/24)+DATE(1970,1,1)</f>
        <v>40679.743067129632</v>
      </c>
      <c r="T816" s="13">
        <f>(((Table2[[#This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Table2[[#This Row],[pledged]]/Table2[[#This Row],[goal]]</f>
        <v>1.07</v>
      </c>
      <c r="P817" s="8">
        <f>Table2[[#This Row],[pledged]]/Table2[[#This Row],[backers_count]]</f>
        <v>99.534883720930239</v>
      </c>
      <c r="Q817" t="str">
        <f>LEFT(Table2[[#This Row],[Category and Sub-Category]],FIND("/",Table2[[#This Row],[Category and Sub-Category]],1)-1)</f>
        <v>music</v>
      </c>
      <c r="R817" t="str">
        <f>RIGHT(Table2[[#This Row],[Category and Sub-Category]],LEN(Table2[[#This Row],[Category and Sub-Category]])-FIND("/",Table2[[#This Row],[Category and Sub-Category]],1))</f>
        <v>rock</v>
      </c>
      <c r="S817" s="13">
        <f>(((Table2[[#This Row],[launched_at]]/60)/60)/24)+DATE(1970,1,1)</f>
        <v>41914.917858796296</v>
      </c>
      <c r="T817" s="13">
        <f>(((Table2[[#This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Table2[[#This Row],[pledged]]/Table2[[#This Row],[goal]]</f>
        <v>1.1512214285714286</v>
      </c>
      <c r="P818" s="8">
        <f>Table2[[#This Row],[pledged]]/Table2[[#This Row],[backers_count]]</f>
        <v>39.31</v>
      </c>
      <c r="Q818" t="str">
        <f>LEFT(Table2[[#This Row],[Category and Sub-Category]],FIND("/",Table2[[#This Row],[Category and Sub-Category]],1)-1)</f>
        <v>music</v>
      </c>
      <c r="R818" t="str">
        <f>RIGHT(Table2[[#This Row],[Category and Sub-Category]],LEN(Table2[[#This Row],[Category and Sub-Category]])-FIND("/",Table2[[#This Row],[Category and Sub-Category]],1))</f>
        <v>rock</v>
      </c>
      <c r="S818" s="13">
        <f>(((Table2[[#This Row],[launched_at]]/60)/60)/24)+DATE(1970,1,1)</f>
        <v>41341.870868055557</v>
      </c>
      <c r="T818" s="13">
        <f>(((Table2[[#This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Table2[[#This Row],[pledged]]/Table2[[#This Row],[goal]]</f>
        <v>1.3711066666666665</v>
      </c>
      <c r="P819" s="8">
        <f>Table2[[#This Row],[pledged]]/Table2[[#This Row],[backers_count]]</f>
        <v>89.419999999999987</v>
      </c>
      <c r="Q819" t="str">
        <f>LEFT(Table2[[#This Row],[Category and Sub-Category]],FIND("/",Table2[[#This Row],[Category and Sub-Category]],1)-1)</f>
        <v>music</v>
      </c>
      <c r="R819" t="str">
        <f>RIGHT(Table2[[#This Row],[Category and Sub-Category]],LEN(Table2[[#This Row],[Category and Sub-Category]])-FIND("/",Table2[[#This Row],[Category and Sub-Category]],1))</f>
        <v>rock</v>
      </c>
      <c r="S819" s="13">
        <f>(((Table2[[#This Row],[launched_at]]/60)/60)/24)+DATE(1970,1,1)</f>
        <v>40925.599664351852</v>
      </c>
      <c r="T819" s="13">
        <f>(((Table2[[#This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Table2[[#This Row],[pledged]]/Table2[[#This Row],[goal]]</f>
        <v>1.5571428571428572</v>
      </c>
      <c r="P820" s="8">
        <f>Table2[[#This Row],[pledged]]/Table2[[#This Row],[backers_count]]</f>
        <v>28.684210526315791</v>
      </c>
      <c r="Q820" t="str">
        <f>LEFT(Table2[[#This Row],[Category and Sub-Category]],FIND("/",Table2[[#This Row],[Category and Sub-Category]],1)-1)</f>
        <v>music</v>
      </c>
      <c r="R820" t="str">
        <f>RIGHT(Table2[[#This Row],[Category and Sub-Category]],LEN(Table2[[#This Row],[Category and Sub-Category]])-FIND("/",Table2[[#This Row],[Category and Sub-Category]],1))</f>
        <v>rock</v>
      </c>
      <c r="S820" s="13">
        <f>(((Table2[[#This Row],[launched_at]]/60)/60)/24)+DATE(1970,1,1)</f>
        <v>41120.882881944446</v>
      </c>
      <c r="T820" s="13">
        <f>(((Table2[[#This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Table2[[#This Row],[pledged]]/Table2[[#This Row],[goal]]</f>
        <v>1.0874999999999999</v>
      </c>
      <c r="P821" s="8">
        <f>Table2[[#This Row],[pledged]]/Table2[[#This Row],[backers_count]]</f>
        <v>31.071428571428573</v>
      </c>
      <c r="Q821" t="str">
        <f>LEFT(Table2[[#This Row],[Category and Sub-Category]],FIND("/",Table2[[#This Row],[Category and Sub-Category]],1)-1)</f>
        <v>music</v>
      </c>
      <c r="R821" t="str">
        <f>RIGHT(Table2[[#This Row],[Category and Sub-Category]],LEN(Table2[[#This Row],[Category and Sub-Category]])-FIND("/",Table2[[#This Row],[Category and Sub-Category]],1))</f>
        <v>rock</v>
      </c>
      <c r="S821" s="13">
        <f>(((Table2[[#This Row],[launched_at]]/60)/60)/24)+DATE(1970,1,1)</f>
        <v>41619.998310185183</v>
      </c>
      <c r="T821" s="13">
        <f>(((Table2[[#This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Table2[[#This Row],[pledged]]/Table2[[#This Row],[goal]]</f>
        <v>1.3405</v>
      </c>
      <c r="P822" s="8">
        <f>Table2[[#This Row],[pledged]]/Table2[[#This Row],[backers_count]]</f>
        <v>70.55263157894737</v>
      </c>
      <c r="Q822" t="str">
        <f>LEFT(Table2[[#This Row],[Category and Sub-Category]],FIND("/",Table2[[#This Row],[Category and Sub-Category]],1)-1)</f>
        <v>music</v>
      </c>
      <c r="R822" t="str">
        <f>RIGHT(Table2[[#This Row],[Category and Sub-Category]],LEN(Table2[[#This Row],[Category and Sub-Category]])-FIND("/",Table2[[#This Row],[Category and Sub-Category]],1))</f>
        <v>rock</v>
      </c>
      <c r="S822" s="13">
        <f>(((Table2[[#This Row],[launched_at]]/60)/60)/24)+DATE(1970,1,1)</f>
        <v>41768.841921296298</v>
      </c>
      <c r="T822" s="13">
        <f>(((Table2[[#This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Table2[[#This Row],[pledged]]/Table2[[#This Row],[goal]]</f>
        <v>1</v>
      </c>
      <c r="P823" s="8">
        <f>Table2[[#This Row],[pledged]]/Table2[[#This Row],[backers_count]]</f>
        <v>224.12820512820514</v>
      </c>
      <c r="Q823" t="str">
        <f>LEFT(Table2[[#This Row],[Category and Sub-Category]],FIND("/",Table2[[#This Row],[Category and Sub-Category]],1)-1)</f>
        <v>music</v>
      </c>
      <c r="R823" t="str">
        <f>RIGHT(Table2[[#This Row],[Category and Sub-Category]],LEN(Table2[[#This Row],[Category and Sub-Category]])-FIND("/",Table2[[#This Row],[Category and Sub-Category]],1))</f>
        <v>rock</v>
      </c>
      <c r="S823" s="13">
        <f>(((Table2[[#This Row],[launched_at]]/60)/60)/24)+DATE(1970,1,1)</f>
        <v>42093.922048611115</v>
      </c>
      <c r="T823" s="13">
        <f>(((Table2[[#This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Table2[[#This Row],[pledged]]/Table2[[#This Row],[goal]]</f>
        <v>1.1916666666666667</v>
      </c>
      <c r="P824" s="8">
        <f>Table2[[#This Row],[pledged]]/Table2[[#This Row],[backers_count]]</f>
        <v>51.811594202898547</v>
      </c>
      <c r="Q824" t="str">
        <f>LEFT(Table2[[#This Row],[Category and Sub-Category]],FIND("/",Table2[[#This Row],[Category and Sub-Category]],1)-1)</f>
        <v>music</v>
      </c>
      <c r="R824" t="str">
        <f>RIGHT(Table2[[#This Row],[Category and Sub-Category]],LEN(Table2[[#This Row],[Category and Sub-Category]])-FIND("/",Table2[[#This Row],[Category and Sub-Category]],1))</f>
        <v>rock</v>
      </c>
      <c r="S824" s="13">
        <f>(((Table2[[#This Row],[launched_at]]/60)/60)/24)+DATE(1970,1,1)</f>
        <v>41157.947337962964</v>
      </c>
      <c r="T824" s="13">
        <f>(((Table2[[#This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Table2[[#This Row],[pledged]]/Table2[[#This Row],[goal]]</f>
        <v>1.7949999999999999</v>
      </c>
      <c r="P825" s="8">
        <f>Table2[[#This Row],[pledged]]/Table2[[#This Row],[backers_count]]</f>
        <v>43.515151515151516</v>
      </c>
      <c r="Q825" t="str">
        <f>LEFT(Table2[[#This Row],[Category and Sub-Category]],FIND("/",Table2[[#This Row],[Category and Sub-Category]],1)-1)</f>
        <v>music</v>
      </c>
      <c r="R825" t="str">
        <f>RIGHT(Table2[[#This Row],[Category and Sub-Category]],LEN(Table2[[#This Row],[Category and Sub-Category]])-FIND("/",Table2[[#This Row],[Category and Sub-Category]],1))</f>
        <v>rock</v>
      </c>
      <c r="S825" s="13">
        <f>(((Table2[[#This Row],[launched_at]]/60)/60)/24)+DATE(1970,1,1)</f>
        <v>42055.972824074073</v>
      </c>
      <c r="T825" s="13">
        <f>(((Table2[[#This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Table2[[#This Row],[pledged]]/Table2[[#This Row],[goal]]</f>
        <v>1.3438124999999999</v>
      </c>
      <c r="P826" s="8">
        <f>Table2[[#This Row],[pledged]]/Table2[[#This Row],[backers_count]]</f>
        <v>39.816666666666663</v>
      </c>
      <c r="Q826" t="str">
        <f>LEFT(Table2[[#This Row],[Category and Sub-Category]],FIND("/",Table2[[#This Row],[Category and Sub-Category]],1)-1)</f>
        <v>music</v>
      </c>
      <c r="R826" t="str">
        <f>RIGHT(Table2[[#This Row],[Category and Sub-Category]],LEN(Table2[[#This Row],[Category and Sub-Category]])-FIND("/",Table2[[#This Row],[Category and Sub-Category]],1))</f>
        <v>rock</v>
      </c>
      <c r="S826" s="13">
        <f>(((Table2[[#This Row],[launched_at]]/60)/60)/24)+DATE(1970,1,1)</f>
        <v>40250.242106481484</v>
      </c>
      <c r="T826" s="13">
        <f>(((Table2[[#This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Table2[[#This Row],[pledged]]/Table2[[#This Row],[goal]]</f>
        <v>1.0043200000000001</v>
      </c>
      <c r="P827" s="8">
        <f>Table2[[#This Row],[pledged]]/Table2[[#This Row],[backers_count]]</f>
        <v>126.8080808080808</v>
      </c>
      <c r="Q827" t="str">
        <f>LEFT(Table2[[#This Row],[Category and Sub-Category]],FIND("/",Table2[[#This Row],[Category and Sub-Category]],1)-1)</f>
        <v>music</v>
      </c>
      <c r="R827" t="str">
        <f>RIGHT(Table2[[#This Row],[Category and Sub-Category]],LEN(Table2[[#This Row],[Category and Sub-Category]])-FIND("/",Table2[[#This Row],[Category and Sub-Category]],1))</f>
        <v>rock</v>
      </c>
      <c r="S827" s="13">
        <f>(((Table2[[#This Row],[launched_at]]/60)/60)/24)+DATE(1970,1,1)</f>
        <v>41186.306527777779</v>
      </c>
      <c r="T827" s="13">
        <f>(((Table2[[#This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Table2[[#This Row],[pledged]]/Table2[[#This Row],[goal]]</f>
        <v>1.0145454545454546</v>
      </c>
      <c r="P828" s="8">
        <f>Table2[[#This Row],[pledged]]/Table2[[#This Row],[backers_count]]</f>
        <v>113.87755102040816</v>
      </c>
      <c r="Q828" t="str">
        <f>LEFT(Table2[[#This Row],[Category and Sub-Category]],FIND("/",Table2[[#This Row],[Category and Sub-Category]],1)-1)</f>
        <v>music</v>
      </c>
      <c r="R828" t="str">
        <f>RIGHT(Table2[[#This Row],[Category and Sub-Category]],LEN(Table2[[#This Row],[Category and Sub-Category]])-FIND("/",Table2[[#This Row],[Category and Sub-Category]],1))</f>
        <v>rock</v>
      </c>
      <c r="S828" s="13">
        <f>(((Table2[[#This Row],[launched_at]]/60)/60)/24)+DATE(1970,1,1)</f>
        <v>40973.038541666669</v>
      </c>
      <c r="T828" s="13">
        <f>(((Table2[[#This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Table2[[#This Row],[pledged]]/Table2[[#This Row],[goal]]</f>
        <v>1.0333333333333334</v>
      </c>
      <c r="P829" s="8">
        <f>Table2[[#This Row],[pledged]]/Table2[[#This Row],[backers_count]]</f>
        <v>28.181818181818183</v>
      </c>
      <c r="Q829" t="str">
        <f>LEFT(Table2[[#This Row],[Category and Sub-Category]],FIND("/",Table2[[#This Row],[Category and Sub-Category]],1)-1)</f>
        <v>music</v>
      </c>
      <c r="R829" t="str">
        <f>RIGHT(Table2[[#This Row],[Category and Sub-Category]],LEN(Table2[[#This Row],[Category and Sub-Category]])-FIND("/",Table2[[#This Row],[Category and Sub-Category]],1))</f>
        <v>rock</v>
      </c>
      <c r="S829" s="13">
        <f>(((Table2[[#This Row],[launched_at]]/60)/60)/24)+DATE(1970,1,1)</f>
        <v>40927.473460648151</v>
      </c>
      <c r="T829" s="13">
        <f>(((Table2[[#This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Table2[[#This Row],[pledged]]/Table2[[#This Row],[goal]]</f>
        <v>1.07</v>
      </c>
      <c r="P830" s="8">
        <f>Table2[[#This Row],[pledged]]/Table2[[#This Row],[backers_count]]</f>
        <v>36.60526315789474</v>
      </c>
      <c r="Q830" t="str">
        <f>LEFT(Table2[[#This Row],[Category and Sub-Category]],FIND("/",Table2[[#This Row],[Category and Sub-Category]],1)-1)</f>
        <v>music</v>
      </c>
      <c r="R830" t="str">
        <f>RIGHT(Table2[[#This Row],[Category and Sub-Category]],LEN(Table2[[#This Row],[Category and Sub-Category]])-FIND("/",Table2[[#This Row],[Category and Sub-Category]],1))</f>
        <v>rock</v>
      </c>
      <c r="S830" s="13">
        <f>(((Table2[[#This Row],[launched_at]]/60)/60)/24)+DATE(1970,1,1)</f>
        <v>41073.050717592596</v>
      </c>
      <c r="T830" s="13">
        <f>(((Table2[[#This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Table2[[#This Row],[pledged]]/Table2[[#This Row],[goal]]</f>
        <v>1.04</v>
      </c>
      <c r="P831" s="8">
        <f>Table2[[#This Row],[pledged]]/Table2[[#This Row],[backers_count]]</f>
        <v>32.5</v>
      </c>
      <c r="Q831" t="str">
        <f>LEFT(Table2[[#This Row],[Category and Sub-Category]],FIND("/",Table2[[#This Row],[Category and Sub-Category]],1)-1)</f>
        <v>music</v>
      </c>
      <c r="R831" t="str">
        <f>RIGHT(Table2[[#This Row],[Category and Sub-Category]],LEN(Table2[[#This Row],[Category and Sub-Category]])-FIND("/",Table2[[#This Row],[Category and Sub-Category]],1))</f>
        <v>rock</v>
      </c>
      <c r="S831" s="13">
        <f>(((Table2[[#This Row],[launched_at]]/60)/60)/24)+DATE(1970,1,1)</f>
        <v>42504.801388888889</v>
      </c>
      <c r="T831" s="13">
        <f>(((Table2[[#This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Table2[[#This Row],[pledged]]/Table2[[#This Row],[goal]]</f>
        <v>1.0783333333333334</v>
      </c>
      <c r="P832" s="8">
        <f>Table2[[#This Row],[pledged]]/Table2[[#This Row],[backers_count]]</f>
        <v>60.65625</v>
      </c>
      <c r="Q832" t="str">
        <f>LEFT(Table2[[#This Row],[Category and Sub-Category]],FIND("/",Table2[[#This Row],[Category and Sub-Category]],1)-1)</f>
        <v>music</v>
      </c>
      <c r="R832" t="str">
        <f>RIGHT(Table2[[#This Row],[Category and Sub-Category]],LEN(Table2[[#This Row],[Category and Sub-Category]])-FIND("/",Table2[[#This Row],[Category and Sub-Category]],1))</f>
        <v>rock</v>
      </c>
      <c r="S832" s="13">
        <f>(((Table2[[#This Row],[launched_at]]/60)/60)/24)+DATE(1970,1,1)</f>
        <v>41325.525752314818</v>
      </c>
      <c r="T832" s="13">
        <f>(((Table2[[#This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Table2[[#This Row],[pledged]]/Table2[[#This Row],[goal]]</f>
        <v>2.3333333333333335</v>
      </c>
      <c r="P833" s="8">
        <f>Table2[[#This Row],[pledged]]/Table2[[#This Row],[backers_count]]</f>
        <v>175</v>
      </c>
      <c r="Q833" t="str">
        <f>LEFT(Table2[[#This Row],[Category and Sub-Category]],FIND("/",Table2[[#This Row],[Category and Sub-Category]],1)-1)</f>
        <v>music</v>
      </c>
      <c r="R833" t="str">
        <f>RIGHT(Table2[[#This Row],[Category and Sub-Category]],LEN(Table2[[#This Row],[Category and Sub-Category]])-FIND("/",Table2[[#This Row],[Category and Sub-Category]],1))</f>
        <v>rock</v>
      </c>
      <c r="S833" s="13">
        <f>(((Table2[[#This Row],[launched_at]]/60)/60)/24)+DATE(1970,1,1)</f>
        <v>40996.646921296298</v>
      </c>
      <c r="T833" s="13">
        <f>(((Table2[[#This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Table2[[#This Row],[pledged]]/Table2[[#This Row],[goal]]</f>
        <v>1.0060706666666666</v>
      </c>
      <c r="P834" s="8">
        <f>Table2[[#This Row],[pledged]]/Table2[[#This Row],[backers_count]]</f>
        <v>97.993896103896105</v>
      </c>
      <c r="Q834" t="str">
        <f>LEFT(Table2[[#This Row],[Category and Sub-Category]],FIND("/",Table2[[#This Row],[Category and Sub-Category]],1)-1)</f>
        <v>music</v>
      </c>
      <c r="R834" t="str">
        <f>RIGHT(Table2[[#This Row],[Category and Sub-Category]],LEN(Table2[[#This Row],[Category and Sub-Category]])-FIND("/",Table2[[#This Row],[Category and Sub-Category]],1))</f>
        <v>rock</v>
      </c>
      <c r="S834" s="13">
        <f>(((Table2[[#This Row],[launched_at]]/60)/60)/24)+DATE(1970,1,1)</f>
        <v>40869.675173611111</v>
      </c>
      <c r="T834" s="13">
        <f>(((Table2[[#This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Table2[[#This Row],[pledged]]/Table2[[#This Row],[goal]]</f>
        <v>1.0166666666666666</v>
      </c>
      <c r="P835" s="8">
        <f>Table2[[#This Row],[pledged]]/Table2[[#This Row],[backers_count]]</f>
        <v>148.78048780487805</v>
      </c>
      <c r="Q835" t="str">
        <f>LEFT(Table2[[#This Row],[Category and Sub-Category]],FIND("/",Table2[[#This Row],[Category and Sub-Category]],1)-1)</f>
        <v>music</v>
      </c>
      <c r="R835" t="str">
        <f>RIGHT(Table2[[#This Row],[Category and Sub-Category]],LEN(Table2[[#This Row],[Category and Sub-Category]])-FIND("/",Table2[[#This Row],[Category and Sub-Category]],1))</f>
        <v>rock</v>
      </c>
      <c r="S835" s="13">
        <f>(((Table2[[#This Row],[launched_at]]/60)/60)/24)+DATE(1970,1,1)</f>
        <v>41718.878182870372</v>
      </c>
      <c r="T835" s="13">
        <f>(((Table2[[#This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Table2[[#This Row],[pledged]]/Table2[[#This Row],[goal]]</f>
        <v>1.3101818181818181</v>
      </c>
      <c r="P836" s="8">
        <f>Table2[[#This Row],[pledged]]/Table2[[#This Row],[backers_count]]</f>
        <v>96.08</v>
      </c>
      <c r="Q836" t="str">
        <f>LEFT(Table2[[#This Row],[Category and Sub-Category]],FIND("/",Table2[[#This Row],[Category and Sub-Category]],1)-1)</f>
        <v>music</v>
      </c>
      <c r="R836" t="str">
        <f>RIGHT(Table2[[#This Row],[Category and Sub-Category]],LEN(Table2[[#This Row],[Category and Sub-Category]])-FIND("/",Table2[[#This Row],[Category and Sub-Category]],1))</f>
        <v>rock</v>
      </c>
      <c r="S836" s="13">
        <f>(((Table2[[#This Row],[launched_at]]/60)/60)/24)+DATE(1970,1,1)</f>
        <v>41422.822824074072</v>
      </c>
      <c r="T836" s="13">
        <f>(((Table2[[#This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Table2[[#This Row],[pledged]]/Table2[[#This Row],[goal]]</f>
        <v>1.1725000000000001</v>
      </c>
      <c r="P837" s="8">
        <f>Table2[[#This Row],[pledged]]/Table2[[#This Row],[backers_count]]</f>
        <v>58.625</v>
      </c>
      <c r="Q837" t="str">
        <f>LEFT(Table2[[#This Row],[Category and Sub-Category]],FIND("/",Table2[[#This Row],[Category and Sub-Category]],1)-1)</f>
        <v>music</v>
      </c>
      <c r="R837" t="str">
        <f>RIGHT(Table2[[#This Row],[Category and Sub-Category]],LEN(Table2[[#This Row],[Category and Sub-Category]])-FIND("/",Table2[[#This Row],[Category and Sub-Category]],1))</f>
        <v>rock</v>
      </c>
      <c r="S837" s="13">
        <f>(((Table2[[#This Row],[launched_at]]/60)/60)/24)+DATE(1970,1,1)</f>
        <v>41005.45784722222</v>
      </c>
      <c r="T837" s="13">
        <f>(((Table2[[#This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Table2[[#This Row],[pledged]]/Table2[[#This Row],[goal]]</f>
        <v>1.009304</v>
      </c>
      <c r="P838" s="8">
        <f>Table2[[#This Row],[pledged]]/Table2[[#This Row],[backers_count]]</f>
        <v>109.70695652173914</v>
      </c>
      <c r="Q838" t="str">
        <f>LEFT(Table2[[#This Row],[Category and Sub-Category]],FIND("/",Table2[[#This Row],[Category and Sub-Category]],1)-1)</f>
        <v>music</v>
      </c>
      <c r="R838" t="str">
        <f>RIGHT(Table2[[#This Row],[Category and Sub-Category]],LEN(Table2[[#This Row],[Category and Sub-Category]])-FIND("/",Table2[[#This Row],[Category and Sub-Category]],1))</f>
        <v>rock</v>
      </c>
      <c r="S838" s="13">
        <f>(((Table2[[#This Row],[launched_at]]/60)/60)/24)+DATE(1970,1,1)</f>
        <v>41524.056921296295</v>
      </c>
      <c r="T838" s="13">
        <f>(((Table2[[#This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Table2[[#This Row],[pledged]]/Table2[[#This Row],[goal]]</f>
        <v>1.218</v>
      </c>
      <c r="P839" s="8">
        <f>Table2[[#This Row],[pledged]]/Table2[[#This Row],[backers_count]]</f>
        <v>49.112903225806448</v>
      </c>
      <c r="Q839" t="str">
        <f>LEFT(Table2[[#This Row],[Category and Sub-Category]],FIND("/",Table2[[#This Row],[Category and Sub-Category]],1)-1)</f>
        <v>music</v>
      </c>
      <c r="R839" t="str">
        <f>RIGHT(Table2[[#This Row],[Category and Sub-Category]],LEN(Table2[[#This Row],[Category and Sub-Category]])-FIND("/",Table2[[#This Row],[Category and Sub-Category]],1))</f>
        <v>rock</v>
      </c>
      <c r="S839" s="13">
        <f>(((Table2[[#This Row],[launched_at]]/60)/60)/24)+DATE(1970,1,1)</f>
        <v>41730.998402777775</v>
      </c>
      <c r="T839" s="13">
        <f>(((Table2[[#This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Table2[[#This Row],[pledged]]/Table2[[#This Row],[goal]]</f>
        <v>1.454</v>
      </c>
      <c r="P840" s="8">
        <f>Table2[[#This Row],[pledged]]/Table2[[#This Row],[backers_count]]</f>
        <v>47.672131147540981</v>
      </c>
      <c r="Q840" t="str">
        <f>LEFT(Table2[[#This Row],[Category and Sub-Category]],FIND("/",Table2[[#This Row],[Category and Sub-Category]],1)-1)</f>
        <v>music</v>
      </c>
      <c r="R840" t="str">
        <f>RIGHT(Table2[[#This Row],[Category and Sub-Category]],LEN(Table2[[#This Row],[Category and Sub-Category]])-FIND("/",Table2[[#This Row],[Category and Sub-Category]],1))</f>
        <v>rock</v>
      </c>
      <c r="S840" s="13">
        <f>(((Table2[[#This Row],[launched_at]]/60)/60)/24)+DATE(1970,1,1)</f>
        <v>40895.897974537038</v>
      </c>
      <c r="T840" s="13">
        <f>(((Table2[[#This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Table2[[#This Row],[pledged]]/Table2[[#This Row],[goal]]</f>
        <v>1.166166</v>
      </c>
      <c r="P841" s="8">
        <f>Table2[[#This Row],[pledged]]/Table2[[#This Row],[backers_count]]</f>
        <v>60.737812499999997</v>
      </c>
      <c r="Q841" t="str">
        <f>LEFT(Table2[[#This Row],[Category and Sub-Category]],FIND("/",Table2[[#This Row],[Category and Sub-Category]],1)-1)</f>
        <v>music</v>
      </c>
      <c r="R841" t="str">
        <f>RIGHT(Table2[[#This Row],[Category and Sub-Category]],LEN(Table2[[#This Row],[Category and Sub-Category]])-FIND("/",Table2[[#This Row],[Category and Sub-Category]],1))</f>
        <v>rock</v>
      </c>
      <c r="S841" s="13">
        <f>(((Table2[[#This Row],[launched_at]]/60)/60)/24)+DATE(1970,1,1)</f>
        <v>41144.763379629629</v>
      </c>
      <c r="T841" s="13">
        <f>(((Table2[[#This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Table2[[#This Row],[pledged]]/Table2[[#This Row],[goal]]</f>
        <v>1.2041660000000001</v>
      </c>
      <c r="P842" s="8">
        <f>Table2[[#This Row],[pledged]]/Table2[[#This Row],[backers_count]]</f>
        <v>63.37715789473684</v>
      </c>
      <c r="Q842" t="str">
        <f>LEFT(Table2[[#This Row],[Category and Sub-Category]],FIND("/",Table2[[#This Row],[Category and Sub-Category]],1)-1)</f>
        <v>music</v>
      </c>
      <c r="R842" t="str">
        <f>RIGHT(Table2[[#This Row],[Category and Sub-Category]],LEN(Table2[[#This Row],[Category and Sub-Category]])-FIND("/",Table2[[#This Row],[Category and Sub-Category]],1))</f>
        <v>metal</v>
      </c>
      <c r="S842" s="13">
        <f>(((Table2[[#This Row],[launched_at]]/60)/60)/24)+DATE(1970,1,1)</f>
        <v>42607.226701388892</v>
      </c>
      <c r="T842" s="13">
        <f>(((Table2[[#This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Table2[[#This Row],[pledged]]/Table2[[#This Row],[goal]]</f>
        <v>1.0132000000000001</v>
      </c>
      <c r="P843" s="8">
        <f>Table2[[#This Row],[pledged]]/Table2[[#This Row],[backers_count]]</f>
        <v>53.893617021276597</v>
      </c>
      <c r="Q843" t="str">
        <f>LEFT(Table2[[#This Row],[Category and Sub-Category]],FIND("/",Table2[[#This Row],[Category and Sub-Category]],1)-1)</f>
        <v>music</v>
      </c>
      <c r="R843" t="str">
        <f>RIGHT(Table2[[#This Row],[Category and Sub-Category]],LEN(Table2[[#This Row],[Category and Sub-Category]])-FIND("/",Table2[[#This Row],[Category and Sub-Category]],1))</f>
        <v>metal</v>
      </c>
      <c r="S843" s="13">
        <f>(((Table2[[#This Row],[launched_at]]/60)/60)/24)+DATE(1970,1,1)</f>
        <v>41923.838692129626</v>
      </c>
      <c r="T843" s="13">
        <f>(((Table2[[#This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Table2[[#This Row],[pledged]]/Table2[[#This Row],[goal]]</f>
        <v>1.0431999999999999</v>
      </c>
      <c r="P844" s="8">
        <f>Table2[[#This Row],[pledged]]/Table2[[#This Row],[backers_count]]</f>
        <v>66.871794871794876</v>
      </c>
      <c r="Q844" t="str">
        <f>LEFT(Table2[[#This Row],[Category and Sub-Category]],FIND("/",Table2[[#This Row],[Category and Sub-Category]],1)-1)</f>
        <v>music</v>
      </c>
      <c r="R844" t="str">
        <f>RIGHT(Table2[[#This Row],[Category and Sub-Category]],LEN(Table2[[#This Row],[Category and Sub-Category]])-FIND("/",Table2[[#This Row],[Category and Sub-Category]],1))</f>
        <v>metal</v>
      </c>
      <c r="S844" s="13">
        <f>(((Table2[[#This Row],[launched_at]]/60)/60)/24)+DATE(1970,1,1)</f>
        <v>41526.592395833337</v>
      </c>
      <c r="T844" s="13">
        <f>(((Table2[[#This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Table2[[#This Row],[pledged]]/Table2[[#This Row],[goal]]</f>
        <v>2.6713333333333331</v>
      </c>
      <c r="P845" s="8">
        <f>Table2[[#This Row],[pledged]]/Table2[[#This Row],[backers_count]]</f>
        <v>63.102362204724407</v>
      </c>
      <c r="Q845" t="str">
        <f>LEFT(Table2[[#This Row],[Category and Sub-Category]],FIND("/",Table2[[#This Row],[Category and Sub-Category]],1)-1)</f>
        <v>music</v>
      </c>
      <c r="R845" t="str">
        <f>RIGHT(Table2[[#This Row],[Category and Sub-Category]],LEN(Table2[[#This Row],[Category and Sub-Category]])-FIND("/",Table2[[#This Row],[Category and Sub-Category]],1))</f>
        <v>metal</v>
      </c>
      <c r="S845" s="13">
        <f>(((Table2[[#This Row],[launched_at]]/60)/60)/24)+DATE(1970,1,1)</f>
        <v>42695.257870370369</v>
      </c>
      <c r="T845" s="13">
        <f>(((Table2[[#This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Table2[[#This Row],[pledged]]/Table2[[#This Row],[goal]]</f>
        <v>1.9413333333333334</v>
      </c>
      <c r="P846" s="8">
        <f>Table2[[#This Row],[pledged]]/Table2[[#This Row],[backers_count]]</f>
        <v>36.628930817610062</v>
      </c>
      <c r="Q846" t="str">
        <f>LEFT(Table2[[#This Row],[Category and Sub-Category]],FIND("/",Table2[[#This Row],[Category and Sub-Category]],1)-1)</f>
        <v>music</v>
      </c>
      <c r="R846" t="str">
        <f>RIGHT(Table2[[#This Row],[Category and Sub-Category]],LEN(Table2[[#This Row],[Category and Sub-Category]])-FIND("/",Table2[[#This Row],[Category and Sub-Category]],1))</f>
        <v>metal</v>
      </c>
      <c r="S846" s="13">
        <f>(((Table2[[#This Row],[launched_at]]/60)/60)/24)+DATE(1970,1,1)</f>
        <v>41905.684629629628</v>
      </c>
      <c r="T846" s="13">
        <f>(((Table2[[#This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Table2[[#This Row],[pledged]]/Table2[[#This Row],[goal]]</f>
        <v>1.203802</v>
      </c>
      <c r="P847" s="8">
        <f>Table2[[#This Row],[pledged]]/Table2[[#This Row],[backers_count]]</f>
        <v>34.005706214689269</v>
      </c>
      <c r="Q847" t="str">
        <f>LEFT(Table2[[#This Row],[Category and Sub-Category]],FIND("/",Table2[[#This Row],[Category and Sub-Category]],1)-1)</f>
        <v>music</v>
      </c>
      <c r="R847" t="str">
        <f>RIGHT(Table2[[#This Row],[Category and Sub-Category]],LEN(Table2[[#This Row],[Category and Sub-Category]])-FIND("/",Table2[[#This Row],[Category and Sub-Category]],1))</f>
        <v>metal</v>
      </c>
      <c r="S847" s="13">
        <f>(((Table2[[#This Row],[launched_at]]/60)/60)/24)+DATE(1970,1,1)</f>
        <v>42578.205972222218</v>
      </c>
      <c r="T847" s="13">
        <f>(((Table2[[#This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Table2[[#This Row],[pledged]]/Table2[[#This Row],[goal]]</f>
        <v>1.2200090909090908</v>
      </c>
      <c r="P848" s="8">
        <f>Table2[[#This Row],[pledged]]/Table2[[#This Row],[backers_count]]</f>
        <v>28.553404255319148</v>
      </c>
      <c r="Q848" t="str">
        <f>LEFT(Table2[[#This Row],[Category and Sub-Category]],FIND("/",Table2[[#This Row],[Category and Sub-Category]],1)-1)</f>
        <v>music</v>
      </c>
      <c r="R848" t="str">
        <f>RIGHT(Table2[[#This Row],[Category and Sub-Category]],LEN(Table2[[#This Row],[Category and Sub-Category]])-FIND("/",Table2[[#This Row],[Category and Sub-Category]],1))</f>
        <v>metal</v>
      </c>
      <c r="S848" s="13">
        <f>(((Table2[[#This Row],[launched_at]]/60)/60)/24)+DATE(1970,1,1)</f>
        <v>41694.391840277778</v>
      </c>
      <c r="T848" s="13">
        <f>(((Table2[[#This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Table2[[#This Row],[pledged]]/Table2[[#This Row],[goal]]</f>
        <v>1</v>
      </c>
      <c r="P849" s="8">
        <f>Table2[[#This Row],[pledged]]/Table2[[#This Row],[backers_count]]</f>
        <v>10</v>
      </c>
      <c r="Q849" t="str">
        <f>LEFT(Table2[[#This Row],[Category and Sub-Category]],FIND("/",Table2[[#This Row],[Category and Sub-Category]],1)-1)</f>
        <v>music</v>
      </c>
      <c r="R849" t="str">
        <f>RIGHT(Table2[[#This Row],[Category and Sub-Category]],LEN(Table2[[#This Row],[Category and Sub-Category]])-FIND("/",Table2[[#This Row],[Category and Sub-Category]],1))</f>
        <v>metal</v>
      </c>
      <c r="S849" s="13">
        <f>(((Table2[[#This Row],[launched_at]]/60)/60)/24)+DATE(1970,1,1)</f>
        <v>42165.79833333334</v>
      </c>
      <c r="T849" s="13">
        <f>(((Table2[[#This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Table2[[#This Row],[pledged]]/Table2[[#This Row],[goal]]</f>
        <v>1</v>
      </c>
      <c r="P850" s="8">
        <f>Table2[[#This Row],[pledged]]/Table2[[#This Row],[backers_count]]</f>
        <v>18.75</v>
      </c>
      <c r="Q850" t="str">
        <f>LEFT(Table2[[#This Row],[Category and Sub-Category]],FIND("/",Table2[[#This Row],[Category and Sub-Category]],1)-1)</f>
        <v>music</v>
      </c>
      <c r="R850" t="str">
        <f>RIGHT(Table2[[#This Row],[Category and Sub-Category]],LEN(Table2[[#This Row],[Category and Sub-Category]])-FIND("/",Table2[[#This Row],[Category and Sub-Category]],1))</f>
        <v>metal</v>
      </c>
      <c r="S850" s="13">
        <f>(((Table2[[#This Row],[launched_at]]/60)/60)/24)+DATE(1970,1,1)</f>
        <v>42078.792048611111</v>
      </c>
      <c r="T850" s="13">
        <f>(((Table2[[#This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Table2[[#This Row],[pledged]]/Table2[[#This Row],[goal]]</f>
        <v>1.1990000000000001</v>
      </c>
      <c r="P851" s="8">
        <f>Table2[[#This Row],[pledged]]/Table2[[#This Row],[backers_count]]</f>
        <v>41.704347826086959</v>
      </c>
      <c r="Q851" t="str">
        <f>LEFT(Table2[[#This Row],[Category and Sub-Category]],FIND("/",Table2[[#This Row],[Category and Sub-Category]],1)-1)</f>
        <v>music</v>
      </c>
      <c r="R851" t="str">
        <f>RIGHT(Table2[[#This Row],[Category and Sub-Category]],LEN(Table2[[#This Row],[Category and Sub-Category]])-FIND("/",Table2[[#This Row],[Category and Sub-Category]],1))</f>
        <v>metal</v>
      </c>
      <c r="S851" s="13">
        <f>(((Table2[[#This Row],[launched_at]]/60)/60)/24)+DATE(1970,1,1)</f>
        <v>42051.148888888885</v>
      </c>
      <c r="T851" s="13">
        <f>(((Table2[[#This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Table2[[#This Row],[pledged]]/Table2[[#This Row],[goal]]</f>
        <v>1.55175</v>
      </c>
      <c r="P852" s="8">
        <f>Table2[[#This Row],[pledged]]/Table2[[#This Row],[backers_count]]</f>
        <v>46.669172932330824</v>
      </c>
      <c r="Q852" t="str">
        <f>LEFT(Table2[[#This Row],[Category and Sub-Category]],FIND("/",Table2[[#This Row],[Category and Sub-Category]],1)-1)</f>
        <v>music</v>
      </c>
      <c r="R852" t="str">
        <f>RIGHT(Table2[[#This Row],[Category and Sub-Category]],LEN(Table2[[#This Row],[Category and Sub-Category]])-FIND("/",Table2[[#This Row],[Category and Sub-Category]],1))</f>
        <v>metal</v>
      </c>
      <c r="S852" s="13">
        <f>(((Table2[[#This Row],[launched_at]]/60)/60)/24)+DATE(1970,1,1)</f>
        <v>42452.827743055561</v>
      </c>
      <c r="T852" s="13">
        <f>(((Table2[[#This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Table2[[#This Row],[pledged]]/Table2[[#This Row],[goal]]</f>
        <v>1.3045</v>
      </c>
      <c r="P853" s="8">
        <f>Table2[[#This Row],[pledged]]/Table2[[#This Row],[backers_count]]</f>
        <v>37.271428571428572</v>
      </c>
      <c r="Q853" t="str">
        <f>LEFT(Table2[[#This Row],[Category and Sub-Category]],FIND("/",Table2[[#This Row],[Category and Sub-Category]],1)-1)</f>
        <v>music</v>
      </c>
      <c r="R853" t="str">
        <f>RIGHT(Table2[[#This Row],[Category and Sub-Category]],LEN(Table2[[#This Row],[Category and Sub-Category]])-FIND("/",Table2[[#This Row],[Category and Sub-Category]],1))</f>
        <v>metal</v>
      </c>
      <c r="S853" s="13">
        <f>(((Table2[[#This Row],[launched_at]]/60)/60)/24)+DATE(1970,1,1)</f>
        <v>42522.880243055552</v>
      </c>
      <c r="T853" s="13">
        <f>(((Table2[[#This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Table2[[#This Row],[pledged]]/Table2[[#This Row],[goal]]</f>
        <v>1.0497142857142858</v>
      </c>
      <c r="P854" s="8">
        <f>Table2[[#This Row],[pledged]]/Table2[[#This Row],[backers_count]]</f>
        <v>59.258064516129032</v>
      </c>
      <c r="Q854" t="str">
        <f>LEFT(Table2[[#This Row],[Category and Sub-Category]],FIND("/",Table2[[#This Row],[Category and Sub-Category]],1)-1)</f>
        <v>music</v>
      </c>
      <c r="R854" t="str">
        <f>RIGHT(Table2[[#This Row],[Category and Sub-Category]],LEN(Table2[[#This Row],[Category and Sub-Category]])-FIND("/",Table2[[#This Row],[Category and Sub-Category]],1))</f>
        <v>metal</v>
      </c>
      <c r="S854" s="13">
        <f>(((Table2[[#This Row],[launched_at]]/60)/60)/24)+DATE(1970,1,1)</f>
        <v>42656.805497685185</v>
      </c>
      <c r="T854" s="13">
        <f>(((Table2[[#This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Table2[[#This Row],[pledged]]/Table2[[#This Row],[goal]]</f>
        <v>1</v>
      </c>
      <c r="P855" s="8">
        <f>Table2[[#This Row],[pledged]]/Table2[[#This Row],[backers_count]]</f>
        <v>30</v>
      </c>
      <c r="Q855" t="str">
        <f>LEFT(Table2[[#This Row],[Category and Sub-Category]],FIND("/",Table2[[#This Row],[Category and Sub-Category]],1)-1)</f>
        <v>music</v>
      </c>
      <c r="R855" t="str">
        <f>RIGHT(Table2[[#This Row],[Category and Sub-Category]],LEN(Table2[[#This Row],[Category and Sub-Category]])-FIND("/",Table2[[#This Row],[Category and Sub-Category]],1))</f>
        <v>metal</v>
      </c>
      <c r="S855" s="13">
        <f>(((Table2[[#This Row],[launched_at]]/60)/60)/24)+DATE(1970,1,1)</f>
        <v>42021.832280092596</v>
      </c>
      <c r="T855" s="13">
        <f>(((Table2[[#This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Table2[[#This Row],[pledged]]/Table2[[#This Row],[goal]]</f>
        <v>1.1822050359712231</v>
      </c>
      <c r="P856" s="8">
        <f>Table2[[#This Row],[pledged]]/Table2[[#This Row],[backers_count]]</f>
        <v>65.8623246492986</v>
      </c>
      <c r="Q856" t="str">
        <f>LEFT(Table2[[#This Row],[Category and Sub-Category]],FIND("/",Table2[[#This Row],[Category and Sub-Category]],1)-1)</f>
        <v>music</v>
      </c>
      <c r="R856" t="str">
        <f>RIGHT(Table2[[#This Row],[Category and Sub-Category]],LEN(Table2[[#This Row],[Category and Sub-Category]])-FIND("/",Table2[[#This Row],[Category and Sub-Category]],1))</f>
        <v>metal</v>
      </c>
      <c r="S856" s="13">
        <f>(((Table2[[#This Row],[launched_at]]/60)/60)/24)+DATE(1970,1,1)</f>
        <v>42702.212337962963</v>
      </c>
      <c r="T856" s="13">
        <f>(((Table2[[#This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Table2[[#This Row],[pledged]]/Table2[[#This Row],[goal]]</f>
        <v>1.0344827586206897</v>
      </c>
      <c r="P857" s="8">
        <f>Table2[[#This Row],[pledged]]/Table2[[#This Row],[backers_count]]</f>
        <v>31.914893617021278</v>
      </c>
      <c r="Q857" t="str">
        <f>LEFT(Table2[[#This Row],[Category and Sub-Category]],FIND("/",Table2[[#This Row],[Category and Sub-Category]],1)-1)</f>
        <v>music</v>
      </c>
      <c r="R857" t="str">
        <f>RIGHT(Table2[[#This Row],[Category and Sub-Category]],LEN(Table2[[#This Row],[Category and Sub-Category]])-FIND("/",Table2[[#This Row],[Category and Sub-Category]],1))</f>
        <v>metal</v>
      </c>
      <c r="S857" s="13">
        <f>(((Table2[[#This Row],[launched_at]]/60)/60)/24)+DATE(1970,1,1)</f>
        <v>42545.125196759262</v>
      </c>
      <c r="T857" s="13">
        <f>(((Table2[[#This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Table2[[#This Row],[pledged]]/Table2[[#This Row],[goal]]</f>
        <v>2.1800000000000002</v>
      </c>
      <c r="P858" s="8">
        <f>Table2[[#This Row],[pledged]]/Table2[[#This Row],[backers_count]]</f>
        <v>19.464285714285715</v>
      </c>
      <c r="Q858" t="str">
        <f>LEFT(Table2[[#This Row],[Category and Sub-Category]],FIND("/",Table2[[#This Row],[Category and Sub-Category]],1)-1)</f>
        <v>music</v>
      </c>
      <c r="R858" t="str">
        <f>RIGHT(Table2[[#This Row],[Category and Sub-Category]],LEN(Table2[[#This Row],[Category and Sub-Category]])-FIND("/",Table2[[#This Row],[Category and Sub-Category]],1))</f>
        <v>metal</v>
      </c>
      <c r="S858" s="13">
        <f>(((Table2[[#This Row],[launched_at]]/60)/60)/24)+DATE(1970,1,1)</f>
        <v>42609.311990740738</v>
      </c>
      <c r="T858" s="13">
        <f>(((Table2[[#This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Table2[[#This Row],[pledged]]/Table2[[#This Row],[goal]]</f>
        <v>1</v>
      </c>
      <c r="P859" s="8">
        <f>Table2[[#This Row],[pledged]]/Table2[[#This Row],[backers_count]]</f>
        <v>50</v>
      </c>
      <c r="Q859" t="str">
        <f>LEFT(Table2[[#This Row],[Category and Sub-Category]],FIND("/",Table2[[#This Row],[Category and Sub-Category]],1)-1)</f>
        <v>music</v>
      </c>
      <c r="R859" t="str">
        <f>RIGHT(Table2[[#This Row],[Category and Sub-Category]],LEN(Table2[[#This Row],[Category and Sub-Category]])-FIND("/",Table2[[#This Row],[Category and Sub-Category]],1))</f>
        <v>metal</v>
      </c>
      <c r="S859" s="13">
        <f>(((Table2[[#This Row],[launched_at]]/60)/60)/24)+DATE(1970,1,1)</f>
        <v>42291.581377314811</v>
      </c>
      <c r="T859" s="13">
        <f>(((Table2[[#This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Table2[[#This Row],[pledged]]/Table2[[#This Row],[goal]]</f>
        <v>1.4400583333333332</v>
      </c>
      <c r="P860" s="8">
        <f>Table2[[#This Row],[pledged]]/Table2[[#This Row],[backers_count]]</f>
        <v>22.737763157894737</v>
      </c>
      <c r="Q860" t="str">
        <f>LEFT(Table2[[#This Row],[Category and Sub-Category]],FIND("/",Table2[[#This Row],[Category and Sub-Category]],1)-1)</f>
        <v>music</v>
      </c>
      <c r="R860" t="str">
        <f>RIGHT(Table2[[#This Row],[Category and Sub-Category]],LEN(Table2[[#This Row],[Category and Sub-Category]])-FIND("/",Table2[[#This Row],[Category and Sub-Category]],1))</f>
        <v>metal</v>
      </c>
      <c r="S860" s="13">
        <f>(((Table2[[#This Row],[launched_at]]/60)/60)/24)+DATE(1970,1,1)</f>
        <v>42079.745578703703</v>
      </c>
      <c r="T860" s="13">
        <f>(((Table2[[#This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Table2[[#This Row],[pledged]]/Table2[[#This Row],[goal]]</f>
        <v>1.0467500000000001</v>
      </c>
      <c r="P861" s="8">
        <f>Table2[[#This Row],[pledged]]/Table2[[#This Row],[backers_count]]</f>
        <v>42.724489795918366</v>
      </c>
      <c r="Q861" t="str">
        <f>LEFT(Table2[[#This Row],[Category and Sub-Category]],FIND("/",Table2[[#This Row],[Category and Sub-Category]],1)-1)</f>
        <v>music</v>
      </c>
      <c r="R861" t="str">
        <f>RIGHT(Table2[[#This Row],[Category and Sub-Category]],LEN(Table2[[#This Row],[Category and Sub-Category]])-FIND("/",Table2[[#This Row],[Category and Sub-Category]],1))</f>
        <v>metal</v>
      </c>
      <c r="S861" s="13">
        <f>(((Table2[[#This Row],[launched_at]]/60)/60)/24)+DATE(1970,1,1)</f>
        <v>42128.820231481484</v>
      </c>
      <c r="T861" s="13">
        <f>(((Table2[[#This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Table2[[#This Row],[pledged]]/Table2[[#This Row],[goal]]</f>
        <v>0.18142857142857144</v>
      </c>
      <c r="P862" s="8">
        <f>Table2[[#This Row],[pledged]]/Table2[[#This Row],[backers_count]]</f>
        <v>52.916666666666664</v>
      </c>
      <c r="Q862" t="str">
        <f>LEFT(Table2[[#This Row],[Category and Sub-Category]],FIND("/",Table2[[#This Row],[Category and Sub-Category]],1)-1)</f>
        <v>music</v>
      </c>
      <c r="R862" t="str">
        <f>RIGHT(Table2[[#This Row],[Category and Sub-Category]],LEN(Table2[[#This Row],[Category and Sub-Category]])-FIND("/",Table2[[#This Row],[Category and Sub-Category]],1))</f>
        <v>jazz</v>
      </c>
      <c r="S862" s="13">
        <f>(((Table2[[#This Row],[launched_at]]/60)/60)/24)+DATE(1970,1,1)</f>
        <v>41570.482789351852</v>
      </c>
      <c r="T862" s="13">
        <f>(((Table2[[#This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Table2[[#This Row],[pledged]]/Table2[[#This Row],[goal]]</f>
        <v>2.2444444444444444E-2</v>
      </c>
      <c r="P863" s="8">
        <f>Table2[[#This Row],[pledged]]/Table2[[#This Row],[backers_count]]</f>
        <v>50.5</v>
      </c>
      <c r="Q863" t="str">
        <f>LEFT(Table2[[#This Row],[Category and Sub-Category]],FIND("/",Table2[[#This Row],[Category and Sub-Category]],1)-1)</f>
        <v>music</v>
      </c>
      <c r="R863" t="str">
        <f>RIGHT(Table2[[#This Row],[Category and Sub-Category]],LEN(Table2[[#This Row],[Category and Sub-Category]])-FIND("/",Table2[[#This Row],[Category and Sub-Category]],1))</f>
        <v>jazz</v>
      </c>
      <c r="S863" s="13">
        <f>(((Table2[[#This Row],[launched_at]]/60)/60)/24)+DATE(1970,1,1)</f>
        <v>42599.965324074074</v>
      </c>
      <c r="T863" s="13">
        <f>(((Table2[[#This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Table2[[#This Row],[pledged]]/Table2[[#This Row],[goal]]</f>
        <v>3.3999999999999998E-3</v>
      </c>
      <c r="P864" s="8">
        <f>Table2[[#This Row],[pledged]]/Table2[[#This Row],[backers_count]]</f>
        <v>42.5</v>
      </c>
      <c r="Q864" t="str">
        <f>LEFT(Table2[[#This Row],[Category and Sub-Category]],FIND("/",Table2[[#This Row],[Category and Sub-Category]],1)-1)</f>
        <v>music</v>
      </c>
      <c r="R864" t="str">
        <f>RIGHT(Table2[[#This Row],[Category and Sub-Category]],LEN(Table2[[#This Row],[Category and Sub-Category]])-FIND("/",Table2[[#This Row],[Category and Sub-Category]],1))</f>
        <v>jazz</v>
      </c>
      <c r="S864" s="13">
        <f>(((Table2[[#This Row],[launched_at]]/60)/60)/24)+DATE(1970,1,1)</f>
        <v>41559.5549537037</v>
      </c>
      <c r="T864" s="13">
        <f>(((Table2[[#This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Table2[[#This Row],[pledged]]/Table2[[#This Row],[goal]]</f>
        <v>4.4999999999999998E-2</v>
      </c>
      <c r="P865" s="8">
        <f>Table2[[#This Row],[pledged]]/Table2[[#This Row],[backers_count]]</f>
        <v>18</v>
      </c>
      <c r="Q865" t="str">
        <f>LEFT(Table2[[#This Row],[Category and Sub-Category]],FIND("/",Table2[[#This Row],[Category and Sub-Category]],1)-1)</f>
        <v>music</v>
      </c>
      <c r="R865" t="str">
        <f>RIGHT(Table2[[#This Row],[Category and Sub-Category]],LEN(Table2[[#This Row],[Category and Sub-Category]])-FIND("/",Table2[[#This Row],[Category and Sub-Category]],1))</f>
        <v>jazz</v>
      </c>
      <c r="S865" s="13">
        <f>(((Table2[[#This Row],[launched_at]]/60)/60)/24)+DATE(1970,1,1)</f>
        <v>40921.117662037039</v>
      </c>
      <c r="T865" s="13">
        <f>(((Table2[[#This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Table2[[#This Row],[pledged]]/Table2[[#This Row],[goal]]</f>
        <v>0.41538461538461541</v>
      </c>
      <c r="P866" s="8">
        <f>Table2[[#This Row],[pledged]]/Table2[[#This Row],[backers_count]]</f>
        <v>34.177215189873415</v>
      </c>
      <c r="Q866" t="str">
        <f>LEFT(Table2[[#This Row],[Category and Sub-Category]],FIND("/",Table2[[#This Row],[Category and Sub-Category]],1)-1)</f>
        <v>music</v>
      </c>
      <c r="R866" t="str">
        <f>RIGHT(Table2[[#This Row],[Category and Sub-Category]],LEN(Table2[[#This Row],[Category and Sub-Category]])-FIND("/",Table2[[#This Row],[Category and Sub-Category]],1))</f>
        <v>jazz</v>
      </c>
      <c r="S866" s="13">
        <f>(((Table2[[#This Row],[launched_at]]/60)/60)/24)+DATE(1970,1,1)</f>
        <v>41541.106921296298</v>
      </c>
      <c r="T866" s="13">
        <f>(((Table2[[#This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Table2[[#This Row],[pledged]]/Table2[[#This Row],[goal]]</f>
        <v>2.0454545454545454E-2</v>
      </c>
      <c r="P867" s="8">
        <f>Table2[[#This Row],[pledged]]/Table2[[#This Row],[backers_count]]</f>
        <v>22.5</v>
      </c>
      <c r="Q867" t="str">
        <f>LEFT(Table2[[#This Row],[Category and Sub-Category]],FIND("/",Table2[[#This Row],[Category and Sub-Category]],1)-1)</f>
        <v>music</v>
      </c>
      <c r="R867" t="str">
        <f>RIGHT(Table2[[#This Row],[Category and Sub-Category]],LEN(Table2[[#This Row],[Category and Sub-Category]])-FIND("/",Table2[[#This Row],[Category and Sub-Category]],1))</f>
        <v>jazz</v>
      </c>
      <c r="S867" s="13">
        <f>(((Table2[[#This Row],[launched_at]]/60)/60)/24)+DATE(1970,1,1)</f>
        <v>41230.77311342593</v>
      </c>
      <c r="T867" s="13">
        <f>(((Table2[[#This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Table2[[#This Row],[pledged]]/Table2[[#This Row],[goal]]</f>
        <v>0.18285714285714286</v>
      </c>
      <c r="P868" s="8">
        <f>Table2[[#This Row],[pledged]]/Table2[[#This Row],[backers_count]]</f>
        <v>58.18181818181818</v>
      </c>
      <c r="Q868" t="str">
        <f>LEFT(Table2[[#This Row],[Category and Sub-Category]],FIND("/",Table2[[#This Row],[Category and Sub-Category]],1)-1)</f>
        <v>music</v>
      </c>
      <c r="R868" t="str">
        <f>RIGHT(Table2[[#This Row],[Category and Sub-Category]],LEN(Table2[[#This Row],[Category and Sub-Category]])-FIND("/",Table2[[#This Row],[Category and Sub-Category]],1))</f>
        <v>jazz</v>
      </c>
      <c r="S868" s="13">
        <f>(((Table2[[#This Row],[launched_at]]/60)/60)/24)+DATE(1970,1,1)</f>
        <v>42025.637939814813</v>
      </c>
      <c r="T868" s="13">
        <f>(((Table2[[#This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Table2[[#This Row],[pledged]]/Table2[[#This Row],[goal]]</f>
        <v>0.2402</v>
      </c>
      <c r="P869" s="8">
        <f>Table2[[#This Row],[pledged]]/Table2[[#This Row],[backers_count]]</f>
        <v>109.18181818181819</v>
      </c>
      <c r="Q869" t="str">
        <f>LEFT(Table2[[#This Row],[Category and Sub-Category]],FIND("/",Table2[[#This Row],[Category and Sub-Category]],1)-1)</f>
        <v>music</v>
      </c>
      <c r="R869" t="str">
        <f>RIGHT(Table2[[#This Row],[Category and Sub-Category]],LEN(Table2[[#This Row],[Category and Sub-Category]])-FIND("/",Table2[[#This Row],[Category and Sub-Category]],1))</f>
        <v>jazz</v>
      </c>
      <c r="S869" s="13">
        <f>(((Table2[[#This Row],[launched_at]]/60)/60)/24)+DATE(1970,1,1)</f>
        <v>40088.105393518519</v>
      </c>
      <c r="T869" s="13">
        <f>(((Table2[[#This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Table2[[#This Row],[pledged]]/Table2[[#This Row],[goal]]</f>
        <v>1.1111111111111111E-3</v>
      </c>
      <c r="P870" s="8">
        <f>Table2[[#This Row],[pledged]]/Table2[[#This Row],[backers_count]]</f>
        <v>50</v>
      </c>
      <c r="Q870" t="str">
        <f>LEFT(Table2[[#This Row],[Category and Sub-Category]],FIND("/",Table2[[#This Row],[Category and Sub-Category]],1)-1)</f>
        <v>music</v>
      </c>
      <c r="R870" t="str">
        <f>RIGHT(Table2[[#This Row],[Category and Sub-Category]],LEN(Table2[[#This Row],[Category and Sub-Category]])-FIND("/",Table2[[#This Row],[Category and Sub-Category]],1))</f>
        <v>jazz</v>
      </c>
      <c r="S870" s="13">
        <f>(((Table2[[#This Row],[launched_at]]/60)/60)/24)+DATE(1970,1,1)</f>
        <v>41616.027754629627</v>
      </c>
      <c r="T870" s="13">
        <f>(((Table2[[#This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Table2[[#This Row],[pledged]]/Table2[[#This Row],[goal]]</f>
        <v>0.11818181818181818</v>
      </c>
      <c r="P871" s="8">
        <f>Table2[[#This Row],[pledged]]/Table2[[#This Row],[backers_count]]</f>
        <v>346.66666666666669</v>
      </c>
      <c r="Q871" t="str">
        <f>LEFT(Table2[[#This Row],[Category and Sub-Category]],FIND("/",Table2[[#This Row],[Category and Sub-Category]],1)-1)</f>
        <v>music</v>
      </c>
      <c r="R871" t="str">
        <f>RIGHT(Table2[[#This Row],[Category and Sub-Category]],LEN(Table2[[#This Row],[Category and Sub-Category]])-FIND("/",Table2[[#This Row],[Category and Sub-Category]],1))</f>
        <v>jazz</v>
      </c>
      <c r="S871" s="13">
        <f>(((Table2[[#This Row],[launched_at]]/60)/60)/24)+DATE(1970,1,1)</f>
        <v>41342.845567129632</v>
      </c>
      <c r="T871" s="13">
        <f>(((Table2[[#This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Table2[[#This Row],[pledged]]/Table2[[#This Row],[goal]]</f>
        <v>3.0999999999999999E-3</v>
      </c>
      <c r="P872" s="8">
        <f>Table2[[#This Row],[pledged]]/Table2[[#This Row],[backers_count]]</f>
        <v>12.4</v>
      </c>
      <c r="Q872" t="str">
        <f>LEFT(Table2[[#This Row],[Category and Sub-Category]],FIND("/",Table2[[#This Row],[Category and Sub-Category]],1)-1)</f>
        <v>music</v>
      </c>
      <c r="R872" t="str">
        <f>RIGHT(Table2[[#This Row],[Category and Sub-Category]],LEN(Table2[[#This Row],[Category and Sub-Category]])-FIND("/",Table2[[#This Row],[Category and Sub-Category]],1))</f>
        <v>jazz</v>
      </c>
      <c r="S872" s="13">
        <f>(((Table2[[#This Row],[launched_at]]/60)/60)/24)+DATE(1970,1,1)</f>
        <v>41488.022256944445</v>
      </c>
      <c r="T872" s="13">
        <f>(((Table2[[#This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Table2[[#This Row],[pledged]]/Table2[[#This Row],[goal]]</f>
        <v>5.4166666666666669E-2</v>
      </c>
      <c r="P873" s="8">
        <f>Table2[[#This Row],[pledged]]/Table2[[#This Row],[backers_count]]</f>
        <v>27.083333333333332</v>
      </c>
      <c r="Q873" t="str">
        <f>LEFT(Table2[[#This Row],[Category and Sub-Category]],FIND("/",Table2[[#This Row],[Category and Sub-Category]],1)-1)</f>
        <v>music</v>
      </c>
      <c r="R873" t="str">
        <f>RIGHT(Table2[[#This Row],[Category and Sub-Category]],LEN(Table2[[#This Row],[Category and Sub-Category]])-FIND("/",Table2[[#This Row],[Category and Sub-Category]],1))</f>
        <v>jazz</v>
      </c>
      <c r="S873" s="13">
        <f>(((Table2[[#This Row],[launched_at]]/60)/60)/24)+DATE(1970,1,1)</f>
        <v>41577.561284722222</v>
      </c>
      <c r="T873" s="13">
        <f>(((Table2[[#This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Table2[[#This Row],[pledged]]/Table2[[#This Row],[goal]]</f>
        <v>8.1250000000000003E-3</v>
      </c>
      <c r="P874" s="8">
        <f>Table2[[#This Row],[pledged]]/Table2[[#This Row],[backers_count]]</f>
        <v>32.5</v>
      </c>
      <c r="Q874" t="str">
        <f>LEFT(Table2[[#This Row],[Category and Sub-Category]],FIND("/",Table2[[#This Row],[Category and Sub-Category]],1)-1)</f>
        <v>music</v>
      </c>
      <c r="R874" t="str">
        <f>RIGHT(Table2[[#This Row],[Category and Sub-Category]],LEN(Table2[[#This Row],[Category and Sub-Category]])-FIND("/",Table2[[#This Row],[Category and Sub-Category]],1))</f>
        <v>jazz</v>
      </c>
      <c r="S874" s="13">
        <f>(((Table2[[#This Row],[launched_at]]/60)/60)/24)+DATE(1970,1,1)</f>
        <v>40567.825543981482</v>
      </c>
      <c r="T874" s="13">
        <f>(((Table2[[#This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Table2[[#This Row],[pledged]]/Table2[[#This Row],[goal]]</f>
        <v>1.2857142857142857E-2</v>
      </c>
      <c r="P875" s="8">
        <f>Table2[[#This Row],[pledged]]/Table2[[#This Row],[backers_count]]</f>
        <v>9</v>
      </c>
      <c r="Q875" t="str">
        <f>LEFT(Table2[[#This Row],[Category and Sub-Category]],FIND("/",Table2[[#This Row],[Category and Sub-Category]],1)-1)</f>
        <v>music</v>
      </c>
      <c r="R875" t="str">
        <f>RIGHT(Table2[[#This Row],[Category and Sub-Category]],LEN(Table2[[#This Row],[Category and Sub-Category]])-FIND("/",Table2[[#This Row],[Category and Sub-Category]],1))</f>
        <v>jazz</v>
      </c>
      <c r="S875" s="13">
        <f>(((Table2[[#This Row],[launched_at]]/60)/60)/24)+DATE(1970,1,1)</f>
        <v>41184.167129629634</v>
      </c>
      <c r="T875" s="13">
        <f>(((Table2[[#This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Table2[[#This Row],[pledged]]/Table2[[#This Row],[goal]]</f>
        <v>0.24333333333333335</v>
      </c>
      <c r="P876" s="8">
        <f>Table2[[#This Row],[pledged]]/Table2[[#This Row],[backers_count]]</f>
        <v>34.761904761904759</v>
      </c>
      <c r="Q876" t="str">
        <f>LEFT(Table2[[#This Row],[Category and Sub-Category]],FIND("/",Table2[[#This Row],[Category and Sub-Category]],1)-1)</f>
        <v>music</v>
      </c>
      <c r="R876" t="str">
        <f>RIGHT(Table2[[#This Row],[Category and Sub-Category]],LEN(Table2[[#This Row],[Category and Sub-Category]])-FIND("/",Table2[[#This Row],[Category and Sub-Category]],1))</f>
        <v>jazz</v>
      </c>
      <c r="S876" s="13">
        <f>(((Table2[[#This Row],[launched_at]]/60)/60)/24)+DATE(1970,1,1)</f>
        <v>41368.583726851852</v>
      </c>
      <c r="T876" s="13">
        <f>(((Table2[[#This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Table2[[#This Row],[pledged]]/Table2[[#This Row],[goal]]</f>
        <v>0</v>
      </c>
      <c r="P877" s="8" t="e">
        <f>Table2[[#This Row],[pledged]]/Table2[[#This Row],[backers_count]]</f>
        <v>#DIV/0!</v>
      </c>
      <c r="Q877" t="str">
        <f>LEFT(Table2[[#This Row],[Category and Sub-Category]],FIND("/",Table2[[#This Row],[Category and Sub-Category]],1)-1)</f>
        <v>music</v>
      </c>
      <c r="R877" t="str">
        <f>RIGHT(Table2[[#This Row],[Category and Sub-Category]],LEN(Table2[[#This Row],[Category and Sub-Category]])-FIND("/",Table2[[#This Row],[Category and Sub-Category]],1))</f>
        <v>jazz</v>
      </c>
      <c r="S877" s="13">
        <f>(((Table2[[#This Row],[launched_at]]/60)/60)/24)+DATE(1970,1,1)</f>
        <v>42248.723738425921</v>
      </c>
      <c r="T877" s="13">
        <f>(((Table2[[#This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Table2[[#This Row],[pledged]]/Table2[[#This Row],[goal]]</f>
        <v>0.40799492385786801</v>
      </c>
      <c r="P878" s="8">
        <f>Table2[[#This Row],[pledged]]/Table2[[#This Row],[backers_count]]</f>
        <v>28.577777777777779</v>
      </c>
      <c r="Q878" t="str">
        <f>LEFT(Table2[[#This Row],[Category and Sub-Category]],FIND("/",Table2[[#This Row],[Category and Sub-Category]],1)-1)</f>
        <v>music</v>
      </c>
      <c r="R878" t="str">
        <f>RIGHT(Table2[[#This Row],[Category and Sub-Category]],LEN(Table2[[#This Row],[Category and Sub-Category]])-FIND("/",Table2[[#This Row],[Category and Sub-Category]],1))</f>
        <v>jazz</v>
      </c>
      <c r="S878" s="13">
        <f>(((Table2[[#This Row],[launched_at]]/60)/60)/24)+DATE(1970,1,1)</f>
        <v>41276.496840277774</v>
      </c>
      <c r="T878" s="13">
        <f>(((Table2[[#This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Table2[[#This Row],[pledged]]/Table2[[#This Row],[goal]]</f>
        <v>0.67549999999999999</v>
      </c>
      <c r="P879" s="8">
        <f>Table2[[#This Row],[pledged]]/Table2[[#This Row],[backers_count]]</f>
        <v>46.586206896551722</v>
      </c>
      <c r="Q879" t="str">
        <f>LEFT(Table2[[#This Row],[Category and Sub-Category]],FIND("/",Table2[[#This Row],[Category and Sub-Category]],1)-1)</f>
        <v>music</v>
      </c>
      <c r="R879" t="str">
        <f>RIGHT(Table2[[#This Row],[Category and Sub-Category]],LEN(Table2[[#This Row],[Category and Sub-Category]])-FIND("/",Table2[[#This Row],[Category and Sub-Category]],1))</f>
        <v>jazz</v>
      </c>
      <c r="S879" s="13">
        <f>(((Table2[[#This Row],[launched_at]]/60)/60)/24)+DATE(1970,1,1)</f>
        <v>41597.788888888892</v>
      </c>
      <c r="T879" s="13">
        <f>(((Table2[[#This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Table2[[#This Row],[pledged]]/Table2[[#This Row],[goal]]</f>
        <v>1.2999999999999999E-2</v>
      </c>
      <c r="P880" s="8">
        <f>Table2[[#This Row],[pledged]]/Table2[[#This Row],[backers_count]]</f>
        <v>32.5</v>
      </c>
      <c r="Q880" t="str">
        <f>LEFT(Table2[[#This Row],[Category and Sub-Category]],FIND("/",Table2[[#This Row],[Category and Sub-Category]],1)-1)</f>
        <v>music</v>
      </c>
      <c r="R880" t="str">
        <f>RIGHT(Table2[[#This Row],[Category and Sub-Category]],LEN(Table2[[#This Row],[Category and Sub-Category]])-FIND("/",Table2[[#This Row],[Category and Sub-Category]],1))</f>
        <v>jazz</v>
      </c>
      <c r="S880" s="13">
        <f>(((Table2[[#This Row],[launched_at]]/60)/60)/24)+DATE(1970,1,1)</f>
        <v>40505.232916666668</v>
      </c>
      <c r="T880" s="13">
        <f>(((Table2[[#This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Table2[[#This Row],[pledged]]/Table2[[#This Row],[goal]]</f>
        <v>0.30666666666666664</v>
      </c>
      <c r="P881" s="8">
        <f>Table2[[#This Row],[pledged]]/Table2[[#This Row],[backers_count]]</f>
        <v>21.466666666666665</v>
      </c>
      <c r="Q881" t="str">
        <f>LEFT(Table2[[#This Row],[Category and Sub-Category]],FIND("/",Table2[[#This Row],[Category and Sub-Category]],1)-1)</f>
        <v>music</v>
      </c>
      <c r="R881" t="str">
        <f>RIGHT(Table2[[#This Row],[Category and Sub-Category]],LEN(Table2[[#This Row],[Category and Sub-Category]])-FIND("/",Table2[[#This Row],[Category and Sub-Category]],1))</f>
        <v>jazz</v>
      </c>
      <c r="S881" s="13">
        <f>(((Table2[[#This Row],[launched_at]]/60)/60)/24)+DATE(1970,1,1)</f>
        <v>41037.829918981479</v>
      </c>
      <c r="T881" s="13">
        <f>(((Table2[[#This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Table2[[#This Row],[pledged]]/Table2[[#This Row],[goal]]</f>
        <v>2.9894179894179893E-2</v>
      </c>
      <c r="P882" s="8">
        <f>Table2[[#This Row],[pledged]]/Table2[[#This Row],[backers_count]]</f>
        <v>14.125</v>
      </c>
      <c r="Q882" t="str">
        <f>LEFT(Table2[[#This Row],[Category and Sub-Category]],FIND("/",Table2[[#This Row],[Category and Sub-Category]],1)-1)</f>
        <v>music</v>
      </c>
      <c r="R882" t="str">
        <f>RIGHT(Table2[[#This Row],[Category and Sub-Category]],LEN(Table2[[#This Row],[Category and Sub-Category]])-FIND("/",Table2[[#This Row],[Category and Sub-Category]],1))</f>
        <v>indie rock</v>
      </c>
      <c r="S882" s="13">
        <f>(((Table2[[#This Row],[launched_at]]/60)/60)/24)+DATE(1970,1,1)</f>
        <v>41179.32104166667</v>
      </c>
      <c r="T882" s="13">
        <f>(((Table2[[#This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Table2[[#This Row],[pledged]]/Table2[[#This Row],[goal]]</f>
        <v>8.0000000000000002E-3</v>
      </c>
      <c r="P883" s="8">
        <f>Table2[[#This Row],[pledged]]/Table2[[#This Row],[backers_count]]</f>
        <v>30</v>
      </c>
      <c r="Q883" t="str">
        <f>LEFT(Table2[[#This Row],[Category and Sub-Category]],FIND("/",Table2[[#This Row],[Category and Sub-Category]],1)-1)</f>
        <v>music</v>
      </c>
      <c r="R883" t="str">
        <f>RIGHT(Table2[[#This Row],[Category and Sub-Category]],LEN(Table2[[#This Row],[Category and Sub-Category]])-FIND("/",Table2[[#This Row],[Category and Sub-Category]],1))</f>
        <v>indie rock</v>
      </c>
      <c r="S883" s="13">
        <f>(((Table2[[#This Row],[launched_at]]/60)/60)/24)+DATE(1970,1,1)</f>
        <v>40877.25099537037</v>
      </c>
      <c r="T883" s="13">
        <f>(((Table2[[#This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Table2[[#This Row],[pledged]]/Table2[[#This Row],[goal]]</f>
        <v>0.20133333333333334</v>
      </c>
      <c r="P884" s="8">
        <f>Table2[[#This Row],[pledged]]/Table2[[#This Row],[backers_count]]</f>
        <v>21.571428571428573</v>
      </c>
      <c r="Q884" t="str">
        <f>LEFT(Table2[[#This Row],[Category and Sub-Category]],FIND("/",Table2[[#This Row],[Category and Sub-Category]],1)-1)</f>
        <v>music</v>
      </c>
      <c r="R884" t="str">
        <f>RIGHT(Table2[[#This Row],[Category and Sub-Category]],LEN(Table2[[#This Row],[Category and Sub-Category]])-FIND("/",Table2[[#This Row],[Category and Sub-Category]],1))</f>
        <v>indie rock</v>
      </c>
      <c r="S884" s="13">
        <f>(((Table2[[#This Row],[launched_at]]/60)/60)/24)+DATE(1970,1,1)</f>
        <v>40759.860532407409</v>
      </c>
      <c r="T884" s="13">
        <f>(((Table2[[#This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Table2[[#This Row],[pledged]]/Table2[[#This Row],[goal]]</f>
        <v>0.4002</v>
      </c>
      <c r="P885" s="8">
        <f>Table2[[#This Row],[pledged]]/Table2[[#This Row],[backers_count]]</f>
        <v>83.375</v>
      </c>
      <c r="Q885" t="str">
        <f>LEFT(Table2[[#This Row],[Category and Sub-Category]],FIND("/",Table2[[#This Row],[Category and Sub-Category]],1)-1)</f>
        <v>music</v>
      </c>
      <c r="R885" t="str">
        <f>RIGHT(Table2[[#This Row],[Category and Sub-Category]],LEN(Table2[[#This Row],[Category and Sub-Category]])-FIND("/",Table2[[#This Row],[Category and Sub-Category]],1))</f>
        <v>indie rock</v>
      </c>
      <c r="S885" s="13">
        <f>(((Table2[[#This Row],[launched_at]]/60)/60)/24)+DATE(1970,1,1)</f>
        <v>42371.935590277775</v>
      </c>
      <c r="T885" s="13">
        <f>(((Table2[[#This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Table2[[#This Row],[pledged]]/Table2[[#This Row],[goal]]</f>
        <v>0.01</v>
      </c>
      <c r="P886" s="8">
        <f>Table2[[#This Row],[pledged]]/Table2[[#This Row],[backers_count]]</f>
        <v>10</v>
      </c>
      <c r="Q886" t="str">
        <f>LEFT(Table2[[#This Row],[Category and Sub-Category]],FIND("/",Table2[[#This Row],[Category and Sub-Category]],1)-1)</f>
        <v>music</v>
      </c>
      <c r="R886" t="str">
        <f>RIGHT(Table2[[#This Row],[Category and Sub-Category]],LEN(Table2[[#This Row],[Category and Sub-Category]])-FIND("/",Table2[[#This Row],[Category and Sub-Category]],1))</f>
        <v>indie rock</v>
      </c>
      <c r="S886" s="13">
        <f>(((Table2[[#This Row],[launched_at]]/60)/60)/24)+DATE(1970,1,1)</f>
        <v>40981.802615740737</v>
      </c>
      <c r="T886" s="13">
        <f>(((Table2[[#This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Table2[[#This Row],[pledged]]/Table2[[#This Row],[goal]]</f>
        <v>0.75</v>
      </c>
      <c r="P887" s="8">
        <f>Table2[[#This Row],[pledged]]/Table2[[#This Row],[backers_count]]</f>
        <v>35.714285714285715</v>
      </c>
      <c r="Q887" t="str">
        <f>LEFT(Table2[[#This Row],[Category and Sub-Category]],FIND("/",Table2[[#This Row],[Category and Sub-Category]],1)-1)</f>
        <v>music</v>
      </c>
      <c r="R887" t="str">
        <f>RIGHT(Table2[[#This Row],[Category and Sub-Category]],LEN(Table2[[#This Row],[Category and Sub-Category]])-FIND("/",Table2[[#This Row],[Category and Sub-Category]],1))</f>
        <v>indie rock</v>
      </c>
      <c r="S887" s="13">
        <f>(((Table2[[#This Row],[launched_at]]/60)/60)/24)+DATE(1970,1,1)</f>
        <v>42713.941099537042</v>
      </c>
      <c r="T887" s="13">
        <f>(((Table2[[#This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Table2[[#This Row],[pledged]]/Table2[[#This Row],[goal]]</f>
        <v>0.41</v>
      </c>
      <c r="P888" s="8">
        <f>Table2[[#This Row],[pledged]]/Table2[[#This Row],[backers_count]]</f>
        <v>29.285714285714285</v>
      </c>
      <c r="Q888" t="str">
        <f>LEFT(Table2[[#This Row],[Category and Sub-Category]],FIND("/",Table2[[#This Row],[Category and Sub-Category]],1)-1)</f>
        <v>music</v>
      </c>
      <c r="R888" t="str">
        <f>RIGHT(Table2[[#This Row],[Category and Sub-Category]],LEN(Table2[[#This Row],[Category and Sub-Category]])-FIND("/",Table2[[#This Row],[Category and Sub-Category]],1))</f>
        <v>indie rock</v>
      </c>
      <c r="S888" s="13">
        <f>(((Table2[[#This Row],[launched_at]]/60)/60)/24)+DATE(1970,1,1)</f>
        <v>42603.870520833334</v>
      </c>
      <c r="T888" s="13">
        <f>(((Table2[[#This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Table2[[#This Row],[pledged]]/Table2[[#This Row],[goal]]</f>
        <v>0</v>
      </c>
      <c r="P889" s="8" t="e">
        <f>Table2[[#This Row],[pledged]]/Table2[[#This Row],[backers_count]]</f>
        <v>#DIV/0!</v>
      </c>
      <c r="Q889" t="str">
        <f>LEFT(Table2[[#This Row],[Category and Sub-Category]],FIND("/",Table2[[#This Row],[Category and Sub-Category]],1)-1)</f>
        <v>music</v>
      </c>
      <c r="R889" t="str">
        <f>RIGHT(Table2[[#This Row],[Category and Sub-Category]],LEN(Table2[[#This Row],[Category and Sub-Category]])-FIND("/",Table2[[#This Row],[Category and Sub-Category]],1))</f>
        <v>indie rock</v>
      </c>
      <c r="S889" s="13">
        <f>(((Table2[[#This Row],[launched_at]]/60)/60)/24)+DATE(1970,1,1)</f>
        <v>41026.958969907406</v>
      </c>
      <c r="T889" s="13">
        <f>(((Table2[[#This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Table2[[#This Row],[pledged]]/Table2[[#This Row],[goal]]</f>
        <v>7.1999999999999995E-2</v>
      </c>
      <c r="P890" s="8">
        <f>Table2[[#This Row],[pledged]]/Table2[[#This Row],[backers_count]]</f>
        <v>18</v>
      </c>
      <c r="Q890" t="str">
        <f>LEFT(Table2[[#This Row],[Category and Sub-Category]],FIND("/",Table2[[#This Row],[Category and Sub-Category]],1)-1)</f>
        <v>music</v>
      </c>
      <c r="R890" t="str">
        <f>RIGHT(Table2[[#This Row],[Category and Sub-Category]],LEN(Table2[[#This Row],[Category and Sub-Category]])-FIND("/",Table2[[#This Row],[Category and Sub-Category]],1))</f>
        <v>indie rock</v>
      </c>
      <c r="S890" s="13">
        <f>(((Table2[[#This Row],[launched_at]]/60)/60)/24)+DATE(1970,1,1)</f>
        <v>40751.753298611111</v>
      </c>
      <c r="T890" s="13">
        <f>(((Table2[[#This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Table2[[#This Row],[pledged]]/Table2[[#This Row],[goal]]</f>
        <v>9.4412800000000005E-2</v>
      </c>
      <c r="P891" s="8">
        <f>Table2[[#This Row],[pledged]]/Table2[[#This Row],[backers_count]]</f>
        <v>73.760000000000005</v>
      </c>
      <c r="Q891" t="str">
        <f>LEFT(Table2[[#This Row],[Category and Sub-Category]],FIND("/",Table2[[#This Row],[Category and Sub-Category]],1)-1)</f>
        <v>music</v>
      </c>
      <c r="R891" t="str">
        <f>RIGHT(Table2[[#This Row],[Category and Sub-Category]],LEN(Table2[[#This Row],[Category and Sub-Category]])-FIND("/",Table2[[#This Row],[Category and Sub-Category]],1))</f>
        <v>indie rock</v>
      </c>
      <c r="S891" s="13">
        <f>(((Table2[[#This Row],[launched_at]]/60)/60)/24)+DATE(1970,1,1)</f>
        <v>41887.784062500003</v>
      </c>
      <c r="T891" s="13">
        <f>(((Table2[[#This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Table2[[#This Row],[pledged]]/Table2[[#This Row],[goal]]</f>
        <v>4.1666666666666664E-2</v>
      </c>
      <c r="P892" s="8">
        <f>Table2[[#This Row],[pledged]]/Table2[[#This Row],[backers_count]]</f>
        <v>31.25</v>
      </c>
      <c r="Q892" t="str">
        <f>LEFT(Table2[[#This Row],[Category and Sub-Category]],FIND("/",Table2[[#This Row],[Category and Sub-Category]],1)-1)</f>
        <v>music</v>
      </c>
      <c r="R892" t="str">
        <f>RIGHT(Table2[[#This Row],[Category and Sub-Category]],LEN(Table2[[#This Row],[Category and Sub-Category]])-FIND("/",Table2[[#This Row],[Category and Sub-Category]],1))</f>
        <v>indie rock</v>
      </c>
      <c r="S892" s="13">
        <f>(((Table2[[#This Row],[launched_at]]/60)/60)/24)+DATE(1970,1,1)</f>
        <v>41569.698831018519</v>
      </c>
      <c r="T892" s="13">
        <f>(((Table2[[#This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Table2[[#This Row],[pledged]]/Table2[[#This Row],[goal]]</f>
        <v>3.2500000000000001E-2</v>
      </c>
      <c r="P893" s="8">
        <f>Table2[[#This Row],[pledged]]/Table2[[#This Row],[backers_count]]</f>
        <v>28.888888888888889</v>
      </c>
      <c r="Q893" t="str">
        <f>LEFT(Table2[[#This Row],[Category and Sub-Category]],FIND("/",Table2[[#This Row],[Category and Sub-Category]],1)-1)</f>
        <v>music</v>
      </c>
      <c r="R893" t="str">
        <f>RIGHT(Table2[[#This Row],[Category and Sub-Category]],LEN(Table2[[#This Row],[Category and Sub-Category]])-FIND("/",Table2[[#This Row],[Category and Sub-Category]],1))</f>
        <v>indie rock</v>
      </c>
      <c r="S893" s="13">
        <f>(((Table2[[#This Row],[launched_at]]/60)/60)/24)+DATE(1970,1,1)</f>
        <v>41842.031597222223</v>
      </c>
      <c r="T893" s="13">
        <f>(((Table2[[#This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Table2[[#This Row],[pledged]]/Table2[[#This Row],[goal]]</f>
        <v>0.40749999999999997</v>
      </c>
      <c r="P894" s="8">
        <f>Table2[[#This Row],[pledged]]/Table2[[#This Row],[backers_count]]</f>
        <v>143.8235294117647</v>
      </c>
      <c r="Q894" t="str">
        <f>LEFT(Table2[[#This Row],[Category and Sub-Category]],FIND("/",Table2[[#This Row],[Category and Sub-Category]],1)-1)</f>
        <v>music</v>
      </c>
      <c r="R894" t="str">
        <f>RIGHT(Table2[[#This Row],[Category and Sub-Category]],LEN(Table2[[#This Row],[Category and Sub-Category]])-FIND("/",Table2[[#This Row],[Category and Sub-Category]],1))</f>
        <v>indie rock</v>
      </c>
      <c r="S894" s="13">
        <f>(((Table2[[#This Row],[launched_at]]/60)/60)/24)+DATE(1970,1,1)</f>
        <v>40304.20003472222</v>
      </c>
      <c r="T894" s="13">
        <f>(((Table2[[#This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Table2[[#This Row],[pledged]]/Table2[[#This Row],[goal]]</f>
        <v>0.1</v>
      </c>
      <c r="P895" s="8">
        <f>Table2[[#This Row],[pledged]]/Table2[[#This Row],[backers_count]]</f>
        <v>40</v>
      </c>
      <c r="Q895" t="str">
        <f>LEFT(Table2[[#This Row],[Category and Sub-Category]],FIND("/",Table2[[#This Row],[Category and Sub-Category]],1)-1)</f>
        <v>music</v>
      </c>
      <c r="R895" t="str">
        <f>RIGHT(Table2[[#This Row],[Category and Sub-Category]],LEN(Table2[[#This Row],[Category and Sub-Category]])-FIND("/",Table2[[#This Row],[Category and Sub-Category]],1))</f>
        <v>indie rock</v>
      </c>
      <c r="S895" s="13">
        <f>(((Table2[[#This Row],[launched_at]]/60)/60)/24)+DATE(1970,1,1)</f>
        <v>42065.897719907407</v>
      </c>
      <c r="T895" s="13">
        <f>(((Table2[[#This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Table2[[#This Row],[pledged]]/Table2[[#This Row],[goal]]</f>
        <v>0.39169999999999999</v>
      </c>
      <c r="P896" s="8">
        <f>Table2[[#This Row],[pledged]]/Table2[[#This Row],[backers_count]]</f>
        <v>147.81132075471697</v>
      </c>
      <c r="Q896" t="str">
        <f>LEFT(Table2[[#This Row],[Category and Sub-Category]],FIND("/",Table2[[#This Row],[Category and Sub-Category]],1)-1)</f>
        <v>music</v>
      </c>
      <c r="R896" t="str">
        <f>RIGHT(Table2[[#This Row],[Category and Sub-Category]],LEN(Table2[[#This Row],[Category and Sub-Category]])-FIND("/",Table2[[#This Row],[Category and Sub-Category]],1))</f>
        <v>indie rock</v>
      </c>
      <c r="S896" s="13">
        <f>(((Table2[[#This Row],[launched_at]]/60)/60)/24)+DATE(1970,1,1)</f>
        <v>42496.981597222228</v>
      </c>
      <c r="T896" s="13">
        <f>(((Table2[[#This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Table2[[#This Row],[pledged]]/Table2[[#This Row],[goal]]</f>
        <v>2.4375000000000001E-2</v>
      </c>
      <c r="P897" s="8">
        <f>Table2[[#This Row],[pledged]]/Table2[[#This Row],[backers_count]]</f>
        <v>27.857142857142858</v>
      </c>
      <c r="Q897" t="str">
        <f>LEFT(Table2[[#This Row],[Category and Sub-Category]],FIND("/",Table2[[#This Row],[Category and Sub-Category]],1)-1)</f>
        <v>music</v>
      </c>
      <c r="R897" t="str">
        <f>RIGHT(Table2[[#This Row],[Category and Sub-Category]],LEN(Table2[[#This Row],[Category and Sub-Category]])-FIND("/",Table2[[#This Row],[Category and Sub-Category]],1))</f>
        <v>indie rock</v>
      </c>
      <c r="S897" s="13">
        <f>(((Table2[[#This Row],[launched_at]]/60)/60)/24)+DATE(1970,1,1)</f>
        <v>40431.127650462964</v>
      </c>
      <c r="T897" s="13">
        <f>(((Table2[[#This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Table2[[#This Row],[pledged]]/Table2[[#This Row],[goal]]</f>
        <v>0.4</v>
      </c>
      <c r="P898" s="8">
        <f>Table2[[#This Row],[pledged]]/Table2[[#This Row],[backers_count]]</f>
        <v>44.444444444444443</v>
      </c>
      <c r="Q898" t="str">
        <f>LEFT(Table2[[#This Row],[Category and Sub-Category]],FIND("/",Table2[[#This Row],[Category and Sub-Category]],1)-1)</f>
        <v>music</v>
      </c>
      <c r="R898" t="str">
        <f>RIGHT(Table2[[#This Row],[Category and Sub-Category]],LEN(Table2[[#This Row],[Category and Sub-Category]])-FIND("/",Table2[[#This Row],[Category and Sub-Category]],1))</f>
        <v>indie rock</v>
      </c>
      <c r="S898" s="13">
        <f>(((Table2[[#This Row],[launched_at]]/60)/60)/24)+DATE(1970,1,1)</f>
        <v>42218.872986111113</v>
      </c>
      <c r="T898" s="13">
        <f>(((Table2[[#This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Table2[[#This Row],[pledged]]/Table2[[#This Row],[goal]]</f>
        <v>0</v>
      </c>
      <c r="P899" s="8" t="e">
        <f>Table2[[#This Row],[pledged]]/Table2[[#This Row],[backers_count]]</f>
        <v>#DIV/0!</v>
      </c>
      <c r="Q899" t="str">
        <f>LEFT(Table2[[#This Row],[Category and Sub-Category]],FIND("/",Table2[[#This Row],[Category and Sub-Category]],1)-1)</f>
        <v>music</v>
      </c>
      <c r="R899" t="str">
        <f>RIGHT(Table2[[#This Row],[Category and Sub-Category]],LEN(Table2[[#This Row],[Category and Sub-Category]])-FIND("/",Table2[[#This Row],[Category and Sub-Category]],1))</f>
        <v>indie rock</v>
      </c>
      <c r="S899" s="13">
        <f>(((Table2[[#This Row],[launched_at]]/60)/60)/24)+DATE(1970,1,1)</f>
        <v>41211.688750000001</v>
      </c>
      <c r="T899" s="13">
        <f>(((Table2[[#This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Table2[[#This Row],[pledged]]/Table2[[#This Row],[goal]]</f>
        <v>2.8000000000000001E-2</v>
      </c>
      <c r="P900" s="8">
        <f>Table2[[#This Row],[pledged]]/Table2[[#This Row],[backers_count]]</f>
        <v>35</v>
      </c>
      <c r="Q900" t="str">
        <f>LEFT(Table2[[#This Row],[Category and Sub-Category]],FIND("/",Table2[[#This Row],[Category and Sub-Category]],1)-1)</f>
        <v>music</v>
      </c>
      <c r="R900" t="str">
        <f>RIGHT(Table2[[#This Row],[Category and Sub-Category]],LEN(Table2[[#This Row],[Category and Sub-Category]])-FIND("/",Table2[[#This Row],[Category and Sub-Category]],1))</f>
        <v>indie rock</v>
      </c>
      <c r="S900" s="13">
        <f>(((Table2[[#This Row],[launched_at]]/60)/60)/24)+DATE(1970,1,1)</f>
        <v>40878.758217592593</v>
      </c>
      <c r="T900" s="13">
        <f>(((Table2[[#This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Table2[[#This Row],[pledged]]/Table2[[#This Row],[goal]]</f>
        <v>0.37333333333333335</v>
      </c>
      <c r="P901" s="8">
        <f>Table2[[#This Row],[pledged]]/Table2[[#This Row],[backers_count]]</f>
        <v>35</v>
      </c>
      <c r="Q901" t="str">
        <f>LEFT(Table2[[#This Row],[Category and Sub-Category]],FIND("/",Table2[[#This Row],[Category and Sub-Category]],1)-1)</f>
        <v>music</v>
      </c>
      <c r="R901" t="str">
        <f>RIGHT(Table2[[#This Row],[Category and Sub-Category]],LEN(Table2[[#This Row],[Category and Sub-Category]])-FIND("/",Table2[[#This Row],[Category and Sub-Category]],1))</f>
        <v>indie rock</v>
      </c>
      <c r="S901" s="13">
        <f>(((Table2[[#This Row],[launched_at]]/60)/60)/24)+DATE(1970,1,1)</f>
        <v>40646.099097222221</v>
      </c>
      <c r="T901" s="13">
        <f>(((Table2[[#This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Table2[[#This Row],[pledged]]/Table2[[#This Row],[goal]]</f>
        <v>4.1999999999999997E-3</v>
      </c>
      <c r="P902" s="8">
        <f>Table2[[#This Row],[pledged]]/Table2[[#This Row],[backers_count]]</f>
        <v>10.5</v>
      </c>
      <c r="Q902" t="str">
        <f>LEFT(Table2[[#This Row],[Category and Sub-Category]],FIND("/",Table2[[#This Row],[Category and Sub-Category]],1)-1)</f>
        <v>music</v>
      </c>
      <c r="R902" t="str">
        <f>RIGHT(Table2[[#This Row],[Category and Sub-Category]],LEN(Table2[[#This Row],[Category and Sub-Category]])-FIND("/",Table2[[#This Row],[Category and Sub-Category]],1))</f>
        <v>jazz</v>
      </c>
      <c r="S902" s="13">
        <f>(((Table2[[#This Row],[launched_at]]/60)/60)/24)+DATE(1970,1,1)</f>
        <v>42429.84956018519</v>
      </c>
      <c r="T902" s="13">
        <f>(((Table2[[#This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Table2[[#This Row],[pledged]]/Table2[[#This Row],[goal]]</f>
        <v>0</v>
      </c>
      <c r="P903" s="8" t="e">
        <f>Table2[[#This Row],[pledged]]/Table2[[#This Row],[backers_count]]</f>
        <v>#DIV/0!</v>
      </c>
      <c r="Q903" t="str">
        <f>LEFT(Table2[[#This Row],[Category and Sub-Category]],FIND("/",Table2[[#This Row],[Category and Sub-Category]],1)-1)</f>
        <v>music</v>
      </c>
      <c r="R903" t="str">
        <f>RIGHT(Table2[[#This Row],[Category and Sub-Category]],LEN(Table2[[#This Row],[Category and Sub-Category]])-FIND("/",Table2[[#This Row],[Category and Sub-Category]],1))</f>
        <v>jazz</v>
      </c>
      <c r="S903" s="13">
        <f>(((Table2[[#This Row],[launched_at]]/60)/60)/24)+DATE(1970,1,1)</f>
        <v>40291.81150462963</v>
      </c>
      <c r="T903" s="13">
        <f>(((Table2[[#This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Table2[[#This Row],[pledged]]/Table2[[#This Row],[goal]]</f>
        <v>3.0000000000000001E-3</v>
      </c>
      <c r="P904" s="8">
        <f>Table2[[#This Row],[pledged]]/Table2[[#This Row],[backers_count]]</f>
        <v>30</v>
      </c>
      <c r="Q904" t="str">
        <f>LEFT(Table2[[#This Row],[Category and Sub-Category]],FIND("/",Table2[[#This Row],[Category and Sub-Category]],1)-1)</f>
        <v>music</v>
      </c>
      <c r="R904" t="str">
        <f>RIGHT(Table2[[#This Row],[Category and Sub-Category]],LEN(Table2[[#This Row],[Category and Sub-Category]])-FIND("/",Table2[[#This Row],[Category and Sub-Category]],1))</f>
        <v>jazz</v>
      </c>
      <c r="S904" s="13">
        <f>(((Table2[[#This Row],[launched_at]]/60)/60)/24)+DATE(1970,1,1)</f>
        <v>41829.965532407405</v>
      </c>
      <c r="T904" s="13">
        <f>(((Table2[[#This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Table2[[#This Row],[pledged]]/Table2[[#This Row],[goal]]</f>
        <v>3.2000000000000001E-2</v>
      </c>
      <c r="P905" s="8">
        <f>Table2[[#This Row],[pledged]]/Table2[[#This Row],[backers_count]]</f>
        <v>40</v>
      </c>
      <c r="Q905" t="str">
        <f>LEFT(Table2[[#This Row],[Category and Sub-Category]],FIND("/",Table2[[#This Row],[Category and Sub-Category]],1)-1)</f>
        <v>music</v>
      </c>
      <c r="R905" t="str">
        <f>RIGHT(Table2[[#This Row],[Category and Sub-Category]],LEN(Table2[[#This Row],[Category and Sub-Category]])-FIND("/",Table2[[#This Row],[Category and Sub-Category]],1))</f>
        <v>jazz</v>
      </c>
      <c r="S905" s="13">
        <f>(((Table2[[#This Row],[launched_at]]/60)/60)/24)+DATE(1970,1,1)</f>
        <v>41149.796064814815</v>
      </c>
      <c r="T905" s="13">
        <f>(((Table2[[#This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Table2[[#This Row],[pledged]]/Table2[[#This Row],[goal]]</f>
        <v>3.0200000000000001E-3</v>
      </c>
      <c r="P906" s="8">
        <f>Table2[[#This Row],[pledged]]/Table2[[#This Row],[backers_count]]</f>
        <v>50.333333333333336</v>
      </c>
      <c r="Q906" t="str">
        <f>LEFT(Table2[[#This Row],[Category and Sub-Category]],FIND("/",Table2[[#This Row],[Category and Sub-Category]],1)-1)</f>
        <v>music</v>
      </c>
      <c r="R906" t="str">
        <f>RIGHT(Table2[[#This Row],[Category and Sub-Category]],LEN(Table2[[#This Row],[Category and Sub-Category]])-FIND("/",Table2[[#This Row],[Category and Sub-Category]],1))</f>
        <v>jazz</v>
      </c>
      <c r="S906" s="13">
        <f>(((Table2[[#This Row],[launched_at]]/60)/60)/24)+DATE(1970,1,1)</f>
        <v>42342.080289351856</v>
      </c>
      <c r="T906" s="13">
        <f>(((Table2[[#This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Table2[[#This Row],[pledged]]/Table2[[#This Row],[goal]]</f>
        <v>3.0153846153846153E-2</v>
      </c>
      <c r="P907" s="8">
        <f>Table2[[#This Row],[pledged]]/Table2[[#This Row],[backers_count]]</f>
        <v>32.666666666666664</v>
      </c>
      <c r="Q907" t="str">
        <f>LEFT(Table2[[#This Row],[Category and Sub-Category]],FIND("/",Table2[[#This Row],[Category and Sub-Category]],1)-1)</f>
        <v>music</v>
      </c>
      <c r="R907" t="str">
        <f>RIGHT(Table2[[#This Row],[Category and Sub-Category]],LEN(Table2[[#This Row],[Category and Sub-Category]])-FIND("/",Table2[[#This Row],[Category and Sub-Category]],1))</f>
        <v>jazz</v>
      </c>
      <c r="S907" s="13">
        <f>(((Table2[[#This Row],[launched_at]]/60)/60)/24)+DATE(1970,1,1)</f>
        <v>40507.239884259259</v>
      </c>
      <c r="T907" s="13">
        <f>(((Table2[[#This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Table2[[#This Row],[pledged]]/Table2[[#This Row],[goal]]</f>
        <v>0</v>
      </c>
      <c r="P908" s="8" t="e">
        <f>Table2[[#This Row],[pledged]]/Table2[[#This Row],[backers_count]]</f>
        <v>#DIV/0!</v>
      </c>
      <c r="Q908" t="str">
        <f>LEFT(Table2[[#This Row],[Category and Sub-Category]],FIND("/",Table2[[#This Row],[Category and Sub-Category]],1)-1)</f>
        <v>music</v>
      </c>
      <c r="R908" t="str">
        <f>RIGHT(Table2[[#This Row],[Category and Sub-Category]],LEN(Table2[[#This Row],[Category and Sub-Category]])-FIND("/",Table2[[#This Row],[Category and Sub-Category]],1))</f>
        <v>jazz</v>
      </c>
      <c r="S908" s="13">
        <f>(((Table2[[#This Row],[launched_at]]/60)/60)/24)+DATE(1970,1,1)</f>
        <v>41681.189699074072</v>
      </c>
      <c r="T908" s="13">
        <f>(((Table2[[#This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Table2[[#This Row],[pledged]]/Table2[[#This Row],[goal]]</f>
        <v>0</v>
      </c>
      <c r="P909" s="8" t="e">
        <f>Table2[[#This Row],[pledged]]/Table2[[#This Row],[backers_count]]</f>
        <v>#DIV/0!</v>
      </c>
      <c r="Q909" t="str">
        <f>LEFT(Table2[[#This Row],[Category and Sub-Category]],FIND("/",Table2[[#This Row],[Category and Sub-Category]],1)-1)</f>
        <v>music</v>
      </c>
      <c r="R909" t="str">
        <f>RIGHT(Table2[[#This Row],[Category and Sub-Category]],LEN(Table2[[#This Row],[Category and Sub-Category]])-FIND("/",Table2[[#This Row],[Category and Sub-Category]],1))</f>
        <v>jazz</v>
      </c>
      <c r="S909" s="13">
        <f>(((Table2[[#This Row],[launched_at]]/60)/60)/24)+DATE(1970,1,1)</f>
        <v>40767.192395833335</v>
      </c>
      <c r="T909" s="13">
        <f>(((Table2[[#This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Table2[[#This Row],[pledged]]/Table2[[#This Row],[goal]]</f>
        <v>0</v>
      </c>
      <c r="P910" s="8" t="e">
        <f>Table2[[#This Row],[pledged]]/Table2[[#This Row],[backers_count]]</f>
        <v>#DIV/0!</v>
      </c>
      <c r="Q910" t="str">
        <f>LEFT(Table2[[#This Row],[Category and Sub-Category]],FIND("/",Table2[[#This Row],[Category and Sub-Category]],1)-1)</f>
        <v>music</v>
      </c>
      <c r="R910" t="str">
        <f>RIGHT(Table2[[#This Row],[Category and Sub-Category]],LEN(Table2[[#This Row],[Category and Sub-Category]])-FIND("/",Table2[[#This Row],[Category and Sub-Category]],1))</f>
        <v>jazz</v>
      </c>
      <c r="S910" s="13">
        <f>(((Table2[[#This Row],[launched_at]]/60)/60)/24)+DATE(1970,1,1)</f>
        <v>40340.801562499997</v>
      </c>
      <c r="T910" s="13">
        <f>(((Table2[[#This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Table2[[#This Row],[pledged]]/Table2[[#This Row],[goal]]</f>
        <v>3.2500000000000001E-2</v>
      </c>
      <c r="P911" s="8">
        <f>Table2[[#This Row],[pledged]]/Table2[[#This Row],[backers_count]]</f>
        <v>65</v>
      </c>
      <c r="Q911" t="str">
        <f>LEFT(Table2[[#This Row],[Category and Sub-Category]],FIND("/",Table2[[#This Row],[Category and Sub-Category]],1)-1)</f>
        <v>music</v>
      </c>
      <c r="R911" t="str">
        <f>RIGHT(Table2[[#This Row],[Category and Sub-Category]],LEN(Table2[[#This Row],[Category and Sub-Category]])-FIND("/",Table2[[#This Row],[Category and Sub-Category]],1))</f>
        <v>jazz</v>
      </c>
      <c r="S911" s="13">
        <f>(((Table2[[#This Row],[launched_at]]/60)/60)/24)+DATE(1970,1,1)</f>
        <v>41081.69027777778</v>
      </c>
      <c r="T911" s="13">
        <f>(((Table2[[#This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Table2[[#This Row],[pledged]]/Table2[[#This Row],[goal]]</f>
        <v>0.22363636363636363</v>
      </c>
      <c r="P912" s="8">
        <f>Table2[[#This Row],[pledged]]/Table2[[#This Row],[backers_count]]</f>
        <v>24.6</v>
      </c>
      <c r="Q912" t="str">
        <f>LEFT(Table2[[#This Row],[Category and Sub-Category]],FIND("/",Table2[[#This Row],[Category and Sub-Category]],1)-1)</f>
        <v>music</v>
      </c>
      <c r="R912" t="str">
        <f>RIGHT(Table2[[#This Row],[Category and Sub-Category]],LEN(Table2[[#This Row],[Category and Sub-Category]])-FIND("/",Table2[[#This Row],[Category and Sub-Category]],1))</f>
        <v>jazz</v>
      </c>
      <c r="S912" s="13">
        <f>(((Table2[[#This Row],[launched_at]]/60)/60)/24)+DATE(1970,1,1)</f>
        <v>42737.545358796298</v>
      </c>
      <c r="T912" s="13">
        <f>(((Table2[[#This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Table2[[#This Row],[pledged]]/Table2[[#This Row],[goal]]</f>
        <v>0</v>
      </c>
      <c r="P913" s="8" t="e">
        <f>Table2[[#This Row],[pledged]]/Table2[[#This Row],[backers_count]]</f>
        <v>#DIV/0!</v>
      </c>
      <c r="Q913" t="str">
        <f>LEFT(Table2[[#This Row],[Category and Sub-Category]],FIND("/",Table2[[#This Row],[Category and Sub-Category]],1)-1)</f>
        <v>music</v>
      </c>
      <c r="R913" t="str">
        <f>RIGHT(Table2[[#This Row],[Category and Sub-Category]],LEN(Table2[[#This Row],[Category and Sub-Category]])-FIND("/",Table2[[#This Row],[Category and Sub-Category]],1))</f>
        <v>jazz</v>
      </c>
      <c r="S913" s="13">
        <f>(((Table2[[#This Row],[launched_at]]/60)/60)/24)+DATE(1970,1,1)</f>
        <v>41642.005150462966</v>
      </c>
      <c r="T913" s="13">
        <f>(((Table2[[#This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Table2[[#This Row],[pledged]]/Table2[[#This Row],[goal]]</f>
        <v>8.5714285714285719E-3</v>
      </c>
      <c r="P914" s="8">
        <f>Table2[[#This Row],[pledged]]/Table2[[#This Row],[backers_count]]</f>
        <v>15</v>
      </c>
      <c r="Q914" t="str">
        <f>LEFT(Table2[[#This Row],[Category and Sub-Category]],FIND("/",Table2[[#This Row],[Category and Sub-Category]],1)-1)</f>
        <v>music</v>
      </c>
      <c r="R914" t="str">
        <f>RIGHT(Table2[[#This Row],[Category and Sub-Category]],LEN(Table2[[#This Row],[Category and Sub-Category]])-FIND("/",Table2[[#This Row],[Category and Sub-Category]],1))</f>
        <v>jazz</v>
      </c>
      <c r="S914" s="13">
        <f>(((Table2[[#This Row],[launched_at]]/60)/60)/24)+DATE(1970,1,1)</f>
        <v>41194.109340277777</v>
      </c>
      <c r="T914" s="13">
        <f>(((Table2[[#This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Table2[[#This Row],[pledged]]/Table2[[#This Row],[goal]]</f>
        <v>6.6066666666666662E-2</v>
      </c>
      <c r="P915" s="8">
        <f>Table2[[#This Row],[pledged]]/Table2[[#This Row],[backers_count]]</f>
        <v>82.583333333333329</v>
      </c>
      <c r="Q915" t="str">
        <f>LEFT(Table2[[#This Row],[Category and Sub-Category]],FIND("/",Table2[[#This Row],[Category and Sub-Category]],1)-1)</f>
        <v>music</v>
      </c>
      <c r="R915" t="str">
        <f>RIGHT(Table2[[#This Row],[Category and Sub-Category]],LEN(Table2[[#This Row],[Category and Sub-Category]])-FIND("/",Table2[[#This Row],[Category and Sub-Category]],1))</f>
        <v>jazz</v>
      </c>
      <c r="S915" s="13">
        <f>(((Table2[[#This Row],[launched_at]]/60)/60)/24)+DATE(1970,1,1)</f>
        <v>41004.139108796298</v>
      </c>
      <c r="T915" s="13">
        <f>(((Table2[[#This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Table2[[#This Row],[pledged]]/Table2[[#This Row],[goal]]</f>
        <v>0</v>
      </c>
      <c r="P916" s="8" t="e">
        <f>Table2[[#This Row],[pledged]]/Table2[[#This Row],[backers_count]]</f>
        <v>#DIV/0!</v>
      </c>
      <c r="Q916" t="str">
        <f>LEFT(Table2[[#This Row],[Category and Sub-Category]],FIND("/",Table2[[#This Row],[Category and Sub-Category]],1)-1)</f>
        <v>music</v>
      </c>
      <c r="R916" t="str">
        <f>RIGHT(Table2[[#This Row],[Category and Sub-Category]],LEN(Table2[[#This Row],[Category and Sub-Category]])-FIND("/",Table2[[#This Row],[Category and Sub-Category]],1))</f>
        <v>jazz</v>
      </c>
      <c r="S916" s="13">
        <f>(((Table2[[#This Row],[launched_at]]/60)/60)/24)+DATE(1970,1,1)</f>
        <v>41116.763275462967</v>
      </c>
      <c r="T916" s="13">
        <f>(((Table2[[#This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Table2[[#This Row],[pledged]]/Table2[[#This Row],[goal]]</f>
        <v>5.7692307692307696E-2</v>
      </c>
      <c r="P917" s="8">
        <f>Table2[[#This Row],[pledged]]/Table2[[#This Row],[backers_count]]</f>
        <v>41.666666666666664</v>
      </c>
      <c r="Q917" t="str">
        <f>LEFT(Table2[[#This Row],[Category and Sub-Category]],FIND("/",Table2[[#This Row],[Category and Sub-Category]],1)-1)</f>
        <v>music</v>
      </c>
      <c r="R917" t="str">
        <f>RIGHT(Table2[[#This Row],[Category and Sub-Category]],LEN(Table2[[#This Row],[Category and Sub-Category]])-FIND("/",Table2[[#This Row],[Category and Sub-Category]],1))</f>
        <v>jazz</v>
      </c>
      <c r="S917" s="13">
        <f>(((Table2[[#This Row],[launched_at]]/60)/60)/24)+DATE(1970,1,1)</f>
        <v>40937.679560185185</v>
      </c>
      <c r="T917" s="13">
        <f>(((Table2[[#This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Table2[[#This Row],[pledged]]/Table2[[#This Row],[goal]]</f>
        <v>0</v>
      </c>
      <c r="P918" s="8" t="e">
        <f>Table2[[#This Row],[pledged]]/Table2[[#This Row],[backers_count]]</f>
        <v>#DIV/0!</v>
      </c>
      <c r="Q918" t="str">
        <f>LEFT(Table2[[#This Row],[Category and Sub-Category]],FIND("/",Table2[[#This Row],[Category and Sub-Category]],1)-1)</f>
        <v>music</v>
      </c>
      <c r="R918" t="str">
        <f>RIGHT(Table2[[#This Row],[Category and Sub-Category]],LEN(Table2[[#This Row],[Category and Sub-Category]])-FIND("/",Table2[[#This Row],[Category and Sub-Category]],1))</f>
        <v>jazz</v>
      </c>
      <c r="S918" s="13">
        <f>(((Table2[[#This Row],[launched_at]]/60)/60)/24)+DATE(1970,1,1)</f>
        <v>40434.853402777779</v>
      </c>
      <c r="T918" s="13">
        <f>(((Table2[[#This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Table2[[#This Row],[pledged]]/Table2[[#This Row],[goal]]</f>
        <v>6.0000000000000001E-3</v>
      </c>
      <c r="P919" s="8">
        <f>Table2[[#This Row],[pledged]]/Table2[[#This Row],[backers_count]]</f>
        <v>30</v>
      </c>
      <c r="Q919" t="str">
        <f>LEFT(Table2[[#This Row],[Category and Sub-Category]],FIND("/",Table2[[#This Row],[Category and Sub-Category]],1)-1)</f>
        <v>music</v>
      </c>
      <c r="R919" t="str">
        <f>RIGHT(Table2[[#This Row],[Category and Sub-Category]],LEN(Table2[[#This Row],[Category and Sub-Category]])-FIND("/",Table2[[#This Row],[Category and Sub-Category]],1))</f>
        <v>jazz</v>
      </c>
      <c r="S919" s="13">
        <f>(((Table2[[#This Row],[launched_at]]/60)/60)/24)+DATE(1970,1,1)</f>
        <v>41802.94363425926</v>
      </c>
      <c r="T919" s="13">
        <f>(((Table2[[#This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Table2[[#This Row],[pledged]]/Table2[[#This Row],[goal]]</f>
        <v>5.0256410256410255E-2</v>
      </c>
      <c r="P920" s="8">
        <f>Table2[[#This Row],[pledged]]/Table2[[#This Row],[backers_count]]</f>
        <v>19.600000000000001</v>
      </c>
      <c r="Q920" t="str">
        <f>LEFT(Table2[[#This Row],[Category and Sub-Category]],FIND("/",Table2[[#This Row],[Category and Sub-Category]],1)-1)</f>
        <v>music</v>
      </c>
      <c r="R920" t="str">
        <f>RIGHT(Table2[[#This Row],[Category and Sub-Category]],LEN(Table2[[#This Row],[Category and Sub-Category]])-FIND("/",Table2[[#This Row],[Category and Sub-Category]],1))</f>
        <v>jazz</v>
      </c>
      <c r="S920" s="13">
        <f>(((Table2[[#This Row],[launched_at]]/60)/60)/24)+DATE(1970,1,1)</f>
        <v>41944.916215277779</v>
      </c>
      <c r="T920" s="13">
        <f>(((Table2[[#This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Table2[[#This Row],[pledged]]/Table2[[#This Row],[goal]]</f>
        <v>5.0000000000000001E-3</v>
      </c>
      <c r="P921" s="8">
        <f>Table2[[#This Row],[pledged]]/Table2[[#This Row],[backers_count]]</f>
        <v>100</v>
      </c>
      <c r="Q921" t="str">
        <f>LEFT(Table2[[#This Row],[Category and Sub-Category]],FIND("/",Table2[[#This Row],[Category and Sub-Category]],1)-1)</f>
        <v>music</v>
      </c>
      <c r="R921" t="str">
        <f>RIGHT(Table2[[#This Row],[Category and Sub-Category]],LEN(Table2[[#This Row],[Category and Sub-Category]])-FIND("/",Table2[[#This Row],[Category and Sub-Category]],1))</f>
        <v>jazz</v>
      </c>
      <c r="S921" s="13">
        <f>(((Table2[[#This Row],[launched_at]]/60)/60)/24)+DATE(1970,1,1)</f>
        <v>41227.641724537039</v>
      </c>
      <c r="T921" s="13">
        <f>(((Table2[[#This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Table2[[#This Row],[pledged]]/Table2[[#This Row],[goal]]</f>
        <v>0</v>
      </c>
      <c r="P922" s="8" t="e">
        <f>Table2[[#This Row],[pledged]]/Table2[[#This Row],[backers_count]]</f>
        <v>#DIV/0!</v>
      </c>
      <c r="Q922" t="str">
        <f>LEFT(Table2[[#This Row],[Category and Sub-Category]],FIND("/",Table2[[#This Row],[Category and Sub-Category]],1)-1)</f>
        <v>music</v>
      </c>
      <c r="R922" t="str">
        <f>RIGHT(Table2[[#This Row],[Category and Sub-Category]],LEN(Table2[[#This Row],[Category and Sub-Category]])-FIND("/",Table2[[#This Row],[Category and Sub-Category]],1))</f>
        <v>jazz</v>
      </c>
      <c r="S922" s="13">
        <f>(((Table2[[#This Row],[launched_at]]/60)/60)/24)+DATE(1970,1,1)</f>
        <v>41562.67155092593</v>
      </c>
      <c r="T922" s="13">
        <f>(((Table2[[#This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Table2[[#This Row],[pledged]]/Table2[[#This Row],[goal]]</f>
        <v>0.309</v>
      </c>
      <c r="P923" s="8">
        <f>Table2[[#This Row],[pledged]]/Table2[[#This Row],[backers_count]]</f>
        <v>231.75</v>
      </c>
      <c r="Q923" t="str">
        <f>LEFT(Table2[[#This Row],[Category and Sub-Category]],FIND("/",Table2[[#This Row],[Category and Sub-Category]],1)-1)</f>
        <v>music</v>
      </c>
      <c r="R923" t="str">
        <f>RIGHT(Table2[[#This Row],[Category and Sub-Category]],LEN(Table2[[#This Row],[Category and Sub-Category]])-FIND("/",Table2[[#This Row],[Category and Sub-Category]],1))</f>
        <v>jazz</v>
      </c>
      <c r="S923" s="13">
        <f>(((Table2[[#This Row],[launched_at]]/60)/60)/24)+DATE(1970,1,1)</f>
        <v>40847.171018518515</v>
      </c>
      <c r="T923" s="13">
        <f>(((Table2[[#This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Table2[[#This Row],[pledged]]/Table2[[#This Row],[goal]]</f>
        <v>0.21037037037037037</v>
      </c>
      <c r="P924" s="8">
        <f>Table2[[#This Row],[pledged]]/Table2[[#This Row],[backers_count]]</f>
        <v>189.33333333333334</v>
      </c>
      <c r="Q924" t="str">
        <f>LEFT(Table2[[#This Row],[Category and Sub-Category]],FIND("/",Table2[[#This Row],[Category and Sub-Category]],1)-1)</f>
        <v>music</v>
      </c>
      <c r="R924" t="str">
        <f>RIGHT(Table2[[#This Row],[Category and Sub-Category]],LEN(Table2[[#This Row],[Category and Sub-Category]])-FIND("/",Table2[[#This Row],[Category and Sub-Category]],1))</f>
        <v>jazz</v>
      </c>
      <c r="S924" s="13">
        <f>(((Table2[[#This Row],[launched_at]]/60)/60)/24)+DATE(1970,1,1)</f>
        <v>41878.530011574076</v>
      </c>
      <c r="T924" s="13">
        <f>(((Table2[[#This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Table2[[#This Row],[pledged]]/Table2[[#This Row],[goal]]</f>
        <v>2.1999999999999999E-2</v>
      </c>
      <c r="P925" s="8">
        <f>Table2[[#This Row],[pledged]]/Table2[[#This Row],[backers_count]]</f>
        <v>55</v>
      </c>
      <c r="Q925" t="str">
        <f>LEFT(Table2[[#This Row],[Category and Sub-Category]],FIND("/",Table2[[#This Row],[Category and Sub-Category]],1)-1)</f>
        <v>music</v>
      </c>
      <c r="R925" t="str">
        <f>RIGHT(Table2[[#This Row],[Category and Sub-Category]],LEN(Table2[[#This Row],[Category and Sub-Category]])-FIND("/",Table2[[#This Row],[Category and Sub-Category]],1))</f>
        <v>jazz</v>
      </c>
      <c r="S925" s="13">
        <f>(((Table2[[#This Row],[launched_at]]/60)/60)/24)+DATE(1970,1,1)</f>
        <v>41934.959756944445</v>
      </c>
      <c r="T925" s="13">
        <f>(((Table2[[#This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Table2[[#This Row],[pledged]]/Table2[[#This Row],[goal]]</f>
        <v>0.109</v>
      </c>
      <c r="P926" s="8">
        <f>Table2[[#This Row],[pledged]]/Table2[[#This Row],[backers_count]]</f>
        <v>21.8</v>
      </c>
      <c r="Q926" t="str">
        <f>LEFT(Table2[[#This Row],[Category and Sub-Category]],FIND("/",Table2[[#This Row],[Category and Sub-Category]],1)-1)</f>
        <v>music</v>
      </c>
      <c r="R926" t="str">
        <f>RIGHT(Table2[[#This Row],[Category and Sub-Category]],LEN(Table2[[#This Row],[Category and Sub-Category]])-FIND("/",Table2[[#This Row],[Category and Sub-Category]],1))</f>
        <v>jazz</v>
      </c>
      <c r="S926" s="13">
        <f>(((Table2[[#This Row],[launched_at]]/60)/60)/24)+DATE(1970,1,1)</f>
        <v>41288.942928240744</v>
      </c>
      <c r="T926" s="13">
        <f>(((Table2[[#This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Table2[[#This Row],[pledged]]/Table2[[#This Row],[goal]]</f>
        <v>2.6666666666666668E-2</v>
      </c>
      <c r="P927" s="8">
        <f>Table2[[#This Row],[pledged]]/Table2[[#This Row],[backers_count]]</f>
        <v>32</v>
      </c>
      <c r="Q927" t="str">
        <f>LEFT(Table2[[#This Row],[Category and Sub-Category]],FIND("/",Table2[[#This Row],[Category and Sub-Category]],1)-1)</f>
        <v>music</v>
      </c>
      <c r="R927" t="str">
        <f>RIGHT(Table2[[#This Row],[Category and Sub-Category]],LEN(Table2[[#This Row],[Category and Sub-Category]])-FIND("/",Table2[[#This Row],[Category and Sub-Category]],1))</f>
        <v>jazz</v>
      </c>
      <c r="S927" s="13">
        <f>(((Table2[[#This Row],[launched_at]]/60)/60)/24)+DATE(1970,1,1)</f>
        <v>41575.880914351852</v>
      </c>
      <c r="T927" s="13">
        <f>(((Table2[[#This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Table2[[#This Row],[pledged]]/Table2[[#This Row],[goal]]</f>
        <v>0</v>
      </c>
      <c r="P928" s="8" t="e">
        <f>Table2[[#This Row],[pledged]]/Table2[[#This Row],[backers_count]]</f>
        <v>#DIV/0!</v>
      </c>
      <c r="Q928" t="str">
        <f>LEFT(Table2[[#This Row],[Category and Sub-Category]],FIND("/",Table2[[#This Row],[Category and Sub-Category]],1)-1)</f>
        <v>music</v>
      </c>
      <c r="R928" t="str">
        <f>RIGHT(Table2[[#This Row],[Category and Sub-Category]],LEN(Table2[[#This Row],[Category and Sub-Category]])-FIND("/",Table2[[#This Row],[Category and Sub-Category]],1))</f>
        <v>jazz</v>
      </c>
      <c r="S928" s="13">
        <f>(((Table2[[#This Row],[launched_at]]/60)/60)/24)+DATE(1970,1,1)</f>
        <v>40338.02002314815</v>
      </c>
      <c r="T928" s="13">
        <f>(((Table2[[#This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Table2[[#This Row],[pledged]]/Table2[[#This Row],[goal]]</f>
        <v>0</v>
      </c>
      <c r="P929" s="8" t="e">
        <f>Table2[[#This Row],[pledged]]/Table2[[#This Row],[backers_count]]</f>
        <v>#DIV/0!</v>
      </c>
      <c r="Q929" t="str">
        <f>LEFT(Table2[[#This Row],[Category and Sub-Category]],FIND("/",Table2[[#This Row],[Category and Sub-Category]],1)-1)</f>
        <v>music</v>
      </c>
      <c r="R929" t="str">
        <f>RIGHT(Table2[[#This Row],[Category and Sub-Category]],LEN(Table2[[#This Row],[Category and Sub-Category]])-FIND("/",Table2[[#This Row],[Category and Sub-Category]],1))</f>
        <v>jazz</v>
      </c>
      <c r="S929" s="13">
        <f>(((Table2[[#This Row],[launched_at]]/60)/60)/24)+DATE(1970,1,1)</f>
        <v>41013.822858796295</v>
      </c>
      <c r="T929" s="13">
        <f>(((Table2[[#This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Table2[[#This Row],[pledged]]/Table2[[#This Row],[goal]]</f>
        <v>0.10862068965517241</v>
      </c>
      <c r="P930" s="8">
        <f>Table2[[#This Row],[pledged]]/Table2[[#This Row],[backers_count]]</f>
        <v>56.25</v>
      </c>
      <c r="Q930" t="str">
        <f>LEFT(Table2[[#This Row],[Category and Sub-Category]],FIND("/",Table2[[#This Row],[Category and Sub-Category]],1)-1)</f>
        <v>music</v>
      </c>
      <c r="R930" t="str">
        <f>RIGHT(Table2[[#This Row],[Category and Sub-Category]],LEN(Table2[[#This Row],[Category and Sub-Category]])-FIND("/",Table2[[#This Row],[Category and Sub-Category]],1))</f>
        <v>jazz</v>
      </c>
      <c r="S930" s="13">
        <f>(((Table2[[#This Row],[launched_at]]/60)/60)/24)+DATE(1970,1,1)</f>
        <v>41180.86241898148</v>
      </c>
      <c r="T930" s="13">
        <f>(((Table2[[#This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Table2[[#This Row],[pledged]]/Table2[[#This Row],[goal]]</f>
        <v>0</v>
      </c>
      <c r="P931" s="8" t="e">
        <f>Table2[[#This Row],[pledged]]/Table2[[#This Row],[backers_count]]</f>
        <v>#DIV/0!</v>
      </c>
      <c r="Q931" t="str">
        <f>LEFT(Table2[[#This Row],[Category and Sub-Category]],FIND("/",Table2[[#This Row],[Category and Sub-Category]],1)-1)</f>
        <v>music</v>
      </c>
      <c r="R931" t="str">
        <f>RIGHT(Table2[[#This Row],[Category and Sub-Category]],LEN(Table2[[#This Row],[Category and Sub-Category]])-FIND("/",Table2[[#This Row],[Category and Sub-Category]],1))</f>
        <v>jazz</v>
      </c>
      <c r="S931" s="13">
        <f>(((Table2[[#This Row],[launched_at]]/60)/60)/24)+DATE(1970,1,1)</f>
        <v>40978.238067129627</v>
      </c>
      <c r="T931" s="13">
        <f>(((Table2[[#This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Table2[[#This Row],[pledged]]/Table2[[#This Row],[goal]]</f>
        <v>0.38333333333333336</v>
      </c>
      <c r="P932" s="8">
        <f>Table2[[#This Row],[pledged]]/Table2[[#This Row],[backers_count]]</f>
        <v>69</v>
      </c>
      <c r="Q932" t="str">
        <f>LEFT(Table2[[#This Row],[Category and Sub-Category]],FIND("/",Table2[[#This Row],[Category and Sub-Category]],1)-1)</f>
        <v>music</v>
      </c>
      <c r="R932" t="str">
        <f>RIGHT(Table2[[#This Row],[Category and Sub-Category]],LEN(Table2[[#This Row],[Category and Sub-Category]])-FIND("/",Table2[[#This Row],[Category and Sub-Category]],1))</f>
        <v>jazz</v>
      </c>
      <c r="S932" s="13">
        <f>(((Table2[[#This Row],[launched_at]]/60)/60)/24)+DATE(1970,1,1)</f>
        <v>40312.915578703702</v>
      </c>
      <c r="T932" s="13">
        <f>(((Table2[[#This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Table2[[#This Row],[pledged]]/Table2[[#This Row],[goal]]</f>
        <v>6.5500000000000003E-2</v>
      </c>
      <c r="P933" s="8">
        <f>Table2[[#This Row],[pledged]]/Table2[[#This Row],[backers_count]]</f>
        <v>18.714285714285715</v>
      </c>
      <c r="Q933" t="str">
        <f>LEFT(Table2[[#This Row],[Category and Sub-Category]],FIND("/",Table2[[#This Row],[Category and Sub-Category]],1)-1)</f>
        <v>music</v>
      </c>
      <c r="R933" t="str">
        <f>RIGHT(Table2[[#This Row],[Category and Sub-Category]],LEN(Table2[[#This Row],[Category and Sub-Category]])-FIND("/",Table2[[#This Row],[Category and Sub-Category]],1))</f>
        <v>jazz</v>
      </c>
      <c r="S933" s="13">
        <f>(((Table2[[#This Row],[launched_at]]/60)/60)/24)+DATE(1970,1,1)</f>
        <v>41680.359976851854</v>
      </c>
      <c r="T933" s="13">
        <f>(((Table2[[#This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Table2[[#This Row],[pledged]]/Table2[[#This Row],[goal]]</f>
        <v>0.14536842105263159</v>
      </c>
      <c r="P934" s="8">
        <f>Table2[[#This Row],[pledged]]/Table2[[#This Row],[backers_count]]</f>
        <v>46.033333333333331</v>
      </c>
      <c r="Q934" t="str">
        <f>LEFT(Table2[[#This Row],[Category and Sub-Category]],FIND("/",Table2[[#This Row],[Category and Sub-Category]],1)-1)</f>
        <v>music</v>
      </c>
      <c r="R934" t="str">
        <f>RIGHT(Table2[[#This Row],[Category and Sub-Category]],LEN(Table2[[#This Row],[Category and Sub-Category]])-FIND("/",Table2[[#This Row],[Category and Sub-Category]],1))</f>
        <v>jazz</v>
      </c>
      <c r="S934" s="13">
        <f>(((Table2[[#This Row],[launched_at]]/60)/60)/24)+DATE(1970,1,1)</f>
        <v>41310.969270833331</v>
      </c>
      <c r="T934" s="13">
        <f>(((Table2[[#This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Table2[[#This Row],[pledged]]/Table2[[#This Row],[goal]]</f>
        <v>0.06</v>
      </c>
      <c r="P935" s="8">
        <f>Table2[[#This Row],[pledged]]/Table2[[#This Row],[backers_count]]</f>
        <v>60</v>
      </c>
      <c r="Q935" t="str">
        <f>LEFT(Table2[[#This Row],[Category and Sub-Category]],FIND("/",Table2[[#This Row],[Category and Sub-Category]],1)-1)</f>
        <v>music</v>
      </c>
      <c r="R935" t="str">
        <f>RIGHT(Table2[[#This Row],[Category and Sub-Category]],LEN(Table2[[#This Row],[Category and Sub-Category]])-FIND("/",Table2[[#This Row],[Category and Sub-Category]],1))</f>
        <v>jazz</v>
      </c>
      <c r="S935" s="13">
        <f>(((Table2[[#This Row],[launched_at]]/60)/60)/24)+DATE(1970,1,1)</f>
        <v>41711.169085648151</v>
      </c>
      <c r="T935" s="13">
        <f>(((Table2[[#This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Table2[[#This Row],[pledged]]/Table2[[#This Row],[goal]]</f>
        <v>0.30399999999999999</v>
      </c>
      <c r="P936" s="8">
        <f>Table2[[#This Row],[pledged]]/Table2[[#This Row],[backers_count]]</f>
        <v>50.666666666666664</v>
      </c>
      <c r="Q936" t="str">
        <f>LEFT(Table2[[#This Row],[Category and Sub-Category]],FIND("/",Table2[[#This Row],[Category and Sub-Category]],1)-1)</f>
        <v>music</v>
      </c>
      <c r="R936" t="str">
        <f>RIGHT(Table2[[#This Row],[Category and Sub-Category]],LEN(Table2[[#This Row],[Category and Sub-Category]])-FIND("/",Table2[[#This Row],[Category and Sub-Category]],1))</f>
        <v>jazz</v>
      </c>
      <c r="S936" s="13">
        <f>(((Table2[[#This Row],[launched_at]]/60)/60)/24)+DATE(1970,1,1)</f>
        <v>41733.737083333333</v>
      </c>
      <c r="T936" s="13">
        <f>(((Table2[[#This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Table2[[#This Row],[pledged]]/Table2[[#This Row],[goal]]</f>
        <v>1.4285714285714285E-2</v>
      </c>
      <c r="P937" s="8">
        <f>Table2[[#This Row],[pledged]]/Table2[[#This Row],[backers_count]]</f>
        <v>25</v>
      </c>
      <c r="Q937" t="str">
        <f>LEFT(Table2[[#This Row],[Category and Sub-Category]],FIND("/",Table2[[#This Row],[Category and Sub-Category]],1)-1)</f>
        <v>music</v>
      </c>
      <c r="R937" t="str">
        <f>RIGHT(Table2[[#This Row],[Category and Sub-Category]],LEN(Table2[[#This Row],[Category and Sub-Category]])-FIND("/",Table2[[#This Row],[Category and Sub-Category]],1))</f>
        <v>jazz</v>
      </c>
      <c r="S937" s="13">
        <f>(((Table2[[#This Row],[launched_at]]/60)/60)/24)+DATE(1970,1,1)</f>
        <v>42368.333668981482</v>
      </c>
      <c r="T937" s="13">
        <f>(((Table2[[#This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Table2[[#This Row],[pledged]]/Table2[[#This Row],[goal]]</f>
        <v>0</v>
      </c>
      <c r="P938" s="8" t="e">
        <f>Table2[[#This Row],[pledged]]/Table2[[#This Row],[backers_count]]</f>
        <v>#DIV/0!</v>
      </c>
      <c r="Q938" t="str">
        <f>LEFT(Table2[[#This Row],[Category and Sub-Category]],FIND("/",Table2[[#This Row],[Category and Sub-Category]],1)-1)</f>
        <v>music</v>
      </c>
      <c r="R938" t="str">
        <f>RIGHT(Table2[[#This Row],[Category and Sub-Category]],LEN(Table2[[#This Row],[Category and Sub-Category]])-FIND("/",Table2[[#This Row],[Category and Sub-Category]],1))</f>
        <v>jazz</v>
      </c>
      <c r="S938" s="13">
        <f>(((Table2[[#This Row],[launched_at]]/60)/60)/24)+DATE(1970,1,1)</f>
        <v>40883.024178240739</v>
      </c>
      <c r="T938" s="13">
        <f>(((Table2[[#This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Table2[[#This Row],[pledged]]/Table2[[#This Row],[goal]]</f>
        <v>1.1428571428571429E-2</v>
      </c>
      <c r="P939" s="8">
        <f>Table2[[#This Row],[pledged]]/Table2[[#This Row],[backers_count]]</f>
        <v>20</v>
      </c>
      <c r="Q939" t="str">
        <f>LEFT(Table2[[#This Row],[Category and Sub-Category]],FIND("/",Table2[[#This Row],[Category and Sub-Category]],1)-1)</f>
        <v>music</v>
      </c>
      <c r="R939" t="str">
        <f>RIGHT(Table2[[#This Row],[Category and Sub-Category]],LEN(Table2[[#This Row],[Category and Sub-Category]])-FIND("/",Table2[[#This Row],[Category and Sub-Category]],1))</f>
        <v>jazz</v>
      </c>
      <c r="S939" s="13">
        <f>(((Table2[[#This Row],[launched_at]]/60)/60)/24)+DATE(1970,1,1)</f>
        <v>41551.798113425924</v>
      </c>
      <c r="T939" s="13">
        <f>(((Table2[[#This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Table2[[#This Row],[pledged]]/Table2[[#This Row],[goal]]</f>
        <v>3.5714285714285713E-3</v>
      </c>
      <c r="P940" s="8">
        <f>Table2[[#This Row],[pledged]]/Table2[[#This Row],[backers_count]]</f>
        <v>25</v>
      </c>
      <c r="Q940" t="str">
        <f>LEFT(Table2[[#This Row],[Category and Sub-Category]],FIND("/",Table2[[#This Row],[Category and Sub-Category]],1)-1)</f>
        <v>music</v>
      </c>
      <c r="R940" t="str">
        <f>RIGHT(Table2[[#This Row],[Category and Sub-Category]],LEN(Table2[[#This Row],[Category and Sub-Category]])-FIND("/",Table2[[#This Row],[Category and Sub-Category]],1))</f>
        <v>jazz</v>
      </c>
      <c r="S940" s="13">
        <f>(((Table2[[#This Row],[launched_at]]/60)/60)/24)+DATE(1970,1,1)</f>
        <v>41124.479722222226</v>
      </c>
      <c r="T940" s="13">
        <f>(((Table2[[#This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Table2[[#This Row],[pledged]]/Table2[[#This Row],[goal]]</f>
        <v>1.4545454545454545E-2</v>
      </c>
      <c r="P941" s="8">
        <f>Table2[[#This Row],[pledged]]/Table2[[#This Row],[backers_count]]</f>
        <v>20</v>
      </c>
      <c r="Q941" t="str">
        <f>LEFT(Table2[[#This Row],[Category and Sub-Category]],FIND("/",Table2[[#This Row],[Category and Sub-Category]],1)-1)</f>
        <v>music</v>
      </c>
      <c r="R941" t="str">
        <f>RIGHT(Table2[[#This Row],[Category and Sub-Category]],LEN(Table2[[#This Row],[Category and Sub-Category]])-FIND("/",Table2[[#This Row],[Category and Sub-Category]],1))</f>
        <v>jazz</v>
      </c>
      <c r="S941" s="13">
        <f>(((Table2[[#This Row],[launched_at]]/60)/60)/24)+DATE(1970,1,1)</f>
        <v>41416.763171296298</v>
      </c>
      <c r="T941" s="13">
        <f>(((Table2[[#This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Table2[[#This Row],[pledged]]/Table2[[#This Row],[goal]]</f>
        <v>0.17155555555555554</v>
      </c>
      <c r="P942" s="8">
        <f>Table2[[#This Row],[pledged]]/Table2[[#This Row],[backers_count]]</f>
        <v>110.28571428571429</v>
      </c>
      <c r="Q942" t="str">
        <f>LEFT(Table2[[#This Row],[Category and Sub-Category]],FIND("/",Table2[[#This Row],[Category and Sub-Category]],1)-1)</f>
        <v>technology</v>
      </c>
      <c r="R942" t="str">
        <f>RIGHT(Table2[[#This Row],[Category and Sub-Category]],LEN(Table2[[#This Row],[Category and Sub-Category]])-FIND("/",Table2[[#This Row],[Category and Sub-Category]],1))</f>
        <v>wearables</v>
      </c>
      <c r="S942" s="13">
        <f>(((Table2[[#This Row],[launched_at]]/60)/60)/24)+DATE(1970,1,1)</f>
        <v>42182.008402777778</v>
      </c>
      <c r="T942" s="13">
        <f>(((Table2[[#This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Table2[[#This Row],[pledged]]/Table2[[#This Row],[goal]]</f>
        <v>2.3220000000000001E-2</v>
      </c>
      <c r="P943" s="8">
        <f>Table2[[#This Row],[pledged]]/Table2[[#This Row],[backers_count]]</f>
        <v>37.451612903225808</v>
      </c>
      <c r="Q943" t="str">
        <f>LEFT(Table2[[#This Row],[Category and Sub-Category]],FIND("/",Table2[[#This Row],[Category and Sub-Category]],1)-1)</f>
        <v>technology</v>
      </c>
      <c r="R943" t="str">
        <f>RIGHT(Table2[[#This Row],[Category and Sub-Category]],LEN(Table2[[#This Row],[Category and Sub-Category]])-FIND("/",Table2[[#This Row],[Category and Sub-Category]],1))</f>
        <v>wearables</v>
      </c>
      <c r="S943" s="13">
        <f>(((Table2[[#This Row],[launched_at]]/60)/60)/24)+DATE(1970,1,1)</f>
        <v>42746.096585648149</v>
      </c>
      <c r="T943" s="13">
        <f>(((Table2[[#This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Table2[[#This Row],[pledged]]/Table2[[#This Row],[goal]]</f>
        <v>8.9066666666666669E-2</v>
      </c>
      <c r="P944" s="8">
        <f>Table2[[#This Row],[pledged]]/Table2[[#This Row],[backers_count]]</f>
        <v>41.75</v>
      </c>
      <c r="Q944" t="str">
        <f>LEFT(Table2[[#This Row],[Category and Sub-Category]],FIND("/",Table2[[#This Row],[Category and Sub-Category]],1)-1)</f>
        <v>technology</v>
      </c>
      <c r="R944" t="str">
        <f>RIGHT(Table2[[#This Row],[Category and Sub-Category]],LEN(Table2[[#This Row],[Category and Sub-Category]])-FIND("/",Table2[[#This Row],[Category and Sub-Category]],1))</f>
        <v>wearables</v>
      </c>
      <c r="S944" s="13">
        <f>(((Table2[[#This Row],[launched_at]]/60)/60)/24)+DATE(1970,1,1)</f>
        <v>42382.843287037031</v>
      </c>
      <c r="T944" s="13">
        <f>(((Table2[[#This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Table2[[#This Row],[pledged]]/Table2[[#This Row],[goal]]</f>
        <v>9.633333333333334E-2</v>
      </c>
      <c r="P945" s="8">
        <f>Table2[[#This Row],[pledged]]/Table2[[#This Row],[backers_count]]</f>
        <v>24.083333333333332</v>
      </c>
      <c r="Q945" t="str">
        <f>LEFT(Table2[[#This Row],[Category and Sub-Category]],FIND("/",Table2[[#This Row],[Category and Sub-Category]],1)-1)</f>
        <v>technology</v>
      </c>
      <c r="R945" t="str">
        <f>RIGHT(Table2[[#This Row],[Category and Sub-Category]],LEN(Table2[[#This Row],[Category and Sub-Category]])-FIND("/",Table2[[#This Row],[Category and Sub-Category]],1))</f>
        <v>wearables</v>
      </c>
      <c r="S945" s="13">
        <f>(((Table2[[#This Row],[launched_at]]/60)/60)/24)+DATE(1970,1,1)</f>
        <v>42673.66788194445</v>
      </c>
      <c r="T945" s="13">
        <f>(((Table2[[#This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Table2[[#This Row],[pledged]]/Table2[[#This Row],[goal]]</f>
        <v>0.13325999999999999</v>
      </c>
      <c r="P946" s="8">
        <f>Table2[[#This Row],[pledged]]/Table2[[#This Row],[backers_count]]</f>
        <v>69.40625</v>
      </c>
      <c r="Q946" t="str">
        <f>LEFT(Table2[[#This Row],[Category and Sub-Category]],FIND("/",Table2[[#This Row],[Category and Sub-Category]],1)-1)</f>
        <v>technology</v>
      </c>
      <c r="R946" t="str">
        <f>RIGHT(Table2[[#This Row],[Category and Sub-Category]],LEN(Table2[[#This Row],[Category and Sub-Category]])-FIND("/",Table2[[#This Row],[Category and Sub-Category]],1))</f>
        <v>wearables</v>
      </c>
      <c r="S946" s="13">
        <f>(((Table2[[#This Row],[launched_at]]/60)/60)/24)+DATE(1970,1,1)</f>
        <v>42444.583912037036</v>
      </c>
      <c r="T946" s="13">
        <f>(((Table2[[#This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Table2[[#This Row],[pledged]]/Table2[[#This Row],[goal]]</f>
        <v>2.4840000000000001E-2</v>
      </c>
      <c r="P947" s="8">
        <f>Table2[[#This Row],[pledged]]/Table2[[#This Row],[backers_count]]</f>
        <v>155.25</v>
      </c>
      <c r="Q947" t="str">
        <f>LEFT(Table2[[#This Row],[Category and Sub-Category]],FIND("/",Table2[[#This Row],[Category and Sub-Category]],1)-1)</f>
        <v>technology</v>
      </c>
      <c r="R947" t="str">
        <f>RIGHT(Table2[[#This Row],[Category and Sub-Category]],LEN(Table2[[#This Row],[Category and Sub-Category]])-FIND("/",Table2[[#This Row],[Category and Sub-Category]],1))</f>
        <v>wearables</v>
      </c>
      <c r="S947" s="13">
        <f>(((Table2[[#This Row],[launched_at]]/60)/60)/24)+DATE(1970,1,1)</f>
        <v>42732.872986111113</v>
      </c>
      <c r="T947" s="13">
        <f>(((Table2[[#This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Table2[[#This Row],[pledged]]/Table2[[#This Row],[goal]]</f>
        <v>1.9066666666666666E-2</v>
      </c>
      <c r="P948" s="8">
        <f>Table2[[#This Row],[pledged]]/Table2[[#This Row],[backers_count]]</f>
        <v>57.2</v>
      </c>
      <c r="Q948" t="str">
        <f>LEFT(Table2[[#This Row],[Category and Sub-Category]],FIND("/",Table2[[#This Row],[Category and Sub-Category]],1)-1)</f>
        <v>technology</v>
      </c>
      <c r="R948" t="str">
        <f>RIGHT(Table2[[#This Row],[Category and Sub-Category]],LEN(Table2[[#This Row],[Category and Sub-Category]])-FIND("/",Table2[[#This Row],[Category and Sub-Category]],1))</f>
        <v>wearables</v>
      </c>
      <c r="S948" s="13">
        <f>(((Table2[[#This Row],[launched_at]]/60)/60)/24)+DATE(1970,1,1)</f>
        <v>42592.750555555554</v>
      </c>
      <c r="T948" s="13">
        <f>(((Table2[[#This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Table2[[#This Row],[pledged]]/Table2[[#This Row],[goal]]</f>
        <v>0</v>
      </c>
      <c r="P949" s="8" t="e">
        <f>Table2[[#This Row],[pledged]]/Table2[[#This Row],[backers_count]]</f>
        <v>#DIV/0!</v>
      </c>
      <c r="Q949" t="str">
        <f>LEFT(Table2[[#This Row],[Category and Sub-Category]],FIND("/",Table2[[#This Row],[Category and Sub-Category]],1)-1)</f>
        <v>technology</v>
      </c>
      <c r="R949" t="str">
        <f>RIGHT(Table2[[#This Row],[Category and Sub-Category]],LEN(Table2[[#This Row],[Category and Sub-Category]])-FIND("/",Table2[[#This Row],[Category and Sub-Category]],1))</f>
        <v>wearables</v>
      </c>
      <c r="S949" s="13">
        <f>(((Table2[[#This Row],[launched_at]]/60)/60)/24)+DATE(1970,1,1)</f>
        <v>42491.781319444446</v>
      </c>
      <c r="T949" s="13">
        <f>(((Table2[[#This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Table2[[#This Row],[pledged]]/Table2[[#This Row],[goal]]</f>
        <v>0.12</v>
      </c>
      <c r="P950" s="8">
        <f>Table2[[#This Row],[pledged]]/Table2[[#This Row],[backers_count]]</f>
        <v>60</v>
      </c>
      <c r="Q950" t="str">
        <f>LEFT(Table2[[#This Row],[Category and Sub-Category]],FIND("/",Table2[[#This Row],[Category and Sub-Category]],1)-1)</f>
        <v>technology</v>
      </c>
      <c r="R950" t="str">
        <f>RIGHT(Table2[[#This Row],[Category and Sub-Category]],LEN(Table2[[#This Row],[Category and Sub-Category]])-FIND("/",Table2[[#This Row],[Category and Sub-Category]],1))</f>
        <v>wearables</v>
      </c>
      <c r="S950" s="13">
        <f>(((Table2[[#This Row],[launched_at]]/60)/60)/24)+DATE(1970,1,1)</f>
        <v>42411.828287037039</v>
      </c>
      <c r="T950" s="13">
        <f>(((Table2[[#This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Table2[[#This Row],[pledged]]/Table2[[#This Row],[goal]]</f>
        <v>1.3650000000000001E-2</v>
      </c>
      <c r="P951" s="8">
        <f>Table2[[#This Row],[pledged]]/Table2[[#This Row],[backers_count]]</f>
        <v>39</v>
      </c>
      <c r="Q951" t="str">
        <f>LEFT(Table2[[#This Row],[Category and Sub-Category]],FIND("/",Table2[[#This Row],[Category and Sub-Category]],1)-1)</f>
        <v>technology</v>
      </c>
      <c r="R951" t="str">
        <f>RIGHT(Table2[[#This Row],[Category and Sub-Category]],LEN(Table2[[#This Row],[Category and Sub-Category]])-FIND("/",Table2[[#This Row],[Category and Sub-Category]],1))</f>
        <v>wearables</v>
      </c>
      <c r="S951" s="13">
        <f>(((Table2[[#This Row],[launched_at]]/60)/60)/24)+DATE(1970,1,1)</f>
        <v>42361.043703703705</v>
      </c>
      <c r="T951" s="13">
        <f>(((Table2[[#This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Table2[[#This Row],[pledged]]/Table2[[#This Row],[goal]]</f>
        <v>0.28039999999999998</v>
      </c>
      <c r="P952" s="8">
        <f>Table2[[#This Row],[pledged]]/Table2[[#This Row],[backers_count]]</f>
        <v>58.416666666666664</v>
      </c>
      <c r="Q952" t="str">
        <f>LEFT(Table2[[#This Row],[Category and Sub-Category]],FIND("/",Table2[[#This Row],[Category and Sub-Category]],1)-1)</f>
        <v>technology</v>
      </c>
      <c r="R952" t="str">
        <f>RIGHT(Table2[[#This Row],[Category and Sub-Category]],LEN(Table2[[#This Row],[Category and Sub-Category]])-FIND("/",Table2[[#This Row],[Category and Sub-Category]],1))</f>
        <v>wearables</v>
      </c>
      <c r="S952" s="13">
        <f>(((Table2[[#This Row],[launched_at]]/60)/60)/24)+DATE(1970,1,1)</f>
        <v>42356.750706018516</v>
      </c>
      <c r="T952" s="13">
        <f>(((Table2[[#This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Table2[[#This Row],[pledged]]/Table2[[#This Row],[goal]]</f>
        <v>0.38390000000000002</v>
      </c>
      <c r="P953" s="8">
        <f>Table2[[#This Row],[pledged]]/Table2[[#This Row],[backers_count]]</f>
        <v>158.63636363636363</v>
      </c>
      <c r="Q953" t="str">
        <f>LEFT(Table2[[#This Row],[Category and Sub-Category]],FIND("/",Table2[[#This Row],[Category and Sub-Category]],1)-1)</f>
        <v>technology</v>
      </c>
      <c r="R953" t="str">
        <f>RIGHT(Table2[[#This Row],[Category and Sub-Category]],LEN(Table2[[#This Row],[Category and Sub-Category]])-FIND("/",Table2[[#This Row],[Category and Sub-Category]],1))</f>
        <v>wearables</v>
      </c>
      <c r="S953" s="13">
        <f>(((Table2[[#This Row],[launched_at]]/60)/60)/24)+DATE(1970,1,1)</f>
        <v>42480.653611111105</v>
      </c>
      <c r="T953" s="13">
        <f>(((Table2[[#This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Table2[[#This Row],[pledged]]/Table2[[#This Row],[goal]]</f>
        <v>0.39942857142857141</v>
      </c>
      <c r="P954" s="8">
        <f>Table2[[#This Row],[pledged]]/Table2[[#This Row],[backers_count]]</f>
        <v>99.857142857142861</v>
      </c>
      <c r="Q954" t="str">
        <f>LEFT(Table2[[#This Row],[Category and Sub-Category]],FIND("/",Table2[[#This Row],[Category and Sub-Category]],1)-1)</f>
        <v>technology</v>
      </c>
      <c r="R954" t="str">
        <f>RIGHT(Table2[[#This Row],[Category and Sub-Category]],LEN(Table2[[#This Row],[Category and Sub-Category]])-FIND("/",Table2[[#This Row],[Category and Sub-Category]],1))</f>
        <v>wearables</v>
      </c>
      <c r="S954" s="13">
        <f>(((Table2[[#This Row],[launched_at]]/60)/60)/24)+DATE(1970,1,1)</f>
        <v>42662.613564814819</v>
      </c>
      <c r="T954" s="13">
        <f>(((Table2[[#This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Table2[[#This Row],[pledged]]/Table2[[#This Row],[goal]]</f>
        <v>8.3999999999999995E-3</v>
      </c>
      <c r="P955" s="8">
        <f>Table2[[#This Row],[pledged]]/Table2[[#This Row],[backers_count]]</f>
        <v>25.2</v>
      </c>
      <c r="Q955" t="str">
        <f>LEFT(Table2[[#This Row],[Category and Sub-Category]],FIND("/",Table2[[#This Row],[Category and Sub-Category]],1)-1)</f>
        <v>technology</v>
      </c>
      <c r="R955" t="str">
        <f>RIGHT(Table2[[#This Row],[Category and Sub-Category]],LEN(Table2[[#This Row],[Category and Sub-Category]])-FIND("/",Table2[[#This Row],[Category and Sub-Category]],1))</f>
        <v>wearables</v>
      </c>
      <c r="S955" s="13">
        <f>(((Table2[[#This Row],[launched_at]]/60)/60)/24)+DATE(1970,1,1)</f>
        <v>41999.164340277777</v>
      </c>
      <c r="T955" s="13">
        <f>(((Table2[[#This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Table2[[#This Row],[pledged]]/Table2[[#This Row],[goal]]</f>
        <v>0.43406666666666666</v>
      </c>
      <c r="P956" s="8">
        <f>Table2[[#This Row],[pledged]]/Table2[[#This Row],[backers_count]]</f>
        <v>89.191780821917803</v>
      </c>
      <c r="Q956" t="str">
        <f>LEFT(Table2[[#This Row],[Category and Sub-Category]],FIND("/",Table2[[#This Row],[Category and Sub-Category]],1)-1)</f>
        <v>technology</v>
      </c>
      <c r="R956" t="str">
        <f>RIGHT(Table2[[#This Row],[Category and Sub-Category]],LEN(Table2[[#This Row],[Category and Sub-Category]])-FIND("/",Table2[[#This Row],[Category and Sub-Category]],1))</f>
        <v>wearables</v>
      </c>
      <c r="S956" s="13">
        <f>(((Table2[[#This Row],[launched_at]]/60)/60)/24)+DATE(1970,1,1)</f>
        <v>42194.833784722221</v>
      </c>
      <c r="T956" s="13">
        <f>(((Table2[[#This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Table2[[#This Row],[pledged]]/Table2[[#This Row],[goal]]</f>
        <v>5.6613333333333335E-2</v>
      </c>
      <c r="P957" s="8">
        <f>Table2[[#This Row],[pledged]]/Table2[[#This Row],[backers_count]]</f>
        <v>182.6236559139785</v>
      </c>
      <c r="Q957" t="str">
        <f>LEFT(Table2[[#This Row],[Category and Sub-Category]],FIND("/",Table2[[#This Row],[Category and Sub-Category]],1)-1)</f>
        <v>technology</v>
      </c>
      <c r="R957" t="str">
        <f>RIGHT(Table2[[#This Row],[Category and Sub-Category]],LEN(Table2[[#This Row],[Category and Sub-Category]])-FIND("/",Table2[[#This Row],[Category and Sub-Category]],1))</f>
        <v>wearables</v>
      </c>
      <c r="S957" s="13">
        <f>(((Table2[[#This Row],[launched_at]]/60)/60)/24)+DATE(1970,1,1)</f>
        <v>42586.295138888891</v>
      </c>
      <c r="T957" s="13">
        <f>(((Table2[[#This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Table2[[#This Row],[pledged]]/Table2[[#This Row],[goal]]</f>
        <v>1.7219999999999999E-2</v>
      </c>
      <c r="P958" s="8">
        <f>Table2[[#This Row],[pledged]]/Table2[[#This Row],[backers_count]]</f>
        <v>50.647058823529413</v>
      </c>
      <c r="Q958" t="str">
        <f>LEFT(Table2[[#This Row],[Category and Sub-Category]],FIND("/",Table2[[#This Row],[Category and Sub-Category]],1)-1)</f>
        <v>technology</v>
      </c>
      <c r="R958" t="str">
        <f>RIGHT(Table2[[#This Row],[Category and Sub-Category]],LEN(Table2[[#This Row],[Category and Sub-Category]])-FIND("/",Table2[[#This Row],[Category and Sub-Category]],1))</f>
        <v>wearables</v>
      </c>
      <c r="S958" s="13">
        <f>(((Table2[[#This Row],[launched_at]]/60)/60)/24)+DATE(1970,1,1)</f>
        <v>42060.913877314815</v>
      </c>
      <c r="T958" s="13">
        <f>(((Table2[[#This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Table2[[#This Row],[pledged]]/Table2[[#This Row],[goal]]</f>
        <v>1.9416666666666665E-2</v>
      </c>
      <c r="P959" s="8">
        <f>Table2[[#This Row],[pledged]]/Table2[[#This Row],[backers_count]]</f>
        <v>33.285714285714285</v>
      </c>
      <c r="Q959" t="str">
        <f>LEFT(Table2[[#This Row],[Category and Sub-Category]],FIND("/",Table2[[#This Row],[Category and Sub-Category]],1)-1)</f>
        <v>technology</v>
      </c>
      <c r="R959" t="str">
        <f>RIGHT(Table2[[#This Row],[Category and Sub-Category]],LEN(Table2[[#This Row],[Category and Sub-Category]])-FIND("/",Table2[[#This Row],[Category and Sub-Category]],1))</f>
        <v>wearables</v>
      </c>
      <c r="S959" s="13">
        <f>(((Table2[[#This Row],[launched_at]]/60)/60)/24)+DATE(1970,1,1)</f>
        <v>42660.552465277782</v>
      </c>
      <c r="T959" s="13">
        <f>(((Table2[[#This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Table2[[#This Row],[pledged]]/Table2[[#This Row],[goal]]</f>
        <v>0.11328275684711328</v>
      </c>
      <c r="P960" s="8">
        <f>Table2[[#This Row],[pledged]]/Table2[[#This Row],[backers_count]]</f>
        <v>51.823529411764703</v>
      </c>
      <c r="Q960" t="str">
        <f>LEFT(Table2[[#This Row],[Category and Sub-Category]],FIND("/",Table2[[#This Row],[Category and Sub-Category]],1)-1)</f>
        <v>technology</v>
      </c>
      <c r="R960" t="str">
        <f>RIGHT(Table2[[#This Row],[Category and Sub-Category]],LEN(Table2[[#This Row],[Category and Sub-Category]])-FIND("/",Table2[[#This Row],[Category and Sub-Category]],1))</f>
        <v>wearables</v>
      </c>
      <c r="S960" s="13">
        <f>(((Table2[[#This Row],[launched_at]]/60)/60)/24)+DATE(1970,1,1)</f>
        <v>42082.802812499998</v>
      </c>
      <c r="T960" s="13">
        <f>(((Table2[[#This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Table2[[#This Row],[pledged]]/Table2[[#This Row],[goal]]</f>
        <v>0.3886</v>
      </c>
      <c r="P961" s="8">
        <f>Table2[[#This Row],[pledged]]/Table2[[#This Row],[backers_count]]</f>
        <v>113.62573099415205</v>
      </c>
      <c r="Q961" t="str">
        <f>LEFT(Table2[[#This Row],[Category and Sub-Category]],FIND("/",Table2[[#This Row],[Category and Sub-Category]],1)-1)</f>
        <v>technology</v>
      </c>
      <c r="R961" t="str">
        <f>RIGHT(Table2[[#This Row],[Category and Sub-Category]],LEN(Table2[[#This Row],[Category and Sub-Category]])-FIND("/",Table2[[#This Row],[Category and Sub-Category]],1))</f>
        <v>wearables</v>
      </c>
      <c r="S961" s="13">
        <f>(((Table2[[#This Row],[launched_at]]/60)/60)/24)+DATE(1970,1,1)</f>
        <v>41993.174363425926</v>
      </c>
      <c r="T961" s="13">
        <f>(((Table2[[#This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Table2[[#This Row],[pledged]]/Table2[[#This Row],[goal]]</f>
        <v>0.46100628930817611</v>
      </c>
      <c r="P962" s="8">
        <f>Table2[[#This Row],[pledged]]/Table2[[#This Row],[backers_count]]</f>
        <v>136.46276595744681</v>
      </c>
      <c r="Q962" t="str">
        <f>LEFT(Table2[[#This Row],[Category and Sub-Category]],FIND("/",Table2[[#This Row],[Category and Sub-Category]],1)-1)</f>
        <v>technology</v>
      </c>
      <c r="R962" t="str">
        <f>RIGHT(Table2[[#This Row],[Category and Sub-Category]],LEN(Table2[[#This Row],[Category and Sub-Category]])-FIND("/",Table2[[#This Row],[Category and Sub-Category]],1))</f>
        <v>wearables</v>
      </c>
      <c r="S962" s="13">
        <f>(((Table2[[#This Row],[launched_at]]/60)/60)/24)+DATE(1970,1,1)</f>
        <v>42766.626793981486</v>
      </c>
      <c r="T962" s="13">
        <f>(((Table2[[#This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Table2[[#This Row],[pledged]]/Table2[[#This Row],[goal]]</f>
        <v>0.42188421052631581</v>
      </c>
      <c r="P963" s="8">
        <f>Table2[[#This Row],[pledged]]/Table2[[#This Row],[backers_count]]</f>
        <v>364.35454545454547</v>
      </c>
      <c r="Q963" t="str">
        <f>LEFT(Table2[[#This Row],[Category and Sub-Category]],FIND("/",Table2[[#This Row],[Category and Sub-Category]],1)-1)</f>
        <v>technology</v>
      </c>
      <c r="R963" t="str">
        <f>RIGHT(Table2[[#This Row],[Category and Sub-Category]],LEN(Table2[[#This Row],[Category and Sub-Category]])-FIND("/",Table2[[#This Row],[Category and Sub-Category]],1))</f>
        <v>wearables</v>
      </c>
      <c r="S963" s="13">
        <f>(((Table2[[#This Row],[launched_at]]/60)/60)/24)+DATE(1970,1,1)</f>
        <v>42740.693692129629</v>
      </c>
      <c r="T963" s="13">
        <f>(((Table2[[#This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Table2[[#This Row],[pledged]]/Table2[[#This Row],[goal]]</f>
        <v>0.2848</v>
      </c>
      <c r="P964" s="8">
        <f>Table2[[#This Row],[pledged]]/Table2[[#This Row],[backers_count]]</f>
        <v>19.243243243243242</v>
      </c>
      <c r="Q964" t="str">
        <f>LEFT(Table2[[#This Row],[Category and Sub-Category]],FIND("/",Table2[[#This Row],[Category and Sub-Category]],1)-1)</f>
        <v>technology</v>
      </c>
      <c r="R964" t="str">
        <f>RIGHT(Table2[[#This Row],[Category and Sub-Category]],LEN(Table2[[#This Row],[Category and Sub-Category]])-FIND("/",Table2[[#This Row],[Category and Sub-Category]],1))</f>
        <v>wearables</v>
      </c>
      <c r="S964" s="13">
        <f>(((Table2[[#This Row],[launched_at]]/60)/60)/24)+DATE(1970,1,1)</f>
        <v>42373.712418981479</v>
      </c>
      <c r="T964" s="13">
        <f>(((Table2[[#This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Table2[[#This Row],[pledged]]/Table2[[#This Row],[goal]]</f>
        <v>1.0771428571428571E-2</v>
      </c>
      <c r="P965" s="8">
        <f>Table2[[#This Row],[pledged]]/Table2[[#This Row],[backers_count]]</f>
        <v>41.888888888888886</v>
      </c>
      <c r="Q965" t="str">
        <f>LEFT(Table2[[#This Row],[Category and Sub-Category]],FIND("/",Table2[[#This Row],[Category and Sub-Category]],1)-1)</f>
        <v>technology</v>
      </c>
      <c r="R965" t="str">
        <f>RIGHT(Table2[[#This Row],[Category and Sub-Category]],LEN(Table2[[#This Row],[Category and Sub-Category]])-FIND("/",Table2[[#This Row],[Category and Sub-Category]],1))</f>
        <v>wearables</v>
      </c>
      <c r="S965" s="13">
        <f>(((Table2[[#This Row],[launched_at]]/60)/60)/24)+DATE(1970,1,1)</f>
        <v>42625.635636574079</v>
      </c>
      <c r="T965" s="13">
        <f>(((Table2[[#This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Table2[[#This Row],[pledged]]/Table2[[#This Row],[goal]]</f>
        <v>7.9909090909090902E-3</v>
      </c>
      <c r="P966" s="8">
        <f>Table2[[#This Row],[pledged]]/Table2[[#This Row],[backers_count]]</f>
        <v>30.310344827586206</v>
      </c>
      <c r="Q966" t="str">
        <f>LEFT(Table2[[#This Row],[Category and Sub-Category]],FIND("/",Table2[[#This Row],[Category and Sub-Category]],1)-1)</f>
        <v>technology</v>
      </c>
      <c r="R966" t="str">
        <f>RIGHT(Table2[[#This Row],[Category and Sub-Category]],LEN(Table2[[#This Row],[Category and Sub-Category]])-FIND("/",Table2[[#This Row],[Category and Sub-Category]],1))</f>
        <v>wearables</v>
      </c>
      <c r="S966" s="13">
        <f>(((Table2[[#This Row],[launched_at]]/60)/60)/24)+DATE(1970,1,1)</f>
        <v>42208.628692129627</v>
      </c>
      <c r="T966" s="13">
        <f>(((Table2[[#This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Table2[[#This Row],[pledged]]/Table2[[#This Row],[goal]]</f>
        <v>1.192E-2</v>
      </c>
      <c r="P967" s="8">
        <f>Table2[[#This Row],[pledged]]/Table2[[#This Row],[backers_count]]</f>
        <v>49.666666666666664</v>
      </c>
      <c r="Q967" t="str">
        <f>LEFT(Table2[[#This Row],[Category and Sub-Category]],FIND("/",Table2[[#This Row],[Category and Sub-Category]],1)-1)</f>
        <v>technology</v>
      </c>
      <c r="R967" t="str">
        <f>RIGHT(Table2[[#This Row],[Category and Sub-Category]],LEN(Table2[[#This Row],[Category and Sub-Category]])-FIND("/",Table2[[#This Row],[Category and Sub-Category]],1))</f>
        <v>wearables</v>
      </c>
      <c r="S967" s="13">
        <f>(((Table2[[#This Row],[launched_at]]/60)/60)/24)+DATE(1970,1,1)</f>
        <v>42637.016736111109</v>
      </c>
      <c r="T967" s="13">
        <f>(((Table2[[#This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Table2[[#This Row],[pledged]]/Table2[[#This Row],[goal]]</f>
        <v>0.14799999999999999</v>
      </c>
      <c r="P968" s="8">
        <f>Table2[[#This Row],[pledged]]/Table2[[#This Row],[backers_count]]</f>
        <v>59.2</v>
      </c>
      <c r="Q968" t="str">
        <f>LEFT(Table2[[#This Row],[Category and Sub-Category]],FIND("/",Table2[[#This Row],[Category and Sub-Category]],1)-1)</f>
        <v>technology</v>
      </c>
      <c r="R968" t="str">
        <f>RIGHT(Table2[[#This Row],[Category and Sub-Category]],LEN(Table2[[#This Row],[Category and Sub-Category]])-FIND("/",Table2[[#This Row],[Category and Sub-Category]],1))</f>
        <v>wearables</v>
      </c>
      <c r="S968" s="13">
        <f>(((Table2[[#This Row],[launched_at]]/60)/60)/24)+DATE(1970,1,1)</f>
        <v>42619.635787037041</v>
      </c>
      <c r="T968" s="13">
        <f>(((Table2[[#This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Table2[[#This Row],[pledged]]/Table2[[#This Row],[goal]]</f>
        <v>0.17810000000000001</v>
      </c>
      <c r="P969" s="8">
        <f>Table2[[#This Row],[pledged]]/Table2[[#This Row],[backers_count]]</f>
        <v>43.97530864197531</v>
      </c>
      <c r="Q969" t="str">
        <f>LEFT(Table2[[#This Row],[Category and Sub-Category]],FIND("/",Table2[[#This Row],[Category and Sub-Category]],1)-1)</f>
        <v>technology</v>
      </c>
      <c r="R969" t="str">
        <f>RIGHT(Table2[[#This Row],[Category and Sub-Category]],LEN(Table2[[#This Row],[Category and Sub-Category]])-FIND("/",Table2[[#This Row],[Category and Sub-Category]],1))</f>
        <v>wearables</v>
      </c>
      <c r="S969" s="13">
        <f>(((Table2[[#This Row],[launched_at]]/60)/60)/24)+DATE(1970,1,1)</f>
        <v>42422.254328703704</v>
      </c>
      <c r="T969" s="13">
        <f>(((Table2[[#This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Table2[[#This Row],[pledged]]/Table2[[#This Row],[goal]]</f>
        <v>1.325E-2</v>
      </c>
      <c r="P970" s="8">
        <f>Table2[[#This Row],[pledged]]/Table2[[#This Row],[backers_count]]</f>
        <v>26.5</v>
      </c>
      <c r="Q970" t="str">
        <f>LEFT(Table2[[#This Row],[Category and Sub-Category]],FIND("/",Table2[[#This Row],[Category and Sub-Category]],1)-1)</f>
        <v>technology</v>
      </c>
      <c r="R970" t="str">
        <f>RIGHT(Table2[[#This Row],[Category and Sub-Category]],LEN(Table2[[#This Row],[Category and Sub-Category]])-FIND("/",Table2[[#This Row],[Category and Sub-Category]],1))</f>
        <v>wearables</v>
      </c>
      <c r="S970" s="13">
        <f>(((Table2[[#This Row],[launched_at]]/60)/60)/24)+DATE(1970,1,1)</f>
        <v>41836.847615740742</v>
      </c>
      <c r="T970" s="13">
        <f>(((Table2[[#This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Table2[[#This Row],[pledged]]/Table2[[#This Row],[goal]]</f>
        <v>0.46666666666666667</v>
      </c>
      <c r="P971" s="8">
        <f>Table2[[#This Row],[pledged]]/Table2[[#This Row],[backers_count]]</f>
        <v>1272.7272727272727</v>
      </c>
      <c r="Q971" t="str">
        <f>LEFT(Table2[[#This Row],[Category and Sub-Category]],FIND("/",Table2[[#This Row],[Category and Sub-Category]],1)-1)</f>
        <v>technology</v>
      </c>
      <c r="R971" t="str">
        <f>RIGHT(Table2[[#This Row],[Category and Sub-Category]],LEN(Table2[[#This Row],[Category and Sub-Category]])-FIND("/",Table2[[#This Row],[Category and Sub-Category]],1))</f>
        <v>wearables</v>
      </c>
      <c r="S971" s="13">
        <f>(((Table2[[#This Row],[launched_at]]/60)/60)/24)+DATE(1970,1,1)</f>
        <v>42742.30332175926</v>
      </c>
      <c r="T971" s="13">
        <f>(((Table2[[#This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Table2[[#This Row],[pledged]]/Table2[[#This Row],[goal]]</f>
        <v>0.4592</v>
      </c>
      <c r="P972" s="8">
        <f>Table2[[#This Row],[pledged]]/Table2[[#This Row],[backers_count]]</f>
        <v>164</v>
      </c>
      <c r="Q972" t="str">
        <f>LEFT(Table2[[#This Row],[Category and Sub-Category]],FIND("/",Table2[[#This Row],[Category and Sub-Category]],1)-1)</f>
        <v>technology</v>
      </c>
      <c r="R972" t="str">
        <f>RIGHT(Table2[[#This Row],[Category and Sub-Category]],LEN(Table2[[#This Row],[Category and Sub-Category]])-FIND("/",Table2[[#This Row],[Category and Sub-Category]],1))</f>
        <v>wearables</v>
      </c>
      <c r="S972" s="13">
        <f>(((Table2[[#This Row],[launched_at]]/60)/60)/24)+DATE(1970,1,1)</f>
        <v>42721.220520833333</v>
      </c>
      <c r="T972" s="13">
        <f>(((Table2[[#This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Table2[[#This Row],[pledged]]/Table2[[#This Row],[goal]]</f>
        <v>2.2599999999999999E-3</v>
      </c>
      <c r="P973" s="8">
        <f>Table2[[#This Row],[pledged]]/Table2[[#This Row],[backers_count]]</f>
        <v>45.2</v>
      </c>
      <c r="Q973" t="str">
        <f>LEFT(Table2[[#This Row],[Category and Sub-Category]],FIND("/",Table2[[#This Row],[Category and Sub-Category]],1)-1)</f>
        <v>technology</v>
      </c>
      <c r="R973" t="str">
        <f>RIGHT(Table2[[#This Row],[Category and Sub-Category]],LEN(Table2[[#This Row],[Category and Sub-Category]])-FIND("/",Table2[[#This Row],[Category and Sub-Category]],1))</f>
        <v>wearables</v>
      </c>
      <c r="S973" s="13">
        <f>(((Table2[[#This Row],[launched_at]]/60)/60)/24)+DATE(1970,1,1)</f>
        <v>42111.709027777775</v>
      </c>
      <c r="T973" s="13">
        <f>(((Table2[[#This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Table2[[#This Row],[pledged]]/Table2[[#This Row],[goal]]</f>
        <v>0.34625</v>
      </c>
      <c r="P974" s="8">
        <f>Table2[[#This Row],[pledged]]/Table2[[#This Row],[backers_count]]</f>
        <v>153.88888888888889</v>
      </c>
      <c r="Q974" t="str">
        <f>LEFT(Table2[[#This Row],[Category and Sub-Category]],FIND("/",Table2[[#This Row],[Category and Sub-Category]],1)-1)</f>
        <v>technology</v>
      </c>
      <c r="R974" t="str">
        <f>RIGHT(Table2[[#This Row],[Category and Sub-Category]],LEN(Table2[[#This Row],[Category and Sub-Category]])-FIND("/",Table2[[#This Row],[Category and Sub-Category]],1))</f>
        <v>wearables</v>
      </c>
      <c r="S974" s="13">
        <f>(((Table2[[#This Row],[launched_at]]/60)/60)/24)+DATE(1970,1,1)</f>
        <v>41856.865717592591</v>
      </c>
      <c r="T974" s="13">
        <f>(((Table2[[#This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Table2[[#This Row],[pledged]]/Table2[[#This Row],[goal]]</f>
        <v>2.0549999999999999E-2</v>
      </c>
      <c r="P975" s="8">
        <f>Table2[[#This Row],[pledged]]/Table2[[#This Row],[backers_count]]</f>
        <v>51.375</v>
      </c>
      <c r="Q975" t="str">
        <f>LEFT(Table2[[#This Row],[Category and Sub-Category]],FIND("/",Table2[[#This Row],[Category and Sub-Category]],1)-1)</f>
        <v>technology</v>
      </c>
      <c r="R975" t="str">
        <f>RIGHT(Table2[[#This Row],[Category and Sub-Category]],LEN(Table2[[#This Row],[Category and Sub-Category]])-FIND("/",Table2[[#This Row],[Category and Sub-Category]],1))</f>
        <v>wearables</v>
      </c>
      <c r="S975" s="13">
        <f>(((Table2[[#This Row],[launched_at]]/60)/60)/24)+DATE(1970,1,1)</f>
        <v>42257.014965277776</v>
      </c>
      <c r="T975" s="13">
        <f>(((Table2[[#This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Table2[[#This Row],[pledged]]/Table2[[#This Row],[goal]]</f>
        <v>5.5999999999999999E-3</v>
      </c>
      <c r="P976" s="8">
        <f>Table2[[#This Row],[pledged]]/Table2[[#This Row],[backers_count]]</f>
        <v>93.333333333333329</v>
      </c>
      <c r="Q976" t="str">
        <f>LEFT(Table2[[#This Row],[Category and Sub-Category]],FIND("/",Table2[[#This Row],[Category and Sub-Category]],1)-1)</f>
        <v>technology</v>
      </c>
      <c r="R976" t="str">
        <f>RIGHT(Table2[[#This Row],[Category and Sub-Category]],LEN(Table2[[#This Row],[Category and Sub-Category]])-FIND("/",Table2[[#This Row],[Category and Sub-Category]],1))</f>
        <v>wearables</v>
      </c>
      <c r="S976" s="13">
        <f>(((Table2[[#This Row],[launched_at]]/60)/60)/24)+DATE(1970,1,1)</f>
        <v>42424.749490740738</v>
      </c>
      <c r="T976" s="13">
        <f>(((Table2[[#This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Table2[[#This Row],[pledged]]/Table2[[#This Row],[goal]]</f>
        <v>2.6069999999999999E-2</v>
      </c>
      <c r="P977" s="8">
        <f>Table2[[#This Row],[pledged]]/Table2[[#This Row],[backers_count]]</f>
        <v>108.625</v>
      </c>
      <c r="Q977" t="str">
        <f>LEFT(Table2[[#This Row],[Category and Sub-Category]],FIND("/",Table2[[#This Row],[Category and Sub-Category]],1)-1)</f>
        <v>technology</v>
      </c>
      <c r="R977" t="str">
        <f>RIGHT(Table2[[#This Row],[Category and Sub-Category]],LEN(Table2[[#This Row],[Category and Sub-Category]])-FIND("/",Table2[[#This Row],[Category and Sub-Category]],1))</f>
        <v>wearables</v>
      </c>
      <c r="S977" s="13">
        <f>(((Table2[[#This Row],[launched_at]]/60)/60)/24)+DATE(1970,1,1)</f>
        <v>42489.696585648147</v>
      </c>
      <c r="T977" s="13">
        <f>(((Table2[[#This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Table2[[#This Row],[pledged]]/Table2[[#This Row],[goal]]</f>
        <v>1.9259999999999999E-2</v>
      </c>
      <c r="P978" s="8">
        <f>Table2[[#This Row],[pledged]]/Table2[[#This Row],[backers_count]]</f>
        <v>160.5</v>
      </c>
      <c r="Q978" t="str">
        <f>LEFT(Table2[[#This Row],[Category and Sub-Category]],FIND("/",Table2[[#This Row],[Category and Sub-Category]],1)-1)</f>
        <v>technology</v>
      </c>
      <c r="R978" t="str">
        <f>RIGHT(Table2[[#This Row],[Category and Sub-Category]],LEN(Table2[[#This Row],[Category and Sub-Category]])-FIND("/",Table2[[#This Row],[Category and Sub-Category]],1))</f>
        <v>wearables</v>
      </c>
      <c r="S978" s="13">
        <f>(((Table2[[#This Row],[launched_at]]/60)/60)/24)+DATE(1970,1,1)</f>
        <v>42185.058993055558</v>
      </c>
      <c r="T978" s="13">
        <f>(((Table2[[#This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Table2[[#This Row],[pledged]]/Table2[[#This Row],[goal]]</f>
        <v>0.33666666666666667</v>
      </c>
      <c r="P979" s="8">
        <f>Table2[[#This Row],[pledged]]/Table2[[#This Row],[backers_count]]</f>
        <v>75.75</v>
      </c>
      <c r="Q979" t="str">
        <f>LEFT(Table2[[#This Row],[Category and Sub-Category]],FIND("/",Table2[[#This Row],[Category and Sub-Category]],1)-1)</f>
        <v>technology</v>
      </c>
      <c r="R979" t="str">
        <f>RIGHT(Table2[[#This Row],[Category and Sub-Category]],LEN(Table2[[#This Row],[Category and Sub-Category]])-FIND("/",Table2[[#This Row],[Category and Sub-Category]],1))</f>
        <v>wearables</v>
      </c>
      <c r="S979" s="13">
        <f>(((Table2[[#This Row],[launched_at]]/60)/60)/24)+DATE(1970,1,1)</f>
        <v>42391.942094907412</v>
      </c>
      <c r="T979" s="13">
        <f>(((Table2[[#This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Table2[[#This Row],[pledged]]/Table2[[#This Row],[goal]]</f>
        <v>0.5626326718299024</v>
      </c>
      <c r="P980" s="8">
        <f>Table2[[#This Row],[pledged]]/Table2[[#This Row],[backers_count]]</f>
        <v>790.83739837398377</v>
      </c>
      <c r="Q980" t="str">
        <f>LEFT(Table2[[#This Row],[Category and Sub-Category]],FIND("/",Table2[[#This Row],[Category and Sub-Category]],1)-1)</f>
        <v>technology</v>
      </c>
      <c r="R980" t="str">
        <f>RIGHT(Table2[[#This Row],[Category and Sub-Category]],LEN(Table2[[#This Row],[Category and Sub-Category]])-FIND("/",Table2[[#This Row],[Category and Sub-Category]],1))</f>
        <v>wearables</v>
      </c>
      <c r="S980" s="13">
        <f>(((Table2[[#This Row],[launched_at]]/60)/60)/24)+DATE(1970,1,1)</f>
        <v>42395.309039351851</v>
      </c>
      <c r="T980" s="13">
        <f>(((Table2[[#This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Table2[[#This Row],[pledged]]/Table2[[#This Row],[goal]]</f>
        <v>0.82817600000000002</v>
      </c>
      <c r="P981" s="8">
        <f>Table2[[#This Row],[pledged]]/Table2[[#This Row],[backers_count]]</f>
        <v>301.93916666666667</v>
      </c>
      <c r="Q981" t="str">
        <f>LEFT(Table2[[#This Row],[Category and Sub-Category]],FIND("/",Table2[[#This Row],[Category and Sub-Category]],1)-1)</f>
        <v>technology</v>
      </c>
      <c r="R981" t="str">
        <f>RIGHT(Table2[[#This Row],[Category and Sub-Category]],LEN(Table2[[#This Row],[Category and Sub-Category]])-FIND("/",Table2[[#This Row],[Category and Sub-Category]],1))</f>
        <v>wearables</v>
      </c>
      <c r="S981" s="13">
        <f>(((Table2[[#This Row],[launched_at]]/60)/60)/24)+DATE(1970,1,1)</f>
        <v>42506.416990740734</v>
      </c>
      <c r="T981" s="13">
        <f>(((Table2[[#This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Table2[[#This Row],[pledged]]/Table2[[#This Row],[goal]]</f>
        <v>0.14860000000000001</v>
      </c>
      <c r="P982" s="8">
        <f>Table2[[#This Row],[pledged]]/Table2[[#This Row],[backers_count]]</f>
        <v>47.935483870967744</v>
      </c>
      <c r="Q982" t="str">
        <f>LEFT(Table2[[#This Row],[Category and Sub-Category]],FIND("/",Table2[[#This Row],[Category and Sub-Category]],1)-1)</f>
        <v>technology</v>
      </c>
      <c r="R982" t="str">
        <f>RIGHT(Table2[[#This Row],[Category and Sub-Category]],LEN(Table2[[#This Row],[Category and Sub-Category]])-FIND("/",Table2[[#This Row],[Category and Sub-Category]],1))</f>
        <v>wearables</v>
      </c>
      <c r="S982" s="13">
        <f>(((Table2[[#This Row],[launched_at]]/60)/60)/24)+DATE(1970,1,1)</f>
        <v>41928.904189814813</v>
      </c>
      <c r="T982" s="13">
        <f>(((Table2[[#This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Table2[[#This Row],[pledged]]/Table2[[#This Row],[goal]]</f>
        <v>1.2375123751237513E-4</v>
      </c>
      <c r="P983" s="8">
        <f>Table2[[#This Row],[pledged]]/Table2[[#This Row],[backers_count]]</f>
        <v>2.75</v>
      </c>
      <c r="Q983" t="str">
        <f>LEFT(Table2[[#This Row],[Category and Sub-Category]],FIND("/",Table2[[#This Row],[Category and Sub-Category]],1)-1)</f>
        <v>technology</v>
      </c>
      <c r="R983" t="str">
        <f>RIGHT(Table2[[#This Row],[Category and Sub-Category]],LEN(Table2[[#This Row],[Category and Sub-Category]])-FIND("/",Table2[[#This Row],[Category and Sub-Category]],1))</f>
        <v>wearables</v>
      </c>
      <c r="S983" s="13">
        <f>(((Table2[[#This Row],[launched_at]]/60)/60)/24)+DATE(1970,1,1)</f>
        <v>41830.947013888886</v>
      </c>
      <c r="T983" s="13">
        <f>(((Table2[[#This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Table2[[#This Row],[pledged]]/Table2[[#This Row],[goal]]</f>
        <v>1.7142857142857143E-4</v>
      </c>
      <c r="P984" s="8">
        <f>Table2[[#This Row],[pledged]]/Table2[[#This Row],[backers_count]]</f>
        <v>1</v>
      </c>
      <c r="Q984" t="str">
        <f>LEFT(Table2[[#This Row],[Category and Sub-Category]],FIND("/",Table2[[#This Row],[Category and Sub-Category]],1)-1)</f>
        <v>technology</v>
      </c>
      <c r="R984" t="str">
        <f>RIGHT(Table2[[#This Row],[Category and Sub-Category]],LEN(Table2[[#This Row],[Category and Sub-Category]])-FIND("/",Table2[[#This Row],[Category and Sub-Category]],1))</f>
        <v>wearables</v>
      </c>
      <c r="S984" s="13">
        <f>(((Table2[[#This Row],[launched_at]]/60)/60)/24)+DATE(1970,1,1)</f>
        <v>42615.753310185188</v>
      </c>
      <c r="T984" s="13">
        <f>(((Table2[[#This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Table2[[#This Row],[pledged]]/Table2[[#This Row],[goal]]</f>
        <v>0.2950613611721471</v>
      </c>
      <c r="P985" s="8">
        <f>Table2[[#This Row],[pledged]]/Table2[[#This Row],[backers_count]]</f>
        <v>171.79329608938548</v>
      </c>
      <c r="Q985" t="str">
        <f>LEFT(Table2[[#This Row],[Category and Sub-Category]],FIND("/",Table2[[#This Row],[Category and Sub-Category]],1)-1)</f>
        <v>technology</v>
      </c>
      <c r="R985" t="str">
        <f>RIGHT(Table2[[#This Row],[Category and Sub-Category]],LEN(Table2[[#This Row],[Category and Sub-Category]])-FIND("/",Table2[[#This Row],[Category and Sub-Category]],1))</f>
        <v>wearables</v>
      </c>
      <c r="S985" s="13">
        <f>(((Table2[[#This Row],[launched_at]]/60)/60)/24)+DATE(1970,1,1)</f>
        <v>42574.667650462965</v>
      </c>
      <c r="T985" s="13">
        <f>(((Table2[[#This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Table2[[#This Row],[pledged]]/Table2[[#This Row],[goal]]</f>
        <v>1.06E-2</v>
      </c>
      <c r="P986" s="8">
        <f>Table2[[#This Row],[pledged]]/Table2[[#This Row],[backers_count]]</f>
        <v>35.333333333333336</v>
      </c>
      <c r="Q986" t="str">
        <f>LEFT(Table2[[#This Row],[Category and Sub-Category]],FIND("/",Table2[[#This Row],[Category and Sub-Category]],1)-1)</f>
        <v>technology</v>
      </c>
      <c r="R986" t="str">
        <f>RIGHT(Table2[[#This Row],[Category and Sub-Category]],LEN(Table2[[#This Row],[Category and Sub-Category]])-FIND("/",Table2[[#This Row],[Category and Sub-Category]],1))</f>
        <v>wearables</v>
      </c>
      <c r="S986" s="13">
        <f>(((Table2[[#This Row],[launched_at]]/60)/60)/24)+DATE(1970,1,1)</f>
        <v>42061.11583333333</v>
      </c>
      <c r="T986" s="13">
        <f>(((Table2[[#This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Table2[[#This Row],[pledged]]/Table2[[#This Row],[goal]]</f>
        <v>6.2933333333333327E-2</v>
      </c>
      <c r="P987" s="8">
        <f>Table2[[#This Row],[pledged]]/Table2[[#This Row],[backers_count]]</f>
        <v>82.086956521739125</v>
      </c>
      <c r="Q987" t="str">
        <f>LEFT(Table2[[#This Row],[Category and Sub-Category]],FIND("/",Table2[[#This Row],[Category and Sub-Category]],1)-1)</f>
        <v>technology</v>
      </c>
      <c r="R987" t="str">
        <f>RIGHT(Table2[[#This Row],[Category and Sub-Category]],LEN(Table2[[#This Row],[Category and Sub-Category]])-FIND("/",Table2[[#This Row],[Category and Sub-Category]],1))</f>
        <v>wearables</v>
      </c>
      <c r="S987" s="13">
        <f>(((Table2[[#This Row],[launched_at]]/60)/60)/24)+DATE(1970,1,1)</f>
        <v>42339.967708333337</v>
      </c>
      <c r="T987" s="13">
        <f>(((Table2[[#This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Table2[[#This Row],[pledged]]/Table2[[#This Row],[goal]]</f>
        <v>0.1275</v>
      </c>
      <c r="P988" s="8">
        <f>Table2[[#This Row],[pledged]]/Table2[[#This Row],[backers_count]]</f>
        <v>110.8695652173913</v>
      </c>
      <c r="Q988" t="str">
        <f>LEFT(Table2[[#This Row],[Category and Sub-Category]],FIND("/",Table2[[#This Row],[Category and Sub-Category]],1)-1)</f>
        <v>technology</v>
      </c>
      <c r="R988" t="str">
        <f>RIGHT(Table2[[#This Row],[Category and Sub-Category]],LEN(Table2[[#This Row],[Category and Sub-Category]])-FIND("/",Table2[[#This Row],[Category and Sub-Category]],1))</f>
        <v>wearables</v>
      </c>
      <c r="S988" s="13">
        <f>(((Table2[[#This Row],[launched_at]]/60)/60)/24)+DATE(1970,1,1)</f>
        <v>42324.767361111109</v>
      </c>
      <c r="T988" s="13">
        <f>(((Table2[[#This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Table2[[#This Row],[pledged]]/Table2[[#This Row],[goal]]</f>
        <v>0.13220000000000001</v>
      </c>
      <c r="P989" s="8">
        <f>Table2[[#This Row],[pledged]]/Table2[[#This Row],[backers_count]]</f>
        <v>161.21951219512195</v>
      </c>
      <c r="Q989" t="str">
        <f>LEFT(Table2[[#This Row],[Category and Sub-Category]],FIND("/",Table2[[#This Row],[Category and Sub-Category]],1)-1)</f>
        <v>technology</v>
      </c>
      <c r="R989" t="str">
        <f>RIGHT(Table2[[#This Row],[Category and Sub-Category]],LEN(Table2[[#This Row],[Category and Sub-Category]])-FIND("/",Table2[[#This Row],[Category and Sub-Category]],1))</f>
        <v>wearables</v>
      </c>
      <c r="S989" s="13">
        <f>(((Table2[[#This Row],[launched_at]]/60)/60)/24)+DATE(1970,1,1)</f>
        <v>41773.294560185182</v>
      </c>
      <c r="T989" s="13">
        <f>(((Table2[[#This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Table2[[#This Row],[pledged]]/Table2[[#This Row],[goal]]</f>
        <v>0</v>
      </c>
      <c r="P990" s="8" t="e">
        <f>Table2[[#This Row],[pledged]]/Table2[[#This Row],[backers_count]]</f>
        <v>#DIV/0!</v>
      </c>
      <c r="Q990" t="str">
        <f>LEFT(Table2[[#This Row],[Category and Sub-Category]],FIND("/",Table2[[#This Row],[Category and Sub-Category]],1)-1)</f>
        <v>technology</v>
      </c>
      <c r="R990" t="str">
        <f>RIGHT(Table2[[#This Row],[Category and Sub-Category]],LEN(Table2[[#This Row],[Category and Sub-Category]])-FIND("/",Table2[[#This Row],[Category and Sub-Category]],1))</f>
        <v>wearables</v>
      </c>
      <c r="S990" s="13">
        <f>(((Table2[[#This Row],[launched_at]]/60)/60)/24)+DATE(1970,1,1)</f>
        <v>42614.356770833328</v>
      </c>
      <c r="T990" s="13">
        <f>(((Table2[[#This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Table2[[#This Row],[pledged]]/Table2[[#This Row],[goal]]</f>
        <v>0.16769999999999999</v>
      </c>
      <c r="P991" s="8">
        <f>Table2[[#This Row],[pledged]]/Table2[[#This Row],[backers_count]]</f>
        <v>52.40625</v>
      </c>
      <c r="Q991" t="str">
        <f>LEFT(Table2[[#This Row],[Category and Sub-Category]],FIND("/",Table2[[#This Row],[Category and Sub-Category]],1)-1)</f>
        <v>technology</v>
      </c>
      <c r="R991" t="str">
        <f>RIGHT(Table2[[#This Row],[Category and Sub-Category]],LEN(Table2[[#This Row],[Category and Sub-Category]])-FIND("/",Table2[[#This Row],[Category and Sub-Category]],1))</f>
        <v>wearables</v>
      </c>
      <c r="S991" s="13">
        <f>(((Table2[[#This Row],[launched_at]]/60)/60)/24)+DATE(1970,1,1)</f>
        <v>42611.933969907404</v>
      </c>
      <c r="T991" s="13">
        <f>(((Table2[[#This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Table2[[#This Row],[pledged]]/Table2[[#This Row],[goal]]</f>
        <v>1.0399999999999999E-3</v>
      </c>
      <c r="P992" s="8">
        <f>Table2[[#This Row],[pledged]]/Table2[[#This Row],[backers_count]]</f>
        <v>13</v>
      </c>
      <c r="Q992" t="str">
        <f>LEFT(Table2[[#This Row],[Category and Sub-Category]],FIND("/",Table2[[#This Row],[Category and Sub-Category]],1)-1)</f>
        <v>technology</v>
      </c>
      <c r="R992" t="str">
        <f>RIGHT(Table2[[#This Row],[Category and Sub-Category]],LEN(Table2[[#This Row],[Category and Sub-Category]])-FIND("/",Table2[[#This Row],[Category and Sub-Category]],1))</f>
        <v>wearables</v>
      </c>
      <c r="S992" s="13">
        <f>(((Table2[[#This Row],[launched_at]]/60)/60)/24)+DATE(1970,1,1)</f>
        <v>41855.784305555557</v>
      </c>
      <c r="T992" s="13">
        <f>(((Table2[[#This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Table2[[#This Row],[pledged]]/Table2[[#This Row],[goal]]</f>
        <v>4.24E-2</v>
      </c>
      <c r="P993" s="8">
        <f>Table2[[#This Row],[pledged]]/Table2[[#This Row],[backers_count]]</f>
        <v>30.285714285714285</v>
      </c>
      <c r="Q993" t="str">
        <f>LEFT(Table2[[#This Row],[Category and Sub-Category]],FIND("/",Table2[[#This Row],[Category and Sub-Category]],1)-1)</f>
        <v>technology</v>
      </c>
      <c r="R993" t="str">
        <f>RIGHT(Table2[[#This Row],[Category and Sub-Category]],LEN(Table2[[#This Row],[Category and Sub-Category]])-FIND("/",Table2[[#This Row],[Category and Sub-Category]],1))</f>
        <v>wearables</v>
      </c>
      <c r="S993" s="13">
        <f>(((Table2[[#This Row],[launched_at]]/60)/60)/24)+DATE(1970,1,1)</f>
        <v>42538.75680555556</v>
      </c>
      <c r="T993" s="13">
        <f>(((Table2[[#This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Table2[[#This Row],[pledged]]/Table2[[#This Row],[goal]]</f>
        <v>4.6699999999999997E-3</v>
      </c>
      <c r="P994" s="8">
        <f>Table2[[#This Row],[pledged]]/Table2[[#This Row],[backers_count]]</f>
        <v>116.75</v>
      </c>
      <c r="Q994" t="str">
        <f>LEFT(Table2[[#This Row],[Category and Sub-Category]],FIND("/",Table2[[#This Row],[Category and Sub-Category]],1)-1)</f>
        <v>technology</v>
      </c>
      <c r="R994" t="str">
        <f>RIGHT(Table2[[#This Row],[Category and Sub-Category]],LEN(Table2[[#This Row],[Category and Sub-Category]])-FIND("/",Table2[[#This Row],[Category and Sub-Category]],1))</f>
        <v>wearables</v>
      </c>
      <c r="S994" s="13">
        <f>(((Table2[[#This Row],[launched_at]]/60)/60)/24)+DATE(1970,1,1)</f>
        <v>42437.924988425926</v>
      </c>
      <c r="T994" s="13">
        <f>(((Table2[[#This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Table2[[#This Row],[pledged]]/Table2[[#This Row],[goal]]</f>
        <v>0.25087142857142858</v>
      </c>
      <c r="P995" s="8">
        <f>Table2[[#This Row],[pledged]]/Table2[[#This Row],[backers_count]]</f>
        <v>89.59693877551021</v>
      </c>
      <c r="Q995" t="str">
        <f>LEFT(Table2[[#This Row],[Category and Sub-Category]],FIND("/",Table2[[#This Row],[Category and Sub-Category]],1)-1)</f>
        <v>technology</v>
      </c>
      <c r="R995" t="str">
        <f>RIGHT(Table2[[#This Row],[Category and Sub-Category]],LEN(Table2[[#This Row],[Category and Sub-Category]])-FIND("/",Table2[[#This Row],[Category and Sub-Category]],1))</f>
        <v>wearables</v>
      </c>
      <c r="S995" s="13">
        <f>(((Table2[[#This Row],[launched_at]]/60)/60)/24)+DATE(1970,1,1)</f>
        <v>42652.964907407411</v>
      </c>
      <c r="T995" s="13">
        <f>(((Table2[[#This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Table2[[#This Row],[pledged]]/Table2[[#This Row],[goal]]</f>
        <v>2.3345000000000001E-2</v>
      </c>
      <c r="P996" s="8">
        <f>Table2[[#This Row],[pledged]]/Table2[[#This Row],[backers_count]]</f>
        <v>424.45454545454544</v>
      </c>
      <c r="Q996" t="str">
        <f>LEFT(Table2[[#This Row],[Category and Sub-Category]],FIND("/",Table2[[#This Row],[Category and Sub-Category]],1)-1)</f>
        <v>technology</v>
      </c>
      <c r="R996" t="str">
        <f>RIGHT(Table2[[#This Row],[Category and Sub-Category]],LEN(Table2[[#This Row],[Category and Sub-Category]])-FIND("/",Table2[[#This Row],[Category and Sub-Category]],1))</f>
        <v>wearables</v>
      </c>
      <c r="S996" s="13">
        <f>(((Table2[[#This Row],[launched_at]]/60)/60)/24)+DATE(1970,1,1)</f>
        <v>41921.263078703705</v>
      </c>
      <c r="T996" s="13">
        <f>(((Table2[[#This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Table2[[#This Row],[pledged]]/Table2[[#This Row],[goal]]</f>
        <v>7.2599999999999998E-2</v>
      </c>
      <c r="P997" s="8">
        <f>Table2[[#This Row],[pledged]]/Table2[[#This Row],[backers_count]]</f>
        <v>80.666666666666671</v>
      </c>
      <c r="Q997" t="str">
        <f>LEFT(Table2[[#This Row],[Category and Sub-Category]],FIND("/",Table2[[#This Row],[Category and Sub-Category]],1)-1)</f>
        <v>technology</v>
      </c>
      <c r="R997" t="str">
        <f>RIGHT(Table2[[#This Row],[Category and Sub-Category]],LEN(Table2[[#This Row],[Category and Sub-Category]])-FIND("/",Table2[[#This Row],[Category and Sub-Category]],1))</f>
        <v>wearables</v>
      </c>
      <c r="S997" s="13">
        <f>(((Table2[[#This Row],[launched_at]]/60)/60)/24)+DATE(1970,1,1)</f>
        <v>41947.940740740742</v>
      </c>
      <c r="T997" s="13">
        <f>(((Table2[[#This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Table2[[#This Row],[pledged]]/Table2[[#This Row],[goal]]</f>
        <v>1.6250000000000001E-2</v>
      </c>
      <c r="P998" s="8">
        <f>Table2[[#This Row],[pledged]]/Table2[[#This Row],[backers_count]]</f>
        <v>13</v>
      </c>
      <c r="Q998" t="str">
        <f>LEFT(Table2[[#This Row],[Category and Sub-Category]],FIND("/",Table2[[#This Row],[Category and Sub-Category]],1)-1)</f>
        <v>technology</v>
      </c>
      <c r="R998" t="str">
        <f>RIGHT(Table2[[#This Row],[Category and Sub-Category]],LEN(Table2[[#This Row],[Category and Sub-Category]])-FIND("/",Table2[[#This Row],[Category and Sub-Category]],1))</f>
        <v>wearables</v>
      </c>
      <c r="S998" s="13">
        <f>(((Table2[[#This Row],[launched_at]]/60)/60)/24)+DATE(1970,1,1)</f>
        <v>41817.866435185184</v>
      </c>
      <c r="T998" s="13">
        <f>(((Table2[[#This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Table2[[#This Row],[pledged]]/Table2[[#This Row],[goal]]</f>
        <v>1.2999999999999999E-2</v>
      </c>
      <c r="P999" s="8">
        <f>Table2[[#This Row],[pledged]]/Table2[[#This Row],[backers_count]]</f>
        <v>8.125</v>
      </c>
      <c r="Q999" t="str">
        <f>LEFT(Table2[[#This Row],[Category and Sub-Category]],FIND("/",Table2[[#This Row],[Category and Sub-Category]],1)-1)</f>
        <v>technology</v>
      </c>
      <c r="R999" t="str">
        <f>RIGHT(Table2[[#This Row],[Category and Sub-Category]],LEN(Table2[[#This Row],[Category and Sub-Category]])-FIND("/",Table2[[#This Row],[Category and Sub-Category]],1))</f>
        <v>wearables</v>
      </c>
      <c r="S999" s="13">
        <f>(((Table2[[#This Row],[launched_at]]/60)/60)/24)+DATE(1970,1,1)</f>
        <v>41941.10297453704</v>
      </c>
      <c r="T999" s="13">
        <f>(((Table2[[#This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Table2[[#This Row],[pledged]]/Table2[[#This Row],[goal]]</f>
        <v>0.58558333333333334</v>
      </c>
      <c r="P1000" s="8">
        <f>Table2[[#This Row],[pledged]]/Table2[[#This Row],[backers_count]]</f>
        <v>153.42794759825327</v>
      </c>
      <c r="Q1000" t="str">
        <f>LEFT(Table2[[#This Row],[Category and Sub-Category]],FIND("/",Table2[[#This Row],[Category and Sub-Category]],1)-1)</f>
        <v>technology</v>
      </c>
      <c r="R1000" t="str">
        <f>RIGHT(Table2[[#This Row],[Category and Sub-Category]],LEN(Table2[[#This Row],[Category and Sub-Category]])-FIND("/",Table2[[#This Row],[Category and Sub-Category]],1))</f>
        <v>wearables</v>
      </c>
      <c r="S1000" s="13">
        <f>(((Table2[[#This Row],[launched_at]]/60)/60)/24)+DATE(1970,1,1)</f>
        <v>42282.168993055559</v>
      </c>
      <c r="T1000" s="13">
        <f>(((Table2[[#This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Table2[[#This Row],[pledged]]/Table2[[#This Row],[goal]]</f>
        <v>7.7886666666666673E-2</v>
      </c>
      <c r="P1001" s="8">
        <f>Table2[[#This Row],[pledged]]/Table2[[#This Row],[backers_count]]</f>
        <v>292.07499999999999</v>
      </c>
      <c r="Q1001" t="str">
        <f>LEFT(Table2[[#This Row],[Category and Sub-Category]],FIND("/",Table2[[#This Row],[Category and Sub-Category]],1)-1)</f>
        <v>technology</v>
      </c>
      <c r="R1001" t="str">
        <f>RIGHT(Table2[[#This Row],[Category and Sub-Category]],LEN(Table2[[#This Row],[Category and Sub-Category]])-FIND("/",Table2[[#This Row],[Category and Sub-Category]],1))</f>
        <v>wearables</v>
      </c>
      <c r="S1001" s="13">
        <f>(((Table2[[#This Row],[launched_at]]/60)/60)/24)+DATE(1970,1,1)</f>
        <v>41926.29965277778</v>
      </c>
      <c r="T1001" s="13">
        <f>(((Table2[[#This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Table2[[#This Row],[pledged]]/Table2[[#This Row],[goal]]</f>
        <v>2.2157147647256063E-2</v>
      </c>
      <c r="P1002" s="8">
        <f>Table2[[#This Row],[pledged]]/Table2[[#This Row],[backers_count]]</f>
        <v>3304</v>
      </c>
      <c r="Q1002" t="str">
        <f>LEFT(Table2[[#This Row],[Category and Sub-Category]],FIND("/",Table2[[#This Row],[Category and Sub-Category]],1)-1)</f>
        <v>technology</v>
      </c>
      <c r="R1002" t="str">
        <f>RIGHT(Table2[[#This Row],[Category and Sub-Category]],LEN(Table2[[#This Row],[Category and Sub-Category]])-FIND("/",Table2[[#This Row],[Category and Sub-Category]],1))</f>
        <v>wearables</v>
      </c>
      <c r="S1002" s="13">
        <f>(((Table2[[#This Row],[launched_at]]/60)/60)/24)+DATE(1970,1,1)</f>
        <v>42749.059722222228</v>
      </c>
      <c r="T1002" s="13">
        <f>(((Table2[[#This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Table2[[#This Row],[pledged]]/Table2[[#This Row],[goal]]</f>
        <v>1.04</v>
      </c>
      <c r="P1003" s="8">
        <f>Table2[[#This Row],[pledged]]/Table2[[#This Row],[backers_count]]</f>
        <v>1300</v>
      </c>
      <c r="Q1003" t="str">
        <f>LEFT(Table2[[#This Row],[Category and Sub-Category]],FIND("/",Table2[[#This Row],[Category and Sub-Category]],1)-1)</f>
        <v>technology</v>
      </c>
      <c r="R1003" t="str">
        <f>RIGHT(Table2[[#This Row],[Category and Sub-Category]],LEN(Table2[[#This Row],[Category and Sub-Category]])-FIND("/",Table2[[#This Row],[Category and Sub-Category]],1))</f>
        <v>wearables</v>
      </c>
      <c r="S1003" s="13">
        <f>(((Table2[[#This Row],[launched_at]]/60)/60)/24)+DATE(1970,1,1)</f>
        <v>42720.720057870371</v>
      </c>
      <c r="T1003" s="13">
        <f>(((Table2[[#This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Table2[[#This Row],[pledged]]/Table2[[#This Row],[goal]]</f>
        <v>0.29602960296029601</v>
      </c>
      <c r="P1004" s="8">
        <f>Table2[[#This Row],[pledged]]/Table2[[#This Row],[backers_count]]</f>
        <v>134.54545454545453</v>
      </c>
      <c r="Q1004" t="str">
        <f>LEFT(Table2[[#This Row],[Category and Sub-Category]],FIND("/",Table2[[#This Row],[Category and Sub-Category]],1)-1)</f>
        <v>technology</v>
      </c>
      <c r="R1004" t="str">
        <f>RIGHT(Table2[[#This Row],[Category and Sub-Category]],LEN(Table2[[#This Row],[Category and Sub-Category]])-FIND("/",Table2[[#This Row],[Category and Sub-Category]],1))</f>
        <v>wearables</v>
      </c>
      <c r="S1004" s="13">
        <f>(((Table2[[#This Row],[launched_at]]/60)/60)/24)+DATE(1970,1,1)</f>
        <v>42325.684189814812</v>
      </c>
      <c r="T1004" s="13">
        <f>(((Table2[[#This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Table2[[#This Row],[pledged]]/Table2[[#This Row],[goal]]</f>
        <v>0.16055</v>
      </c>
      <c r="P1005" s="8">
        <f>Table2[[#This Row],[pledged]]/Table2[[#This Row],[backers_count]]</f>
        <v>214.06666666666666</v>
      </c>
      <c r="Q1005" t="str">
        <f>LEFT(Table2[[#This Row],[Category and Sub-Category]],FIND("/",Table2[[#This Row],[Category and Sub-Category]],1)-1)</f>
        <v>technology</v>
      </c>
      <c r="R1005" t="str">
        <f>RIGHT(Table2[[#This Row],[Category and Sub-Category]],LEN(Table2[[#This Row],[Category and Sub-Category]])-FIND("/",Table2[[#This Row],[Category and Sub-Category]],1))</f>
        <v>wearables</v>
      </c>
      <c r="S1005" s="13">
        <f>(((Table2[[#This Row],[launched_at]]/60)/60)/24)+DATE(1970,1,1)</f>
        <v>42780.709039351852</v>
      </c>
      <c r="T1005" s="13">
        <f>(((Table2[[#This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Table2[[#This Row],[pledged]]/Table2[[#This Row],[goal]]</f>
        <v>0.82208000000000003</v>
      </c>
      <c r="P1006" s="8">
        <f>Table2[[#This Row],[pledged]]/Table2[[#This Row],[backers_count]]</f>
        <v>216.33684210526314</v>
      </c>
      <c r="Q1006" t="str">
        <f>LEFT(Table2[[#This Row],[Category and Sub-Category]],FIND("/",Table2[[#This Row],[Category and Sub-Category]],1)-1)</f>
        <v>technology</v>
      </c>
      <c r="R1006" t="str">
        <f>RIGHT(Table2[[#This Row],[Category and Sub-Category]],LEN(Table2[[#This Row],[Category and Sub-Category]])-FIND("/",Table2[[#This Row],[Category and Sub-Category]],1))</f>
        <v>wearables</v>
      </c>
      <c r="S1006" s="13">
        <f>(((Table2[[#This Row],[launched_at]]/60)/60)/24)+DATE(1970,1,1)</f>
        <v>42388.708645833336</v>
      </c>
      <c r="T1006" s="13">
        <f>(((Table2[[#This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Table2[[#This Row],[pledged]]/Table2[[#This Row],[goal]]</f>
        <v>0.75051000000000001</v>
      </c>
      <c r="P1007" s="8">
        <f>Table2[[#This Row],[pledged]]/Table2[[#This Row],[backers_count]]</f>
        <v>932.31055900621118</v>
      </c>
      <c r="Q1007" t="str">
        <f>LEFT(Table2[[#This Row],[Category and Sub-Category]],FIND("/",Table2[[#This Row],[Category and Sub-Category]],1)-1)</f>
        <v>technology</v>
      </c>
      <c r="R1007" t="str">
        <f>RIGHT(Table2[[#This Row],[Category and Sub-Category]],LEN(Table2[[#This Row],[Category and Sub-Category]])-FIND("/",Table2[[#This Row],[Category and Sub-Category]],1))</f>
        <v>wearables</v>
      </c>
      <c r="S1007" s="13">
        <f>(((Table2[[#This Row],[launched_at]]/60)/60)/24)+DATE(1970,1,1)</f>
        <v>42276.624803240738</v>
      </c>
      <c r="T1007" s="13">
        <f>(((Table2[[#This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Table2[[#This Row],[pledged]]/Table2[[#This Row],[goal]]</f>
        <v>5.8500000000000003E-2</v>
      </c>
      <c r="P1008" s="8">
        <f>Table2[[#This Row],[pledged]]/Table2[[#This Row],[backers_count]]</f>
        <v>29.25</v>
      </c>
      <c r="Q1008" t="str">
        <f>LEFT(Table2[[#This Row],[Category and Sub-Category]],FIND("/",Table2[[#This Row],[Category and Sub-Category]],1)-1)</f>
        <v>technology</v>
      </c>
      <c r="R1008" t="str">
        <f>RIGHT(Table2[[#This Row],[Category and Sub-Category]],LEN(Table2[[#This Row],[Category and Sub-Category]])-FIND("/",Table2[[#This Row],[Category and Sub-Category]],1))</f>
        <v>wearables</v>
      </c>
      <c r="S1008" s="13">
        <f>(((Table2[[#This Row],[launched_at]]/60)/60)/24)+DATE(1970,1,1)</f>
        <v>41977.040185185186</v>
      </c>
      <c r="T1008" s="13">
        <f>(((Table2[[#This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Table2[[#This Row],[pledged]]/Table2[[#This Row],[goal]]</f>
        <v>0.44319999999999998</v>
      </c>
      <c r="P1009" s="8">
        <f>Table2[[#This Row],[pledged]]/Table2[[#This Row],[backers_count]]</f>
        <v>174.94736842105263</v>
      </c>
      <c r="Q1009" t="str">
        <f>LEFT(Table2[[#This Row],[Category and Sub-Category]],FIND("/",Table2[[#This Row],[Category and Sub-Category]],1)-1)</f>
        <v>technology</v>
      </c>
      <c r="R1009" t="str">
        <f>RIGHT(Table2[[#This Row],[Category and Sub-Category]],LEN(Table2[[#This Row],[Category and Sub-Category]])-FIND("/",Table2[[#This Row],[Category and Sub-Category]],1))</f>
        <v>wearables</v>
      </c>
      <c r="S1009" s="13">
        <f>(((Table2[[#This Row],[launched_at]]/60)/60)/24)+DATE(1970,1,1)</f>
        <v>42676.583599537036</v>
      </c>
      <c r="T1009" s="13">
        <f>(((Table2[[#This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Table2[[#This Row],[pledged]]/Table2[[#This Row],[goal]]</f>
        <v>2.6737967914438501E-3</v>
      </c>
      <c r="P1010" s="8">
        <f>Table2[[#This Row],[pledged]]/Table2[[#This Row],[backers_count]]</f>
        <v>250</v>
      </c>
      <c r="Q1010" t="str">
        <f>LEFT(Table2[[#This Row],[Category and Sub-Category]],FIND("/",Table2[[#This Row],[Category and Sub-Category]],1)-1)</f>
        <v>technology</v>
      </c>
      <c r="R1010" t="str">
        <f>RIGHT(Table2[[#This Row],[Category and Sub-Category]],LEN(Table2[[#This Row],[Category and Sub-Category]])-FIND("/",Table2[[#This Row],[Category and Sub-Category]],1))</f>
        <v>wearables</v>
      </c>
      <c r="S1010" s="13">
        <f>(((Table2[[#This Row],[launched_at]]/60)/60)/24)+DATE(1970,1,1)</f>
        <v>42702.809201388889</v>
      </c>
      <c r="T1010" s="13">
        <f>(((Table2[[#This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Table2[[#This Row],[pledged]]/Table2[[#This Row],[goal]]</f>
        <v>0.1313</v>
      </c>
      <c r="P1011" s="8">
        <f>Table2[[#This Row],[pledged]]/Table2[[#This Row],[backers_count]]</f>
        <v>65</v>
      </c>
      <c r="Q1011" t="str">
        <f>LEFT(Table2[[#This Row],[Category and Sub-Category]],FIND("/",Table2[[#This Row],[Category and Sub-Category]],1)-1)</f>
        <v>technology</v>
      </c>
      <c r="R1011" t="str">
        <f>RIGHT(Table2[[#This Row],[Category and Sub-Category]],LEN(Table2[[#This Row],[Category and Sub-Category]])-FIND("/",Table2[[#This Row],[Category and Sub-Category]],1))</f>
        <v>wearables</v>
      </c>
      <c r="S1011" s="13">
        <f>(((Table2[[#This Row],[launched_at]]/60)/60)/24)+DATE(1970,1,1)</f>
        <v>42510.604699074072</v>
      </c>
      <c r="T1011" s="13">
        <f>(((Table2[[#This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Table2[[#This Row],[pledged]]/Table2[[#This Row],[goal]]</f>
        <v>1.9088937093275488E-3</v>
      </c>
      <c r="P1012" s="8">
        <f>Table2[[#This Row],[pledged]]/Table2[[#This Row],[backers_count]]</f>
        <v>55</v>
      </c>
      <c r="Q1012" t="str">
        <f>LEFT(Table2[[#This Row],[Category and Sub-Category]],FIND("/",Table2[[#This Row],[Category and Sub-Category]],1)-1)</f>
        <v>technology</v>
      </c>
      <c r="R1012" t="str">
        <f>RIGHT(Table2[[#This Row],[Category and Sub-Category]],LEN(Table2[[#This Row],[Category and Sub-Category]])-FIND("/",Table2[[#This Row],[Category and Sub-Category]],1))</f>
        <v>wearables</v>
      </c>
      <c r="S1012" s="13">
        <f>(((Table2[[#This Row],[launched_at]]/60)/60)/24)+DATE(1970,1,1)</f>
        <v>42561.829421296294</v>
      </c>
      <c r="T1012" s="13">
        <f>(((Table2[[#This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Table2[[#This Row],[pledged]]/Table2[[#This Row],[goal]]</f>
        <v>3.7499999999999999E-3</v>
      </c>
      <c r="P1013" s="8">
        <f>Table2[[#This Row],[pledged]]/Table2[[#This Row],[backers_count]]</f>
        <v>75</v>
      </c>
      <c r="Q1013" t="str">
        <f>LEFT(Table2[[#This Row],[Category and Sub-Category]],FIND("/",Table2[[#This Row],[Category and Sub-Category]],1)-1)</f>
        <v>technology</v>
      </c>
      <c r="R1013" t="str">
        <f>RIGHT(Table2[[#This Row],[Category and Sub-Category]],LEN(Table2[[#This Row],[Category and Sub-Category]])-FIND("/",Table2[[#This Row],[Category and Sub-Category]],1))</f>
        <v>wearables</v>
      </c>
      <c r="S1013" s="13">
        <f>(((Table2[[#This Row],[launched_at]]/60)/60)/24)+DATE(1970,1,1)</f>
        <v>41946.898090277777</v>
      </c>
      <c r="T1013" s="13">
        <f>(((Table2[[#This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Table2[[#This Row],[pledged]]/Table2[[#This Row],[goal]]</f>
        <v>215.35021</v>
      </c>
      <c r="P1014" s="8">
        <f>Table2[[#This Row],[pledged]]/Table2[[#This Row],[backers_count]]</f>
        <v>1389.3561935483872</v>
      </c>
      <c r="Q1014" t="str">
        <f>LEFT(Table2[[#This Row],[Category and Sub-Category]],FIND("/",Table2[[#This Row],[Category and Sub-Category]],1)-1)</f>
        <v>technology</v>
      </c>
      <c r="R1014" t="str">
        <f>RIGHT(Table2[[#This Row],[Category and Sub-Category]],LEN(Table2[[#This Row],[Category and Sub-Category]])-FIND("/",Table2[[#This Row],[Category and Sub-Category]],1))</f>
        <v>wearables</v>
      </c>
      <c r="S1014" s="13">
        <f>(((Table2[[#This Row],[launched_at]]/60)/60)/24)+DATE(1970,1,1)</f>
        <v>42714.440416666665</v>
      </c>
      <c r="T1014" s="13">
        <f>(((Table2[[#This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Table2[[#This Row],[pledged]]/Table2[[#This Row],[goal]]</f>
        <v>0.34527999999999998</v>
      </c>
      <c r="P1015" s="8">
        <f>Table2[[#This Row],[pledged]]/Table2[[#This Row],[backers_count]]</f>
        <v>95.911111111111111</v>
      </c>
      <c r="Q1015" t="str">
        <f>LEFT(Table2[[#This Row],[Category and Sub-Category]],FIND("/",Table2[[#This Row],[Category and Sub-Category]],1)-1)</f>
        <v>technology</v>
      </c>
      <c r="R1015" t="str">
        <f>RIGHT(Table2[[#This Row],[Category and Sub-Category]],LEN(Table2[[#This Row],[Category and Sub-Category]])-FIND("/",Table2[[#This Row],[Category and Sub-Category]],1))</f>
        <v>wearables</v>
      </c>
      <c r="S1015" s="13">
        <f>(((Table2[[#This Row],[launched_at]]/60)/60)/24)+DATE(1970,1,1)</f>
        <v>42339.833981481483</v>
      </c>
      <c r="T1015" s="13">
        <f>(((Table2[[#This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Table2[[#This Row],[pledged]]/Table2[[#This Row],[goal]]</f>
        <v>0.30599999999999999</v>
      </c>
      <c r="P1016" s="8">
        <f>Table2[[#This Row],[pledged]]/Table2[[#This Row],[backers_count]]</f>
        <v>191.25</v>
      </c>
      <c r="Q1016" t="str">
        <f>LEFT(Table2[[#This Row],[Category and Sub-Category]],FIND("/",Table2[[#This Row],[Category and Sub-Category]],1)-1)</f>
        <v>technology</v>
      </c>
      <c r="R1016" t="str">
        <f>RIGHT(Table2[[#This Row],[Category and Sub-Category]],LEN(Table2[[#This Row],[Category and Sub-Category]])-FIND("/",Table2[[#This Row],[Category and Sub-Category]],1))</f>
        <v>wearables</v>
      </c>
      <c r="S1016" s="13">
        <f>(((Table2[[#This Row],[launched_at]]/60)/60)/24)+DATE(1970,1,1)</f>
        <v>41955.002488425926</v>
      </c>
      <c r="T1016" s="13">
        <f>(((Table2[[#This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Table2[[#This Row],[pledged]]/Table2[[#This Row],[goal]]</f>
        <v>2.6666666666666668E-2</v>
      </c>
      <c r="P1017" s="8">
        <f>Table2[[#This Row],[pledged]]/Table2[[#This Row],[backers_count]]</f>
        <v>40</v>
      </c>
      <c r="Q1017" t="str">
        <f>LEFT(Table2[[#This Row],[Category and Sub-Category]],FIND("/",Table2[[#This Row],[Category and Sub-Category]],1)-1)</f>
        <v>technology</v>
      </c>
      <c r="R1017" t="str">
        <f>RIGHT(Table2[[#This Row],[Category and Sub-Category]],LEN(Table2[[#This Row],[Category and Sub-Category]])-FIND("/",Table2[[#This Row],[Category and Sub-Category]],1))</f>
        <v>wearables</v>
      </c>
      <c r="S1017" s="13">
        <f>(((Table2[[#This Row],[launched_at]]/60)/60)/24)+DATE(1970,1,1)</f>
        <v>42303.878414351857</v>
      </c>
      <c r="T1017" s="13">
        <f>(((Table2[[#This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Table2[[#This Row],[pledged]]/Table2[[#This Row],[goal]]</f>
        <v>2.8420000000000001E-2</v>
      </c>
      <c r="P1018" s="8">
        <f>Table2[[#This Row],[pledged]]/Table2[[#This Row],[backers_count]]</f>
        <v>74.78947368421052</v>
      </c>
      <c r="Q1018" t="str">
        <f>LEFT(Table2[[#This Row],[Category and Sub-Category]],FIND("/",Table2[[#This Row],[Category and Sub-Category]],1)-1)</f>
        <v>technology</v>
      </c>
      <c r="R1018" t="str">
        <f>RIGHT(Table2[[#This Row],[Category and Sub-Category]],LEN(Table2[[#This Row],[Category and Sub-Category]])-FIND("/",Table2[[#This Row],[Category and Sub-Category]],1))</f>
        <v>wearables</v>
      </c>
      <c r="S1018" s="13">
        <f>(((Table2[[#This Row],[launched_at]]/60)/60)/24)+DATE(1970,1,1)</f>
        <v>42422.107129629629</v>
      </c>
      <c r="T1018" s="13">
        <f>(((Table2[[#This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Table2[[#This Row],[pledged]]/Table2[[#This Row],[goal]]</f>
        <v>0.22878799999999999</v>
      </c>
      <c r="P1019" s="8">
        <f>Table2[[#This Row],[pledged]]/Table2[[#This Row],[backers_count]]</f>
        <v>161.11830985915492</v>
      </c>
      <c r="Q1019" t="str">
        <f>LEFT(Table2[[#This Row],[Category and Sub-Category]],FIND("/",Table2[[#This Row],[Category and Sub-Category]],1)-1)</f>
        <v>technology</v>
      </c>
      <c r="R1019" t="str">
        <f>RIGHT(Table2[[#This Row],[Category and Sub-Category]],LEN(Table2[[#This Row],[Category and Sub-Category]])-FIND("/",Table2[[#This Row],[Category and Sub-Category]],1))</f>
        <v>wearables</v>
      </c>
      <c r="S1019" s="13">
        <f>(((Table2[[#This Row],[launched_at]]/60)/60)/24)+DATE(1970,1,1)</f>
        <v>42289.675173611111</v>
      </c>
      <c r="T1019" s="13">
        <f>(((Table2[[#This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Table2[[#This Row],[pledged]]/Table2[[#This Row],[goal]]</f>
        <v>3.1050000000000001E-2</v>
      </c>
      <c r="P1020" s="8">
        <f>Table2[[#This Row],[pledged]]/Table2[[#This Row],[backers_count]]</f>
        <v>88.714285714285708</v>
      </c>
      <c r="Q1020" t="str">
        <f>LEFT(Table2[[#This Row],[Category and Sub-Category]],FIND("/",Table2[[#This Row],[Category and Sub-Category]],1)-1)</f>
        <v>technology</v>
      </c>
      <c r="R1020" t="str">
        <f>RIGHT(Table2[[#This Row],[Category and Sub-Category]],LEN(Table2[[#This Row],[Category and Sub-Category]])-FIND("/",Table2[[#This Row],[Category and Sub-Category]],1))</f>
        <v>wearables</v>
      </c>
      <c r="S1020" s="13">
        <f>(((Table2[[#This Row],[launched_at]]/60)/60)/24)+DATE(1970,1,1)</f>
        <v>42535.492280092592</v>
      </c>
      <c r="T1020" s="13">
        <f>(((Table2[[#This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Table2[[#This Row],[pledged]]/Table2[[#This Row],[goal]]</f>
        <v>0.47333333333333333</v>
      </c>
      <c r="P1021" s="8">
        <f>Table2[[#This Row],[pledged]]/Table2[[#This Row],[backers_count]]</f>
        <v>53.25</v>
      </c>
      <c r="Q1021" t="str">
        <f>LEFT(Table2[[#This Row],[Category and Sub-Category]],FIND("/",Table2[[#This Row],[Category and Sub-Category]],1)-1)</f>
        <v>technology</v>
      </c>
      <c r="R1021" t="str">
        <f>RIGHT(Table2[[#This Row],[Category and Sub-Category]],LEN(Table2[[#This Row],[Category and Sub-Category]])-FIND("/",Table2[[#This Row],[Category and Sub-Category]],1))</f>
        <v>wearables</v>
      </c>
      <c r="S1021" s="13">
        <f>(((Table2[[#This Row],[launched_at]]/60)/60)/24)+DATE(1970,1,1)</f>
        <v>42009.973946759259</v>
      </c>
      <c r="T1021" s="13">
        <f>(((Table2[[#This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Table2[[#This Row],[pledged]]/Table2[[#This Row],[goal]]</f>
        <v>2.0554838709677421</v>
      </c>
      <c r="P1022" s="8">
        <f>Table2[[#This Row],[pledged]]/Table2[[#This Row],[backers_count]]</f>
        <v>106.2</v>
      </c>
      <c r="Q1022" t="str">
        <f>LEFT(Table2[[#This Row],[Category and Sub-Category]],FIND("/",Table2[[#This Row],[Category and Sub-Category]],1)-1)</f>
        <v>music</v>
      </c>
      <c r="R1022" t="str">
        <f>RIGHT(Table2[[#This Row],[Category and Sub-Category]],LEN(Table2[[#This Row],[Category and Sub-Category]])-FIND("/",Table2[[#This Row],[Category and Sub-Category]],1))</f>
        <v>electronic music</v>
      </c>
      <c r="S1022" s="13">
        <f>(((Table2[[#This Row],[launched_at]]/60)/60)/24)+DATE(1970,1,1)</f>
        <v>42127.069548611107</v>
      </c>
      <c r="T1022" s="13">
        <f>(((Table2[[#This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Table2[[#This Row],[pledged]]/Table2[[#This Row],[goal]]</f>
        <v>3.5180366666666667</v>
      </c>
      <c r="P1023" s="8">
        <f>Table2[[#This Row],[pledged]]/Table2[[#This Row],[backers_count]]</f>
        <v>22.079728033472804</v>
      </c>
      <c r="Q1023" t="str">
        <f>LEFT(Table2[[#This Row],[Category and Sub-Category]],FIND("/",Table2[[#This Row],[Category and Sub-Category]],1)-1)</f>
        <v>music</v>
      </c>
      <c r="R1023" t="str">
        <f>RIGHT(Table2[[#This Row],[Category and Sub-Category]],LEN(Table2[[#This Row],[Category and Sub-Category]])-FIND("/",Table2[[#This Row],[Category and Sub-Category]],1))</f>
        <v>electronic music</v>
      </c>
      <c r="S1023" s="13">
        <f>(((Table2[[#This Row],[launched_at]]/60)/60)/24)+DATE(1970,1,1)</f>
        <v>42271.251979166671</v>
      </c>
      <c r="T1023" s="13">
        <f>(((Table2[[#This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Table2[[#This Row],[pledged]]/Table2[[#This Row],[goal]]</f>
        <v>1.149</v>
      </c>
      <c r="P1024" s="8">
        <f>Table2[[#This Row],[pledged]]/Table2[[#This Row],[backers_count]]</f>
        <v>31.054054054054053</v>
      </c>
      <c r="Q1024" t="str">
        <f>LEFT(Table2[[#This Row],[Category and Sub-Category]],FIND("/",Table2[[#This Row],[Category and Sub-Category]],1)-1)</f>
        <v>music</v>
      </c>
      <c r="R1024" t="str">
        <f>RIGHT(Table2[[#This Row],[Category and Sub-Category]],LEN(Table2[[#This Row],[Category and Sub-Category]])-FIND("/",Table2[[#This Row],[Category and Sub-Category]],1))</f>
        <v>electronic music</v>
      </c>
      <c r="S1024" s="13">
        <f>(((Table2[[#This Row],[launched_at]]/60)/60)/24)+DATE(1970,1,1)</f>
        <v>42111.646724537044</v>
      </c>
      <c r="T1024" s="13">
        <f>(((Table2[[#This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Table2[[#This Row],[pledged]]/Table2[[#This Row],[goal]]</f>
        <v>2.3715000000000002</v>
      </c>
      <c r="P1025" s="8">
        <f>Table2[[#This Row],[pledged]]/Table2[[#This Row],[backers_count]]</f>
        <v>36.206106870229007</v>
      </c>
      <c r="Q1025" t="str">
        <f>LEFT(Table2[[#This Row],[Category and Sub-Category]],FIND("/",Table2[[#This Row],[Category and Sub-Category]],1)-1)</f>
        <v>music</v>
      </c>
      <c r="R1025" t="str">
        <f>RIGHT(Table2[[#This Row],[Category and Sub-Category]],LEN(Table2[[#This Row],[Category and Sub-Category]])-FIND("/",Table2[[#This Row],[Category and Sub-Category]],1))</f>
        <v>electronic music</v>
      </c>
      <c r="S1025" s="13">
        <f>(((Table2[[#This Row],[launched_at]]/60)/60)/24)+DATE(1970,1,1)</f>
        <v>42145.919687500005</v>
      </c>
      <c r="T1025" s="13">
        <f>(((Table2[[#This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Table2[[#This Row],[pledged]]/Table2[[#This Row],[goal]]</f>
        <v>1.1863774999999999</v>
      </c>
      <c r="P1026" s="8">
        <f>Table2[[#This Row],[pledged]]/Table2[[#This Row],[backers_count]]</f>
        <v>388.9762295081967</v>
      </c>
      <c r="Q1026" t="str">
        <f>LEFT(Table2[[#This Row],[Category and Sub-Category]],FIND("/",Table2[[#This Row],[Category and Sub-Category]],1)-1)</f>
        <v>music</v>
      </c>
      <c r="R1026" t="str">
        <f>RIGHT(Table2[[#This Row],[Category and Sub-Category]],LEN(Table2[[#This Row],[Category and Sub-Category]])-FIND("/",Table2[[#This Row],[Category and Sub-Category]],1))</f>
        <v>electronic music</v>
      </c>
      <c r="S1026" s="13">
        <f>(((Table2[[#This Row],[launched_at]]/60)/60)/24)+DATE(1970,1,1)</f>
        <v>42370.580590277779</v>
      </c>
      <c r="T1026" s="13">
        <f>(((Table2[[#This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Table2[[#This Row],[pledged]]/Table2[[#This Row],[goal]]</f>
        <v>1.099283142857143</v>
      </c>
      <c r="P1027" s="8">
        <f>Table2[[#This Row],[pledged]]/Table2[[#This Row],[backers_count]]</f>
        <v>71.848571428571432</v>
      </c>
      <c r="Q1027" t="str">
        <f>LEFT(Table2[[#This Row],[Category and Sub-Category]],FIND("/",Table2[[#This Row],[Category and Sub-Category]],1)-1)</f>
        <v>music</v>
      </c>
      <c r="R1027" t="str">
        <f>RIGHT(Table2[[#This Row],[Category and Sub-Category]],LEN(Table2[[#This Row],[Category and Sub-Category]])-FIND("/",Table2[[#This Row],[Category and Sub-Category]],1))</f>
        <v>electronic music</v>
      </c>
      <c r="S1027" s="13">
        <f>(((Table2[[#This Row],[launched_at]]/60)/60)/24)+DATE(1970,1,1)</f>
        <v>42049.833761574075</v>
      </c>
      <c r="T1027" s="13">
        <f>(((Table2[[#This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Table2[[#This Row],[pledged]]/Table2[[#This Row],[goal]]</f>
        <v>1.0000828571428571</v>
      </c>
      <c r="P1028" s="8">
        <f>Table2[[#This Row],[pledged]]/Table2[[#This Row],[backers_count]]</f>
        <v>57.381803278688523</v>
      </c>
      <c r="Q1028" t="str">
        <f>LEFT(Table2[[#This Row],[Category and Sub-Category]],FIND("/",Table2[[#This Row],[Category and Sub-Category]],1)-1)</f>
        <v>music</v>
      </c>
      <c r="R1028" t="str">
        <f>RIGHT(Table2[[#This Row],[Category and Sub-Category]],LEN(Table2[[#This Row],[Category and Sub-Category]])-FIND("/",Table2[[#This Row],[Category and Sub-Category]],1))</f>
        <v>electronic music</v>
      </c>
      <c r="S1028" s="13">
        <f>(((Table2[[#This Row],[launched_at]]/60)/60)/24)+DATE(1970,1,1)</f>
        <v>42426.407592592594</v>
      </c>
      <c r="T1028" s="13">
        <f>(((Table2[[#This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Table2[[#This Row],[pledged]]/Table2[[#This Row],[goal]]</f>
        <v>1.0309292094387414</v>
      </c>
      <c r="P1029" s="8">
        <f>Table2[[#This Row],[pledged]]/Table2[[#This Row],[backers_count]]</f>
        <v>69.666666666666671</v>
      </c>
      <c r="Q1029" t="str">
        <f>LEFT(Table2[[#This Row],[Category and Sub-Category]],FIND("/",Table2[[#This Row],[Category and Sub-Category]],1)-1)</f>
        <v>music</v>
      </c>
      <c r="R1029" t="str">
        <f>RIGHT(Table2[[#This Row],[Category and Sub-Category]],LEN(Table2[[#This Row],[Category and Sub-Category]])-FIND("/",Table2[[#This Row],[Category and Sub-Category]],1))</f>
        <v>electronic music</v>
      </c>
      <c r="S1029" s="13">
        <f>(((Table2[[#This Row],[launched_at]]/60)/60)/24)+DATE(1970,1,1)</f>
        <v>41905.034108796295</v>
      </c>
      <c r="T1029" s="13">
        <f>(((Table2[[#This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Table2[[#This Row],[pledged]]/Table2[[#This Row],[goal]]</f>
        <v>1.1727000000000001</v>
      </c>
      <c r="P1030" s="8">
        <f>Table2[[#This Row],[pledged]]/Table2[[#This Row],[backers_count]]</f>
        <v>45.988235294117644</v>
      </c>
      <c r="Q1030" t="str">
        <f>LEFT(Table2[[#This Row],[Category and Sub-Category]],FIND("/",Table2[[#This Row],[Category and Sub-Category]],1)-1)</f>
        <v>music</v>
      </c>
      <c r="R1030" t="str">
        <f>RIGHT(Table2[[#This Row],[Category and Sub-Category]],LEN(Table2[[#This Row],[Category and Sub-Category]])-FIND("/",Table2[[#This Row],[Category and Sub-Category]],1))</f>
        <v>electronic music</v>
      </c>
      <c r="S1030" s="13">
        <f>(((Table2[[#This Row],[launched_at]]/60)/60)/24)+DATE(1970,1,1)</f>
        <v>42755.627372685187</v>
      </c>
      <c r="T1030" s="13">
        <f>(((Table2[[#This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Table2[[#This Row],[pledged]]/Table2[[#This Row],[goal]]</f>
        <v>1.1175999999999999</v>
      </c>
      <c r="P1031" s="8">
        <f>Table2[[#This Row],[pledged]]/Table2[[#This Row],[backers_count]]</f>
        <v>79.262411347517727</v>
      </c>
      <c r="Q1031" t="str">
        <f>LEFT(Table2[[#This Row],[Category and Sub-Category]],FIND("/",Table2[[#This Row],[Category and Sub-Category]],1)-1)</f>
        <v>music</v>
      </c>
      <c r="R1031" t="str">
        <f>RIGHT(Table2[[#This Row],[Category and Sub-Category]],LEN(Table2[[#This Row],[Category and Sub-Category]])-FIND("/",Table2[[#This Row],[Category and Sub-Category]],1))</f>
        <v>electronic music</v>
      </c>
      <c r="S1031" s="13">
        <f>(((Table2[[#This Row],[launched_at]]/60)/60)/24)+DATE(1970,1,1)</f>
        <v>42044.711886574078</v>
      </c>
      <c r="T1031" s="13">
        <f>(((Table2[[#This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Table2[[#This Row],[pledged]]/Table2[[#This Row],[goal]]</f>
        <v>3.4209999999999998</v>
      </c>
      <c r="P1032" s="8">
        <f>Table2[[#This Row],[pledged]]/Table2[[#This Row],[backers_count]]</f>
        <v>43.031446540880502</v>
      </c>
      <c r="Q1032" t="str">
        <f>LEFT(Table2[[#This Row],[Category and Sub-Category]],FIND("/",Table2[[#This Row],[Category and Sub-Category]],1)-1)</f>
        <v>music</v>
      </c>
      <c r="R1032" t="str">
        <f>RIGHT(Table2[[#This Row],[Category and Sub-Category]],LEN(Table2[[#This Row],[Category and Sub-Category]])-FIND("/",Table2[[#This Row],[Category and Sub-Category]],1))</f>
        <v>electronic music</v>
      </c>
      <c r="S1032" s="13">
        <f>(((Table2[[#This Row],[launched_at]]/60)/60)/24)+DATE(1970,1,1)</f>
        <v>42611.483206018514</v>
      </c>
      <c r="T1032" s="13">
        <f>(((Table2[[#This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Table2[[#This Row],[pledged]]/Table2[[#This Row],[goal]]</f>
        <v>1.0740000000000001</v>
      </c>
      <c r="P1033" s="8">
        <f>Table2[[#This Row],[pledged]]/Table2[[#This Row],[backers_count]]</f>
        <v>108.48484848484848</v>
      </c>
      <c r="Q1033" t="str">
        <f>LEFT(Table2[[#This Row],[Category and Sub-Category]],FIND("/",Table2[[#This Row],[Category and Sub-Category]],1)-1)</f>
        <v>music</v>
      </c>
      <c r="R1033" t="str">
        <f>RIGHT(Table2[[#This Row],[Category and Sub-Category]],LEN(Table2[[#This Row],[Category and Sub-Category]])-FIND("/",Table2[[#This Row],[Category and Sub-Category]],1))</f>
        <v>electronic music</v>
      </c>
      <c r="S1033" s="13">
        <f>(((Table2[[#This Row],[launched_at]]/60)/60)/24)+DATE(1970,1,1)</f>
        <v>42324.764004629629</v>
      </c>
      <c r="T1033" s="13">
        <f>(((Table2[[#This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Table2[[#This Row],[pledged]]/Table2[[#This Row],[goal]]</f>
        <v>1.0849703703703704</v>
      </c>
      <c r="P1034" s="8">
        <f>Table2[[#This Row],[pledged]]/Table2[[#This Row],[backers_count]]</f>
        <v>61.029583333333335</v>
      </c>
      <c r="Q1034" t="str">
        <f>LEFT(Table2[[#This Row],[Category and Sub-Category]],FIND("/",Table2[[#This Row],[Category and Sub-Category]],1)-1)</f>
        <v>music</v>
      </c>
      <c r="R1034" t="str">
        <f>RIGHT(Table2[[#This Row],[Category and Sub-Category]],LEN(Table2[[#This Row],[Category and Sub-Category]])-FIND("/",Table2[[#This Row],[Category and Sub-Category]],1))</f>
        <v>electronic music</v>
      </c>
      <c r="S1034" s="13">
        <f>(((Table2[[#This Row],[launched_at]]/60)/60)/24)+DATE(1970,1,1)</f>
        <v>42514.666956018518</v>
      </c>
      <c r="T1034" s="13">
        <f>(((Table2[[#This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Table2[[#This Row],[pledged]]/Table2[[#This Row],[goal]]</f>
        <v>1.0286144578313252</v>
      </c>
      <c r="P1035" s="8">
        <f>Table2[[#This Row],[pledged]]/Table2[[#This Row],[backers_count]]</f>
        <v>50.592592592592595</v>
      </c>
      <c r="Q1035" t="str">
        <f>LEFT(Table2[[#This Row],[Category and Sub-Category]],FIND("/",Table2[[#This Row],[Category and Sub-Category]],1)-1)</f>
        <v>music</v>
      </c>
      <c r="R1035" t="str">
        <f>RIGHT(Table2[[#This Row],[Category and Sub-Category]],LEN(Table2[[#This Row],[Category and Sub-Category]])-FIND("/",Table2[[#This Row],[Category and Sub-Category]],1))</f>
        <v>electronic music</v>
      </c>
      <c r="S1035" s="13">
        <f>(((Table2[[#This Row],[launched_at]]/60)/60)/24)+DATE(1970,1,1)</f>
        <v>42688.732407407413</v>
      </c>
      <c r="T1035" s="13">
        <f>(((Table2[[#This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Table2[[#This Row],[pledged]]/Table2[[#This Row],[goal]]</f>
        <v>1.3000180000000001</v>
      </c>
      <c r="P1036" s="8">
        <f>Table2[[#This Row],[pledged]]/Table2[[#This Row],[backers_count]]</f>
        <v>39.157168674698795</v>
      </c>
      <c r="Q1036" t="str">
        <f>LEFT(Table2[[#This Row],[Category and Sub-Category]],FIND("/",Table2[[#This Row],[Category and Sub-Category]],1)-1)</f>
        <v>music</v>
      </c>
      <c r="R1036" t="str">
        <f>RIGHT(Table2[[#This Row],[Category and Sub-Category]],LEN(Table2[[#This Row],[Category and Sub-Category]])-FIND("/",Table2[[#This Row],[Category and Sub-Category]],1))</f>
        <v>electronic music</v>
      </c>
      <c r="S1036" s="13">
        <f>(((Table2[[#This Row],[launched_at]]/60)/60)/24)+DATE(1970,1,1)</f>
        <v>42555.166712962964</v>
      </c>
      <c r="T1036" s="13">
        <f>(((Table2[[#This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Table2[[#This Row],[pledged]]/Table2[[#This Row],[goal]]</f>
        <v>1.0765217391304347</v>
      </c>
      <c r="P1037" s="8">
        <f>Table2[[#This Row],[pledged]]/Table2[[#This Row],[backers_count]]</f>
        <v>65.15789473684211</v>
      </c>
      <c r="Q1037" t="str">
        <f>LEFT(Table2[[#This Row],[Category and Sub-Category]],FIND("/",Table2[[#This Row],[Category and Sub-Category]],1)-1)</f>
        <v>music</v>
      </c>
      <c r="R1037" t="str">
        <f>RIGHT(Table2[[#This Row],[Category and Sub-Category]],LEN(Table2[[#This Row],[Category and Sub-Category]])-FIND("/",Table2[[#This Row],[Category and Sub-Category]],1))</f>
        <v>electronic music</v>
      </c>
      <c r="S1037" s="13">
        <f>(((Table2[[#This Row],[launched_at]]/60)/60)/24)+DATE(1970,1,1)</f>
        <v>42016.641435185185</v>
      </c>
      <c r="T1037" s="13">
        <f>(((Table2[[#This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Table2[[#This Row],[pledged]]/Table2[[#This Row],[goal]]</f>
        <v>1.1236044444444444</v>
      </c>
      <c r="P1038" s="8">
        <f>Table2[[#This Row],[pledged]]/Table2[[#This Row],[backers_count]]</f>
        <v>23.963127962085309</v>
      </c>
      <c r="Q1038" t="str">
        <f>LEFT(Table2[[#This Row],[Category and Sub-Category]],FIND("/",Table2[[#This Row],[Category and Sub-Category]],1)-1)</f>
        <v>music</v>
      </c>
      <c r="R1038" t="str">
        <f>RIGHT(Table2[[#This Row],[Category and Sub-Category]],LEN(Table2[[#This Row],[Category and Sub-Category]])-FIND("/",Table2[[#This Row],[Category and Sub-Category]],1))</f>
        <v>electronic music</v>
      </c>
      <c r="S1038" s="13">
        <f>(((Table2[[#This Row],[launched_at]]/60)/60)/24)+DATE(1970,1,1)</f>
        <v>41249.448958333334</v>
      </c>
      <c r="T1038" s="13">
        <f>(((Table2[[#This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Table2[[#This Row],[pledged]]/Table2[[#This Row],[goal]]</f>
        <v>1.0209999999999999</v>
      </c>
      <c r="P1039" s="8">
        <f>Table2[[#This Row],[pledged]]/Table2[[#This Row],[backers_count]]</f>
        <v>48.61904761904762</v>
      </c>
      <c r="Q1039" t="str">
        <f>LEFT(Table2[[#This Row],[Category and Sub-Category]],FIND("/",Table2[[#This Row],[Category and Sub-Category]],1)-1)</f>
        <v>music</v>
      </c>
      <c r="R1039" t="str">
        <f>RIGHT(Table2[[#This Row],[Category and Sub-Category]],LEN(Table2[[#This Row],[Category and Sub-Category]])-FIND("/",Table2[[#This Row],[Category and Sub-Category]],1))</f>
        <v>electronic music</v>
      </c>
      <c r="S1039" s="13">
        <f>(((Table2[[#This Row],[launched_at]]/60)/60)/24)+DATE(1970,1,1)</f>
        <v>42119.822476851856</v>
      </c>
      <c r="T1039" s="13">
        <f>(((Table2[[#This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Table2[[#This Row],[pledged]]/Table2[[#This Row],[goal]]</f>
        <v>1.4533333333333334</v>
      </c>
      <c r="P1040" s="8">
        <f>Table2[[#This Row],[pledged]]/Table2[[#This Row],[backers_count]]</f>
        <v>35.73770491803279</v>
      </c>
      <c r="Q1040" t="str">
        <f>LEFT(Table2[[#This Row],[Category and Sub-Category]],FIND("/",Table2[[#This Row],[Category and Sub-Category]],1)-1)</f>
        <v>music</v>
      </c>
      <c r="R1040" t="str">
        <f>RIGHT(Table2[[#This Row],[Category and Sub-Category]],LEN(Table2[[#This Row],[Category and Sub-Category]])-FIND("/",Table2[[#This Row],[Category and Sub-Category]],1))</f>
        <v>electronic music</v>
      </c>
      <c r="S1040" s="13">
        <f>(((Table2[[#This Row],[launched_at]]/60)/60)/24)+DATE(1970,1,1)</f>
        <v>42418.231747685189</v>
      </c>
      <c r="T1040" s="13">
        <f>(((Table2[[#This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Table2[[#This Row],[pledged]]/Table2[[#This Row],[goal]]</f>
        <v>1.282</v>
      </c>
      <c r="P1041" s="8">
        <f>Table2[[#This Row],[pledged]]/Table2[[#This Row],[backers_count]]</f>
        <v>21.366666666666667</v>
      </c>
      <c r="Q1041" t="str">
        <f>LEFT(Table2[[#This Row],[Category and Sub-Category]],FIND("/",Table2[[#This Row],[Category and Sub-Category]],1)-1)</f>
        <v>music</v>
      </c>
      <c r="R1041" t="str">
        <f>RIGHT(Table2[[#This Row],[Category and Sub-Category]],LEN(Table2[[#This Row],[Category and Sub-Category]])-FIND("/",Table2[[#This Row],[Category and Sub-Category]],1))</f>
        <v>electronic music</v>
      </c>
      <c r="S1041" s="13">
        <f>(((Table2[[#This Row],[launched_at]]/60)/60)/24)+DATE(1970,1,1)</f>
        <v>42692.109328703707</v>
      </c>
      <c r="T1041" s="13">
        <f>(((Table2[[#This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Table2[[#This Row],[pledged]]/Table2[[#This Row],[goal]]</f>
        <v>2.9411764705882353E-3</v>
      </c>
      <c r="P1042" s="8">
        <f>Table2[[#This Row],[pledged]]/Table2[[#This Row],[backers_count]]</f>
        <v>250</v>
      </c>
      <c r="Q1042" t="str">
        <f>LEFT(Table2[[#This Row],[Category and Sub-Category]],FIND("/",Table2[[#This Row],[Category and Sub-Category]],1)-1)</f>
        <v>journalism</v>
      </c>
      <c r="R1042" t="str">
        <f>RIGHT(Table2[[#This Row],[Category and Sub-Category]],LEN(Table2[[#This Row],[Category and Sub-Category]])-FIND("/",Table2[[#This Row],[Category and Sub-Category]],1))</f>
        <v>audio</v>
      </c>
      <c r="S1042" s="13">
        <f>(((Table2[[#This Row],[launched_at]]/60)/60)/24)+DATE(1970,1,1)</f>
        <v>42579.708437499998</v>
      </c>
      <c r="T1042" s="13">
        <f>(((Table2[[#This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Table2[[#This Row],[pledged]]/Table2[[#This Row],[goal]]</f>
        <v>0</v>
      </c>
      <c r="P1043" s="8" t="e">
        <f>Table2[[#This Row],[pledged]]/Table2[[#This Row],[backers_count]]</f>
        <v>#DIV/0!</v>
      </c>
      <c r="Q1043" t="str">
        <f>LEFT(Table2[[#This Row],[Category and Sub-Category]],FIND("/",Table2[[#This Row],[Category and Sub-Category]],1)-1)</f>
        <v>journalism</v>
      </c>
      <c r="R1043" t="str">
        <f>RIGHT(Table2[[#This Row],[Category and Sub-Category]],LEN(Table2[[#This Row],[Category and Sub-Category]])-FIND("/",Table2[[#This Row],[Category and Sub-Category]],1))</f>
        <v>audio</v>
      </c>
      <c r="S1043" s="13">
        <f>(((Table2[[#This Row],[launched_at]]/60)/60)/24)+DATE(1970,1,1)</f>
        <v>41831.060092592597</v>
      </c>
      <c r="T1043" s="13">
        <f>(((Table2[[#This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Table2[[#This Row],[pledged]]/Table2[[#This Row],[goal]]</f>
        <v>1.5384615384615385E-2</v>
      </c>
      <c r="P1044" s="8">
        <f>Table2[[#This Row],[pledged]]/Table2[[#This Row],[backers_count]]</f>
        <v>10</v>
      </c>
      <c r="Q1044" t="str">
        <f>LEFT(Table2[[#This Row],[Category and Sub-Category]],FIND("/",Table2[[#This Row],[Category and Sub-Category]],1)-1)</f>
        <v>journalism</v>
      </c>
      <c r="R1044" t="str">
        <f>RIGHT(Table2[[#This Row],[Category and Sub-Category]],LEN(Table2[[#This Row],[Category and Sub-Category]])-FIND("/",Table2[[#This Row],[Category and Sub-Category]],1))</f>
        <v>audio</v>
      </c>
      <c r="S1044" s="13">
        <f>(((Table2[[#This Row],[launched_at]]/60)/60)/24)+DATE(1970,1,1)</f>
        <v>41851.696157407408</v>
      </c>
      <c r="T1044" s="13">
        <f>(((Table2[[#This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Table2[[#This Row],[pledged]]/Table2[[#This Row],[goal]]</f>
        <v>8.5370000000000001E-2</v>
      </c>
      <c r="P1045" s="8">
        <f>Table2[[#This Row],[pledged]]/Table2[[#This Row],[backers_count]]</f>
        <v>29.236301369863014</v>
      </c>
      <c r="Q1045" t="str">
        <f>LEFT(Table2[[#This Row],[Category and Sub-Category]],FIND("/",Table2[[#This Row],[Category and Sub-Category]],1)-1)</f>
        <v>journalism</v>
      </c>
      <c r="R1045" t="str">
        <f>RIGHT(Table2[[#This Row],[Category and Sub-Category]],LEN(Table2[[#This Row],[Category and Sub-Category]])-FIND("/",Table2[[#This Row],[Category and Sub-Category]],1))</f>
        <v>audio</v>
      </c>
      <c r="S1045" s="13">
        <f>(((Table2[[#This Row],[launched_at]]/60)/60)/24)+DATE(1970,1,1)</f>
        <v>42114.252951388888</v>
      </c>
      <c r="T1045" s="13">
        <f>(((Table2[[#This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Table2[[#This Row],[pledged]]/Table2[[#This Row],[goal]]</f>
        <v>8.571428571428571E-4</v>
      </c>
      <c r="P1046" s="8">
        <f>Table2[[#This Row],[pledged]]/Table2[[#This Row],[backers_count]]</f>
        <v>3</v>
      </c>
      <c r="Q1046" t="str">
        <f>LEFT(Table2[[#This Row],[Category and Sub-Category]],FIND("/",Table2[[#This Row],[Category and Sub-Category]],1)-1)</f>
        <v>journalism</v>
      </c>
      <c r="R1046" t="str">
        <f>RIGHT(Table2[[#This Row],[Category and Sub-Category]],LEN(Table2[[#This Row],[Category and Sub-Category]])-FIND("/",Table2[[#This Row],[Category and Sub-Category]],1))</f>
        <v>audio</v>
      </c>
      <c r="S1046" s="13">
        <f>(((Table2[[#This Row],[launched_at]]/60)/60)/24)+DATE(1970,1,1)</f>
        <v>42011.925937499997</v>
      </c>
      <c r="T1046" s="13">
        <f>(((Table2[[#This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Table2[[#This Row],[pledged]]/Table2[[#This Row],[goal]]</f>
        <v>2.6599999999999999E-2</v>
      </c>
      <c r="P1047" s="8">
        <f>Table2[[#This Row],[pledged]]/Table2[[#This Row],[backers_count]]</f>
        <v>33.25</v>
      </c>
      <c r="Q1047" t="str">
        <f>LEFT(Table2[[#This Row],[Category and Sub-Category]],FIND("/",Table2[[#This Row],[Category and Sub-Category]],1)-1)</f>
        <v>journalism</v>
      </c>
      <c r="R1047" t="str">
        <f>RIGHT(Table2[[#This Row],[Category and Sub-Category]],LEN(Table2[[#This Row],[Category and Sub-Category]])-FIND("/",Table2[[#This Row],[Category and Sub-Category]],1))</f>
        <v>audio</v>
      </c>
      <c r="S1047" s="13">
        <f>(((Table2[[#This Row],[launched_at]]/60)/60)/24)+DATE(1970,1,1)</f>
        <v>41844.874421296299</v>
      </c>
      <c r="T1047" s="13">
        <f>(((Table2[[#This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Table2[[#This Row],[pledged]]/Table2[[#This Row],[goal]]</f>
        <v>0</v>
      </c>
      <c r="P1048" s="8" t="e">
        <f>Table2[[#This Row],[pledged]]/Table2[[#This Row],[backers_count]]</f>
        <v>#DIV/0!</v>
      </c>
      <c r="Q1048" t="str">
        <f>LEFT(Table2[[#This Row],[Category and Sub-Category]],FIND("/",Table2[[#This Row],[Category and Sub-Category]],1)-1)</f>
        <v>journalism</v>
      </c>
      <c r="R1048" t="str">
        <f>RIGHT(Table2[[#This Row],[Category and Sub-Category]],LEN(Table2[[#This Row],[Category and Sub-Category]])-FIND("/",Table2[[#This Row],[Category and Sub-Category]],1))</f>
        <v>audio</v>
      </c>
      <c r="S1048" s="13">
        <f>(((Table2[[#This Row],[launched_at]]/60)/60)/24)+DATE(1970,1,1)</f>
        <v>42319.851388888885</v>
      </c>
      <c r="T1048" s="13">
        <f>(((Table2[[#This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Table2[[#This Row],[pledged]]/Table2[[#This Row],[goal]]</f>
        <v>5.0000000000000001E-4</v>
      </c>
      <c r="P1049" s="8">
        <f>Table2[[#This Row],[pledged]]/Table2[[#This Row],[backers_count]]</f>
        <v>1</v>
      </c>
      <c r="Q1049" t="str">
        <f>LEFT(Table2[[#This Row],[Category and Sub-Category]],FIND("/",Table2[[#This Row],[Category and Sub-Category]],1)-1)</f>
        <v>journalism</v>
      </c>
      <c r="R1049" t="str">
        <f>RIGHT(Table2[[#This Row],[Category and Sub-Category]],LEN(Table2[[#This Row],[Category and Sub-Category]])-FIND("/",Table2[[#This Row],[Category and Sub-Category]],1))</f>
        <v>audio</v>
      </c>
      <c r="S1049" s="13">
        <f>(((Table2[[#This Row],[launched_at]]/60)/60)/24)+DATE(1970,1,1)</f>
        <v>41918.818460648145</v>
      </c>
      <c r="T1049" s="13">
        <f>(((Table2[[#This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Table2[[#This Row],[pledged]]/Table2[[#This Row],[goal]]</f>
        <v>1.4133333333333333E-2</v>
      </c>
      <c r="P1050" s="8">
        <f>Table2[[#This Row],[pledged]]/Table2[[#This Row],[backers_count]]</f>
        <v>53</v>
      </c>
      <c r="Q1050" t="str">
        <f>LEFT(Table2[[#This Row],[Category and Sub-Category]],FIND("/",Table2[[#This Row],[Category and Sub-Category]],1)-1)</f>
        <v>journalism</v>
      </c>
      <c r="R1050" t="str">
        <f>RIGHT(Table2[[#This Row],[Category and Sub-Category]],LEN(Table2[[#This Row],[Category and Sub-Category]])-FIND("/",Table2[[#This Row],[Category and Sub-Category]],1))</f>
        <v>audio</v>
      </c>
      <c r="S1050" s="13">
        <f>(((Table2[[#This Row],[launched_at]]/60)/60)/24)+DATE(1970,1,1)</f>
        <v>42598.053113425922</v>
      </c>
      <c r="T1050" s="13">
        <f>(((Table2[[#This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Table2[[#This Row],[pledged]]/Table2[[#This Row],[goal]]</f>
        <v>0</v>
      </c>
      <c r="P1051" s="8" t="e">
        <f>Table2[[#This Row],[pledged]]/Table2[[#This Row],[backers_count]]</f>
        <v>#DIV/0!</v>
      </c>
      <c r="Q1051" t="str">
        <f>LEFT(Table2[[#This Row],[Category and Sub-Category]],FIND("/",Table2[[#This Row],[Category and Sub-Category]],1)-1)</f>
        <v>journalism</v>
      </c>
      <c r="R1051" t="str">
        <f>RIGHT(Table2[[#This Row],[Category and Sub-Category]],LEN(Table2[[#This Row],[Category and Sub-Category]])-FIND("/",Table2[[#This Row],[Category and Sub-Category]],1))</f>
        <v>audio</v>
      </c>
      <c r="S1051" s="13">
        <f>(((Table2[[#This Row],[launched_at]]/60)/60)/24)+DATE(1970,1,1)</f>
        <v>42382.431076388893</v>
      </c>
      <c r="T1051" s="13">
        <f>(((Table2[[#This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Table2[[#This Row],[pledged]]/Table2[[#This Row],[goal]]</f>
        <v>0</v>
      </c>
      <c r="P1052" s="8" t="e">
        <f>Table2[[#This Row],[pledged]]/Table2[[#This Row],[backers_count]]</f>
        <v>#DIV/0!</v>
      </c>
      <c r="Q1052" t="str">
        <f>LEFT(Table2[[#This Row],[Category and Sub-Category]],FIND("/",Table2[[#This Row],[Category and Sub-Category]],1)-1)</f>
        <v>journalism</v>
      </c>
      <c r="R1052" t="str">
        <f>RIGHT(Table2[[#This Row],[Category and Sub-Category]],LEN(Table2[[#This Row],[Category and Sub-Category]])-FIND("/",Table2[[#This Row],[Category and Sub-Category]],1))</f>
        <v>audio</v>
      </c>
      <c r="S1052" s="13">
        <f>(((Table2[[#This Row],[launched_at]]/60)/60)/24)+DATE(1970,1,1)</f>
        <v>42231.7971875</v>
      </c>
      <c r="T1052" s="13">
        <f>(((Table2[[#This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Table2[[#This Row],[pledged]]/Table2[[#This Row],[goal]]</f>
        <v>0</v>
      </c>
      <c r="P1053" s="8" t="e">
        <f>Table2[[#This Row],[pledged]]/Table2[[#This Row],[backers_count]]</f>
        <v>#DIV/0!</v>
      </c>
      <c r="Q1053" t="str">
        <f>LEFT(Table2[[#This Row],[Category and Sub-Category]],FIND("/",Table2[[#This Row],[Category and Sub-Category]],1)-1)</f>
        <v>journalism</v>
      </c>
      <c r="R1053" t="str">
        <f>RIGHT(Table2[[#This Row],[Category and Sub-Category]],LEN(Table2[[#This Row],[Category and Sub-Category]])-FIND("/",Table2[[#This Row],[Category and Sub-Category]],1))</f>
        <v>audio</v>
      </c>
      <c r="S1053" s="13">
        <f>(((Table2[[#This Row],[launched_at]]/60)/60)/24)+DATE(1970,1,1)</f>
        <v>41850.014178240745</v>
      </c>
      <c r="T1053" s="13">
        <f>(((Table2[[#This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Table2[[#This Row],[pledged]]/Table2[[#This Row],[goal]]</f>
        <v>0</v>
      </c>
      <c r="P1054" s="8" t="e">
        <f>Table2[[#This Row],[pledged]]/Table2[[#This Row],[backers_count]]</f>
        <v>#DIV/0!</v>
      </c>
      <c r="Q1054" t="str">
        <f>LEFT(Table2[[#This Row],[Category and Sub-Category]],FIND("/",Table2[[#This Row],[Category and Sub-Category]],1)-1)</f>
        <v>journalism</v>
      </c>
      <c r="R1054" t="str">
        <f>RIGHT(Table2[[#This Row],[Category and Sub-Category]],LEN(Table2[[#This Row],[Category and Sub-Category]])-FIND("/",Table2[[#This Row],[Category and Sub-Category]],1))</f>
        <v>audio</v>
      </c>
      <c r="S1054" s="13">
        <f>(((Table2[[#This Row],[launched_at]]/60)/60)/24)+DATE(1970,1,1)</f>
        <v>42483.797395833331</v>
      </c>
      <c r="T1054" s="13">
        <f>(((Table2[[#This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Table2[[#This Row],[pledged]]/Table2[[#This Row],[goal]]</f>
        <v>0.01</v>
      </c>
      <c r="P1055" s="8">
        <f>Table2[[#This Row],[pledged]]/Table2[[#This Row],[backers_count]]</f>
        <v>15</v>
      </c>
      <c r="Q1055" t="str">
        <f>LEFT(Table2[[#This Row],[Category and Sub-Category]],FIND("/",Table2[[#This Row],[Category and Sub-Category]],1)-1)</f>
        <v>journalism</v>
      </c>
      <c r="R1055" t="str">
        <f>RIGHT(Table2[[#This Row],[Category and Sub-Category]],LEN(Table2[[#This Row],[Category and Sub-Category]])-FIND("/",Table2[[#This Row],[Category and Sub-Category]],1))</f>
        <v>audio</v>
      </c>
      <c r="S1055" s="13">
        <f>(((Table2[[#This Row],[launched_at]]/60)/60)/24)+DATE(1970,1,1)</f>
        <v>42775.172824074078</v>
      </c>
      <c r="T1055" s="13">
        <f>(((Table2[[#This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Table2[[#This Row],[pledged]]/Table2[[#This Row],[goal]]</f>
        <v>0</v>
      </c>
      <c r="P1056" s="8" t="e">
        <f>Table2[[#This Row],[pledged]]/Table2[[#This Row],[backers_count]]</f>
        <v>#DIV/0!</v>
      </c>
      <c r="Q1056" t="str">
        <f>LEFT(Table2[[#This Row],[Category and Sub-Category]],FIND("/",Table2[[#This Row],[Category and Sub-Category]],1)-1)</f>
        <v>journalism</v>
      </c>
      <c r="R1056" t="str">
        <f>RIGHT(Table2[[#This Row],[Category and Sub-Category]],LEN(Table2[[#This Row],[Category and Sub-Category]])-FIND("/",Table2[[#This Row],[Category and Sub-Category]],1))</f>
        <v>audio</v>
      </c>
      <c r="S1056" s="13">
        <f>(((Table2[[#This Row],[launched_at]]/60)/60)/24)+DATE(1970,1,1)</f>
        <v>41831.851840277777</v>
      </c>
      <c r="T1056" s="13">
        <f>(((Table2[[#This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Table2[[#This Row],[pledged]]/Table2[[#This Row],[goal]]</f>
        <v>0</v>
      </c>
      <c r="P1057" s="8" t="e">
        <f>Table2[[#This Row],[pledged]]/Table2[[#This Row],[backers_count]]</f>
        <v>#DIV/0!</v>
      </c>
      <c r="Q1057" t="str">
        <f>LEFT(Table2[[#This Row],[Category and Sub-Category]],FIND("/",Table2[[#This Row],[Category and Sub-Category]],1)-1)</f>
        <v>journalism</v>
      </c>
      <c r="R1057" t="str">
        <f>RIGHT(Table2[[#This Row],[Category and Sub-Category]],LEN(Table2[[#This Row],[Category and Sub-Category]])-FIND("/",Table2[[#This Row],[Category and Sub-Category]],1))</f>
        <v>audio</v>
      </c>
      <c r="S1057" s="13">
        <f>(((Table2[[#This Row],[launched_at]]/60)/60)/24)+DATE(1970,1,1)</f>
        <v>42406.992418981477</v>
      </c>
      <c r="T1057" s="13">
        <f>(((Table2[[#This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Table2[[#This Row],[pledged]]/Table2[[#This Row],[goal]]</f>
        <v>0</v>
      </c>
      <c r="P1058" s="8" t="e">
        <f>Table2[[#This Row],[pledged]]/Table2[[#This Row],[backers_count]]</f>
        <v>#DIV/0!</v>
      </c>
      <c r="Q1058" t="str">
        <f>LEFT(Table2[[#This Row],[Category and Sub-Category]],FIND("/",Table2[[#This Row],[Category and Sub-Category]],1)-1)</f>
        <v>journalism</v>
      </c>
      <c r="R1058" t="str">
        <f>RIGHT(Table2[[#This Row],[Category and Sub-Category]],LEN(Table2[[#This Row],[Category and Sub-Category]])-FIND("/",Table2[[#This Row],[Category and Sub-Category]],1))</f>
        <v>audio</v>
      </c>
      <c r="S1058" s="13">
        <f>(((Table2[[#This Row],[launched_at]]/60)/60)/24)+DATE(1970,1,1)</f>
        <v>42058.719641203701</v>
      </c>
      <c r="T1058" s="13">
        <f>(((Table2[[#This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Table2[[#This Row],[pledged]]/Table2[[#This Row],[goal]]</f>
        <v>0</v>
      </c>
      <c r="P1059" s="8" t="e">
        <f>Table2[[#This Row],[pledged]]/Table2[[#This Row],[backers_count]]</f>
        <v>#DIV/0!</v>
      </c>
      <c r="Q1059" t="str">
        <f>LEFT(Table2[[#This Row],[Category and Sub-Category]],FIND("/",Table2[[#This Row],[Category and Sub-Category]],1)-1)</f>
        <v>journalism</v>
      </c>
      <c r="R1059" t="str">
        <f>RIGHT(Table2[[#This Row],[Category and Sub-Category]],LEN(Table2[[#This Row],[Category and Sub-Category]])-FIND("/",Table2[[#This Row],[Category and Sub-Category]],1))</f>
        <v>audio</v>
      </c>
      <c r="S1059" s="13">
        <f>(((Table2[[#This Row],[launched_at]]/60)/60)/24)+DATE(1970,1,1)</f>
        <v>42678.871331018512</v>
      </c>
      <c r="T1059" s="13">
        <f>(((Table2[[#This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Table2[[#This Row],[pledged]]/Table2[[#This Row],[goal]]</f>
        <v>0</v>
      </c>
      <c r="P1060" s="8" t="e">
        <f>Table2[[#This Row],[pledged]]/Table2[[#This Row],[backers_count]]</f>
        <v>#DIV/0!</v>
      </c>
      <c r="Q1060" t="str">
        <f>LEFT(Table2[[#This Row],[Category and Sub-Category]],FIND("/",Table2[[#This Row],[Category and Sub-Category]],1)-1)</f>
        <v>journalism</v>
      </c>
      <c r="R1060" t="str">
        <f>RIGHT(Table2[[#This Row],[Category and Sub-Category]],LEN(Table2[[#This Row],[Category and Sub-Category]])-FIND("/",Table2[[#This Row],[Category and Sub-Category]],1))</f>
        <v>audio</v>
      </c>
      <c r="S1060" s="13">
        <f>(((Table2[[#This Row],[launched_at]]/60)/60)/24)+DATE(1970,1,1)</f>
        <v>42047.900960648149</v>
      </c>
      <c r="T1060" s="13">
        <f>(((Table2[[#This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Table2[[#This Row],[pledged]]/Table2[[#This Row],[goal]]</f>
        <v>0</v>
      </c>
      <c r="P1061" s="8" t="e">
        <f>Table2[[#This Row],[pledged]]/Table2[[#This Row],[backers_count]]</f>
        <v>#DIV/0!</v>
      </c>
      <c r="Q1061" t="str">
        <f>LEFT(Table2[[#This Row],[Category and Sub-Category]],FIND("/",Table2[[#This Row],[Category and Sub-Category]],1)-1)</f>
        <v>journalism</v>
      </c>
      <c r="R1061" t="str">
        <f>RIGHT(Table2[[#This Row],[Category and Sub-Category]],LEN(Table2[[#This Row],[Category and Sub-Category]])-FIND("/",Table2[[#This Row],[Category and Sub-Category]],1))</f>
        <v>audio</v>
      </c>
      <c r="S1061" s="13">
        <f>(((Table2[[#This Row],[launched_at]]/60)/60)/24)+DATE(1970,1,1)</f>
        <v>42046.79</v>
      </c>
      <c r="T1061" s="13">
        <f>(((Table2[[#This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Table2[[#This Row],[pledged]]/Table2[[#This Row],[goal]]</f>
        <v>0.01</v>
      </c>
      <c r="P1062" s="8">
        <f>Table2[[#This Row],[pledged]]/Table2[[#This Row],[backers_count]]</f>
        <v>50</v>
      </c>
      <c r="Q1062" t="str">
        <f>LEFT(Table2[[#This Row],[Category and Sub-Category]],FIND("/",Table2[[#This Row],[Category and Sub-Category]],1)-1)</f>
        <v>journalism</v>
      </c>
      <c r="R1062" t="str">
        <f>RIGHT(Table2[[#This Row],[Category and Sub-Category]],LEN(Table2[[#This Row],[Category and Sub-Category]])-FIND("/",Table2[[#This Row],[Category and Sub-Category]],1))</f>
        <v>audio</v>
      </c>
      <c r="S1062" s="13">
        <f>(((Table2[[#This Row],[launched_at]]/60)/60)/24)+DATE(1970,1,1)</f>
        <v>42079.913113425922</v>
      </c>
      <c r="T1062" s="13">
        <f>(((Table2[[#This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Table2[[#This Row],[pledged]]/Table2[[#This Row],[goal]]</f>
        <v>0</v>
      </c>
      <c r="P1063" s="8" t="e">
        <f>Table2[[#This Row],[pledged]]/Table2[[#This Row],[backers_count]]</f>
        <v>#DIV/0!</v>
      </c>
      <c r="Q1063" t="str">
        <f>LEFT(Table2[[#This Row],[Category and Sub-Category]],FIND("/",Table2[[#This Row],[Category and Sub-Category]],1)-1)</f>
        <v>journalism</v>
      </c>
      <c r="R1063" t="str">
        <f>RIGHT(Table2[[#This Row],[Category and Sub-Category]],LEN(Table2[[#This Row],[Category and Sub-Category]])-FIND("/",Table2[[#This Row],[Category and Sub-Category]],1))</f>
        <v>audio</v>
      </c>
      <c r="S1063" s="13">
        <f>(((Table2[[#This Row],[launched_at]]/60)/60)/24)+DATE(1970,1,1)</f>
        <v>42432.276712962965</v>
      </c>
      <c r="T1063" s="13">
        <f>(((Table2[[#This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Table2[[#This Row],[pledged]]/Table2[[#This Row],[goal]]</f>
        <v>0.95477386934673369</v>
      </c>
      <c r="P1064" s="8">
        <f>Table2[[#This Row],[pledged]]/Table2[[#This Row],[backers_count]]</f>
        <v>47.5</v>
      </c>
      <c r="Q1064" t="str">
        <f>LEFT(Table2[[#This Row],[Category and Sub-Category]],FIND("/",Table2[[#This Row],[Category and Sub-Category]],1)-1)</f>
        <v>journalism</v>
      </c>
      <c r="R1064" t="str">
        <f>RIGHT(Table2[[#This Row],[Category and Sub-Category]],LEN(Table2[[#This Row],[Category and Sub-Category]])-FIND("/",Table2[[#This Row],[Category and Sub-Category]],1))</f>
        <v>audio</v>
      </c>
      <c r="S1064" s="13">
        <f>(((Table2[[#This Row],[launched_at]]/60)/60)/24)+DATE(1970,1,1)</f>
        <v>42556.807187500002</v>
      </c>
      <c r="T1064" s="13">
        <f>(((Table2[[#This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Table2[[#This Row],[pledged]]/Table2[[#This Row],[goal]]</f>
        <v>0</v>
      </c>
      <c r="P1065" s="8" t="e">
        <f>Table2[[#This Row],[pledged]]/Table2[[#This Row],[backers_count]]</f>
        <v>#DIV/0!</v>
      </c>
      <c r="Q1065" t="str">
        <f>LEFT(Table2[[#This Row],[Category and Sub-Category]],FIND("/",Table2[[#This Row],[Category and Sub-Category]],1)-1)</f>
        <v>journalism</v>
      </c>
      <c r="R1065" t="str">
        <f>RIGHT(Table2[[#This Row],[Category and Sub-Category]],LEN(Table2[[#This Row],[Category and Sub-Category]])-FIND("/",Table2[[#This Row],[Category and Sub-Category]],1))</f>
        <v>audio</v>
      </c>
      <c r="S1065" s="13">
        <f>(((Table2[[#This Row],[launched_at]]/60)/60)/24)+DATE(1970,1,1)</f>
        <v>42583.030810185184</v>
      </c>
      <c r="T1065" s="13">
        <f>(((Table2[[#This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Table2[[#This Row],[pledged]]/Table2[[#This Row],[goal]]</f>
        <v>8.9744444444444446E-2</v>
      </c>
      <c r="P1066" s="8">
        <f>Table2[[#This Row],[pledged]]/Table2[[#This Row],[backers_count]]</f>
        <v>65.666666666666671</v>
      </c>
      <c r="Q1066" t="str">
        <f>LEFT(Table2[[#This Row],[Category and Sub-Category]],FIND("/",Table2[[#This Row],[Category and Sub-Category]],1)-1)</f>
        <v>games</v>
      </c>
      <c r="R1066" t="str">
        <f>RIGHT(Table2[[#This Row],[Category and Sub-Category]],LEN(Table2[[#This Row],[Category and Sub-Category]])-FIND("/",Table2[[#This Row],[Category and Sub-Category]],1))</f>
        <v>video games</v>
      </c>
      <c r="S1066" s="13">
        <f>(((Table2[[#This Row],[launched_at]]/60)/60)/24)+DATE(1970,1,1)</f>
        <v>41417.228043981479</v>
      </c>
      <c r="T1066" s="13">
        <f>(((Table2[[#This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Table2[[#This Row],[pledged]]/Table2[[#This Row],[goal]]</f>
        <v>2.7E-2</v>
      </c>
      <c r="P1067" s="8">
        <f>Table2[[#This Row],[pledged]]/Table2[[#This Row],[backers_count]]</f>
        <v>16.2</v>
      </c>
      <c r="Q1067" t="str">
        <f>LEFT(Table2[[#This Row],[Category and Sub-Category]],FIND("/",Table2[[#This Row],[Category and Sub-Category]],1)-1)</f>
        <v>games</v>
      </c>
      <c r="R1067" t="str">
        <f>RIGHT(Table2[[#This Row],[Category and Sub-Category]],LEN(Table2[[#This Row],[Category and Sub-Category]])-FIND("/",Table2[[#This Row],[Category and Sub-Category]],1))</f>
        <v>video games</v>
      </c>
      <c r="S1067" s="13">
        <f>(((Table2[[#This Row],[launched_at]]/60)/60)/24)+DATE(1970,1,1)</f>
        <v>41661.381041666667</v>
      </c>
      <c r="T1067" s="13">
        <f>(((Table2[[#This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Table2[[#This Row],[pledged]]/Table2[[#This Row],[goal]]</f>
        <v>3.3673333333333333E-2</v>
      </c>
      <c r="P1068" s="8">
        <f>Table2[[#This Row],[pledged]]/Table2[[#This Row],[backers_count]]</f>
        <v>34.128378378378379</v>
      </c>
      <c r="Q1068" t="str">
        <f>LEFT(Table2[[#This Row],[Category and Sub-Category]],FIND("/",Table2[[#This Row],[Category and Sub-Category]],1)-1)</f>
        <v>games</v>
      </c>
      <c r="R1068" t="str">
        <f>RIGHT(Table2[[#This Row],[Category and Sub-Category]],LEN(Table2[[#This Row],[Category and Sub-Category]])-FIND("/",Table2[[#This Row],[Category and Sub-Category]],1))</f>
        <v>video games</v>
      </c>
      <c r="S1068" s="13">
        <f>(((Table2[[#This Row],[launched_at]]/60)/60)/24)+DATE(1970,1,1)</f>
        <v>41445.962754629632</v>
      </c>
      <c r="T1068" s="13">
        <f>(((Table2[[#This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Table2[[#This Row],[pledged]]/Table2[[#This Row],[goal]]</f>
        <v>0.26</v>
      </c>
      <c r="P1069" s="8">
        <f>Table2[[#This Row],[pledged]]/Table2[[#This Row],[backers_count]]</f>
        <v>13</v>
      </c>
      <c r="Q1069" t="str">
        <f>LEFT(Table2[[#This Row],[Category and Sub-Category]],FIND("/",Table2[[#This Row],[Category and Sub-Category]],1)-1)</f>
        <v>games</v>
      </c>
      <c r="R1069" t="str">
        <f>RIGHT(Table2[[#This Row],[Category and Sub-Category]],LEN(Table2[[#This Row],[Category and Sub-Category]])-FIND("/",Table2[[#This Row],[Category and Sub-Category]],1))</f>
        <v>video games</v>
      </c>
      <c r="S1069" s="13">
        <f>(((Table2[[#This Row],[launched_at]]/60)/60)/24)+DATE(1970,1,1)</f>
        <v>41599.855682870373</v>
      </c>
      <c r="T1069" s="13">
        <f>(((Table2[[#This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Table2[[#This Row],[pledged]]/Table2[[#This Row],[goal]]</f>
        <v>1.5E-3</v>
      </c>
      <c r="P1070" s="8">
        <f>Table2[[#This Row],[pledged]]/Table2[[#This Row],[backers_count]]</f>
        <v>11.25</v>
      </c>
      <c r="Q1070" t="str">
        <f>LEFT(Table2[[#This Row],[Category and Sub-Category]],FIND("/",Table2[[#This Row],[Category and Sub-Category]],1)-1)</f>
        <v>games</v>
      </c>
      <c r="R1070" t="str">
        <f>RIGHT(Table2[[#This Row],[Category and Sub-Category]],LEN(Table2[[#This Row],[Category and Sub-Category]])-FIND("/",Table2[[#This Row],[Category and Sub-Category]],1))</f>
        <v>video games</v>
      </c>
      <c r="S1070" s="13">
        <f>(((Table2[[#This Row],[launched_at]]/60)/60)/24)+DATE(1970,1,1)</f>
        <v>42440.371111111104</v>
      </c>
      <c r="T1070" s="13">
        <f>(((Table2[[#This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Table2[[#This Row],[pledged]]/Table2[[#This Row],[goal]]</f>
        <v>0.38636363636363635</v>
      </c>
      <c r="P1071" s="8">
        <f>Table2[[#This Row],[pledged]]/Table2[[#This Row],[backers_count]]</f>
        <v>40.476190476190474</v>
      </c>
      <c r="Q1071" t="str">
        <f>LEFT(Table2[[#This Row],[Category and Sub-Category]],FIND("/",Table2[[#This Row],[Category and Sub-Category]],1)-1)</f>
        <v>games</v>
      </c>
      <c r="R1071" t="str">
        <f>RIGHT(Table2[[#This Row],[Category and Sub-Category]],LEN(Table2[[#This Row],[Category and Sub-Category]])-FIND("/",Table2[[#This Row],[Category and Sub-Category]],1))</f>
        <v>video games</v>
      </c>
      <c r="S1071" s="13">
        <f>(((Table2[[#This Row],[launched_at]]/60)/60)/24)+DATE(1970,1,1)</f>
        <v>41572.229849537034</v>
      </c>
      <c r="T1071" s="13">
        <f>(((Table2[[#This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Table2[[#This Row],[pledged]]/Table2[[#This Row],[goal]]</f>
        <v>7.0000000000000001E-3</v>
      </c>
      <c r="P1072" s="8">
        <f>Table2[[#This Row],[pledged]]/Table2[[#This Row],[backers_count]]</f>
        <v>35</v>
      </c>
      <c r="Q1072" t="str">
        <f>LEFT(Table2[[#This Row],[Category and Sub-Category]],FIND("/",Table2[[#This Row],[Category and Sub-Category]],1)-1)</f>
        <v>games</v>
      </c>
      <c r="R1072" t="str">
        <f>RIGHT(Table2[[#This Row],[Category and Sub-Category]],LEN(Table2[[#This Row],[Category and Sub-Category]])-FIND("/",Table2[[#This Row],[Category and Sub-Category]],1))</f>
        <v>video games</v>
      </c>
      <c r="S1072" s="13">
        <f>(((Table2[[#This Row],[launched_at]]/60)/60)/24)+DATE(1970,1,1)</f>
        <v>41163.011828703704</v>
      </c>
      <c r="T1072" s="13">
        <f>(((Table2[[#This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Table2[[#This Row],[pledged]]/Table2[[#This Row],[goal]]</f>
        <v>0</v>
      </c>
      <c r="P1073" s="8" t="e">
        <f>Table2[[#This Row],[pledged]]/Table2[[#This Row],[backers_count]]</f>
        <v>#DIV/0!</v>
      </c>
      <c r="Q1073" t="str">
        <f>LEFT(Table2[[#This Row],[Category and Sub-Category]],FIND("/",Table2[[#This Row],[Category and Sub-Category]],1)-1)</f>
        <v>games</v>
      </c>
      <c r="R1073" t="str">
        <f>RIGHT(Table2[[#This Row],[Category and Sub-Category]],LEN(Table2[[#This Row],[Category and Sub-Category]])-FIND("/",Table2[[#This Row],[Category and Sub-Category]],1))</f>
        <v>video games</v>
      </c>
      <c r="S1073" s="13">
        <f>(((Table2[[#This Row],[launched_at]]/60)/60)/24)+DATE(1970,1,1)</f>
        <v>42295.753391203703</v>
      </c>
      <c r="T1073" s="13">
        <f>(((Table2[[#This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Table2[[#This Row],[pledged]]/Table2[[#This Row],[goal]]</f>
        <v>6.8000000000000005E-4</v>
      </c>
      <c r="P1074" s="8">
        <f>Table2[[#This Row],[pledged]]/Table2[[#This Row],[backers_count]]</f>
        <v>12.75</v>
      </c>
      <c r="Q1074" t="str">
        <f>LEFT(Table2[[#This Row],[Category and Sub-Category]],FIND("/",Table2[[#This Row],[Category and Sub-Category]],1)-1)</f>
        <v>games</v>
      </c>
      <c r="R1074" t="str">
        <f>RIGHT(Table2[[#This Row],[Category and Sub-Category]],LEN(Table2[[#This Row],[Category and Sub-Category]])-FIND("/",Table2[[#This Row],[Category and Sub-Category]],1))</f>
        <v>video games</v>
      </c>
      <c r="S1074" s="13">
        <f>(((Table2[[#This Row],[launched_at]]/60)/60)/24)+DATE(1970,1,1)</f>
        <v>41645.832141203704</v>
      </c>
      <c r="T1074" s="13">
        <f>(((Table2[[#This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Table2[[#This Row],[pledged]]/Table2[[#This Row],[goal]]</f>
        <v>1.3333333333333334E-2</v>
      </c>
      <c r="P1075" s="8">
        <f>Table2[[#This Row],[pledged]]/Table2[[#This Row],[backers_count]]</f>
        <v>10</v>
      </c>
      <c r="Q1075" t="str">
        <f>LEFT(Table2[[#This Row],[Category and Sub-Category]],FIND("/",Table2[[#This Row],[Category and Sub-Category]],1)-1)</f>
        <v>games</v>
      </c>
      <c r="R1075" t="str">
        <f>RIGHT(Table2[[#This Row],[Category and Sub-Category]],LEN(Table2[[#This Row],[Category and Sub-Category]])-FIND("/",Table2[[#This Row],[Category and Sub-Category]],1))</f>
        <v>video games</v>
      </c>
      <c r="S1075" s="13">
        <f>(((Table2[[#This Row],[launched_at]]/60)/60)/24)+DATE(1970,1,1)</f>
        <v>40802.964594907404</v>
      </c>
      <c r="T1075" s="13">
        <f>(((Table2[[#This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Table2[[#This Row],[pledged]]/Table2[[#This Row],[goal]]</f>
        <v>6.3092592592592589E-2</v>
      </c>
      <c r="P1076" s="8">
        <f>Table2[[#This Row],[pledged]]/Table2[[#This Row],[backers_count]]</f>
        <v>113.56666666666666</v>
      </c>
      <c r="Q1076" t="str">
        <f>LEFT(Table2[[#This Row],[Category and Sub-Category]],FIND("/",Table2[[#This Row],[Category and Sub-Category]],1)-1)</f>
        <v>games</v>
      </c>
      <c r="R1076" t="str">
        <f>RIGHT(Table2[[#This Row],[Category and Sub-Category]],LEN(Table2[[#This Row],[Category and Sub-Category]])-FIND("/",Table2[[#This Row],[Category and Sub-Category]],1))</f>
        <v>video games</v>
      </c>
      <c r="S1076" s="13">
        <f>(((Table2[[#This Row],[launched_at]]/60)/60)/24)+DATE(1970,1,1)</f>
        <v>41613.172974537039</v>
      </c>
      <c r="T1076" s="13">
        <f>(((Table2[[#This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Table2[[#This Row],[pledged]]/Table2[[#This Row],[goal]]</f>
        <v>4.4999999999999998E-2</v>
      </c>
      <c r="P1077" s="8">
        <f>Table2[[#This Row],[pledged]]/Table2[[#This Row],[backers_count]]</f>
        <v>15</v>
      </c>
      <c r="Q1077" t="str">
        <f>LEFT(Table2[[#This Row],[Category and Sub-Category]],FIND("/",Table2[[#This Row],[Category and Sub-Category]],1)-1)</f>
        <v>games</v>
      </c>
      <c r="R1077" t="str">
        <f>RIGHT(Table2[[#This Row],[Category and Sub-Category]],LEN(Table2[[#This Row],[Category and Sub-Category]])-FIND("/",Table2[[#This Row],[Category and Sub-Category]],1))</f>
        <v>video games</v>
      </c>
      <c r="S1077" s="13">
        <f>(((Table2[[#This Row],[launched_at]]/60)/60)/24)+DATE(1970,1,1)</f>
        <v>41005.904120370367</v>
      </c>
      <c r="T1077" s="13">
        <f>(((Table2[[#This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Table2[[#This Row],[pledged]]/Table2[[#This Row],[goal]]</f>
        <v>0.62765333333333329</v>
      </c>
      <c r="P1078" s="8">
        <f>Table2[[#This Row],[pledged]]/Table2[[#This Row],[backers_count]]</f>
        <v>48.281025641025643</v>
      </c>
      <c r="Q1078" t="str">
        <f>LEFT(Table2[[#This Row],[Category and Sub-Category]],FIND("/",Table2[[#This Row],[Category and Sub-Category]],1)-1)</f>
        <v>games</v>
      </c>
      <c r="R1078" t="str">
        <f>RIGHT(Table2[[#This Row],[Category and Sub-Category]],LEN(Table2[[#This Row],[Category and Sub-Category]])-FIND("/",Table2[[#This Row],[Category and Sub-Category]],1))</f>
        <v>video games</v>
      </c>
      <c r="S1078" s="13">
        <f>(((Table2[[#This Row],[launched_at]]/60)/60)/24)+DATE(1970,1,1)</f>
        <v>41838.377893518518</v>
      </c>
      <c r="T1078" s="13">
        <f>(((Table2[[#This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Table2[[#This Row],[pledged]]/Table2[[#This Row],[goal]]</f>
        <v>0.29376000000000002</v>
      </c>
      <c r="P1079" s="8">
        <f>Table2[[#This Row],[pledged]]/Table2[[#This Row],[backers_count]]</f>
        <v>43.976047904191617</v>
      </c>
      <c r="Q1079" t="str">
        <f>LEFT(Table2[[#This Row],[Category and Sub-Category]],FIND("/",Table2[[#This Row],[Category and Sub-Category]],1)-1)</f>
        <v>games</v>
      </c>
      <c r="R1079" t="str">
        <f>RIGHT(Table2[[#This Row],[Category and Sub-Category]],LEN(Table2[[#This Row],[Category and Sub-Category]])-FIND("/",Table2[[#This Row],[Category and Sub-Category]],1))</f>
        <v>video games</v>
      </c>
      <c r="S1079" s="13">
        <f>(((Table2[[#This Row],[launched_at]]/60)/60)/24)+DATE(1970,1,1)</f>
        <v>42353.16679398148</v>
      </c>
      <c r="T1079" s="13">
        <f>(((Table2[[#This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Table2[[#This Row],[pledged]]/Table2[[#This Row],[goal]]</f>
        <v>7.4999999999999997E-2</v>
      </c>
      <c r="P1080" s="8">
        <f>Table2[[#This Row],[pledged]]/Table2[[#This Row],[backers_count]]</f>
        <v>9</v>
      </c>
      <c r="Q1080" t="str">
        <f>LEFT(Table2[[#This Row],[Category and Sub-Category]],FIND("/",Table2[[#This Row],[Category and Sub-Category]],1)-1)</f>
        <v>games</v>
      </c>
      <c r="R1080" t="str">
        <f>RIGHT(Table2[[#This Row],[Category and Sub-Category]],LEN(Table2[[#This Row],[Category and Sub-Category]])-FIND("/",Table2[[#This Row],[Category and Sub-Category]],1))</f>
        <v>video games</v>
      </c>
      <c r="S1080" s="13">
        <f>(((Table2[[#This Row],[launched_at]]/60)/60)/24)+DATE(1970,1,1)</f>
        <v>40701.195844907408</v>
      </c>
      <c r="T1080" s="13">
        <f>(((Table2[[#This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Table2[[#This Row],[pledged]]/Table2[[#This Row],[goal]]</f>
        <v>2.6076923076923077E-2</v>
      </c>
      <c r="P1081" s="8">
        <f>Table2[[#This Row],[pledged]]/Table2[[#This Row],[backers_count]]</f>
        <v>37.666666666666664</v>
      </c>
      <c r="Q1081" t="str">
        <f>LEFT(Table2[[#This Row],[Category and Sub-Category]],FIND("/",Table2[[#This Row],[Category and Sub-Category]],1)-1)</f>
        <v>games</v>
      </c>
      <c r="R1081" t="str">
        <f>RIGHT(Table2[[#This Row],[Category and Sub-Category]],LEN(Table2[[#This Row],[Category and Sub-Category]])-FIND("/",Table2[[#This Row],[Category and Sub-Category]],1))</f>
        <v>video games</v>
      </c>
      <c r="S1081" s="13">
        <f>(((Table2[[#This Row],[launched_at]]/60)/60)/24)+DATE(1970,1,1)</f>
        <v>42479.566388888896</v>
      </c>
      <c r="T1081" s="13">
        <f>(((Table2[[#This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Table2[[#This Row],[pledged]]/Table2[[#This Row],[goal]]</f>
        <v>9.1050000000000006E-2</v>
      </c>
      <c r="P1082" s="8">
        <f>Table2[[#This Row],[pledged]]/Table2[[#This Row],[backers_count]]</f>
        <v>18.581632653061224</v>
      </c>
      <c r="Q1082" t="str">
        <f>LEFT(Table2[[#This Row],[Category and Sub-Category]],FIND("/",Table2[[#This Row],[Category and Sub-Category]],1)-1)</f>
        <v>games</v>
      </c>
      <c r="R1082" t="str">
        <f>RIGHT(Table2[[#This Row],[Category and Sub-Category]],LEN(Table2[[#This Row],[Category and Sub-Category]])-FIND("/",Table2[[#This Row],[Category and Sub-Category]],1))</f>
        <v>video games</v>
      </c>
      <c r="S1082" s="13">
        <f>(((Table2[[#This Row],[launched_at]]/60)/60)/24)+DATE(1970,1,1)</f>
        <v>41740.138113425928</v>
      </c>
      <c r="T1082" s="13">
        <f>(((Table2[[#This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Table2[[#This Row],[pledged]]/Table2[[#This Row],[goal]]</f>
        <v>1.7647058823529413E-4</v>
      </c>
      <c r="P1083" s="8">
        <f>Table2[[#This Row],[pledged]]/Table2[[#This Row],[backers_count]]</f>
        <v>3</v>
      </c>
      <c r="Q1083" t="str">
        <f>LEFT(Table2[[#This Row],[Category and Sub-Category]],FIND("/",Table2[[#This Row],[Category and Sub-Category]],1)-1)</f>
        <v>games</v>
      </c>
      <c r="R1083" t="str">
        <f>RIGHT(Table2[[#This Row],[Category and Sub-Category]],LEN(Table2[[#This Row],[Category and Sub-Category]])-FIND("/",Table2[[#This Row],[Category and Sub-Category]],1))</f>
        <v>video games</v>
      </c>
      <c r="S1083" s="13">
        <f>(((Table2[[#This Row],[launched_at]]/60)/60)/24)+DATE(1970,1,1)</f>
        <v>42002.926990740743</v>
      </c>
      <c r="T1083" s="13">
        <f>(((Table2[[#This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Table2[[#This Row],[pledged]]/Table2[[#This Row],[goal]]</f>
        <v>5.5999999999999999E-3</v>
      </c>
      <c r="P1084" s="8">
        <f>Table2[[#This Row],[pledged]]/Table2[[#This Row],[backers_count]]</f>
        <v>18.666666666666668</v>
      </c>
      <c r="Q1084" t="str">
        <f>LEFT(Table2[[#This Row],[Category and Sub-Category]],FIND("/",Table2[[#This Row],[Category and Sub-Category]],1)-1)</f>
        <v>games</v>
      </c>
      <c r="R1084" t="str">
        <f>RIGHT(Table2[[#This Row],[Category and Sub-Category]],LEN(Table2[[#This Row],[Category and Sub-Category]])-FIND("/",Table2[[#This Row],[Category and Sub-Category]],1))</f>
        <v>video games</v>
      </c>
      <c r="S1084" s="13">
        <f>(((Table2[[#This Row],[launched_at]]/60)/60)/24)+DATE(1970,1,1)</f>
        <v>41101.906111111115</v>
      </c>
      <c r="T1084" s="13">
        <f>(((Table2[[#This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Table2[[#This Row],[pledged]]/Table2[[#This Row],[goal]]</f>
        <v>8.2000000000000007E-3</v>
      </c>
      <c r="P1085" s="8">
        <f>Table2[[#This Row],[pledged]]/Table2[[#This Row],[backers_count]]</f>
        <v>410</v>
      </c>
      <c r="Q1085" t="str">
        <f>LEFT(Table2[[#This Row],[Category and Sub-Category]],FIND("/",Table2[[#This Row],[Category and Sub-Category]],1)-1)</f>
        <v>games</v>
      </c>
      <c r="R1085" t="str">
        <f>RIGHT(Table2[[#This Row],[Category and Sub-Category]],LEN(Table2[[#This Row],[Category and Sub-Category]])-FIND("/",Table2[[#This Row],[Category and Sub-Category]],1))</f>
        <v>video games</v>
      </c>
      <c r="S1085" s="13">
        <f>(((Table2[[#This Row],[launched_at]]/60)/60)/24)+DATE(1970,1,1)</f>
        <v>41793.659525462965</v>
      </c>
      <c r="T1085" s="13">
        <f>(((Table2[[#This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Table2[[#This Row],[pledged]]/Table2[[#This Row],[goal]]</f>
        <v>0</v>
      </c>
      <c r="P1086" s="8" t="e">
        <f>Table2[[#This Row],[pledged]]/Table2[[#This Row],[backers_count]]</f>
        <v>#DIV/0!</v>
      </c>
      <c r="Q1086" t="str">
        <f>LEFT(Table2[[#This Row],[Category and Sub-Category]],FIND("/",Table2[[#This Row],[Category and Sub-Category]],1)-1)</f>
        <v>games</v>
      </c>
      <c r="R1086" t="str">
        <f>RIGHT(Table2[[#This Row],[Category and Sub-Category]],LEN(Table2[[#This Row],[Category and Sub-Category]])-FIND("/",Table2[[#This Row],[Category and Sub-Category]],1))</f>
        <v>video games</v>
      </c>
      <c r="S1086" s="13">
        <f>(((Table2[[#This Row],[launched_at]]/60)/60)/24)+DATE(1970,1,1)</f>
        <v>41829.912083333329</v>
      </c>
      <c r="T1086" s="13">
        <f>(((Table2[[#This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Table2[[#This Row],[pledged]]/Table2[[#This Row],[goal]]</f>
        <v>3.4200000000000001E-2</v>
      </c>
      <c r="P1087" s="8">
        <f>Table2[[#This Row],[pledged]]/Table2[[#This Row],[backers_count]]</f>
        <v>114</v>
      </c>
      <c r="Q1087" t="str">
        <f>LEFT(Table2[[#This Row],[Category and Sub-Category]],FIND("/",Table2[[#This Row],[Category and Sub-Category]],1)-1)</f>
        <v>games</v>
      </c>
      <c r="R1087" t="str">
        <f>RIGHT(Table2[[#This Row],[Category and Sub-Category]],LEN(Table2[[#This Row],[Category and Sub-Category]])-FIND("/",Table2[[#This Row],[Category and Sub-Category]],1))</f>
        <v>video games</v>
      </c>
      <c r="S1087" s="13">
        <f>(((Table2[[#This Row],[launched_at]]/60)/60)/24)+DATE(1970,1,1)</f>
        <v>42413.671006944445</v>
      </c>
      <c r="T1087" s="13">
        <f>(((Table2[[#This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Table2[[#This Row],[pledged]]/Table2[[#This Row],[goal]]</f>
        <v>8.3333333333333339E-4</v>
      </c>
      <c r="P1088" s="8">
        <f>Table2[[#This Row],[pledged]]/Table2[[#This Row],[backers_count]]</f>
        <v>7.5</v>
      </c>
      <c r="Q1088" t="str">
        <f>LEFT(Table2[[#This Row],[Category and Sub-Category]],FIND("/",Table2[[#This Row],[Category and Sub-Category]],1)-1)</f>
        <v>games</v>
      </c>
      <c r="R1088" t="str">
        <f>RIGHT(Table2[[#This Row],[Category and Sub-Category]],LEN(Table2[[#This Row],[Category and Sub-Category]])-FIND("/",Table2[[#This Row],[Category and Sub-Category]],1))</f>
        <v>video games</v>
      </c>
      <c r="S1088" s="13">
        <f>(((Table2[[#This Row],[launched_at]]/60)/60)/24)+DATE(1970,1,1)</f>
        <v>41845.866793981484</v>
      </c>
      <c r="T1088" s="13">
        <f>(((Table2[[#This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Table2[[#This Row],[pledged]]/Table2[[#This Row],[goal]]</f>
        <v>0</v>
      </c>
      <c r="P1089" s="8" t="e">
        <f>Table2[[#This Row],[pledged]]/Table2[[#This Row],[backers_count]]</f>
        <v>#DIV/0!</v>
      </c>
      <c r="Q1089" t="str">
        <f>LEFT(Table2[[#This Row],[Category and Sub-Category]],FIND("/",Table2[[#This Row],[Category and Sub-Category]],1)-1)</f>
        <v>games</v>
      </c>
      <c r="R1089" t="str">
        <f>RIGHT(Table2[[#This Row],[Category and Sub-Category]],LEN(Table2[[#This Row],[Category and Sub-Category]])-FIND("/",Table2[[#This Row],[Category and Sub-Category]],1))</f>
        <v>video games</v>
      </c>
      <c r="S1089" s="13">
        <f>(((Table2[[#This Row],[launched_at]]/60)/60)/24)+DATE(1970,1,1)</f>
        <v>41775.713969907411</v>
      </c>
      <c r="T1089" s="13">
        <f>(((Table2[[#This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Table2[[#This Row],[pledged]]/Table2[[#This Row],[goal]]</f>
        <v>0.14182977777777778</v>
      </c>
      <c r="P1090" s="8">
        <f>Table2[[#This Row],[pledged]]/Table2[[#This Row],[backers_count]]</f>
        <v>43.41727891156463</v>
      </c>
      <c r="Q1090" t="str">
        <f>LEFT(Table2[[#This Row],[Category and Sub-Category]],FIND("/",Table2[[#This Row],[Category and Sub-Category]],1)-1)</f>
        <v>games</v>
      </c>
      <c r="R1090" t="str">
        <f>RIGHT(Table2[[#This Row],[Category and Sub-Category]],LEN(Table2[[#This Row],[Category and Sub-Category]])-FIND("/",Table2[[#This Row],[Category and Sub-Category]],1))</f>
        <v>video games</v>
      </c>
      <c r="S1090" s="13">
        <f>(((Table2[[#This Row],[launched_at]]/60)/60)/24)+DATE(1970,1,1)</f>
        <v>41723.799386574072</v>
      </c>
      <c r="T1090" s="13">
        <f>(((Table2[[#This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Table2[[#This Row],[pledged]]/Table2[[#This Row],[goal]]</f>
        <v>7.8266666666666665E-2</v>
      </c>
      <c r="P1091" s="8">
        <f>Table2[[#This Row],[pledged]]/Table2[[#This Row],[backers_count]]</f>
        <v>23.959183673469386</v>
      </c>
      <c r="Q1091" t="str">
        <f>LEFT(Table2[[#This Row],[Category and Sub-Category]],FIND("/",Table2[[#This Row],[Category and Sub-Category]],1)-1)</f>
        <v>games</v>
      </c>
      <c r="R1091" t="str">
        <f>RIGHT(Table2[[#This Row],[Category and Sub-Category]],LEN(Table2[[#This Row],[Category and Sub-Category]])-FIND("/",Table2[[#This Row],[Category and Sub-Category]],1))</f>
        <v>video games</v>
      </c>
      <c r="S1091" s="13">
        <f>(((Table2[[#This Row],[launched_at]]/60)/60)/24)+DATE(1970,1,1)</f>
        <v>42151.189525462964</v>
      </c>
      <c r="T1091" s="13">
        <f>(((Table2[[#This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Table2[[#This Row],[pledged]]/Table2[[#This Row],[goal]]</f>
        <v>3.8464497269020693E-4</v>
      </c>
      <c r="P1092" s="8">
        <f>Table2[[#This Row],[pledged]]/Table2[[#This Row],[backers_count]]</f>
        <v>5</v>
      </c>
      <c r="Q1092" t="str">
        <f>LEFT(Table2[[#This Row],[Category and Sub-Category]],FIND("/",Table2[[#This Row],[Category and Sub-Category]],1)-1)</f>
        <v>games</v>
      </c>
      <c r="R1092" t="str">
        <f>RIGHT(Table2[[#This Row],[Category and Sub-Category]],LEN(Table2[[#This Row],[Category and Sub-Category]])-FIND("/",Table2[[#This Row],[Category and Sub-Category]],1))</f>
        <v>video games</v>
      </c>
      <c r="S1092" s="13">
        <f>(((Table2[[#This Row],[launched_at]]/60)/60)/24)+DATE(1970,1,1)</f>
        <v>42123.185798611114</v>
      </c>
      <c r="T1092" s="13">
        <f>(((Table2[[#This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Table2[[#This Row],[pledged]]/Table2[[#This Row],[goal]]</f>
        <v>0.125</v>
      </c>
      <c r="P1093" s="8">
        <f>Table2[[#This Row],[pledged]]/Table2[[#This Row],[backers_count]]</f>
        <v>12.5</v>
      </c>
      <c r="Q1093" t="str">
        <f>LEFT(Table2[[#This Row],[Category and Sub-Category]],FIND("/",Table2[[#This Row],[Category and Sub-Category]],1)-1)</f>
        <v>games</v>
      </c>
      <c r="R1093" t="str">
        <f>RIGHT(Table2[[#This Row],[Category and Sub-Category]],LEN(Table2[[#This Row],[Category and Sub-Category]])-FIND("/",Table2[[#This Row],[Category and Sub-Category]],1))</f>
        <v>video games</v>
      </c>
      <c r="S1093" s="13">
        <f>(((Table2[[#This Row],[launched_at]]/60)/60)/24)+DATE(1970,1,1)</f>
        <v>42440.820277777777</v>
      </c>
      <c r="T1093" s="13">
        <f>(((Table2[[#This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Table2[[#This Row],[pledged]]/Table2[[#This Row],[goal]]</f>
        <v>1.0500000000000001E-2</v>
      </c>
      <c r="P1094" s="8">
        <f>Table2[[#This Row],[pledged]]/Table2[[#This Row],[backers_count]]</f>
        <v>3</v>
      </c>
      <c r="Q1094" t="str">
        <f>LEFT(Table2[[#This Row],[Category and Sub-Category]],FIND("/",Table2[[#This Row],[Category and Sub-Category]],1)-1)</f>
        <v>games</v>
      </c>
      <c r="R1094" t="str">
        <f>RIGHT(Table2[[#This Row],[Category and Sub-Category]],LEN(Table2[[#This Row],[Category and Sub-Category]])-FIND("/",Table2[[#This Row],[Category and Sub-Category]],1))</f>
        <v>video games</v>
      </c>
      <c r="S1094" s="13">
        <f>(((Table2[[#This Row],[launched_at]]/60)/60)/24)+DATE(1970,1,1)</f>
        <v>41250.025902777779</v>
      </c>
      <c r="T1094" s="13">
        <f>(((Table2[[#This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Table2[[#This Row],[pledged]]/Table2[[#This Row],[goal]]</f>
        <v>0.14083333333333334</v>
      </c>
      <c r="P1095" s="8">
        <f>Table2[[#This Row],[pledged]]/Table2[[#This Row],[backers_count]]</f>
        <v>10.5625</v>
      </c>
      <c r="Q1095" t="str">
        <f>LEFT(Table2[[#This Row],[Category and Sub-Category]],FIND("/",Table2[[#This Row],[Category and Sub-Category]],1)-1)</f>
        <v>games</v>
      </c>
      <c r="R1095" t="str">
        <f>RIGHT(Table2[[#This Row],[Category and Sub-Category]],LEN(Table2[[#This Row],[Category and Sub-Category]])-FIND("/",Table2[[#This Row],[Category and Sub-Category]],1))</f>
        <v>video games</v>
      </c>
      <c r="S1095" s="13">
        <f>(((Table2[[#This Row],[launched_at]]/60)/60)/24)+DATE(1970,1,1)</f>
        <v>42396.973807870367</v>
      </c>
      <c r="T1095" s="13">
        <f>(((Table2[[#This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Table2[[#This Row],[pledged]]/Table2[[#This Row],[goal]]</f>
        <v>0.18300055555555556</v>
      </c>
      <c r="P1096" s="8">
        <f>Table2[[#This Row],[pledged]]/Table2[[#This Row],[backers_count]]</f>
        <v>122.00037037037038</v>
      </c>
      <c r="Q1096" t="str">
        <f>LEFT(Table2[[#This Row],[Category and Sub-Category]],FIND("/",Table2[[#This Row],[Category and Sub-Category]],1)-1)</f>
        <v>games</v>
      </c>
      <c r="R1096" t="str">
        <f>RIGHT(Table2[[#This Row],[Category and Sub-Category]],LEN(Table2[[#This Row],[Category and Sub-Category]])-FIND("/",Table2[[#This Row],[Category and Sub-Category]],1))</f>
        <v>video games</v>
      </c>
      <c r="S1096" s="13">
        <f>(((Table2[[#This Row],[launched_at]]/60)/60)/24)+DATE(1970,1,1)</f>
        <v>40795.713344907403</v>
      </c>
      <c r="T1096" s="13">
        <f>(((Table2[[#This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Table2[[#This Row],[pledged]]/Table2[[#This Row],[goal]]</f>
        <v>5.0347999999999997E-2</v>
      </c>
      <c r="P1097" s="8">
        <f>Table2[[#This Row],[pledged]]/Table2[[#This Row],[backers_count]]</f>
        <v>267.80851063829789</v>
      </c>
      <c r="Q1097" t="str">
        <f>LEFT(Table2[[#This Row],[Category and Sub-Category]],FIND("/",Table2[[#This Row],[Category and Sub-Category]],1)-1)</f>
        <v>games</v>
      </c>
      <c r="R1097" t="str">
        <f>RIGHT(Table2[[#This Row],[Category and Sub-Category]],LEN(Table2[[#This Row],[Category and Sub-Category]])-FIND("/",Table2[[#This Row],[Category and Sub-Category]],1))</f>
        <v>video games</v>
      </c>
      <c r="S1097" s="13">
        <f>(((Table2[[#This Row],[launched_at]]/60)/60)/24)+DATE(1970,1,1)</f>
        <v>41486.537268518521</v>
      </c>
      <c r="T1097" s="13">
        <f>(((Table2[[#This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Table2[[#This Row],[pledged]]/Table2[[#This Row],[goal]]</f>
        <v>0.17933333333333334</v>
      </c>
      <c r="P1098" s="8">
        <f>Table2[[#This Row],[pledged]]/Table2[[#This Row],[backers_count]]</f>
        <v>74.206896551724142</v>
      </c>
      <c r="Q1098" t="str">
        <f>LEFT(Table2[[#This Row],[Category and Sub-Category]],FIND("/",Table2[[#This Row],[Category and Sub-Category]],1)-1)</f>
        <v>games</v>
      </c>
      <c r="R1098" t="str">
        <f>RIGHT(Table2[[#This Row],[Category and Sub-Category]],LEN(Table2[[#This Row],[Category and Sub-Category]])-FIND("/",Table2[[#This Row],[Category and Sub-Category]],1))</f>
        <v>video games</v>
      </c>
      <c r="S1098" s="13">
        <f>(((Table2[[#This Row],[launched_at]]/60)/60)/24)+DATE(1970,1,1)</f>
        <v>41885.51798611111</v>
      </c>
      <c r="T1098" s="13">
        <f>(((Table2[[#This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Table2[[#This Row],[pledged]]/Table2[[#This Row],[goal]]</f>
        <v>4.6999999999999999E-4</v>
      </c>
      <c r="P1099" s="8">
        <f>Table2[[#This Row],[pledged]]/Table2[[#This Row],[backers_count]]</f>
        <v>6.7142857142857144</v>
      </c>
      <c r="Q1099" t="str">
        <f>LEFT(Table2[[#This Row],[Category and Sub-Category]],FIND("/",Table2[[#This Row],[Category and Sub-Category]],1)-1)</f>
        <v>games</v>
      </c>
      <c r="R1099" t="str">
        <f>RIGHT(Table2[[#This Row],[Category and Sub-Category]],LEN(Table2[[#This Row],[Category and Sub-Category]])-FIND("/",Table2[[#This Row],[Category and Sub-Category]],1))</f>
        <v>video games</v>
      </c>
      <c r="S1099" s="13">
        <f>(((Table2[[#This Row],[launched_at]]/60)/60)/24)+DATE(1970,1,1)</f>
        <v>41660.792557870373</v>
      </c>
      <c r="T1099" s="13">
        <f>(((Table2[[#This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Table2[[#This Row],[pledged]]/Table2[[#This Row],[goal]]</f>
        <v>7.2120000000000004E-2</v>
      </c>
      <c r="P1100" s="8">
        <f>Table2[[#This Row],[pledged]]/Table2[[#This Row],[backers_count]]</f>
        <v>81.954545454545453</v>
      </c>
      <c r="Q1100" t="str">
        <f>LEFT(Table2[[#This Row],[Category and Sub-Category]],FIND("/",Table2[[#This Row],[Category and Sub-Category]],1)-1)</f>
        <v>games</v>
      </c>
      <c r="R1100" t="str">
        <f>RIGHT(Table2[[#This Row],[Category and Sub-Category]],LEN(Table2[[#This Row],[Category and Sub-Category]])-FIND("/",Table2[[#This Row],[Category and Sub-Category]],1))</f>
        <v>video games</v>
      </c>
      <c r="S1100" s="13">
        <f>(((Table2[[#This Row],[launched_at]]/60)/60)/24)+DATE(1970,1,1)</f>
        <v>41712.762673611112</v>
      </c>
      <c r="T1100" s="13">
        <f>(((Table2[[#This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Table2[[#This Row],[pledged]]/Table2[[#This Row],[goal]]</f>
        <v>5.0000000000000001E-3</v>
      </c>
      <c r="P1101" s="8">
        <f>Table2[[#This Row],[pledged]]/Table2[[#This Row],[backers_count]]</f>
        <v>25</v>
      </c>
      <c r="Q1101" t="str">
        <f>LEFT(Table2[[#This Row],[Category and Sub-Category]],FIND("/",Table2[[#This Row],[Category and Sub-Category]],1)-1)</f>
        <v>games</v>
      </c>
      <c r="R1101" t="str">
        <f>RIGHT(Table2[[#This Row],[Category and Sub-Category]],LEN(Table2[[#This Row],[Category and Sub-Category]])-FIND("/",Table2[[#This Row],[Category and Sub-Category]],1))</f>
        <v>video games</v>
      </c>
      <c r="S1101" s="13">
        <f>(((Table2[[#This Row],[launched_at]]/60)/60)/24)+DATE(1970,1,1)</f>
        <v>42107.836435185185</v>
      </c>
      <c r="T1101" s="13">
        <f>(((Table2[[#This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Table2[[#This Row],[pledged]]/Table2[[#This Row],[goal]]</f>
        <v>2.5000000000000001E-2</v>
      </c>
      <c r="P1102" s="8">
        <f>Table2[[#This Row],[pledged]]/Table2[[#This Row],[backers_count]]</f>
        <v>10</v>
      </c>
      <c r="Q1102" t="str">
        <f>LEFT(Table2[[#This Row],[Category and Sub-Category]],FIND("/",Table2[[#This Row],[Category and Sub-Category]],1)-1)</f>
        <v>games</v>
      </c>
      <c r="R1102" t="str">
        <f>RIGHT(Table2[[#This Row],[Category and Sub-Category]],LEN(Table2[[#This Row],[Category and Sub-Category]])-FIND("/",Table2[[#This Row],[Category and Sub-Category]],1))</f>
        <v>video games</v>
      </c>
      <c r="S1102" s="13">
        <f>(((Table2[[#This Row],[launched_at]]/60)/60)/24)+DATE(1970,1,1)</f>
        <v>42384.110775462963</v>
      </c>
      <c r="T1102" s="13">
        <f>(((Table2[[#This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Table2[[#This Row],[pledged]]/Table2[[#This Row],[goal]]</f>
        <v>4.0999999999999999E-4</v>
      </c>
      <c r="P1103" s="8">
        <f>Table2[[#This Row],[pledged]]/Table2[[#This Row],[backers_count]]</f>
        <v>6.833333333333333</v>
      </c>
      <c r="Q1103" t="str">
        <f>LEFT(Table2[[#This Row],[Category and Sub-Category]],FIND("/",Table2[[#This Row],[Category and Sub-Category]],1)-1)</f>
        <v>games</v>
      </c>
      <c r="R1103" t="str">
        <f>RIGHT(Table2[[#This Row],[Category and Sub-Category]],LEN(Table2[[#This Row],[Category and Sub-Category]])-FIND("/",Table2[[#This Row],[Category and Sub-Category]],1))</f>
        <v>video games</v>
      </c>
      <c r="S1103" s="13">
        <f>(((Table2[[#This Row],[launched_at]]/60)/60)/24)+DATE(1970,1,1)</f>
        <v>42538.77243055556</v>
      </c>
      <c r="T1103" s="13">
        <f>(((Table2[[#This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Table2[[#This Row],[pledged]]/Table2[[#This Row],[goal]]</f>
        <v>5.3124999999999999E-2</v>
      </c>
      <c r="P1104" s="8">
        <f>Table2[[#This Row],[pledged]]/Table2[[#This Row],[backers_count]]</f>
        <v>17.708333333333332</v>
      </c>
      <c r="Q1104" t="str">
        <f>LEFT(Table2[[#This Row],[Category and Sub-Category]],FIND("/",Table2[[#This Row],[Category and Sub-Category]],1)-1)</f>
        <v>games</v>
      </c>
      <c r="R1104" t="str">
        <f>RIGHT(Table2[[#This Row],[Category and Sub-Category]],LEN(Table2[[#This Row],[Category and Sub-Category]])-FIND("/",Table2[[#This Row],[Category and Sub-Category]],1))</f>
        <v>video games</v>
      </c>
      <c r="S1104" s="13">
        <f>(((Table2[[#This Row],[launched_at]]/60)/60)/24)+DATE(1970,1,1)</f>
        <v>41577.045428240745</v>
      </c>
      <c r="T1104" s="13">
        <f>(((Table2[[#This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Table2[[#This Row],[pledged]]/Table2[[#This Row],[goal]]</f>
        <v>1.6199999999999999E-2</v>
      </c>
      <c r="P1105" s="8">
        <f>Table2[[#This Row],[pledged]]/Table2[[#This Row],[backers_count]]</f>
        <v>16.2</v>
      </c>
      <c r="Q1105" t="str">
        <f>LEFT(Table2[[#This Row],[Category and Sub-Category]],FIND("/",Table2[[#This Row],[Category and Sub-Category]],1)-1)</f>
        <v>games</v>
      </c>
      <c r="R1105" t="str">
        <f>RIGHT(Table2[[#This Row],[Category and Sub-Category]],LEN(Table2[[#This Row],[Category and Sub-Category]])-FIND("/",Table2[[#This Row],[Category and Sub-Category]],1))</f>
        <v>video games</v>
      </c>
      <c r="S1105" s="13">
        <f>(((Table2[[#This Row],[launched_at]]/60)/60)/24)+DATE(1970,1,1)</f>
        <v>42479.22210648148</v>
      </c>
      <c r="T1105" s="13">
        <f>(((Table2[[#This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Table2[[#This Row],[pledged]]/Table2[[#This Row],[goal]]</f>
        <v>4.9516666666666667E-2</v>
      </c>
      <c r="P1106" s="8">
        <f>Table2[[#This Row],[pledged]]/Table2[[#This Row],[backers_count]]</f>
        <v>80.297297297297291</v>
      </c>
      <c r="Q1106" t="str">
        <f>LEFT(Table2[[#This Row],[Category and Sub-Category]],FIND("/",Table2[[#This Row],[Category and Sub-Category]],1)-1)</f>
        <v>games</v>
      </c>
      <c r="R1106" t="str">
        <f>RIGHT(Table2[[#This Row],[Category and Sub-Category]],LEN(Table2[[#This Row],[Category and Sub-Category]])-FIND("/",Table2[[#This Row],[Category and Sub-Category]],1))</f>
        <v>video games</v>
      </c>
      <c r="S1106" s="13">
        <f>(((Table2[[#This Row],[launched_at]]/60)/60)/24)+DATE(1970,1,1)</f>
        <v>41771.40996527778</v>
      </c>
      <c r="T1106" s="13">
        <f>(((Table2[[#This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Table2[[#This Row],[pledged]]/Table2[[#This Row],[goal]]</f>
        <v>1.5900000000000001E-3</v>
      </c>
      <c r="P1107" s="8">
        <f>Table2[[#This Row],[pledged]]/Table2[[#This Row],[backers_count]]</f>
        <v>71.55</v>
      </c>
      <c r="Q1107" t="str">
        <f>LEFT(Table2[[#This Row],[Category and Sub-Category]],FIND("/",Table2[[#This Row],[Category and Sub-Category]],1)-1)</f>
        <v>games</v>
      </c>
      <c r="R1107" t="str">
        <f>RIGHT(Table2[[#This Row],[Category and Sub-Category]],LEN(Table2[[#This Row],[Category and Sub-Category]])-FIND("/",Table2[[#This Row],[Category and Sub-Category]],1))</f>
        <v>video games</v>
      </c>
      <c r="S1107" s="13">
        <f>(((Table2[[#This Row],[launched_at]]/60)/60)/24)+DATE(1970,1,1)</f>
        <v>41692.135729166665</v>
      </c>
      <c r="T1107" s="13">
        <f>(((Table2[[#This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Table2[[#This Row],[pledged]]/Table2[[#This Row],[goal]]</f>
        <v>0.41249999999999998</v>
      </c>
      <c r="P1108" s="8">
        <f>Table2[[#This Row],[pledged]]/Table2[[#This Row],[backers_count]]</f>
        <v>23.571428571428573</v>
      </c>
      <c r="Q1108" t="str">
        <f>LEFT(Table2[[#This Row],[Category and Sub-Category]],FIND("/",Table2[[#This Row],[Category and Sub-Category]],1)-1)</f>
        <v>games</v>
      </c>
      <c r="R1108" t="str">
        <f>RIGHT(Table2[[#This Row],[Category and Sub-Category]],LEN(Table2[[#This Row],[Category and Sub-Category]])-FIND("/",Table2[[#This Row],[Category and Sub-Category]],1))</f>
        <v>video games</v>
      </c>
      <c r="S1108" s="13">
        <f>(((Table2[[#This Row],[launched_at]]/60)/60)/24)+DATE(1970,1,1)</f>
        <v>40973.740451388891</v>
      </c>
      <c r="T1108" s="13">
        <f>(((Table2[[#This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Table2[[#This Row],[pledged]]/Table2[[#This Row],[goal]]</f>
        <v>0</v>
      </c>
      <c r="P1109" s="8" t="e">
        <f>Table2[[#This Row],[pledged]]/Table2[[#This Row],[backers_count]]</f>
        <v>#DIV/0!</v>
      </c>
      <c r="Q1109" t="str">
        <f>LEFT(Table2[[#This Row],[Category and Sub-Category]],FIND("/",Table2[[#This Row],[Category and Sub-Category]],1)-1)</f>
        <v>games</v>
      </c>
      <c r="R1109" t="str">
        <f>RIGHT(Table2[[#This Row],[Category and Sub-Category]],LEN(Table2[[#This Row],[Category and Sub-Category]])-FIND("/",Table2[[#This Row],[Category and Sub-Category]],1))</f>
        <v>video games</v>
      </c>
      <c r="S1109" s="13">
        <f>(((Table2[[#This Row],[launched_at]]/60)/60)/24)+DATE(1970,1,1)</f>
        <v>41813.861388888887</v>
      </c>
      <c r="T1109" s="13">
        <f>(((Table2[[#This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Table2[[#This Row],[pledged]]/Table2[[#This Row],[goal]]</f>
        <v>2.93E-2</v>
      </c>
      <c r="P1110" s="8">
        <f>Table2[[#This Row],[pledged]]/Table2[[#This Row],[backers_count]]</f>
        <v>34.88095238095238</v>
      </c>
      <c r="Q1110" t="str">
        <f>LEFT(Table2[[#This Row],[Category and Sub-Category]],FIND("/",Table2[[#This Row],[Category and Sub-Category]],1)-1)</f>
        <v>games</v>
      </c>
      <c r="R1110" t="str">
        <f>RIGHT(Table2[[#This Row],[Category and Sub-Category]],LEN(Table2[[#This Row],[Category and Sub-Category]])-FIND("/",Table2[[#This Row],[Category and Sub-Category]],1))</f>
        <v>video games</v>
      </c>
      <c r="S1110" s="13">
        <f>(((Table2[[#This Row],[launched_at]]/60)/60)/24)+DATE(1970,1,1)</f>
        <v>40952.636979166666</v>
      </c>
      <c r="T1110" s="13">
        <f>(((Table2[[#This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Table2[[#This Row],[pledged]]/Table2[[#This Row],[goal]]</f>
        <v>4.4999999999999997E-3</v>
      </c>
      <c r="P1111" s="8">
        <f>Table2[[#This Row],[pledged]]/Table2[[#This Row],[backers_count]]</f>
        <v>15</v>
      </c>
      <c r="Q1111" t="str">
        <f>LEFT(Table2[[#This Row],[Category and Sub-Category]],FIND("/",Table2[[#This Row],[Category and Sub-Category]],1)-1)</f>
        <v>games</v>
      </c>
      <c r="R1111" t="str">
        <f>RIGHT(Table2[[#This Row],[Category and Sub-Category]],LEN(Table2[[#This Row],[Category and Sub-Category]])-FIND("/",Table2[[#This Row],[Category and Sub-Category]],1))</f>
        <v>video games</v>
      </c>
      <c r="S1111" s="13">
        <f>(((Table2[[#This Row],[launched_at]]/60)/60)/24)+DATE(1970,1,1)</f>
        <v>42662.752199074079</v>
      </c>
      <c r="T1111" s="13">
        <f>(((Table2[[#This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Table2[[#This Row],[pledged]]/Table2[[#This Row],[goal]]</f>
        <v>5.1000000000000004E-3</v>
      </c>
      <c r="P1112" s="8">
        <f>Table2[[#This Row],[pledged]]/Table2[[#This Row],[backers_count]]</f>
        <v>23.181818181818183</v>
      </c>
      <c r="Q1112" t="str">
        <f>LEFT(Table2[[#This Row],[Category and Sub-Category]],FIND("/",Table2[[#This Row],[Category and Sub-Category]],1)-1)</f>
        <v>games</v>
      </c>
      <c r="R1112" t="str">
        <f>RIGHT(Table2[[#This Row],[Category and Sub-Category]],LEN(Table2[[#This Row],[Category and Sub-Category]])-FIND("/",Table2[[#This Row],[Category and Sub-Category]],1))</f>
        <v>video games</v>
      </c>
      <c r="S1112" s="13">
        <f>(((Table2[[#This Row],[launched_at]]/60)/60)/24)+DATE(1970,1,1)</f>
        <v>41220.933124999996</v>
      </c>
      <c r="T1112" s="13">
        <f>(((Table2[[#This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Table2[[#This Row],[pledged]]/Table2[[#This Row],[goal]]</f>
        <v>4.0000000000000002E-4</v>
      </c>
      <c r="P1113" s="8">
        <f>Table2[[#This Row],[pledged]]/Table2[[#This Row],[backers_count]]</f>
        <v>1</v>
      </c>
      <c r="Q1113" t="str">
        <f>LEFT(Table2[[#This Row],[Category and Sub-Category]],FIND("/",Table2[[#This Row],[Category and Sub-Category]],1)-1)</f>
        <v>games</v>
      </c>
      <c r="R1113" t="str">
        <f>RIGHT(Table2[[#This Row],[Category and Sub-Category]],LEN(Table2[[#This Row],[Category and Sub-Category]])-FIND("/",Table2[[#This Row],[Category and Sub-Category]],1))</f>
        <v>video games</v>
      </c>
      <c r="S1113" s="13">
        <f>(((Table2[[#This Row],[launched_at]]/60)/60)/24)+DATE(1970,1,1)</f>
        <v>42347.203587962969</v>
      </c>
      <c r="T1113" s="13">
        <f>(((Table2[[#This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Table2[[#This Row],[pledged]]/Table2[[#This Row],[goal]]</f>
        <v>0.35537409090909089</v>
      </c>
      <c r="P1114" s="8">
        <f>Table2[[#This Row],[pledged]]/Table2[[#This Row],[backers_count]]</f>
        <v>100.23371794871794</v>
      </c>
      <c r="Q1114" t="str">
        <f>LEFT(Table2[[#This Row],[Category and Sub-Category]],FIND("/",Table2[[#This Row],[Category and Sub-Category]],1)-1)</f>
        <v>games</v>
      </c>
      <c r="R1114" t="str">
        <f>RIGHT(Table2[[#This Row],[Category and Sub-Category]],LEN(Table2[[#This Row],[Category and Sub-Category]])-FIND("/",Table2[[#This Row],[Category and Sub-Category]],1))</f>
        <v>video games</v>
      </c>
      <c r="S1114" s="13">
        <f>(((Table2[[#This Row],[launched_at]]/60)/60)/24)+DATE(1970,1,1)</f>
        <v>41963.759386574078</v>
      </c>
      <c r="T1114" s="13">
        <f>(((Table2[[#This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Table2[[#This Row],[pledged]]/Table2[[#This Row],[goal]]</f>
        <v>5.0000000000000001E-3</v>
      </c>
      <c r="P1115" s="8">
        <f>Table2[[#This Row],[pledged]]/Table2[[#This Row],[backers_count]]</f>
        <v>5</v>
      </c>
      <c r="Q1115" t="str">
        <f>LEFT(Table2[[#This Row],[Category and Sub-Category]],FIND("/",Table2[[#This Row],[Category and Sub-Category]],1)-1)</f>
        <v>games</v>
      </c>
      <c r="R1115" t="str">
        <f>RIGHT(Table2[[#This Row],[Category and Sub-Category]],LEN(Table2[[#This Row],[Category and Sub-Category]])-FIND("/",Table2[[#This Row],[Category and Sub-Category]],1))</f>
        <v>video games</v>
      </c>
      <c r="S1115" s="13">
        <f>(((Table2[[#This Row],[launched_at]]/60)/60)/24)+DATE(1970,1,1)</f>
        <v>41835.977083333331</v>
      </c>
      <c r="T1115" s="13">
        <f>(((Table2[[#This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Table2[[#This Row],[pledged]]/Table2[[#This Row],[goal]]</f>
        <v>1.6666666666666668E-3</v>
      </c>
      <c r="P1116" s="8">
        <f>Table2[[#This Row],[pledged]]/Table2[[#This Row],[backers_count]]</f>
        <v>3.3333333333333335</v>
      </c>
      <c r="Q1116" t="str">
        <f>LEFT(Table2[[#This Row],[Category and Sub-Category]],FIND("/",Table2[[#This Row],[Category and Sub-Category]],1)-1)</f>
        <v>games</v>
      </c>
      <c r="R1116" t="str">
        <f>RIGHT(Table2[[#This Row],[Category and Sub-Category]],LEN(Table2[[#This Row],[Category and Sub-Category]])-FIND("/",Table2[[#This Row],[Category and Sub-Category]],1))</f>
        <v>video games</v>
      </c>
      <c r="S1116" s="13">
        <f>(((Table2[[#This Row],[launched_at]]/60)/60)/24)+DATE(1970,1,1)</f>
        <v>41526.345914351856</v>
      </c>
      <c r="T1116" s="13">
        <f>(((Table2[[#This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Table2[[#This Row],[pledged]]/Table2[[#This Row],[goal]]</f>
        <v>1.325E-3</v>
      </c>
      <c r="P1117" s="8">
        <f>Table2[[#This Row],[pledged]]/Table2[[#This Row],[backers_count]]</f>
        <v>13.25</v>
      </c>
      <c r="Q1117" t="str">
        <f>LEFT(Table2[[#This Row],[Category and Sub-Category]],FIND("/",Table2[[#This Row],[Category and Sub-Category]],1)-1)</f>
        <v>games</v>
      </c>
      <c r="R1117" t="str">
        <f>RIGHT(Table2[[#This Row],[Category and Sub-Category]],LEN(Table2[[#This Row],[Category and Sub-Category]])-FIND("/",Table2[[#This Row],[Category and Sub-Category]],1))</f>
        <v>video games</v>
      </c>
      <c r="S1117" s="13">
        <f>(((Table2[[#This Row],[launched_at]]/60)/60)/24)+DATE(1970,1,1)</f>
        <v>42429.695543981477</v>
      </c>
      <c r="T1117" s="13">
        <f>(((Table2[[#This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Table2[[#This Row],[pledged]]/Table2[[#This Row],[goal]]</f>
        <v>3.5704000000000004E-4</v>
      </c>
      <c r="P1118" s="8">
        <f>Table2[[#This Row],[pledged]]/Table2[[#This Row],[backers_count]]</f>
        <v>17.852</v>
      </c>
      <c r="Q1118" t="str">
        <f>LEFT(Table2[[#This Row],[Category and Sub-Category]],FIND("/",Table2[[#This Row],[Category and Sub-Category]],1)-1)</f>
        <v>games</v>
      </c>
      <c r="R1118" t="str">
        <f>RIGHT(Table2[[#This Row],[Category and Sub-Category]],LEN(Table2[[#This Row],[Category and Sub-Category]])-FIND("/",Table2[[#This Row],[Category and Sub-Category]],1))</f>
        <v>video games</v>
      </c>
      <c r="S1118" s="13">
        <f>(((Table2[[#This Row],[launched_at]]/60)/60)/24)+DATE(1970,1,1)</f>
        <v>41009.847314814811</v>
      </c>
      <c r="T1118" s="13">
        <f>(((Table2[[#This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Table2[[#This Row],[pledged]]/Table2[[#This Row],[goal]]</f>
        <v>8.3000000000000004E-2</v>
      </c>
      <c r="P1119" s="8">
        <f>Table2[[#This Row],[pledged]]/Table2[[#This Row],[backers_count]]</f>
        <v>10.375</v>
      </c>
      <c r="Q1119" t="str">
        <f>LEFT(Table2[[#This Row],[Category and Sub-Category]],FIND("/",Table2[[#This Row],[Category and Sub-Category]],1)-1)</f>
        <v>games</v>
      </c>
      <c r="R1119" t="str">
        <f>RIGHT(Table2[[#This Row],[Category and Sub-Category]],LEN(Table2[[#This Row],[Category and Sub-Category]])-FIND("/",Table2[[#This Row],[Category and Sub-Category]],1))</f>
        <v>video games</v>
      </c>
      <c r="S1119" s="13">
        <f>(((Table2[[#This Row],[launched_at]]/60)/60)/24)+DATE(1970,1,1)</f>
        <v>42333.598530092597</v>
      </c>
      <c r="T1119" s="13">
        <f>(((Table2[[#This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Table2[[#This Row],[pledged]]/Table2[[#This Row],[goal]]</f>
        <v>2.4222222222222221E-2</v>
      </c>
      <c r="P1120" s="8">
        <f>Table2[[#This Row],[pledged]]/Table2[[#This Row],[backers_count]]</f>
        <v>36.333333333333336</v>
      </c>
      <c r="Q1120" t="str">
        <f>LEFT(Table2[[#This Row],[Category and Sub-Category]],FIND("/",Table2[[#This Row],[Category and Sub-Category]],1)-1)</f>
        <v>games</v>
      </c>
      <c r="R1120" t="str">
        <f>RIGHT(Table2[[#This Row],[Category and Sub-Category]],LEN(Table2[[#This Row],[Category and Sub-Category]])-FIND("/",Table2[[#This Row],[Category and Sub-Category]],1))</f>
        <v>video games</v>
      </c>
      <c r="S1120" s="13">
        <f>(((Table2[[#This Row],[launched_at]]/60)/60)/24)+DATE(1970,1,1)</f>
        <v>41704.16642361111</v>
      </c>
      <c r="T1120" s="13">
        <f>(((Table2[[#This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Table2[[#This Row],[pledged]]/Table2[[#This Row],[goal]]</f>
        <v>2.3809523809523812E-3</v>
      </c>
      <c r="P1121" s="8">
        <f>Table2[[#This Row],[pledged]]/Table2[[#This Row],[backers_count]]</f>
        <v>5</v>
      </c>
      <c r="Q1121" t="str">
        <f>LEFT(Table2[[#This Row],[Category and Sub-Category]],FIND("/",Table2[[#This Row],[Category and Sub-Category]],1)-1)</f>
        <v>games</v>
      </c>
      <c r="R1121" t="str">
        <f>RIGHT(Table2[[#This Row],[Category and Sub-Category]],LEN(Table2[[#This Row],[Category and Sub-Category]])-FIND("/",Table2[[#This Row],[Category and Sub-Category]],1))</f>
        <v>video games</v>
      </c>
      <c r="S1121" s="13">
        <f>(((Table2[[#This Row],[launched_at]]/60)/60)/24)+DATE(1970,1,1)</f>
        <v>41722.792407407411</v>
      </c>
      <c r="T1121" s="13">
        <f>(((Table2[[#This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Table2[[#This Row],[pledged]]/Table2[[#This Row],[goal]]</f>
        <v>0</v>
      </c>
      <c r="P1122" s="8" t="e">
        <f>Table2[[#This Row],[pledged]]/Table2[[#This Row],[backers_count]]</f>
        <v>#DIV/0!</v>
      </c>
      <c r="Q1122" t="str">
        <f>LEFT(Table2[[#This Row],[Category and Sub-Category]],FIND("/",Table2[[#This Row],[Category and Sub-Category]],1)-1)</f>
        <v>games</v>
      </c>
      <c r="R1122" t="str">
        <f>RIGHT(Table2[[#This Row],[Category and Sub-Category]],LEN(Table2[[#This Row],[Category and Sub-Category]])-FIND("/",Table2[[#This Row],[Category and Sub-Category]],1))</f>
        <v>video games</v>
      </c>
      <c r="S1122" s="13">
        <f>(((Table2[[#This Row],[launched_at]]/60)/60)/24)+DATE(1970,1,1)</f>
        <v>40799.872685185182</v>
      </c>
      <c r="T1122" s="13">
        <f>(((Table2[[#This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Table2[[#This Row],[pledged]]/Table2[[#This Row],[goal]]</f>
        <v>1.16E-4</v>
      </c>
      <c r="P1123" s="8">
        <f>Table2[[#This Row],[pledged]]/Table2[[#This Row],[backers_count]]</f>
        <v>5.8</v>
      </c>
      <c r="Q1123" t="str">
        <f>LEFT(Table2[[#This Row],[Category and Sub-Category]],FIND("/",Table2[[#This Row],[Category and Sub-Category]],1)-1)</f>
        <v>games</v>
      </c>
      <c r="R1123" t="str">
        <f>RIGHT(Table2[[#This Row],[Category and Sub-Category]],LEN(Table2[[#This Row],[Category and Sub-Category]])-FIND("/",Table2[[#This Row],[Category and Sub-Category]],1))</f>
        <v>video games</v>
      </c>
      <c r="S1123" s="13">
        <f>(((Table2[[#This Row],[launched_at]]/60)/60)/24)+DATE(1970,1,1)</f>
        <v>42412.934212962966</v>
      </c>
      <c r="T1123" s="13">
        <f>(((Table2[[#This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Table2[[#This Row],[pledged]]/Table2[[#This Row],[goal]]</f>
        <v>0</v>
      </c>
      <c r="P1124" s="8" t="e">
        <f>Table2[[#This Row],[pledged]]/Table2[[#This Row],[backers_count]]</f>
        <v>#DIV/0!</v>
      </c>
      <c r="Q1124" t="str">
        <f>LEFT(Table2[[#This Row],[Category and Sub-Category]],FIND("/",Table2[[#This Row],[Category and Sub-Category]],1)-1)</f>
        <v>games</v>
      </c>
      <c r="R1124" t="str">
        <f>RIGHT(Table2[[#This Row],[Category and Sub-Category]],LEN(Table2[[#This Row],[Category and Sub-Category]])-FIND("/",Table2[[#This Row],[Category and Sub-Category]],1))</f>
        <v>video games</v>
      </c>
      <c r="S1124" s="13">
        <f>(((Table2[[#This Row],[launched_at]]/60)/60)/24)+DATE(1970,1,1)</f>
        <v>41410.703993055555</v>
      </c>
      <c r="T1124" s="13">
        <f>(((Table2[[#This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Table2[[#This Row],[pledged]]/Table2[[#This Row],[goal]]</f>
        <v>2.2000000000000001E-3</v>
      </c>
      <c r="P1125" s="8">
        <f>Table2[[#This Row],[pledged]]/Table2[[#This Row],[backers_count]]</f>
        <v>3.6666666666666665</v>
      </c>
      <c r="Q1125" t="str">
        <f>LEFT(Table2[[#This Row],[Category and Sub-Category]],FIND("/",Table2[[#This Row],[Category and Sub-Category]],1)-1)</f>
        <v>games</v>
      </c>
      <c r="R1125" t="str">
        <f>RIGHT(Table2[[#This Row],[Category and Sub-Category]],LEN(Table2[[#This Row],[Category and Sub-Category]])-FIND("/",Table2[[#This Row],[Category and Sub-Category]],1))</f>
        <v>video games</v>
      </c>
      <c r="S1125" s="13">
        <f>(((Table2[[#This Row],[launched_at]]/60)/60)/24)+DATE(1970,1,1)</f>
        <v>41718.5237037037</v>
      </c>
      <c r="T1125" s="13">
        <f>(((Table2[[#This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Table2[[#This Row],[pledged]]/Table2[[#This Row],[goal]]</f>
        <v>4.7222222222222223E-3</v>
      </c>
      <c r="P1126" s="8">
        <f>Table2[[#This Row],[pledged]]/Table2[[#This Row],[backers_count]]</f>
        <v>60.714285714285715</v>
      </c>
      <c r="Q1126" t="str">
        <f>LEFT(Table2[[#This Row],[Category and Sub-Category]],FIND("/",Table2[[#This Row],[Category and Sub-Category]],1)-1)</f>
        <v>games</v>
      </c>
      <c r="R1126" t="str">
        <f>RIGHT(Table2[[#This Row],[Category and Sub-Category]],LEN(Table2[[#This Row],[Category and Sub-Category]])-FIND("/",Table2[[#This Row],[Category and Sub-Category]],1))</f>
        <v>mobile games</v>
      </c>
      <c r="S1126" s="13">
        <f>(((Table2[[#This Row],[launched_at]]/60)/60)/24)+DATE(1970,1,1)</f>
        <v>42094.667256944449</v>
      </c>
      <c r="T1126" s="13">
        <f>(((Table2[[#This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Table2[[#This Row],[pledged]]/Table2[[#This Row],[goal]]</f>
        <v>0</v>
      </c>
      <c r="P1127" s="8" t="e">
        <f>Table2[[#This Row],[pledged]]/Table2[[#This Row],[backers_count]]</f>
        <v>#DIV/0!</v>
      </c>
      <c r="Q1127" t="str">
        <f>LEFT(Table2[[#This Row],[Category and Sub-Category]],FIND("/",Table2[[#This Row],[Category and Sub-Category]],1)-1)</f>
        <v>games</v>
      </c>
      <c r="R1127" t="str">
        <f>RIGHT(Table2[[#This Row],[Category and Sub-Category]],LEN(Table2[[#This Row],[Category and Sub-Category]])-FIND("/",Table2[[#This Row],[Category and Sub-Category]],1))</f>
        <v>mobile games</v>
      </c>
      <c r="S1127" s="13">
        <f>(((Table2[[#This Row],[launched_at]]/60)/60)/24)+DATE(1970,1,1)</f>
        <v>42212.624189814815</v>
      </c>
      <c r="T1127" s="13">
        <f>(((Table2[[#This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Table2[[#This Row],[pledged]]/Table2[[#This Row],[goal]]</f>
        <v>5.0000000000000001E-3</v>
      </c>
      <c r="P1128" s="8">
        <f>Table2[[#This Row],[pledged]]/Table2[[#This Row],[backers_count]]</f>
        <v>5</v>
      </c>
      <c r="Q1128" t="str">
        <f>LEFT(Table2[[#This Row],[Category and Sub-Category]],FIND("/",Table2[[#This Row],[Category and Sub-Category]],1)-1)</f>
        <v>games</v>
      </c>
      <c r="R1128" t="str">
        <f>RIGHT(Table2[[#This Row],[Category and Sub-Category]],LEN(Table2[[#This Row],[Category and Sub-Category]])-FIND("/",Table2[[#This Row],[Category and Sub-Category]],1))</f>
        <v>mobile games</v>
      </c>
      <c r="S1128" s="13">
        <f>(((Table2[[#This Row],[launched_at]]/60)/60)/24)+DATE(1970,1,1)</f>
        <v>42535.327476851846</v>
      </c>
      <c r="T1128" s="13">
        <f>(((Table2[[#This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Table2[[#This Row],[pledged]]/Table2[[#This Row],[goal]]</f>
        <v>1.6714285714285713E-2</v>
      </c>
      <c r="P1129" s="8">
        <f>Table2[[#This Row],[pledged]]/Table2[[#This Row],[backers_count]]</f>
        <v>25.434782608695652</v>
      </c>
      <c r="Q1129" t="str">
        <f>LEFT(Table2[[#This Row],[Category and Sub-Category]],FIND("/",Table2[[#This Row],[Category and Sub-Category]],1)-1)</f>
        <v>games</v>
      </c>
      <c r="R1129" t="str">
        <f>RIGHT(Table2[[#This Row],[Category and Sub-Category]],LEN(Table2[[#This Row],[Category and Sub-Category]])-FIND("/",Table2[[#This Row],[Category and Sub-Category]],1))</f>
        <v>mobile games</v>
      </c>
      <c r="S1129" s="13">
        <f>(((Table2[[#This Row],[launched_at]]/60)/60)/24)+DATE(1970,1,1)</f>
        <v>41926.854166666664</v>
      </c>
      <c r="T1129" s="13">
        <f>(((Table2[[#This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Table2[[#This Row],[pledged]]/Table2[[#This Row],[goal]]</f>
        <v>1E-3</v>
      </c>
      <c r="P1130" s="8">
        <f>Table2[[#This Row],[pledged]]/Table2[[#This Row],[backers_count]]</f>
        <v>1</v>
      </c>
      <c r="Q1130" t="str">
        <f>LEFT(Table2[[#This Row],[Category and Sub-Category]],FIND("/",Table2[[#This Row],[Category and Sub-Category]],1)-1)</f>
        <v>games</v>
      </c>
      <c r="R1130" t="str">
        <f>RIGHT(Table2[[#This Row],[Category and Sub-Category]],LEN(Table2[[#This Row],[Category and Sub-Category]])-FIND("/",Table2[[#This Row],[Category and Sub-Category]],1))</f>
        <v>mobile games</v>
      </c>
      <c r="S1130" s="13">
        <f>(((Table2[[#This Row],[launched_at]]/60)/60)/24)+DATE(1970,1,1)</f>
        <v>41828.649502314816</v>
      </c>
      <c r="T1130" s="13">
        <f>(((Table2[[#This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Table2[[#This Row],[pledged]]/Table2[[#This Row],[goal]]</f>
        <v>1.0499999999999999E-3</v>
      </c>
      <c r="P1131" s="8">
        <f>Table2[[#This Row],[pledged]]/Table2[[#This Row],[backers_count]]</f>
        <v>10.5</v>
      </c>
      <c r="Q1131" t="str">
        <f>LEFT(Table2[[#This Row],[Category and Sub-Category]],FIND("/",Table2[[#This Row],[Category and Sub-Category]],1)-1)</f>
        <v>games</v>
      </c>
      <c r="R1131" t="str">
        <f>RIGHT(Table2[[#This Row],[Category and Sub-Category]],LEN(Table2[[#This Row],[Category and Sub-Category]])-FIND("/",Table2[[#This Row],[Category and Sub-Category]],1))</f>
        <v>mobile games</v>
      </c>
      <c r="S1131" s="13">
        <f>(((Table2[[#This Row],[launched_at]]/60)/60)/24)+DATE(1970,1,1)</f>
        <v>42496.264965277776</v>
      </c>
      <c r="T1131" s="13">
        <f>(((Table2[[#This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Table2[[#This Row],[pledged]]/Table2[[#This Row],[goal]]</f>
        <v>2.2000000000000001E-3</v>
      </c>
      <c r="P1132" s="8">
        <f>Table2[[#This Row],[pledged]]/Table2[[#This Row],[backers_count]]</f>
        <v>3.6666666666666665</v>
      </c>
      <c r="Q1132" t="str">
        <f>LEFT(Table2[[#This Row],[Category and Sub-Category]],FIND("/",Table2[[#This Row],[Category and Sub-Category]],1)-1)</f>
        <v>games</v>
      </c>
      <c r="R1132" t="str">
        <f>RIGHT(Table2[[#This Row],[Category and Sub-Category]],LEN(Table2[[#This Row],[Category and Sub-Category]])-FIND("/",Table2[[#This Row],[Category and Sub-Category]],1))</f>
        <v>mobile games</v>
      </c>
      <c r="S1132" s="13">
        <f>(((Table2[[#This Row],[launched_at]]/60)/60)/24)+DATE(1970,1,1)</f>
        <v>41908.996527777781</v>
      </c>
      <c r="T1132" s="13">
        <f>(((Table2[[#This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Table2[[#This Row],[pledged]]/Table2[[#This Row],[goal]]</f>
        <v>0</v>
      </c>
      <c r="P1133" s="8" t="e">
        <f>Table2[[#This Row],[pledged]]/Table2[[#This Row],[backers_count]]</f>
        <v>#DIV/0!</v>
      </c>
      <c r="Q1133" t="str">
        <f>LEFT(Table2[[#This Row],[Category and Sub-Category]],FIND("/",Table2[[#This Row],[Category and Sub-Category]],1)-1)</f>
        <v>games</v>
      </c>
      <c r="R1133" t="str">
        <f>RIGHT(Table2[[#This Row],[Category and Sub-Category]],LEN(Table2[[#This Row],[Category and Sub-Category]])-FIND("/",Table2[[#This Row],[Category and Sub-Category]],1))</f>
        <v>mobile games</v>
      </c>
      <c r="S1133" s="13">
        <f>(((Table2[[#This Row],[launched_at]]/60)/60)/24)+DATE(1970,1,1)</f>
        <v>42332.908194444448</v>
      </c>
      <c r="T1133" s="13">
        <f>(((Table2[[#This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Table2[[#This Row],[pledged]]/Table2[[#This Row],[goal]]</f>
        <v>0.14380000000000001</v>
      </c>
      <c r="P1134" s="8">
        <f>Table2[[#This Row],[pledged]]/Table2[[#This Row],[backers_count]]</f>
        <v>110.61538461538461</v>
      </c>
      <c r="Q1134" t="str">
        <f>LEFT(Table2[[#This Row],[Category and Sub-Category]],FIND("/",Table2[[#This Row],[Category and Sub-Category]],1)-1)</f>
        <v>games</v>
      </c>
      <c r="R1134" t="str">
        <f>RIGHT(Table2[[#This Row],[Category and Sub-Category]],LEN(Table2[[#This Row],[Category and Sub-Category]])-FIND("/",Table2[[#This Row],[Category and Sub-Category]],1))</f>
        <v>mobile games</v>
      </c>
      <c r="S1134" s="13">
        <f>(((Table2[[#This Row],[launched_at]]/60)/60)/24)+DATE(1970,1,1)</f>
        <v>42706.115405092598</v>
      </c>
      <c r="T1134" s="13">
        <f>(((Table2[[#This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Table2[[#This Row],[pledged]]/Table2[[#This Row],[goal]]</f>
        <v>6.6666666666666671E-3</v>
      </c>
      <c r="P1135" s="8">
        <f>Table2[[#This Row],[pledged]]/Table2[[#This Row],[backers_count]]</f>
        <v>20</v>
      </c>
      <c r="Q1135" t="str">
        <f>LEFT(Table2[[#This Row],[Category and Sub-Category]],FIND("/",Table2[[#This Row],[Category and Sub-Category]],1)-1)</f>
        <v>games</v>
      </c>
      <c r="R1135" t="str">
        <f>RIGHT(Table2[[#This Row],[Category and Sub-Category]],LEN(Table2[[#This Row],[Category and Sub-Category]])-FIND("/",Table2[[#This Row],[Category and Sub-Category]],1))</f>
        <v>mobile games</v>
      </c>
      <c r="S1135" s="13">
        <f>(((Table2[[#This Row],[launched_at]]/60)/60)/24)+DATE(1970,1,1)</f>
        <v>41821.407187500001</v>
      </c>
      <c r="T1135" s="13">
        <f>(((Table2[[#This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Table2[[#This Row],[pledged]]/Table2[[#This Row],[goal]]</f>
        <v>4.0000000000000003E-5</v>
      </c>
      <c r="P1136" s="8">
        <f>Table2[[#This Row],[pledged]]/Table2[[#This Row],[backers_count]]</f>
        <v>1</v>
      </c>
      <c r="Q1136" t="str">
        <f>LEFT(Table2[[#This Row],[Category and Sub-Category]],FIND("/",Table2[[#This Row],[Category and Sub-Category]],1)-1)</f>
        <v>games</v>
      </c>
      <c r="R1136" t="str">
        <f>RIGHT(Table2[[#This Row],[Category and Sub-Category]],LEN(Table2[[#This Row],[Category and Sub-Category]])-FIND("/",Table2[[#This Row],[Category and Sub-Category]],1))</f>
        <v>mobile games</v>
      </c>
      <c r="S1136" s="13">
        <f>(((Table2[[#This Row],[launched_at]]/60)/60)/24)+DATE(1970,1,1)</f>
        <v>41958.285046296296</v>
      </c>
      <c r="T1136" s="13">
        <f>(((Table2[[#This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Table2[[#This Row],[pledged]]/Table2[[#This Row],[goal]]</f>
        <v>0.05</v>
      </c>
      <c r="P1137" s="8">
        <f>Table2[[#This Row],[pledged]]/Table2[[#This Row],[backers_count]]</f>
        <v>50</v>
      </c>
      <c r="Q1137" t="str">
        <f>LEFT(Table2[[#This Row],[Category and Sub-Category]],FIND("/",Table2[[#This Row],[Category and Sub-Category]],1)-1)</f>
        <v>games</v>
      </c>
      <c r="R1137" t="str">
        <f>RIGHT(Table2[[#This Row],[Category and Sub-Category]],LEN(Table2[[#This Row],[Category and Sub-Category]])-FIND("/",Table2[[#This Row],[Category and Sub-Category]],1))</f>
        <v>mobile games</v>
      </c>
      <c r="S1137" s="13">
        <f>(((Table2[[#This Row],[launched_at]]/60)/60)/24)+DATE(1970,1,1)</f>
        <v>42558.989513888882</v>
      </c>
      <c r="T1137" s="13">
        <f>(((Table2[[#This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Table2[[#This Row],[pledged]]/Table2[[#This Row],[goal]]</f>
        <v>6.4439140811455853E-2</v>
      </c>
      <c r="P1138" s="8">
        <f>Table2[[#This Row],[pledged]]/Table2[[#This Row],[backers_count]]</f>
        <v>45</v>
      </c>
      <c r="Q1138" t="str">
        <f>LEFT(Table2[[#This Row],[Category and Sub-Category]],FIND("/",Table2[[#This Row],[Category and Sub-Category]],1)-1)</f>
        <v>games</v>
      </c>
      <c r="R1138" t="str">
        <f>RIGHT(Table2[[#This Row],[Category and Sub-Category]],LEN(Table2[[#This Row],[Category and Sub-Category]])-FIND("/",Table2[[#This Row],[Category and Sub-Category]],1))</f>
        <v>mobile games</v>
      </c>
      <c r="S1138" s="13">
        <f>(((Table2[[#This Row],[launched_at]]/60)/60)/24)+DATE(1970,1,1)</f>
        <v>42327.671631944439</v>
      </c>
      <c r="T1138" s="13">
        <f>(((Table2[[#This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Table2[[#This Row],[pledged]]/Table2[[#This Row],[goal]]</f>
        <v>0.39500000000000002</v>
      </c>
      <c r="P1139" s="8">
        <f>Table2[[#This Row],[pledged]]/Table2[[#This Row],[backers_count]]</f>
        <v>253.2051282051282</v>
      </c>
      <c r="Q1139" t="str">
        <f>LEFT(Table2[[#This Row],[Category and Sub-Category]],FIND("/",Table2[[#This Row],[Category and Sub-Category]],1)-1)</f>
        <v>games</v>
      </c>
      <c r="R1139" t="str">
        <f>RIGHT(Table2[[#This Row],[Category and Sub-Category]],LEN(Table2[[#This Row],[Category and Sub-Category]])-FIND("/",Table2[[#This Row],[Category and Sub-Category]],1))</f>
        <v>mobile games</v>
      </c>
      <c r="S1139" s="13">
        <f>(((Table2[[#This Row],[launched_at]]/60)/60)/24)+DATE(1970,1,1)</f>
        <v>42453.819687499999</v>
      </c>
      <c r="T1139" s="13">
        <f>(((Table2[[#This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Table2[[#This Row],[pledged]]/Table2[[#This Row],[goal]]</f>
        <v>3.5714285714285713E-3</v>
      </c>
      <c r="P1140" s="8">
        <f>Table2[[#This Row],[pledged]]/Table2[[#This Row],[backers_count]]</f>
        <v>31.25</v>
      </c>
      <c r="Q1140" t="str">
        <f>LEFT(Table2[[#This Row],[Category and Sub-Category]],FIND("/",Table2[[#This Row],[Category and Sub-Category]],1)-1)</f>
        <v>games</v>
      </c>
      <c r="R1140" t="str">
        <f>RIGHT(Table2[[#This Row],[Category and Sub-Category]],LEN(Table2[[#This Row],[Category and Sub-Category]])-FIND("/",Table2[[#This Row],[Category and Sub-Category]],1))</f>
        <v>mobile games</v>
      </c>
      <c r="S1140" s="13">
        <f>(((Table2[[#This Row],[launched_at]]/60)/60)/24)+DATE(1970,1,1)</f>
        <v>42736.9066087963</v>
      </c>
      <c r="T1140" s="13">
        <f>(((Table2[[#This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Table2[[#This Row],[pledged]]/Table2[[#This Row],[goal]]</f>
        <v>6.2500000000000001E-4</v>
      </c>
      <c r="P1141" s="8">
        <f>Table2[[#This Row],[pledged]]/Table2[[#This Row],[backers_count]]</f>
        <v>5</v>
      </c>
      <c r="Q1141" t="str">
        <f>LEFT(Table2[[#This Row],[Category and Sub-Category]],FIND("/",Table2[[#This Row],[Category and Sub-Category]],1)-1)</f>
        <v>games</v>
      </c>
      <c r="R1141" t="str">
        <f>RIGHT(Table2[[#This Row],[Category and Sub-Category]],LEN(Table2[[#This Row],[Category and Sub-Category]])-FIND("/",Table2[[#This Row],[Category and Sub-Category]],1))</f>
        <v>mobile games</v>
      </c>
      <c r="S1141" s="13">
        <f>(((Table2[[#This Row],[launched_at]]/60)/60)/24)+DATE(1970,1,1)</f>
        <v>41975.347523148142</v>
      </c>
      <c r="T1141" s="13">
        <f>(((Table2[[#This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Table2[[#This Row],[pledged]]/Table2[[#This Row],[goal]]</f>
        <v>0</v>
      </c>
      <c r="P1142" s="8" t="e">
        <f>Table2[[#This Row],[pledged]]/Table2[[#This Row],[backers_count]]</f>
        <v>#DIV/0!</v>
      </c>
      <c r="Q1142" t="str">
        <f>LEFT(Table2[[#This Row],[Category and Sub-Category]],FIND("/",Table2[[#This Row],[Category and Sub-Category]],1)-1)</f>
        <v>games</v>
      </c>
      <c r="R1142" t="str">
        <f>RIGHT(Table2[[#This Row],[Category and Sub-Category]],LEN(Table2[[#This Row],[Category and Sub-Category]])-FIND("/",Table2[[#This Row],[Category and Sub-Category]],1))</f>
        <v>mobile games</v>
      </c>
      <c r="S1142" s="13">
        <f>(((Table2[[#This Row],[launched_at]]/60)/60)/24)+DATE(1970,1,1)</f>
        <v>42192.462048611109</v>
      </c>
      <c r="T1142" s="13">
        <f>(((Table2[[#This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Table2[[#This Row],[pledged]]/Table2[[#This Row],[goal]]</f>
        <v>0</v>
      </c>
      <c r="P1143" s="8" t="e">
        <f>Table2[[#This Row],[pledged]]/Table2[[#This Row],[backers_count]]</f>
        <v>#DIV/0!</v>
      </c>
      <c r="Q1143" t="str">
        <f>LEFT(Table2[[#This Row],[Category and Sub-Category]],FIND("/",Table2[[#This Row],[Category and Sub-Category]],1)-1)</f>
        <v>games</v>
      </c>
      <c r="R1143" t="str">
        <f>RIGHT(Table2[[#This Row],[Category and Sub-Category]],LEN(Table2[[#This Row],[Category and Sub-Category]])-FIND("/",Table2[[#This Row],[Category and Sub-Category]],1))</f>
        <v>mobile games</v>
      </c>
      <c r="S1143" s="13">
        <f>(((Table2[[#This Row],[launched_at]]/60)/60)/24)+DATE(1970,1,1)</f>
        <v>42164.699652777781</v>
      </c>
      <c r="T1143" s="13">
        <f>(((Table2[[#This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Table2[[#This Row],[pledged]]/Table2[[#This Row],[goal]]</f>
        <v>0</v>
      </c>
      <c r="P1144" s="8" t="e">
        <f>Table2[[#This Row],[pledged]]/Table2[[#This Row],[backers_count]]</f>
        <v>#DIV/0!</v>
      </c>
      <c r="Q1144" t="str">
        <f>LEFT(Table2[[#This Row],[Category and Sub-Category]],FIND("/",Table2[[#This Row],[Category and Sub-Category]],1)-1)</f>
        <v>games</v>
      </c>
      <c r="R1144" t="str">
        <f>RIGHT(Table2[[#This Row],[Category and Sub-Category]],LEN(Table2[[#This Row],[Category and Sub-Category]])-FIND("/",Table2[[#This Row],[Category and Sub-Category]],1))</f>
        <v>mobile games</v>
      </c>
      <c r="S1144" s="13">
        <f>(((Table2[[#This Row],[launched_at]]/60)/60)/24)+DATE(1970,1,1)</f>
        <v>42022.006099537044</v>
      </c>
      <c r="T1144" s="13">
        <f>(((Table2[[#This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Table2[[#This Row],[pledged]]/Table2[[#This Row],[goal]]</f>
        <v>4.1333333333333335E-3</v>
      </c>
      <c r="P1145" s="8">
        <f>Table2[[#This Row],[pledged]]/Table2[[#This Row],[backers_count]]</f>
        <v>23.25</v>
      </c>
      <c r="Q1145" t="str">
        <f>LEFT(Table2[[#This Row],[Category and Sub-Category]],FIND("/",Table2[[#This Row],[Category and Sub-Category]],1)-1)</f>
        <v>games</v>
      </c>
      <c r="R1145" t="str">
        <f>RIGHT(Table2[[#This Row],[Category and Sub-Category]],LEN(Table2[[#This Row],[Category and Sub-Category]])-FIND("/",Table2[[#This Row],[Category and Sub-Category]],1))</f>
        <v>mobile games</v>
      </c>
      <c r="S1145" s="13">
        <f>(((Table2[[#This Row],[launched_at]]/60)/60)/24)+DATE(1970,1,1)</f>
        <v>42325.19358796296</v>
      </c>
      <c r="T1145" s="13">
        <f>(((Table2[[#This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Table2[[#This Row],[pledged]]/Table2[[#This Row],[goal]]</f>
        <v>0</v>
      </c>
      <c r="P1146" s="8" t="e">
        <f>Table2[[#This Row],[pledged]]/Table2[[#This Row],[backers_count]]</f>
        <v>#DIV/0!</v>
      </c>
      <c r="Q1146" t="str">
        <f>LEFT(Table2[[#This Row],[Category and Sub-Category]],FIND("/",Table2[[#This Row],[Category and Sub-Category]],1)-1)</f>
        <v>food</v>
      </c>
      <c r="R1146" t="str">
        <f>RIGHT(Table2[[#This Row],[Category and Sub-Category]],LEN(Table2[[#This Row],[Category and Sub-Category]])-FIND("/",Table2[[#This Row],[Category and Sub-Category]],1))</f>
        <v>food trucks</v>
      </c>
      <c r="S1146" s="13">
        <f>(((Table2[[#This Row],[launched_at]]/60)/60)/24)+DATE(1970,1,1)</f>
        <v>42093.181944444441</v>
      </c>
      <c r="T1146" s="13">
        <f>(((Table2[[#This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Table2[[#This Row],[pledged]]/Table2[[#This Row],[goal]]</f>
        <v>1.25E-3</v>
      </c>
      <c r="P1147" s="8">
        <f>Table2[[#This Row],[pledged]]/Table2[[#This Row],[backers_count]]</f>
        <v>100</v>
      </c>
      <c r="Q1147" t="str">
        <f>LEFT(Table2[[#This Row],[Category and Sub-Category]],FIND("/",Table2[[#This Row],[Category and Sub-Category]],1)-1)</f>
        <v>food</v>
      </c>
      <c r="R1147" t="str">
        <f>RIGHT(Table2[[#This Row],[Category and Sub-Category]],LEN(Table2[[#This Row],[Category and Sub-Category]])-FIND("/",Table2[[#This Row],[Category and Sub-Category]],1))</f>
        <v>food trucks</v>
      </c>
      <c r="S1147" s="13">
        <f>(((Table2[[#This Row],[launched_at]]/60)/60)/24)+DATE(1970,1,1)</f>
        <v>41854.747592592597</v>
      </c>
      <c r="T1147" s="13">
        <f>(((Table2[[#This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Table2[[#This Row],[pledged]]/Table2[[#This Row],[goal]]</f>
        <v>8.8333333333333333E-2</v>
      </c>
      <c r="P1148" s="8">
        <f>Table2[[#This Row],[pledged]]/Table2[[#This Row],[backers_count]]</f>
        <v>44.166666666666664</v>
      </c>
      <c r="Q1148" t="str">
        <f>LEFT(Table2[[#This Row],[Category and Sub-Category]],FIND("/",Table2[[#This Row],[Category and Sub-Category]],1)-1)</f>
        <v>food</v>
      </c>
      <c r="R1148" t="str">
        <f>RIGHT(Table2[[#This Row],[Category and Sub-Category]],LEN(Table2[[#This Row],[Category and Sub-Category]])-FIND("/",Table2[[#This Row],[Category and Sub-Category]],1))</f>
        <v>food trucks</v>
      </c>
      <c r="S1148" s="13">
        <f>(((Table2[[#This Row],[launched_at]]/60)/60)/24)+DATE(1970,1,1)</f>
        <v>41723.9533912037</v>
      </c>
      <c r="T1148" s="13">
        <f>(((Table2[[#This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Table2[[#This Row],[pledged]]/Table2[[#This Row],[goal]]</f>
        <v>0</v>
      </c>
      <c r="P1149" s="8" t="e">
        <f>Table2[[#This Row],[pledged]]/Table2[[#This Row],[backers_count]]</f>
        <v>#DIV/0!</v>
      </c>
      <c r="Q1149" t="str">
        <f>LEFT(Table2[[#This Row],[Category and Sub-Category]],FIND("/",Table2[[#This Row],[Category and Sub-Category]],1)-1)</f>
        <v>food</v>
      </c>
      <c r="R1149" t="str">
        <f>RIGHT(Table2[[#This Row],[Category and Sub-Category]],LEN(Table2[[#This Row],[Category and Sub-Category]])-FIND("/",Table2[[#This Row],[Category and Sub-Category]],1))</f>
        <v>food trucks</v>
      </c>
      <c r="S1149" s="13">
        <f>(((Table2[[#This Row],[launched_at]]/60)/60)/24)+DATE(1970,1,1)</f>
        <v>41871.972025462965</v>
      </c>
      <c r="T1149" s="13">
        <f>(((Table2[[#This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Table2[[#This Row],[pledged]]/Table2[[#This Row],[goal]]</f>
        <v>4.8666666666666667E-3</v>
      </c>
      <c r="P1150" s="8">
        <f>Table2[[#This Row],[pledged]]/Table2[[#This Row],[backers_count]]</f>
        <v>24.333333333333332</v>
      </c>
      <c r="Q1150" t="str">
        <f>LEFT(Table2[[#This Row],[Category and Sub-Category]],FIND("/",Table2[[#This Row],[Category and Sub-Category]],1)-1)</f>
        <v>food</v>
      </c>
      <c r="R1150" t="str">
        <f>RIGHT(Table2[[#This Row],[Category and Sub-Category]],LEN(Table2[[#This Row],[Category and Sub-Category]])-FIND("/",Table2[[#This Row],[Category and Sub-Category]],1))</f>
        <v>food trucks</v>
      </c>
      <c r="S1150" s="13">
        <f>(((Table2[[#This Row],[launched_at]]/60)/60)/24)+DATE(1970,1,1)</f>
        <v>42675.171076388884</v>
      </c>
      <c r="T1150" s="13">
        <f>(((Table2[[#This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Table2[[#This Row],[pledged]]/Table2[[#This Row],[goal]]</f>
        <v>1.5E-3</v>
      </c>
      <c r="P1151" s="8">
        <f>Table2[[#This Row],[pledged]]/Table2[[#This Row],[backers_count]]</f>
        <v>37.5</v>
      </c>
      <c r="Q1151" t="str">
        <f>LEFT(Table2[[#This Row],[Category and Sub-Category]],FIND("/",Table2[[#This Row],[Category and Sub-Category]],1)-1)</f>
        <v>food</v>
      </c>
      <c r="R1151" t="str">
        <f>RIGHT(Table2[[#This Row],[Category and Sub-Category]],LEN(Table2[[#This Row],[Category and Sub-Category]])-FIND("/",Table2[[#This Row],[Category and Sub-Category]],1))</f>
        <v>food trucks</v>
      </c>
      <c r="S1151" s="13">
        <f>(((Table2[[#This Row],[launched_at]]/60)/60)/24)+DATE(1970,1,1)</f>
        <v>42507.71025462963</v>
      </c>
      <c r="T1151" s="13">
        <f>(((Table2[[#This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Table2[[#This Row],[pledged]]/Table2[[#This Row],[goal]]</f>
        <v>0.1008</v>
      </c>
      <c r="P1152" s="8">
        <f>Table2[[#This Row],[pledged]]/Table2[[#This Row],[backers_count]]</f>
        <v>42</v>
      </c>
      <c r="Q1152" t="str">
        <f>LEFT(Table2[[#This Row],[Category and Sub-Category]],FIND("/",Table2[[#This Row],[Category and Sub-Category]],1)-1)</f>
        <v>food</v>
      </c>
      <c r="R1152" t="str">
        <f>RIGHT(Table2[[#This Row],[Category and Sub-Category]],LEN(Table2[[#This Row],[Category and Sub-Category]])-FIND("/",Table2[[#This Row],[Category and Sub-Category]],1))</f>
        <v>food trucks</v>
      </c>
      <c r="S1152" s="13">
        <f>(((Table2[[#This Row],[launched_at]]/60)/60)/24)+DATE(1970,1,1)</f>
        <v>42317.954571759255</v>
      </c>
      <c r="T1152" s="13">
        <f>(((Table2[[#This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Table2[[#This Row],[pledged]]/Table2[[#This Row],[goal]]</f>
        <v>0</v>
      </c>
      <c r="P1153" s="8" t="e">
        <f>Table2[[#This Row],[pledged]]/Table2[[#This Row],[backers_count]]</f>
        <v>#DIV/0!</v>
      </c>
      <c r="Q1153" t="str">
        <f>LEFT(Table2[[#This Row],[Category and Sub-Category]],FIND("/",Table2[[#This Row],[Category and Sub-Category]],1)-1)</f>
        <v>food</v>
      </c>
      <c r="R1153" t="str">
        <f>RIGHT(Table2[[#This Row],[Category and Sub-Category]],LEN(Table2[[#This Row],[Category and Sub-Category]])-FIND("/",Table2[[#This Row],[Category and Sub-Category]],1))</f>
        <v>food trucks</v>
      </c>
      <c r="S1153" s="13">
        <f>(((Table2[[#This Row],[launched_at]]/60)/60)/24)+DATE(1970,1,1)</f>
        <v>42224.102581018517</v>
      </c>
      <c r="T1153" s="13">
        <f>(((Table2[[#This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Table2[[#This Row],[pledged]]/Table2[[#This Row],[goal]]</f>
        <v>5.6937500000000002E-2</v>
      </c>
      <c r="P1154" s="8">
        <f>Table2[[#This Row],[pledged]]/Table2[[#This Row],[backers_count]]</f>
        <v>60.733333333333334</v>
      </c>
      <c r="Q1154" t="str">
        <f>LEFT(Table2[[#This Row],[Category and Sub-Category]],FIND("/",Table2[[#This Row],[Category and Sub-Category]],1)-1)</f>
        <v>food</v>
      </c>
      <c r="R1154" t="str">
        <f>RIGHT(Table2[[#This Row],[Category and Sub-Category]],LEN(Table2[[#This Row],[Category and Sub-Category]])-FIND("/",Table2[[#This Row],[Category and Sub-Category]],1))</f>
        <v>food trucks</v>
      </c>
      <c r="S1154" s="13">
        <f>(((Table2[[#This Row],[launched_at]]/60)/60)/24)+DATE(1970,1,1)</f>
        <v>42109.709629629629</v>
      </c>
      <c r="T1154" s="13">
        <f>(((Table2[[#This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Table2[[#This Row],[pledged]]/Table2[[#This Row],[goal]]</f>
        <v>6.2500000000000003E-3</v>
      </c>
      <c r="P1155" s="8">
        <f>Table2[[#This Row],[pledged]]/Table2[[#This Row],[backers_count]]</f>
        <v>50</v>
      </c>
      <c r="Q1155" t="str">
        <f>LEFT(Table2[[#This Row],[Category and Sub-Category]],FIND("/",Table2[[#This Row],[Category and Sub-Category]],1)-1)</f>
        <v>food</v>
      </c>
      <c r="R1155" t="str">
        <f>RIGHT(Table2[[#This Row],[Category and Sub-Category]],LEN(Table2[[#This Row],[Category and Sub-Category]])-FIND("/",Table2[[#This Row],[Category and Sub-Category]],1))</f>
        <v>food trucks</v>
      </c>
      <c r="S1155" s="13">
        <f>(((Table2[[#This Row],[launched_at]]/60)/60)/24)+DATE(1970,1,1)</f>
        <v>42143.714178240742</v>
      </c>
      <c r="T1155" s="13">
        <f>(((Table2[[#This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Table2[[#This Row],[pledged]]/Table2[[#This Row],[goal]]</f>
        <v>6.5000000000000002E-2</v>
      </c>
      <c r="P1156" s="8">
        <f>Table2[[#This Row],[pledged]]/Table2[[#This Row],[backers_count]]</f>
        <v>108.33333333333333</v>
      </c>
      <c r="Q1156" t="str">
        <f>LEFT(Table2[[#This Row],[Category and Sub-Category]],FIND("/",Table2[[#This Row],[Category and Sub-Category]],1)-1)</f>
        <v>food</v>
      </c>
      <c r="R1156" t="str">
        <f>RIGHT(Table2[[#This Row],[Category and Sub-Category]],LEN(Table2[[#This Row],[Category and Sub-Category]])-FIND("/",Table2[[#This Row],[Category and Sub-Category]],1))</f>
        <v>food trucks</v>
      </c>
      <c r="S1156" s="13">
        <f>(((Table2[[#This Row],[launched_at]]/60)/60)/24)+DATE(1970,1,1)</f>
        <v>42223.108865740738</v>
      </c>
      <c r="T1156" s="13">
        <f>(((Table2[[#This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Table2[[#This Row],[pledged]]/Table2[[#This Row],[goal]]</f>
        <v>7.5199999999999998E-3</v>
      </c>
      <c r="P1157" s="8">
        <f>Table2[[#This Row],[pledged]]/Table2[[#This Row],[backers_count]]</f>
        <v>23.5</v>
      </c>
      <c r="Q1157" t="str">
        <f>LEFT(Table2[[#This Row],[Category and Sub-Category]],FIND("/",Table2[[#This Row],[Category and Sub-Category]],1)-1)</f>
        <v>food</v>
      </c>
      <c r="R1157" t="str">
        <f>RIGHT(Table2[[#This Row],[Category and Sub-Category]],LEN(Table2[[#This Row],[Category and Sub-Category]])-FIND("/",Table2[[#This Row],[Category and Sub-Category]],1))</f>
        <v>food trucks</v>
      </c>
      <c r="S1157" s="13">
        <f>(((Table2[[#This Row],[launched_at]]/60)/60)/24)+DATE(1970,1,1)</f>
        <v>41835.763981481483</v>
      </c>
      <c r="T1157" s="13">
        <f>(((Table2[[#This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Table2[[#This Row],[pledged]]/Table2[[#This Row],[goal]]</f>
        <v>0</v>
      </c>
      <c r="P1158" s="8" t="e">
        <f>Table2[[#This Row],[pledged]]/Table2[[#This Row],[backers_count]]</f>
        <v>#DIV/0!</v>
      </c>
      <c r="Q1158" t="str">
        <f>LEFT(Table2[[#This Row],[Category and Sub-Category]],FIND("/",Table2[[#This Row],[Category and Sub-Category]],1)-1)</f>
        <v>food</v>
      </c>
      <c r="R1158" t="str">
        <f>RIGHT(Table2[[#This Row],[Category and Sub-Category]],LEN(Table2[[#This Row],[Category and Sub-Category]])-FIND("/",Table2[[#This Row],[Category and Sub-Category]],1))</f>
        <v>food trucks</v>
      </c>
      <c r="S1158" s="13">
        <f>(((Table2[[#This Row],[launched_at]]/60)/60)/24)+DATE(1970,1,1)</f>
        <v>42029.07131944444</v>
      </c>
      <c r="T1158" s="13">
        <f>(((Table2[[#This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Table2[[#This Row],[pledged]]/Table2[[#This Row],[goal]]</f>
        <v>1.5100000000000001E-2</v>
      </c>
      <c r="P1159" s="8">
        <f>Table2[[#This Row],[pledged]]/Table2[[#This Row],[backers_count]]</f>
        <v>50.333333333333336</v>
      </c>
      <c r="Q1159" t="str">
        <f>LEFT(Table2[[#This Row],[Category and Sub-Category]],FIND("/",Table2[[#This Row],[Category and Sub-Category]],1)-1)</f>
        <v>food</v>
      </c>
      <c r="R1159" t="str">
        <f>RIGHT(Table2[[#This Row],[Category and Sub-Category]],LEN(Table2[[#This Row],[Category and Sub-Category]])-FIND("/",Table2[[#This Row],[Category and Sub-Category]],1))</f>
        <v>food trucks</v>
      </c>
      <c r="S1159" s="13">
        <f>(((Table2[[#This Row],[launched_at]]/60)/60)/24)+DATE(1970,1,1)</f>
        <v>41918.628240740742</v>
      </c>
      <c r="T1159" s="13">
        <f>(((Table2[[#This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Table2[[#This Row],[pledged]]/Table2[[#This Row],[goal]]</f>
        <v>4.6666666666666671E-3</v>
      </c>
      <c r="P1160" s="8">
        <f>Table2[[#This Row],[pledged]]/Table2[[#This Row],[backers_count]]</f>
        <v>11.666666666666666</v>
      </c>
      <c r="Q1160" t="str">
        <f>LEFT(Table2[[#This Row],[Category and Sub-Category]],FIND("/",Table2[[#This Row],[Category and Sub-Category]],1)-1)</f>
        <v>food</v>
      </c>
      <c r="R1160" t="str">
        <f>RIGHT(Table2[[#This Row],[Category and Sub-Category]],LEN(Table2[[#This Row],[Category and Sub-Category]])-FIND("/",Table2[[#This Row],[Category and Sub-Category]],1))</f>
        <v>food trucks</v>
      </c>
      <c r="S1160" s="13">
        <f>(((Table2[[#This Row],[launched_at]]/60)/60)/24)+DATE(1970,1,1)</f>
        <v>41952.09175925926</v>
      </c>
      <c r="T1160" s="13">
        <f>(((Table2[[#This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Table2[[#This Row],[pledged]]/Table2[[#This Row],[goal]]</f>
        <v>0</v>
      </c>
      <c r="P1161" s="8" t="e">
        <f>Table2[[#This Row],[pledged]]/Table2[[#This Row],[backers_count]]</f>
        <v>#DIV/0!</v>
      </c>
      <c r="Q1161" t="str">
        <f>LEFT(Table2[[#This Row],[Category and Sub-Category]],FIND("/",Table2[[#This Row],[Category and Sub-Category]],1)-1)</f>
        <v>food</v>
      </c>
      <c r="R1161" t="str">
        <f>RIGHT(Table2[[#This Row],[Category and Sub-Category]],LEN(Table2[[#This Row],[Category and Sub-Category]])-FIND("/",Table2[[#This Row],[Category and Sub-Category]],1))</f>
        <v>food trucks</v>
      </c>
      <c r="S1161" s="13">
        <f>(((Table2[[#This Row],[launched_at]]/60)/60)/24)+DATE(1970,1,1)</f>
        <v>42154.726446759261</v>
      </c>
      <c r="T1161" s="13">
        <f>(((Table2[[#This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Table2[[#This Row],[pledged]]/Table2[[#This Row],[goal]]</f>
        <v>3.85E-2</v>
      </c>
      <c r="P1162" s="8">
        <f>Table2[[#This Row],[pledged]]/Table2[[#This Row],[backers_count]]</f>
        <v>60.789473684210527</v>
      </c>
      <c r="Q1162" t="str">
        <f>LEFT(Table2[[#This Row],[Category and Sub-Category]],FIND("/",Table2[[#This Row],[Category and Sub-Category]],1)-1)</f>
        <v>food</v>
      </c>
      <c r="R1162" t="str">
        <f>RIGHT(Table2[[#This Row],[Category and Sub-Category]],LEN(Table2[[#This Row],[Category and Sub-Category]])-FIND("/",Table2[[#This Row],[Category and Sub-Category]],1))</f>
        <v>food trucks</v>
      </c>
      <c r="S1162" s="13">
        <f>(((Table2[[#This Row],[launched_at]]/60)/60)/24)+DATE(1970,1,1)</f>
        <v>42061.154930555553</v>
      </c>
      <c r="T1162" s="13">
        <f>(((Table2[[#This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Table2[[#This Row],[pledged]]/Table2[[#This Row],[goal]]</f>
        <v>0</v>
      </c>
      <c r="P1163" s="8" t="e">
        <f>Table2[[#This Row],[pledged]]/Table2[[#This Row],[backers_count]]</f>
        <v>#DIV/0!</v>
      </c>
      <c r="Q1163" t="str">
        <f>LEFT(Table2[[#This Row],[Category and Sub-Category]],FIND("/",Table2[[#This Row],[Category and Sub-Category]],1)-1)</f>
        <v>food</v>
      </c>
      <c r="R1163" t="str">
        <f>RIGHT(Table2[[#This Row],[Category and Sub-Category]],LEN(Table2[[#This Row],[Category and Sub-Category]])-FIND("/",Table2[[#This Row],[Category and Sub-Category]],1))</f>
        <v>food trucks</v>
      </c>
      <c r="S1163" s="13">
        <f>(((Table2[[#This Row],[launched_at]]/60)/60)/24)+DATE(1970,1,1)</f>
        <v>42122.629502314812</v>
      </c>
      <c r="T1163" s="13">
        <f>(((Table2[[#This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Table2[[#This Row],[pledged]]/Table2[[#This Row],[goal]]</f>
        <v>5.8333333333333338E-4</v>
      </c>
      <c r="P1164" s="8">
        <f>Table2[[#This Row],[pledged]]/Table2[[#This Row],[backers_count]]</f>
        <v>17.5</v>
      </c>
      <c r="Q1164" t="str">
        <f>LEFT(Table2[[#This Row],[Category and Sub-Category]],FIND("/",Table2[[#This Row],[Category and Sub-Category]],1)-1)</f>
        <v>food</v>
      </c>
      <c r="R1164" t="str">
        <f>RIGHT(Table2[[#This Row],[Category and Sub-Category]],LEN(Table2[[#This Row],[Category and Sub-Category]])-FIND("/",Table2[[#This Row],[Category and Sub-Category]],1))</f>
        <v>food trucks</v>
      </c>
      <c r="S1164" s="13">
        <f>(((Table2[[#This Row],[launched_at]]/60)/60)/24)+DATE(1970,1,1)</f>
        <v>41876.683611111112</v>
      </c>
      <c r="T1164" s="13">
        <f>(((Table2[[#This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Table2[[#This Row],[pledged]]/Table2[[#This Row],[goal]]</f>
        <v>0</v>
      </c>
      <c r="P1165" s="8" t="e">
        <f>Table2[[#This Row],[pledged]]/Table2[[#This Row],[backers_count]]</f>
        <v>#DIV/0!</v>
      </c>
      <c r="Q1165" t="str">
        <f>LEFT(Table2[[#This Row],[Category and Sub-Category]],FIND("/",Table2[[#This Row],[Category and Sub-Category]],1)-1)</f>
        <v>food</v>
      </c>
      <c r="R1165" t="str">
        <f>RIGHT(Table2[[#This Row],[Category and Sub-Category]],LEN(Table2[[#This Row],[Category and Sub-Category]])-FIND("/",Table2[[#This Row],[Category and Sub-Category]],1))</f>
        <v>food trucks</v>
      </c>
      <c r="S1165" s="13">
        <f>(((Table2[[#This Row],[launched_at]]/60)/60)/24)+DATE(1970,1,1)</f>
        <v>41830.723611111112</v>
      </c>
      <c r="T1165" s="13">
        <f>(((Table2[[#This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Table2[[#This Row],[pledged]]/Table2[[#This Row],[goal]]</f>
        <v>0</v>
      </c>
      <c r="P1166" s="8" t="e">
        <f>Table2[[#This Row],[pledged]]/Table2[[#This Row],[backers_count]]</f>
        <v>#DIV/0!</v>
      </c>
      <c r="Q1166" t="str">
        <f>LEFT(Table2[[#This Row],[Category and Sub-Category]],FIND("/",Table2[[#This Row],[Category and Sub-Category]],1)-1)</f>
        <v>food</v>
      </c>
      <c r="R1166" t="str">
        <f>RIGHT(Table2[[#This Row],[Category and Sub-Category]],LEN(Table2[[#This Row],[Category and Sub-Category]])-FIND("/",Table2[[#This Row],[Category and Sub-Category]],1))</f>
        <v>food trucks</v>
      </c>
      <c r="S1166" s="13">
        <f>(((Table2[[#This Row],[launched_at]]/60)/60)/24)+DATE(1970,1,1)</f>
        <v>42509.724328703705</v>
      </c>
      <c r="T1166" s="13">
        <f>(((Table2[[#This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Table2[[#This Row],[pledged]]/Table2[[#This Row],[goal]]</f>
        <v>0.20705000000000001</v>
      </c>
      <c r="P1167" s="8">
        <f>Table2[[#This Row],[pledged]]/Table2[[#This Row],[backers_count]]</f>
        <v>82.82</v>
      </c>
      <c r="Q1167" t="str">
        <f>LEFT(Table2[[#This Row],[Category and Sub-Category]],FIND("/",Table2[[#This Row],[Category and Sub-Category]],1)-1)</f>
        <v>food</v>
      </c>
      <c r="R1167" t="str">
        <f>RIGHT(Table2[[#This Row],[Category and Sub-Category]],LEN(Table2[[#This Row],[Category and Sub-Category]])-FIND("/",Table2[[#This Row],[Category and Sub-Category]],1))</f>
        <v>food trucks</v>
      </c>
      <c r="S1167" s="13">
        <f>(((Table2[[#This Row],[launched_at]]/60)/60)/24)+DATE(1970,1,1)</f>
        <v>41792.214467592588</v>
      </c>
      <c r="T1167" s="13">
        <f>(((Table2[[#This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Table2[[#This Row],[pledged]]/Table2[[#This Row],[goal]]</f>
        <v>0.19139999999999999</v>
      </c>
      <c r="P1168" s="8">
        <f>Table2[[#This Row],[pledged]]/Table2[[#This Row],[backers_count]]</f>
        <v>358.875</v>
      </c>
      <c r="Q1168" t="str">
        <f>LEFT(Table2[[#This Row],[Category and Sub-Category]],FIND("/",Table2[[#This Row],[Category and Sub-Category]],1)-1)</f>
        <v>food</v>
      </c>
      <c r="R1168" t="str">
        <f>RIGHT(Table2[[#This Row],[Category and Sub-Category]],LEN(Table2[[#This Row],[Category and Sub-Category]])-FIND("/",Table2[[#This Row],[Category and Sub-Category]],1))</f>
        <v>food trucks</v>
      </c>
      <c r="S1168" s="13">
        <f>(((Table2[[#This Row],[launched_at]]/60)/60)/24)+DATE(1970,1,1)</f>
        <v>42150.485439814816</v>
      </c>
      <c r="T1168" s="13">
        <f>(((Table2[[#This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Table2[[#This Row],[pledged]]/Table2[[#This Row],[goal]]</f>
        <v>1.6316666666666667E-2</v>
      </c>
      <c r="P1169" s="8">
        <f>Table2[[#This Row],[pledged]]/Table2[[#This Row],[backers_count]]</f>
        <v>61.1875</v>
      </c>
      <c r="Q1169" t="str">
        <f>LEFT(Table2[[#This Row],[Category and Sub-Category]],FIND("/",Table2[[#This Row],[Category and Sub-Category]],1)-1)</f>
        <v>food</v>
      </c>
      <c r="R1169" t="str">
        <f>RIGHT(Table2[[#This Row],[Category and Sub-Category]],LEN(Table2[[#This Row],[Category and Sub-Category]])-FIND("/",Table2[[#This Row],[Category and Sub-Category]],1))</f>
        <v>food trucks</v>
      </c>
      <c r="S1169" s="13">
        <f>(((Table2[[#This Row],[launched_at]]/60)/60)/24)+DATE(1970,1,1)</f>
        <v>41863.734895833331</v>
      </c>
      <c r="T1169" s="13">
        <f>(((Table2[[#This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Table2[[#This Row],[pledged]]/Table2[[#This Row],[goal]]</f>
        <v>5.6666666666666664E-2</v>
      </c>
      <c r="P1170" s="8">
        <f>Table2[[#This Row],[pledged]]/Table2[[#This Row],[backers_count]]</f>
        <v>340</v>
      </c>
      <c r="Q1170" t="str">
        <f>LEFT(Table2[[#This Row],[Category and Sub-Category]],FIND("/",Table2[[#This Row],[Category and Sub-Category]],1)-1)</f>
        <v>food</v>
      </c>
      <c r="R1170" t="str">
        <f>RIGHT(Table2[[#This Row],[Category and Sub-Category]],LEN(Table2[[#This Row],[Category and Sub-Category]])-FIND("/",Table2[[#This Row],[Category and Sub-Category]],1))</f>
        <v>food trucks</v>
      </c>
      <c r="S1170" s="13">
        <f>(((Table2[[#This Row],[launched_at]]/60)/60)/24)+DATE(1970,1,1)</f>
        <v>42605.053993055553</v>
      </c>
      <c r="T1170" s="13">
        <f>(((Table2[[#This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Table2[[#This Row],[pledged]]/Table2[[#This Row],[goal]]</f>
        <v>1.6999999999999999E-3</v>
      </c>
      <c r="P1171" s="8">
        <f>Table2[[#This Row],[pledged]]/Table2[[#This Row],[backers_count]]</f>
        <v>5.666666666666667</v>
      </c>
      <c r="Q1171" t="str">
        <f>LEFT(Table2[[#This Row],[Category and Sub-Category]],FIND("/",Table2[[#This Row],[Category and Sub-Category]],1)-1)</f>
        <v>food</v>
      </c>
      <c r="R1171" t="str">
        <f>RIGHT(Table2[[#This Row],[Category and Sub-Category]],LEN(Table2[[#This Row],[Category and Sub-Category]])-FIND("/",Table2[[#This Row],[Category and Sub-Category]],1))</f>
        <v>food trucks</v>
      </c>
      <c r="S1171" s="13">
        <f>(((Table2[[#This Row],[launched_at]]/60)/60)/24)+DATE(1970,1,1)</f>
        <v>42027.353738425925</v>
      </c>
      <c r="T1171" s="13">
        <f>(((Table2[[#This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Table2[[#This Row],[pledged]]/Table2[[#This Row],[goal]]</f>
        <v>4.0000000000000001E-3</v>
      </c>
      <c r="P1172" s="8">
        <f>Table2[[#This Row],[pledged]]/Table2[[#This Row],[backers_count]]</f>
        <v>50</v>
      </c>
      <c r="Q1172" t="str">
        <f>LEFT(Table2[[#This Row],[Category and Sub-Category]],FIND("/",Table2[[#This Row],[Category and Sub-Category]],1)-1)</f>
        <v>food</v>
      </c>
      <c r="R1172" t="str">
        <f>RIGHT(Table2[[#This Row],[Category and Sub-Category]],LEN(Table2[[#This Row],[Category and Sub-Category]])-FIND("/",Table2[[#This Row],[Category and Sub-Category]],1))</f>
        <v>food trucks</v>
      </c>
      <c r="S1172" s="13">
        <f>(((Table2[[#This Row],[launched_at]]/60)/60)/24)+DATE(1970,1,1)</f>
        <v>42124.893182870372</v>
      </c>
      <c r="T1172" s="13">
        <f>(((Table2[[#This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Table2[[#This Row],[pledged]]/Table2[[#This Row],[goal]]</f>
        <v>1E-3</v>
      </c>
      <c r="P1173" s="8">
        <f>Table2[[#This Row],[pledged]]/Table2[[#This Row],[backers_count]]</f>
        <v>25</v>
      </c>
      <c r="Q1173" t="str">
        <f>LEFT(Table2[[#This Row],[Category and Sub-Category]],FIND("/",Table2[[#This Row],[Category and Sub-Category]],1)-1)</f>
        <v>food</v>
      </c>
      <c r="R1173" t="str">
        <f>RIGHT(Table2[[#This Row],[Category and Sub-Category]],LEN(Table2[[#This Row],[Category and Sub-Category]])-FIND("/",Table2[[#This Row],[Category and Sub-Category]],1))</f>
        <v>food trucks</v>
      </c>
      <c r="S1173" s="13">
        <f>(((Table2[[#This Row],[launched_at]]/60)/60)/24)+DATE(1970,1,1)</f>
        <v>41938.804710648146</v>
      </c>
      <c r="T1173" s="13">
        <f>(((Table2[[#This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Table2[[#This Row],[pledged]]/Table2[[#This Row],[goal]]</f>
        <v>0</v>
      </c>
      <c r="P1174" s="8" t="e">
        <f>Table2[[#This Row],[pledged]]/Table2[[#This Row],[backers_count]]</f>
        <v>#DIV/0!</v>
      </c>
      <c r="Q1174" t="str">
        <f>LEFT(Table2[[#This Row],[Category and Sub-Category]],FIND("/",Table2[[#This Row],[Category and Sub-Category]],1)-1)</f>
        <v>food</v>
      </c>
      <c r="R1174" t="str">
        <f>RIGHT(Table2[[#This Row],[Category and Sub-Category]],LEN(Table2[[#This Row],[Category and Sub-Category]])-FIND("/",Table2[[#This Row],[Category and Sub-Category]],1))</f>
        <v>food trucks</v>
      </c>
      <c r="S1174" s="13">
        <f>(((Table2[[#This Row],[launched_at]]/60)/60)/24)+DATE(1970,1,1)</f>
        <v>41841.682314814818</v>
      </c>
      <c r="T1174" s="13">
        <f>(((Table2[[#This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Table2[[#This Row],[pledged]]/Table2[[#This Row],[goal]]</f>
        <v>2.4000000000000001E-4</v>
      </c>
      <c r="P1175" s="8">
        <f>Table2[[#This Row],[pledged]]/Table2[[#This Row],[backers_count]]</f>
        <v>30</v>
      </c>
      <c r="Q1175" t="str">
        <f>LEFT(Table2[[#This Row],[Category and Sub-Category]],FIND("/",Table2[[#This Row],[Category and Sub-Category]],1)-1)</f>
        <v>food</v>
      </c>
      <c r="R1175" t="str">
        <f>RIGHT(Table2[[#This Row],[Category and Sub-Category]],LEN(Table2[[#This Row],[Category and Sub-Category]])-FIND("/",Table2[[#This Row],[Category and Sub-Category]],1))</f>
        <v>food trucks</v>
      </c>
      <c r="S1175" s="13">
        <f>(((Table2[[#This Row],[launched_at]]/60)/60)/24)+DATE(1970,1,1)</f>
        <v>42184.185844907406</v>
      </c>
      <c r="T1175" s="13">
        <f>(((Table2[[#This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Table2[[#This Row],[pledged]]/Table2[[#This Row],[goal]]</f>
        <v>5.906666666666667E-2</v>
      </c>
      <c r="P1176" s="8">
        <f>Table2[[#This Row],[pledged]]/Table2[[#This Row],[backers_count]]</f>
        <v>46.631578947368418</v>
      </c>
      <c r="Q1176" t="str">
        <f>LEFT(Table2[[#This Row],[Category and Sub-Category]],FIND("/",Table2[[#This Row],[Category and Sub-Category]],1)-1)</f>
        <v>food</v>
      </c>
      <c r="R1176" t="str">
        <f>RIGHT(Table2[[#This Row],[Category and Sub-Category]],LEN(Table2[[#This Row],[Category and Sub-Category]])-FIND("/",Table2[[#This Row],[Category and Sub-Category]],1))</f>
        <v>food trucks</v>
      </c>
      <c r="S1176" s="13">
        <f>(((Table2[[#This Row],[launched_at]]/60)/60)/24)+DATE(1970,1,1)</f>
        <v>42468.84174768519</v>
      </c>
      <c r="T1176" s="13">
        <f>(((Table2[[#This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Table2[[#This Row],[pledged]]/Table2[[#This Row],[goal]]</f>
        <v>2.9250000000000002E-2</v>
      </c>
      <c r="P1177" s="8">
        <f>Table2[[#This Row],[pledged]]/Table2[[#This Row],[backers_count]]</f>
        <v>65</v>
      </c>
      <c r="Q1177" t="str">
        <f>LEFT(Table2[[#This Row],[Category and Sub-Category]],FIND("/",Table2[[#This Row],[Category and Sub-Category]],1)-1)</f>
        <v>food</v>
      </c>
      <c r="R1177" t="str">
        <f>RIGHT(Table2[[#This Row],[Category and Sub-Category]],LEN(Table2[[#This Row],[Category and Sub-Category]])-FIND("/",Table2[[#This Row],[Category and Sub-Category]],1))</f>
        <v>food trucks</v>
      </c>
      <c r="S1177" s="13">
        <f>(((Table2[[#This Row],[launched_at]]/60)/60)/24)+DATE(1970,1,1)</f>
        <v>42170.728460648148</v>
      </c>
      <c r="T1177" s="13">
        <f>(((Table2[[#This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Table2[[#This Row],[pledged]]/Table2[[#This Row],[goal]]</f>
        <v>5.7142857142857142E-5</v>
      </c>
      <c r="P1178" s="8">
        <f>Table2[[#This Row],[pledged]]/Table2[[#This Row],[backers_count]]</f>
        <v>10</v>
      </c>
      <c r="Q1178" t="str">
        <f>LEFT(Table2[[#This Row],[Category and Sub-Category]],FIND("/",Table2[[#This Row],[Category and Sub-Category]],1)-1)</f>
        <v>food</v>
      </c>
      <c r="R1178" t="str">
        <f>RIGHT(Table2[[#This Row],[Category and Sub-Category]],LEN(Table2[[#This Row],[Category and Sub-Category]])-FIND("/",Table2[[#This Row],[Category and Sub-Category]],1))</f>
        <v>food trucks</v>
      </c>
      <c r="S1178" s="13">
        <f>(((Table2[[#This Row],[launched_at]]/60)/60)/24)+DATE(1970,1,1)</f>
        <v>42746.019652777773</v>
      </c>
      <c r="T1178" s="13">
        <f>(((Table2[[#This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Table2[[#This Row],[pledged]]/Table2[[#This Row],[goal]]</f>
        <v>0</v>
      </c>
      <c r="P1179" s="8" t="e">
        <f>Table2[[#This Row],[pledged]]/Table2[[#This Row],[backers_count]]</f>
        <v>#DIV/0!</v>
      </c>
      <c r="Q1179" t="str">
        <f>LEFT(Table2[[#This Row],[Category and Sub-Category]],FIND("/",Table2[[#This Row],[Category and Sub-Category]],1)-1)</f>
        <v>food</v>
      </c>
      <c r="R1179" t="str">
        <f>RIGHT(Table2[[#This Row],[Category and Sub-Category]],LEN(Table2[[#This Row],[Category and Sub-Category]])-FIND("/",Table2[[#This Row],[Category and Sub-Category]],1))</f>
        <v>food trucks</v>
      </c>
      <c r="S1179" s="13">
        <f>(((Table2[[#This Row],[launched_at]]/60)/60)/24)+DATE(1970,1,1)</f>
        <v>41897.660833333335</v>
      </c>
      <c r="T1179" s="13">
        <f>(((Table2[[#This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Table2[[#This Row],[pledged]]/Table2[[#This Row],[goal]]</f>
        <v>6.666666666666667E-5</v>
      </c>
      <c r="P1180" s="8">
        <f>Table2[[#This Row],[pledged]]/Table2[[#This Row],[backers_count]]</f>
        <v>5</v>
      </c>
      <c r="Q1180" t="str">
        <f>LEFT(Table2[[#This Row],[Category and Sub-Category]],FIND("/",Table2[[#This Row],[Category and Sub-Category]],1)-1)</f>
        <v>food</v>
      </c>
      <c r="R1180" t="str">
        <f>RIGHT(Table2[[#This Row],[Category and Sub-Category]],LEN(Table2[[#This Row],[Category and Sub-Category]])-FIND("/",Table2[[#This Row],[Category and Sub-Category]],1))</f>
        <v>food trucks</v>
      </c>
      <c r="S1180" s="13">
        <f>(((Table2[[#This Row],[launched_at]]/60)/60)/24)+DATE(1970,1,1)</f>
        <v>41837.905694444446</v>
      </c>
      <c r="T1180" s="13">
        <f>(((Table2[[#This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Table2[[#This Row],[pledged]]/Table2[[#This Row],[goal]]</f>
        <v>5.3333333333333337E-2</v>
      </c>
      <c r="P1181" s="8">
        <f>Table2[[#This Row],[pledged]]/Table2[[#This Row],[backers_count]]</f>
        <v>640</v>
      </c>
      <c r="Q1181" t="str">
        <f>LEFT(Table2[[#This Row],[Category and Sub-Category]],FIND("/",Table2[[#This Row],[Category and Sub-Category]],1)-1)</f>
        <v>food</v>
      </c>
      <c r="R1181" t="str">
        <f>RIGHT(Table2[[#This Row],[Category and Sub-Category]],LEN(Table2[[#This Row],[Category and Sub-Category]])-FIND("/",Table2[[#This Row],[Category and Sub-Category]],1))</f>
        <v>food trucks</v>
      </c>
      <c r="S1181" s="13">
        <f>(((Table2[[#This Row],[launched_at]]/60)/60)/24)+DATE(1970,1,1)</f>
        <v>42275.720219907409</v>
      </c>
      <c r="T1181" s="13">
        <f>(((Table2[[#This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Table2[[#This Row],[pledged]]/Table2[[#This Row],[goal]]</f>
        <v>0.11749999999999999</v>
      </c>
      <c r="P1182" s="8">
        <f>Table2[[#This Row],[pledged]]/Table2[[#This Row],[backers_count]]</f>
        <v>69.117647058823536</v>
      </c>
      <c r="Q1182" t="str">
        <f>LEFT(Table2[[#This Row],[Category and Sub-Category]],FIND("/",Table2[[#This Row],[Category and Sub-Category]],1)-1)</f>
        <v>food</v>
      </c>
      <c r="R1182" t="str">
        <f>RIGHT(Table2[[#This Row],[Category and Sub-Category]],LEN(Table2[[#This Row],[Category and Sub-Category]])-FIND("/",Table2[[#This Row],[Category and Sub-Category]],1))</f>
        <v>food trucks</v>
      </c>
      <c r="S1182" s="13">
        <f>(((Table2[[#This Row],[launched_at]]/60)/60)/24)+DATE(1970,1,1)</f>
        <v>41781.806875000002</v>
      </c>
      <c r="T1182" s="13">
        <f>(((Table2[[#This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Table2[[#This Row],[pledged]]/Table2[[#This Row],[goal]]</f>
        <v>8.0000000000000007E-5</v>
      </c>
      <c r="P1183" s="8">
        <f>Table2[[#This Row],[pledged]]/Table2[[#This Row],[backers_count]]</f>
        <v>1.3333333333333333</v>
      </c>
      <c r="Q1183" t="str">
        <f>LEFT(Table2[[#This Row],[Category and Sub-Category]],FIND("/",Table2[[#This Row],[Category and Sub-Category]],1)-1)</f>
        <v>food</v>
      </c>
      <c r="R1183" t="str">
        <f>RIGHT(Table2[[#This Row],[Category and Sub-Category]],LEN(Table2[[#This Row],[Category and Sub-Category]])-FIND("/",Table2[[#This Row],[Category and Sub-Category]],1))</f>
        <v>food trucks</v>
      </c>
      <c r="S1183" s="13">
        <f>(((Table2[[#This Row],[launched_at]]/60)/60)/24)+DATE(1970,1,1)</f>
        <v>42034.339363425926</v>
      </c>
      <c r="T1183" s="13">
        <f>(((Table2[[#This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Table2[[#This Row],[pledged]]/Table2[[#This Row],[goal]]</f>
        <v>4.2000000000000003E-2</v>
      </c>
      <c r="P1184" s="8">
        <f>Table2[[#This Row],[pledged]]/Table2[[#This Row],[backers_count]]</f>
        <v>10.5</v>
      </c>
      <c r="Q1184" t="str">
        <f>LEFT(Table2[[#This Row],[Category and Sub-Category]],FIND("/",Table2[[#This Row],[Category and Sub-Category]],1)-1)</f>
        <v>food</v>
      </c>
      <c r="R1184" t="str">
        <f>RIGHT(Table2[[#This Row],[Category and Sub-Category]],LEN(Table2[[#This Row],[Category and Sub-Category]])-FIND("/",Table2[[#This Row],[Category and Sub-Category]],1))</f>
        <v>food trucks</v>
      </c>
      <c r="S1184" s="13">
        <f>(((Table2[[#This Row],[launched_at]]/60)/60)/24)+DATE(1970,1,1)</f>
        <v>42728.827407407407</v>
      </c>
      <c r="T1184" s="13">
        <f>(((Table2[[#This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Table2[[#This Row],[pledged]]/Table2[[#This Row],[goal]]</f>
        <v>0.04</v>
      </c>
      <c r="P1185" s="8">
        <f>Table2[[#This Row],[pledged]]/Table2[[#This Row],[backers_count]]</f>
        <v>33.333333333333336</v>
      </c>
      <c r="Q1185" t="str">
        <f>LEFT(Table2[[#This Row],[Category and Sub-Category]],FIND("/",Table2[[#This Row],[Category and Sub-Category]],1)-1)</f>
        <v>food</v>
      </c>
      <c r="R1185" t="str">
        <f>RIGHT(Table2[[#This Row],[Category and Sub-Category]],LEN(Table2[[#This Row],[Category and Sub-Category]])-FIND("/",Table2[[#This Row],[Category and Sub-Category]],1))</f>
        <v>food trucks</v>
      </c>
      <c r="S1185" s="13">
        <f>(((Table2[[#This Row],[launched_at]]/60)/60)/24)+DATE(1970,1,1)</f>
        <v>42656.86137731481</v>
      </c>
      <c r="T1185" s="13">
        <f>(((Table2[[#This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Table2[[#This Row],[pledged]]/Table2[[#This Row],[goal]]</f>
        <v>1.0493636363636363</v>
      </c>
      <c r="P1186" s="8">
        <f>Table2[[#This Row],[pledged]]/Table2[[#This Row],[backers_count]]</f>
        <v>61.562666666666665</v>
      </c>
      <c r="Q1186" t="str">
        <f>LEFT(Table2[[#This Row],[Category and Sub-Category]],FIND("/",Table2[[#This Row],[Category and Sub-Category]],1)-1)</f>
        <v>photography</v>
      </c>
      <c r="R1186" t="str">
        <f>RIGHT(Table2[[#This Row],[Category and Sub-Category]],LEN(Table2[[#This Row],[Category and Sub-Category]])-FIND("/",Table2[[#This Row],[Category and Sub-Category]],1))</f>
        <v>photobooks</v>
      </c>
      <c r="S1186" s="13">
        <f>(((Table2[[#This Row],[launched_at]]/60)/60)/24)+DATE(1970,1,1)</f>
        <v>42741.599664351852</v>
      </c>
      <c r="T1186" s="13">
        <f>(((Table2[[#This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Table2[[#This Row],[pledged]]/Table2[[#This Row],[goal]]</f>
        <v>1.0544</v>
      </c>
      <c r="P1187" s="8">
        <f>Table2[[#This Row],[pledged]]/Table2[[#This Row],[backers_count]]</f>
        <v>118.73873873873873</v>
      </c>
      <c r="Q1187" t="str">
        <f>LEFT(Table2[[#This Row],[Category and Sub-Category]],FIND("/",Table2[[#This Row],[Category and Sub-Category]],1)-1)</f>
        <v>photography</v>
      </c>
      <c r="R1187" t="str">
        <f>RIGHT(Table2[[#This Row],[Category and Sub-Category]],LEN(Table2[[#This Row],[Category and Sub-Category]])-FIND("/",Table2[[#This Row],[Category and Sub-Category]],1))</f>
        <v>photobooks</v>
      </c>
      <c r="S1187" s="13">
        <f>(((Table2[[#This Row],[launched_at]]/60)/60)/24)+DATE(1970,1,1)</f>
        <v>42130.865150462967</v>
      </c>
      <c r="T1187" s="13">
        <f>(((Table2[[#This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Table2[[#This Row],[pledged]]/Table2[[#This Row],[goal]]</f>
        <v>1.0673333333333332</v>
      </c>
      <c r="P1188" s="8">
        <f>Table2[[#This Row],[pledged]]/Table2[[#This Row],[backers_count]]</f>
        <v>65.081300813008127</v>
      </c>
      <c r="Q1188" t="str">
        <f>LEFT(Table2[[#This Row],[Category and Sub-Category]],FIND("/",Table2[[#This Row],[Category and Sub-Category]],1)-1)</f>
        <v>photography</v>
      </c>
      <c r="R1188" t="str">
        <f>RIGHT(Table2[[#This Row],[Category and Sub-Category]],LEN(Table2[[#This Row],[Category and Sub-Category]])-FIND("/",Table2[[#This Row],[Category and Sub-Category]],1))</f>
        <v>photobooks</v>
      </c>
      <c r="S1188" s="13">
        <f>(((Table2[[#This Row],[launched_at]]/60)/60)/24)+DATE(1970,1,1)</f>
        <v>42123.86336805555</v>
      </c>
      <c r="T1188" s="13">
        <f>(((Table2[[#This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Table2[[#This Row],[pledged]]/Table2[[#This Row],[goal]]</f>
        <v>1.0412571428571429</v>
      </c>
      <c r="P1189" s="8">
        <f>Table2[[#This Row],[pledged]]/Table2[[#This Row],[backers_count]]</f>
        <v>130.15714285714284</v>
      </c>
      <c r="Q1189" t="str">
        <f>LEFT(Table2[[#This Row],[Category and Sub-Category]],FIND("/",Table2[[#This Row],[Category and Sub-Category]],1)-1)</f>
        <v>photography</v>
      </c>
      <c r="R1189" t="str">
        <f>RIGHT(Table2[[#This Row],[Category and Sub-Category]],LEN(Table2[[#This Row],[Category and Sub-Category]])-FIND("/",Table2[[#This Row],[Category and Sub-Category]],1))</f>
        <v>photobooks</v>
      </c>
      <c r="S1189" s="13">
        <f>(((Table2[[#This Row],[launched_at]]/60)/60)/24)+DATE(1970,1,1)</f>
        <v>42109.894942129627</v>
      </c>
      <c r="T1189" s="13">
        <f>(((Table2[[#This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Table2[[#This Row],[pledged]]/Table2[[#This Row],[goal]]</f>
        <v>1.6054999999999999</v>
      </c>
      <c r="P1190" s="8">
        <f>Table2[[#This Row],[pledged]]/Table2[[#This Row],[backers_count]]</f>
        <v>37.776470588235291</v>
      </c>
      <c r="Q1190" t="str">
        <f>LEFT(Table2[[#This Row],[Category and Sub-Category]],FIND("/",Table2[[#This Row],[Category and Sub-Category]],1)-1)</f>
        <v>photography</v>
      </c>
      <c r="R1190" t="str">
        <f>RIGHT(Table2[[#This Row],[Category and Sub-Category]],LEN(Table2[[#This Row],[Category and Sub-Category]])-FIND("/",Table2[[#This Row],[Category and Sub-Category]],1))</f>
        <v>photobooks</v>
      </c>
      <c r="S1190" s="13">
        <f>(((Table2[[#This Row],[launched_at]]/60)/60)/24)+DATE(1970,1,1)</f>
        <v>42711.700694444444</v>
      </c>
      <c r="T1190" s="13">
        <f>(((Table2[[#This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Table2[[#This Row],[pledged]]/Table2[[#This Row],[goal]]</f>
        <v>1.0777777777777777</v>
      </c>
      <c r="P1191" s="8">
        <f>Table2[[#This Row],[pledged]]/Table2[[#This Row],[backers_count]]</f>
        <v>112.79069767441861</v>
      </c>
      <c r="Q1191" t="str">
        <f>LEFT(Table2[[#This Row],[Category and Sub-Category]],FIND("/",Table2[[#This Row],[Category and Sub-Category]],1)-1)</f>
        <v>photography</v>
      </c>
      <c r="R1191" t="str">
        <f>RIGHT(Table2[[#This Row],[Category and Sub-Category]],LEN(Table2[[#This Row],[Category and Sub-Category]])-FIND("/",Table2[[#This Row],[Category and Sub-Category]],1))</f>
        <v>photobooks</v>
      </c>
      <c r="S1191" s="13">
        <f>(((Table2[[#This Row],[launched_at]]/60)/60)/24)+DATE(1970,1,1)</f>
        <v>42529.979108796295</v>
      </c>
      <c r="T1191" s="13">
        <f>(((Table2[[#This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Table2[[#This Row],[pledged]]/Table2[[#This Row],[goal]]</f>
        <v>1.35</v>
      </c>
      <c r="P1192" s="8">
        <f>Table2[[#This Row],[pledged]]/Table2[[#This Row],[backers_count]]</f>
        <v>51.92307692307692</v>
      </c>
      <c r="Q1192" t="str">
        <f>LEFT(Table2[[#This Row],[Category and Sub-Category]],FIND("/",Table2[[#This Row],[Category and Sub-Category]],1)-1)</f>
        <v>photography</v>
      </c>
      <c r="R1192" t="str">
        <f>RIGHT(Table2[[#This Row],[Category and Sub-Category]],LEN(Table2[[#This Row],[Category and Sub-Category]])-FIND("/",Table2[[#This Row],[Category and Sub-Category]],1))</f>
        <v>photobooks</v>
      </c>
      <c r="S1192" s="13">
        <f>(((Table2[[#This Row],[launched_at]]/60)/60)/24)+DATE(1970,1,1)</f>
        <v>41852.665798611109</v>
      </c>
      <c r="T1192" s="13">
        <f>(((Table2[[#This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Table2[[#This Row],[pledged]]/Table2[[#This Row],[goal]]</f>
        <v>1.0907407407407408</v>
      </c>
      <c r="P1193" s="8">
        <f>Table2[[#This Row],[pledged]]/Table2[[#This Row],[backers_count]]</f>
        <v>89.242424242424249</v>
      </c>
      <c r="Q1193" t="str">
        <f>LEFT(Table2[[#This Row],[Category and Sub-Category]],FIND("/",Table2[[#This Row],[Category and Sub-Category]],1)-1)</f>
        <v>photography</v>
      </c>
      <c r="R1193" t="str">
        <f>RIGHT(Table2[[#This Row],[Category and Sub-Category]],LEN(Table2[[#This Row],[Category and Sub-Category]])-FIND("/",Table2[[#This Row],[Category and Sub-Category]],1))</f>
        <v>photobooks</v>
      </c>
      <c r="S1193" s="13">
        <f>(((Table2[[#This Row],[launched_at]]/60)/60)/24)+DATE(1970,1,1)</f>
        <v>42419.603703703702</v>
      </c>
      <c r="T1193" s="13">
        <f>(((Table2[[#This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Table2[[#This Row],[pledged]]/Table2[[#This Row],[goal]]</f>
        <v>2.9</v>
      </c>
      <c r="P1194" s="8">
        <f>Table2[[#This Row],[pledged]]/Table2[[#This Row],[backers_count]]</f>
        <v>19.333333333333332</v>
      </c>
      <c r="Q1194" t="str">
        <f>LEFT(Table2[[#This Row],[Category and Sub-Category]],FIND("/",Table2[[#This Row],[Category and Sub-Category]],1)-1)</f>
        <v>photography</v>
      </c>
      <c r="R1194" t="str">
        <f>RIGHT(Table2[[#This Row],[Category and Sub-Category]],LEN(Table2[[#This Row],[Category and Sub-Category]])-FIND("/",Table2[[#This Row],[Category and Sub-Category]],1))</f>
        <v>photobooks</v>
      </c>
      <c r="S1194" s="13">
        <f>(((Table2[[#This Row],[launched_at]]/60)/60)/24)+DATE(1970,1,1)</f>
        <v>42747.506689814814</v>
      </c>
      <c r="T1194" s="13">
        <f>(((Table2[[#This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Table2[[#This Row],[pledged]]/Table2[[#This Row],[goal]]</f>
        <v>1.0395714285714286</v>
      </c>
      <c r="P1195" s="8">
        <f>Table2[[#This Row],[pledged]]/Table2[[#This Row],[backers_count]]</f>
        <v>79.967032967032964</v>
      </c>
      <c r="Q1195" t="str">
        <f>LEFT(Table2[[#This Row],[Category and Sub-Category]],FIND("/",Table2[[#This Row],[Category and Sub-Category]],1)-1)</f>
        <v>photography</v>
      </c>
      <c r="R1195" t="str">
        <f>RIGHT(Table2[[#This Row],[Category and Sub-Category]],LEN(Table2[[#This Row],[Category and Sub-Category]])-FIND("/",Table2[[#This Row],[Category and Sub-Category]],1))</f>
        <v>photobooks</v>
      </c>
      <c r="S1195" s="13">
        <f>(((Table2[[#This Row],[launched_at]]/60)/60)/24)+DATE(1970,1,1)</f>
        <v>42409.776076388895</v>
      </c>
      <c r="T1195" s="13">
        <f>(((Table2[[#This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Table2[[#This Row],[pledged]]/Table2[[#This Row],[goal]]</f>
        <v>3.2223999999999999</v>
      </c>
      <c r="P1196" s="8">
        <f>Table2[[#This Row],[pledged]]/Table2[[#This Row],[backers_count]]</f>
        <v>56.414565826330531</v>
      </c>
      <c r="Q1196" t="str">
        <f>LEFT(Table2[[#This Row],[Category and Sub-Category]],FIND("/",Table2[[#This Row],[Category and Sub-Category]],1)-1)</f>
        <v>photography</v>
      </c>
      <c r="R1196" t="str">
        <f>RIGHT(Table2[[#This Row],[Category and Sub-Category]],LEN(Table2[[#This Row],[Category and Sub-Category]])-FIND("/",Table2[[#This Row],[Category and Sub-Category]],1))</f>
        <v>photobooks</v>
      </c>
      <c r="S1196" s="13">
        <f>(((Table2[[#This Row],[launched_at]]/60)/60)/24)+DATE(1970,1,1)</f>
        <v>42072.488182870366</v>
      </c>
      <c r="T1196" s="13">
        <f>(((Table2[[#This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Table2[[#This Row],[pledged]]/Table2[[#This Row],[goal]]</f>
        <v>1.35</v>
      </c>
      <c r="P1197" s="8">
        <f>Table2[[#This Row],[pledged]]/Table2[[#This Row],[backers_count]]</f>
        <v>79.411764705882348</v>
      </c>
      <c r="Q1197" t="str">
        <f>LEFT(Table2[[#This Row],[Category and Sub-Category]],FIND("/",Table2[[#This Row],[Category and Sub-Category]],1)-1)</f>
        <v>photography</v>
      </c>
      <c r="R1197" t="str">
        <f>RIGHT(Table2[[#This Row],[Category and Sub-Category]],LEN(Table2[[#This Row],[Category and Sub-Category]])-FIND("/",Table2[[#This Row],[Category and Sub-Category]],1))</f>
        <v>photobooks</v>
      </c>
      <c r="S1197" s="13">
        <f>(((Table2[[#This Row],[launched_at]]/60)/60)/24)+DATE(1970,1,1)</f>
        <v>42298.34783564815</v>
      </c>
      <c r="T1197" s="13">
        <f>(((Table2[[#This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Table2[[#This Row],[pledged]]/Table2[[#This Row],[goal]]</f>
        <v>2.6991034482758622</v>
      </c>
      <c r="P1198" s="8">
        <f>Table2[[#This Row],[pledged]]/Table2[[#This Row],[backers_count]]</f>
        <v>76.439453125</v>
      </c>
      <c r="Q1198" t="str">
        <f>LEFT(Table2[[#This Row],[Category and Sub-Category]],FIND("/",Table2[[#This Row],[Category and Sub-Category]],1)-1)</f>
        <v>photography</v>
      </c>
      <c r="R1198" t="str">
        <f>RIGHT(Table2[[#This Row],[Category and Sub-Category]],LEN(Table2[[#This Row],[Category and Sub-Category]])-FIND("/",Table2[[#This Row],[Category and Sub-Category]],1))</f>
        <v>photobooks</v>
      </c>
      <c r="S1198" s="13">
        <f>(((Table2[[#This Row],[launched_at]]/60)/60)/24)+DATE(1970,1,1)</f>
        <v>42326.818738425922</v>
      </c>
      <c r="T1198" s="13">
        <f>(((Table2[[#This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Table2[[#This Row],[pledged]]/Table2[[#This Row],[goal]]</f>
        <v>2.5329333333333333</v>
      </c>
      <c r="P1199" s="8">
        <f>Table2[[#This Row],[pledged]]/Table2[[#This Row],[backers_count]]</f>
        <v>121</v>
      </c>
      <c r="Q1199" t="str">
        <f>LEFT(Table2[[#This Row],[Category and Sub-Category]],FIND("/",Table2[[#This Row],[Category and Sub-Category]],1)-1)</f>
        <v>photography</v>
      </c>
      <c r="R1199" t="str">
        <f>RIGHT(Table2[[#This Row],[Category and Sub-Category]],LEN(Table2[[#This Row],[Category and Sub-Category]])-FIND("/",Table2[[#This Row],[Category and Sub-Category]],1))</f>
        <v>photobooks</v>
      </c>
      <c r="S1199" s="13">
        <f>(((Table2[[#This Row],[launched_at]]/60)/60)/24)+DATE(1970,1,1)</f>
        <v>42503.66474537037</v>
      </c>
      <c r="T1199" s="13">
        <f>(((Table2[[#This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Table2[[#This Row],[pledged]]/Table2[[#This Row],[goal]]</f>
        <v>2.6059999999999999</v>
      </c>
      <c r="P1200" s="8">
        <f>Table2[[#This Row],[pledged]]/Table2[[#This Row],[backers_count]]</f>
        <v>54.616766467065865</v>
      </c>
      <c r="Q1200" t="str">
        <f>LEFT(Table2[[#This Row],[Category and Sub-Category]],FIND("/",Table2[[#This Row],[Category and Sub-Category]],1)-1)</f>
        <v>photography</v>
      </c>
      <c r="R1200" t="str">
        <f>RIGHT(Table2[[#This Row],[Category and Sub-Category]],LEN(Table2[[#This Row],[Category and Sub-Category]])-FIND("/",Table2[[#This Row],[Category and Sub-Category]],1))</f>
        <v>photobooks</v>
      </c>
      <c r="S1200" s="13">
        <f>(((Table2[[#This Row],[launched_at]]/60)/60)/24)+DATE(1970,1,1)</f>
        <v>42333.619050925925</v>
      </c>
      <c r="T1200" s="13">
        <f>(((Table2[[#This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Table2[[#This Row],[pledged]]/Table2[[#This Row],[goal]]</f>
        <v>1.0131677953348381</v>
      </c>
      <c r="P1201" s="8">
        <f>Table2[[#This Row],[pledged]]/Table2[[#This Row],[backers_count]]</f>
        <v>299.22222222222223</v>
      </c>
      <c r="Q1201" t="str">
        <f>LEFT(Table2[[#This Row],[Category and Sub-Category]],FIND("/",Table2[[#This Row],[Category and Sub-Category]],1)-1)</f>
        <v>photography</v>
      </c>
      <c r="R1201" t="str">
        <f>RIGHT(Table2[[#This Row],[Category and Sub-Category]],LEN(Table2[[#This Row],[Category and Sub-Category]])-FIND("/",Table2[[#This Row],[Category and Sub-Category]],1))</f>
        <v>photobooks</v>
      </c>
      <c r="S1201" s="13">
        <f>(((Table2[[#This Row],[launched_at]]/60)/60)/24)+DATE(1970,1,1)</f>
        <v>42161.770833333328</v>
      </c>
      <c r="T1201" s="13">
        <f>(((Table2[[#This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Table2[[#This Row],[pledged]]/Table2[[#This Row],[goal]]</f>
        <v>1.2560416666666667</v>
      </c>
      <c r="P1202" s="8">
        <f>Table2[[#This Row],[pledged]]/Table2[[#This Row],[backers_count]]</f>
        <v>58.533980582524272</v>
      </c>
      <c r="Q1202" t="str">
        <f>LEFT(Table2[[#This Row],[Category and Sub-Category]],FIND("/",Table2[[#This Row],[Category and Sub-Category]],1)-1)</f>
        <v>photography</v>
      </c>
      <c r="R1202" t="str">
        <f>RIGHT(Table2[[#This Row],[Category and Sub-Category]],LEN(Table2[[#This Row],[Category and Sub-Category]])-FIND("/",Table2[[#This Row],[Category and Sub-Category]],1))</f>
        <v>photobooks</v>
      </c>
      <c r="S1202" s="13">
        <f>(((Table2[[#This Row],[launched_at]]/60)/60)/24)+DATE(1970,1,1)</f>
        <v>42089.477500000001</v>
      </c>
      <c r="T1202" s="13">
        <f>(((Table2[[#This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Table2[[#This Row],[pledged]]/Table2[[#This Row],[goal]]</f>
        <v>1.0243783333333334</v>
      </c>
      <c r="P1203" s="8">
        <f>Table2[[#This Row],[pledged]]/Table2[[#This Row],[backers_count]]</f>
        <v>55.371801801801809</v>
      </c>
      <c r="Q1203" t="str">
        <f>LEFT(Table2[[#This Row],[Category and Sub-Category]],FIND("/",Table2[[#This Row],[Category and Sub-Category]],1)-1)</f>
        <v>photography</v>
      </c>
      <c r="R1203" t="str">
        <f>RIGHT(Table2[[#This Row],[Category and Sub-Category]],LEN(Table2[[#This Row],[Category and Sub-Category]])-FIND("/",Table2[[#This Row],[Category and Sub-Category]],1))</f>
        <v>photobooks</v>
      </c>
      <c r="S1203" s="13">
        <f>(((Table2[[#This Row],[launched_at]]/60)/60)/24)+DATE(1970,1,1)</f>
        <v>42536.60701388889</v>
      </c>
      <c r="T1203" s="13">
        <f>(((Table2[[#This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Table2[[#This Row],[pledged]]/Table2[[#This Row],[goal]]</f>
        <v>1.99244</v>
      </c>
      <c r="P1204" s="8">
        <f>Table2[[#This Row],[pledged]]/Table2[[#This Row],[backers_count]]</f>
        <v>183.80442804428046</v>
      </c>
      <c r="Q1204" t="str">
        <f>LEFT(Table2[[#This Row],[Category and Sub-Category]],FIND("/",Table2[[#This Row],[Category and Sub-Category]],1)-1)</f>
        <v>photography</v>
      </c>
      <c r="R1204" t="str">
        <f>RIGHT(Table2[[#This Row],[Category and Sub-Category]],LEN(Table2[[#This Row],[Category and Sub-Category]])-FIND("/",Table2[[#This Row],[Category and Sub-Category]],1))</f>
        <v>photobooks</v>
      </c>
      <c r="S1204" s="13">
        <f>(((Table2[[#This Row],[launched_at]]/60)/60)/24)+DATE(1970,1,1)</f>
        <v>42152.288819444439</v>
      </c>
      <c r="T1204" s="13">
        <f>(((Table2[[#This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Table2[[#This Row],[pledged]]/Table2[[#This Row],[goal]]</f>
        <v>1.0245398773006136</v>
      </c>
      <c r="P1205" s="8">
        <f>Table2[[#This Row],[pledged]]/Table2[[#This Row],[backers_count]]</f>
        <v>165.34653465346534</v>
      </c>
      <c r="Q1205" t="str">
        <f>LEFT(Table2[[#This Row],[Category and Sub-Category]],FIND("/",Table2[[#This Row],[Category and Sub-Category]],1)-1)</f>
        <v>photography</v>
      </c>
      <c r="R1205" t="str">
        <f>RIGHT(Table2[[#This Row],[Category and Sub-Category]],LEN(Table2[[#This Row],[Category and Sub-Category]])-FIND("/",Table2[[#This Row],[Category and Sub-Category]],1))</f>
        <v>photobooks</v>
      </c>
      <c r="S1205" s="13">
        <f>(((Table2[[#This Row],[launched_at]]/60)/60)/24)+DATE(1970,1,1)</f>
        <v>42125.614895833336</v>
      </c>
      <c r="T1205" s="13">
        <f>(((Table2[[#This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Table2[[#This Row],[pledged]]/Table2[[#This Row],[goal]]</f>
        <v>1.0294615384615384</v>
      </c>
      <c r="P1206" s="8">
        <f>Table2[[#This Row],[pledged]]/Table2[[#This Row],[backers_count]]</f>
        <v>234.78947368421052</v>
      </c>
      <c r="Q1206" t="str">
        <f>LEFT(Table2[[#This Row],[Category and Sub-Category]],FIND("/",Table2[[#This Row],[Category and Sub-Category]],1)-1)</f>
        <v>photography</v>
      </c>
      <c r="R1206" t="str">
        <f>RIGHT(Table2[[#This Row],[Category and Sub-Category]],LEN(Table2[[#This Row],[Category and Sub-Category]])-FIND("/",Table2[[#This Row],[Category and Sub-Category]],1))</f>
        <v>photobooks</v>
      </c>
      <c r="S1206" s="13">
        <f>(((Table2[[#This Row],[launched_at]]/60)/60)/24)+DATE(1970,1,1)</f>
        <v>42297.748067129629</v>
      </c>
      <c r="T1206" s="13">
        <f>(((Table2[[#This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Table2[[#This Row],[pledged]]/Table2[[#This Row],[goal]]</f>
        <v>1.0086153846153847</v>
      </c>
      <c r="P1207" s="8">
        <f>Table2[[#This Row],[pledged]]/Table2[[#This Row],[backers_count]]</f>
        <v>211.48387096774192</v>
      </c>
      <c r="Q1207" t="str">
        <f>LEFT(Table2[[#This Row],[Category and Sub-Category]],FIND("/",Table2[[#This Row],[Category and Sub-Category]],1)-1)</f>
        <v>photography</v>
      </c>
      <c r="R1207" t="str">
        <f>RIGHT(Table2[[#This Row],[Category and Sub-Category]],LEN(Table2[[#This Row],[Category and Sub-Category]])-FIND("/",Table2[[#This Row],[Category and Sub-Category]],1))</f>
        <v>photobooks</v>
      </c>
      <c r="S1207" s="13">
        <f>(((Table2[[#This Row],[launched_at]]/60)/60)/24)+DATE(1970,1,1)</f>
        <v>42138.506377314814</v>
      </c>
      <c r="T1207" s="13">
        <f>(((Table2[[#This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Table2[[#This Row],[pledged]]/Table2[[#This Row],[goal]]</f>
        <v>1.1499999999999999</v>
      </c>
      <c r="P1208" s="8">
        <f>Table2[[#This Row],[pledged]]/Table2[[#This Row],[backers_count]]</f>
        <v>32.34375</v>
      </c>
      <c r="Q1208" t="str">
        <f>LEFT(Table2[[#This Row],[Category and Sub-Category]],FIND("/",Table2[[#This Row],[Category and Sub-Category]],1)-1)</f>
        <v>photography</v>
      </c>
      <c r="R1208" t="str">
        <f>RIGHT(Table2[[#This Row],[Category and Sub-Category]],LEN(Table2[[#This Row],[Category and Sub-Category]])-FIND("/",Table2[[#This Row],[Category and Sub-Category]],1))</f>
        <v>photobooks</v>
      </c>
      <c r="S1208" s="13">
        <f>(((Table2[[#This Row],[launched_at]]/60)/60)/24)+DATE(1970,1,1)</f>
        <v>42772.776076388895</v>
      </c>
      <c r="T1208" s="13">
        <f>(((Table2[[#This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Table2[[#This Row],[pledged]]/Table2[[#This Row],[goal]]</f>
        <v>1.0416766467065868</v>
      </c>
      <c r="P1209" s="8">
        <f>Table2[[#This Row],[pledged]]/Table2[[#This Row],[backers_count]]</f>
        <v>123.37588652482269</v>
      </c>
      <c r="Q1209" t="str">
        <f>LEFT(Table2[[#This Row],[Category and Sub-Category]],FIND("/",Table2[[#This Row],[Category and Sub-Category]],1)-1)</f>
        <v>photography</v>
      </c>
      <c r="R1209" t="str">
        <f>RIGHT(Table2[[#This Row],[Category and Sub-Category]],LEN(Table2[[#This Row],[Category and Sub-Category]])-FIND("/",Table2[[#This Row],[Category and Sub-Category]],1))</f>
        <v>photobooks</v>
      </c>
      <c r="S1209" s="13">
        <f>(((Table2[[#This Row],[launched_at]]/60)/60)/24)+DATE(1970,1,1)</f>
        <v>42430.430243055554</v>
      </c>
      <c r="T1209" s="13">
        <f>(((Table2[[#This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Table2[[#This Row],[pledged]]/Table2[[#This Row],[goal]]</f>
        <v>1.5529999999999999</v>
      </c>
      <c r="P1210" s="8">
        <f>Table2[[#This Row],[pledged]]/Table2[[#This Row],[backers_count]]</f>
        <v>207.06666666666666</v>
      </c>
      <c r="Q1210" t="str">
        <f>LEFT(Table2[[#This Row],[Category and Sub-Category]],FIND("/",Table2[[#This Row],[Category and Sub-Category]],1)-1)</f>
        <v>photography</v>
      </c>
      <c r="R1210" t="str">
        <f>RIGHT(Table2[[#This Row],[Category and Sub-Category]],LEN(Table2[[#This Row],[Category and Sub-Category]])-FIND("/",Table2[[#This Row],[Category and Sub-Category]],1))</f>
        <v>photobooks</v>
      </c>
      <c r="S1210" s="13">
        <f>(((Table2[[#This Row],[launched_at]]/60)/60)/24)+DATE(1970,1,1)</f>
        <v>42423.709074074075</v>
      </c>
      <c r="T1210" s="13">
        <f>(((Table2[[#This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Table2[[#This Row],[pledged]]/Table2[[#This Row],[goal]]</f>
        <v>1.06</v>
      </c>
      <c r="P1211" s="8">
        <f>Table2[[#This Row],[pledged]]/Table2[[#This Row],[backers_count]]</f>
        <v>138.2608695652174</v>
      </c>
      <c r="Q1211" t="str">
        <f>LEFT(Table2[[#This Row],[Category and Sub-Category]],FIND("/",Table2[[#This Row],[Category and Sub-Category]],1)-1)</f>
        <v>photography</v>
      </c>
      <c r="R1211" t="str">
        <f>RIGHT(Table2[[#This Row],[Category and Sub-Category]],LEN(Table2[[#This Row],[Category and Sub-Category]])-FIND("/",Table2[[#This Row],[Category and Sub-Category]],1))</f>
        <v>photobooks</v>
      </c>
      <c r="S1211" s="13">
        <f>(((Table2[[#This Row],[launched_at]]/60)/60)/24)+DATE(1970,1,1)</f>
        <v>42761.846122685187</v>
      </c>
      <c r="T1211" s="13">
        <f>(((Table2[[#This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Table2[[#This Row],[pledged]]/Table2[[#This Row],[goal]]</f>
        <v>2.5431499999999998</v>
      </c>
      <c r="P1212" s="8">
        <f>Table2[[#This Row],[pledged]]/Table2[[#This Row],[backers_count]]</f>
        <v>493.81553398058253</v>
      </c>
      <c r="Q1212" t="str">
        <f>LEFT(Table2[[#This Row],[Category and Sub-Category]],FIND("/",Table2[[#This Row],[Category and Sub-Category]],1)-1)</f>
        <v>photography</v>
      </c>
      <c r="R1212" t="str">
        <f>RIGHT(Table2[[#This Row],[Category and Sub-Category]],LEN(Table2[[#This Row],[Category and Sub-Category]])-FIND("/",Table2[[#This Row],[Category and Sub-Category]],1))</f>
        <v>photobooks</v>
      </c>
      <c r="S1212" s="13">
        <f>(((Table2[[#This Row],[launched_at]]/60)/60)/24)+DATE(1970,1,1)</f>
        <v>42132.941805555558</v>
      </c>
      <c r="T1212" s="13">
        <f>(((Table2[[#This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Table2[[#This Row],[pledged]]/Table2[[#This Row],[goal]]</f>
        <v>1.0109999999999999</v>
      </c>
      <c r="P1213" s="8">
        <f>Table2[[#This Row],[pledged]]/Table2[[#This Row],[backers_count]]</f>
        <v>168.5</v>
      </c>
      <c r="Q1213" t="str">
        <f>LEFT(Table2[[#This Row],[Category and Sub-Category]],FIND("/",Table2[[#This Row],[Category and Sub-Category]],1)-1)</f>
        <v>photography</v>
      </c>
      <c r="R1213" t="str">
        <f>RIGHT(Table2[[#This Row],[Category and Sub-Category]],LEN(Table2[[#This Row],[Category and Sub-Category]])-FIND("/",Table2[[#This Row],[Category and Sub-Category]],1))</f>
        <v>photobooks</v>
      </c>
      <c r="S1213" s="13">
        <f>(((Table2[[#This Row],[launched_at]]/60)/60)/24)+DATE(1970,1,1)</f>
        <v>42515.866446759261</v>
      </c>
      <c r="T1213" s="13">
        <f>(((Table2[[#This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Table2[[#This Row],[pledged]]/Table2[[#This Row],[goal]]</f>
        <v>1.2904</v>
      </c>
      <c r="P1214" s="8">
        <f>Table2[[#This Row],[pledged]]/Table2[[#This Row],[backers_count]]</f>
        <v>38.867469879518069</v>
      </c>
      <c r="Q1214" t="str">
        <f>LEFT(Table2[[#This Row],[Category and Sub-Category]],FIND("/",Table2[[#This Row],[Category and Sub-Category]],1)-1)</f>
        <v>photography</v>
      </c>
      <c r="R1214" t="str">
        <f>RIGHT(Table2[[#This Row],[Category and Sub-Category]],LEN(Table2[[#This Row],[Category and Sub-Category]])-FIND("/",Table2[[#This Row],[Category and Sub-Category]],1))</f>
        <v>photobooks</v>
      </c>
      <c r="S1214" s="13">
        <f>(((Table2[[#This Row],[launched_at]]/60)/60)/24)+DATE(1970,1,1)</f>
        <v>42318.950173611112</v>
      </c>
      <c r="T1214" s="13">
        <f>(((Table2[[#This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Table2[[#This Row],[pledged]]/Table2[[#This Row],[goal]]</f>
        <v>1.0223076923076924</v>
      </c>
      <c r="P1215" s="8">
        <f>Table2[[#This Row],[pledged]]/Table2[[#This Row],[backers_count]]</f>
        <v>61.527777777777779</v>
      </c>
      <c r="Q1215" t="str">
        <f>LEFT(Table2[[#This Row],[Category and Sub-Category]],FIND("/",Table2[[#This Row],[Category and Sub-Category]],1)-1)</f>
        <v>photography</v>
      </c>
      <c r="R1215" t="str">
        <f>RIGHT(Table2[[#This Row],[Category and Sub-Category]],LEN(Table2[[#This Row],[Category and Sub-Category]])-FIND("/",Table2[[#This Row],[Category and Sub-Category]],1))</f>
        <v>photobooks</v>
      </c>
      <c r="S1215" s="13">
        <f>(((Table2[[#This Row],[launched_at]]/60)/60)/24)+DATE(1970,1,1)</f>
        <v>42731.755787037036</v>
      </c>
      <c r="T1215" s="13">
        <f>(((Table2[[#This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Table2[[#This Row],[pledged]]/Table2[[#This Row],[goal]]</f>
        <v>1.3180000000000001</v>
      </c>
      <c r="P1216" s="8">
        <f>Table2[[#This Row],[pledged]]/Table2[[#This Row],[backers_count]]</f>
        <v>105.44</v>
      </c>
      <c r="Q1216" t="str">
        <f>LEFT(Table2[[#This Row],[Category and Sub-Category]],FIND("/",Table2[[#This Row],[Category and Sub-Category]],1)-1)</f>
        <v>photography</v>
      </c>
      <c r="R1216" t="str">
        <f>RIGHT(Table2[[#This Row],[Category and Sub-Category]],LEN(Table2[[#This Row],[Category and Sub-Category]])-FIND("/",Table2[[#This Row],[Category and Sub-Category]],1))</f>
        <v>photobooks</v>
      </c>
      <c r="S1216" s="13">
        <f>(((Table2[[#This Row],[launched_at]]/60)/60)/24)+DATE(1970,1,1)</f>
        <v>42104.840335648143</v>
      </c>
      <c r="T1216" s="13">
        <f>(((Table2[[#This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Table2[[#This Row],[pledged]]/Table2[[#This Row],[goal]]</f>
        <v>7.8608020000000005</v>
      </c>
      <c r="P1217" s="8">
        <f>Table2[[#This Row],[pledged]]/Table2[[#This Row],[backers_count]]</f>
        <v>71.592003642987251</v>
      </c>
      <c r="Q1217" t="str">
        <f>LEFT(Table2[[#This Row],[Category and Sub-Category]],FIND("/",Table2[[#This Row],[Category and Sub-Category]],1)-1)</f>
        <v>photography</v>
      </c>
      <c r="R1217" t="str">
        <f>RIGHT(Table2[[#This Row],[Category and Sub-Category]],LEN(Table2[[#This Row],[Category and Sub-Category]])-FIND("/",Table2[[#This Row],[Category and Sub-Category]],1))</f>
        <v>photobooks</v>
      </c>
      <c r="S1217" s="13">
        <f>(((Table2[[#This Row],[launched_at]]/60)/60)/24)+DATE(1970,1,1)</f>
        <v>41759.923101851848</v>
      </c>
      <c r="T1217" s="13">
        <f>(((Table2[[#This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Table2[[#This Row],[pledged]]/Table2[[#This Row],[goal]]</f>
        <v>1.4570000000000001</v>
      </c>
      <c r="P1218" s="8">
        <f>Table2[[#This Row],[pledged]]/Table2[[#This Row],[backers_count]]</f>
        <v>91.882882882882882</v>
      </c>
      <c r="Q1218" t="str">
        <f>LEFT(Table2[[#This Row],[Category and Sub-Category]],FIND("/",Table2[[#This Row],[Category and Sub-Category]],1)-1)</f>
        <v>photography</v>
      </c>
      <c r="R1218" t="str">
        <f>RIGHT(Table2[[#This Row],[Category and Sub-Category]],LEN(Table2[[#This Row],[Category and Sub-Category]])-FIND("/",Table2[[#This Row],[Category and Sub-Category]],1))</f>
        <v>photobooks</v>
      </c>
      <c r="S1218" s="13">
        <f>(((Table2[[#This Row],[launched_at]]/60)/60)/24)+DATE(1970,1,1)</f>
        <v>42247.616400462968</v>
      </c>
      <c r="T1218" s="13">
        <f>(((Table2[[#This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Table2[[#This Row],[pledged]]/Table2[[#This Row],[goal]]</f>
        <v>1.026</v>
      </c>
      <c r="P1219" s="8">
        <f>Table2[[#This Row],[pledged]]/Table2[[#This Row],[backers_count]]</f>
        <v>148.57377049180329</v>
      </c>
      <c r="Q1219" t="str">
        <f>LEFT(Table2[[#This Row],[Category and Sub-Category]],FIND("/",Table2[[#This Row],[Category and Sub-Category]],1)-1)</f>
        <v>photography</v>
      </c>
      <c r="R1219" t="str">
        <f>RIGHT(Table2[[#This Row],[Category and Sub-Category]],LEN(Table2[[#This Row],[Category and Sub-Category]])-FIND("/",Table2[[#This Row],[Category and Sub-Category]],1))</f>
        <v>photobooks</v>
      </c>
      <c r="S1219" s="13">
        <f>(((Table2[[#This Row],[launched_at]]/60)/60)/24)+DATE(1970,1,1)</f>
        <v>42535.809490740736</v>
      </c>
      <c r="T1219" s="13">
        <f>(((Table2[[#This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Table2[[#This Row],[pledged]]/Table2[[#This Row],[goal]]</f>
        <v>1.7227777777777777</v>
      </c>
      <c r="P1220" s="8">
        <f>Table2[[#This Row],[pledged]]/Table2[[#This Row],[backers_count]]</f>
        <v>174.2134831460674</v>
      </c>
      <c r="Q1220" t="str">
        <f>LEFT(Table2[[#This Row],[Category and Sub-Category]],FIND("/",Table2[[#This Row],[Category and Sub-Category]],1)-1)</f>
        <v>photography</v>
      </c>
      <c r="R1220" t="str">
        <f>RIGHT(Table2[[#This Row],[Category and Sub-Category]],LEN(Table2[[#This Row],[Category and Sub-Category]])-FIND("/",Table2[[#This Row],[Category and Sub-Category]],1))</f>
        <v>photobooks</v>
      </c>
      <c r="S1220" s="13">
        <f>(((Table2[[#This Row],[launched_at]]/60)/60)/24)+DATE(1970,1,1)</f>
        <v>42278.662037037036</v>
      </c>
      <c r="T1220" s="13">
        <f>(((Table2[[#This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Table2[[#This Row],[pledged]]/Table2[[#This Row],[goal]]</f>
        <v>1.5916819571865444</v>
      </c>
      <c r="P1221" s="8">
        <f>Table2[[#This Row],[pledged]]/Table2[[#This Row],[backers_count]]</f>
        <v>102.86166007905139</v>
      </c>
      <c r="Q1221" t="str">
        <f>LEFT(Table2[[#This Row],[Category and Sub-Category]],FIND("/",Table2[[#This Row],[Category and Sub-Category]],1)-1)</f>
        <v>photography</v>
      </c>
      <c r="R1221" t="str">
        <f>RIGHT(Table2[[#This Row],[Category and Sub-Category]],LEN(Table2[[#This Row],[Category and Sub-Category]])-FIND("/",Table2[[#This Row],[Category and Sub-Category]],1))</f>
        <v>photobooks</v>
      </c>
      <c r="S1221" s="13">
        <f>(((Table2[[#This Row],[launched_at]]/60)/60)/24)+DATE(1970,1,1)</f>
        <v>42633.461956018517</v>
      </c>
      <c r="T1221" s="13">
        <f>(((Table2[[#This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Table2[[#This Row],[pledged]]/Table2[[#This Row],[goal]]</f>
        <v>1.0376666666666667</v>
      </c>
      <c r="P1222" s="8">
        <f>Table2[[#This Row],[pledged]]/Table2[[#This Row],[backers_count]]</f>
        <v>111.17857142857143</v>
      </c>
      <c r="Q1222" t="str">
        <f>LEFT(Table2[[#This Row],[Category and Sub-Category]],FIND("/",Table2[[#This Row],[Category and Sub-Category]],1)-1)</f>
        <v>photography</v>
      </c>
      <c r="R1222" t="str">
        <f>RIGHT(Table2[[#This Row],[Category and Sub-Category]],LEN(Table2[[#This Row],[Category and Sub-Category]])-FIND("/",Table2[[#This Row],[Category and Sub-Category]],1))</f>
        <v>photobooks</v>
      </c>
      <c r="S1222" s="13">
        <f>(((Table2[[#This Row],[launched_at]]/60)/60)/24)+DATE(1970,1,1)</f>
        <v>42211.628611111111</v>
      </c>
      <c r="T1222" s="13">
        <f>(((Table2[[#This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Table2[[#This Row],[pledged]]/Table2[[#This Row],[goal]]</f>
        <v>1.1140954545454547</v>
      </c>
      <c r="P1223" s="8">
        <f>Table2[[#This Row],[pledged]]/Table2[[#This Row],[backers_count]]</f>
        <v>23.796213592233013</v>
      </c>
      <c r="Q1223" t="str">
        <f>LEFT(Table2[[#This Row],[Category and Sub-Category]],FIND("/",Table2[[#This Row],[Category and Sub-Category]],1)-1)</f>
        <v>photography</v>
      </c>
      <c r="R1223" t="str">
        <f>RIGHT(Table2[[#This Row],[Category and Sub-Category]],LEN(Table2[[#This Row],[Category and Sub-Category]])-FIND("/",Table2[[#This Row],[Category and Sub-Category]],1))</f>
        <v>photobooks</v>
      </c>
      <c r="S1223" s="13">
        <f>(((Table2[[#This Row],[launched_at]]/60)/60)/24)+DATE(1970,1,1)</f>
        <v>42680.47555555556</v>
      </c>
      <c r="T1223" s="13">
        <f>(((Table2[[#This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Table2[[#This Row],[pledged]]/Table2[[#This Row],[goal]]</f>
        <v>2.80375</v>
      </c>
      <c r="P1224" s="8">
        <f>Table2[[#This Row],[pledged]]/Table2[[#This Row],[backers_count]]</f>
        <v>81.268115942028984</v>
      </c>
      <c r="Q1224" t="str">
        <f>LEFT(Table2[[#This Row],[Category and Sub-Category]],FIND("/",Table2[[#This Row],[Category and Sub-Category]],1)-1)</f>
        <v>photography</v>
      </c>
      <c r="R1224" t="str">
        <f>RIGHT(Table2[[#This Row],[Category and Sub-Category]],LEN(Table2[[#This Row],[Category and Sub-Category]])-FIND("/",Table2[[#This Row],[Category and Sub-Category]],1))</f>
        <v>photobooks</v>
      </c>
      <c r="S1224" s="13">
        <f>(((Table2[[#This Row],[launched_at]]/60)/60)/24)+DATE(1970,1,1)</f>
        <v>42430.720451388886</v>
      </c>
      <c r="T1224" s="13">
        <f>(((Table2[[#This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Table2[[#This Row],[pledged]]/Table2[[#This Row],[goal]]</f>
        <v>1.1210606060606061</v>
      </c>
      <c r="P1225" s="8">
        <f>Table2[[#This Row],[pledged]]/Table2[[#This Row],[backers_count]]</f>
        <v>116.21465968586388</v>
      </c>
      <c r="Q1225" t="str">
        <f>LEFT(Table2[[#This Row],[Category and Sub-Category]],FIND("/",Table2[[#This Row],[Category and Sub-Category]],1)-1)</f>
        <v>photography</v>
      </c>
      <c r="R1225" t="str">
        <f>RIGHT(Table2[[#This Row],[Category and Sub-Category]],LEN(Table2[[#This Row],[Category and Sub-Category]])-FIND("/",Table2[[#This Row],[Category and Sub-Category]],1))</f>
        <v>photobooks</v>
      </c>
      <c r="S1225" s="13">
        <f>(((Table2[[#This Row],[launched_at]]/60)/60)/24)+DATE(1970,1,1)</f>
        <v>42654.177187499998</v>
      </c>
      <c r="T1225" s="13">
        <f>(((Table2[[#This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Table2[[#This Row],[pledged]]/Table2[[#This Row],[goal]]</f>
        <v>7.0666666666666669E-2</v>
      </c>
      <c r="P1226" s="8">
        <f>Table2[[#This Row],[pledged]]/Table2[[#This Row],[backers_count]]</f>
        <v>58.888888888888886</v>
      </c>
      <c r="Q1226" t="str">
        <f>LEFT(Table2[[#This Row],[Category and Sub-Category]],FIND("/",Table2[[#This Row],[Category and Sub-Category]],1)-1)</f>
        <v>music</v>
      </c>
      <c r="R1226" t="str">
        <f>RIGHT(Table2[[#This Row],[Category and Sub-Category]],LEN(Table2[[#This Row],[Category and Sub-Category]])-FIND("/",Table2[[#This Row],[Category and Sub-Category]],1))</f>
        <v>world music</v>
      </c>
      <c r="S1226" s="13">
        <f>(((Table2[[#This Row],[launched_at]]/60)/60)/24)+DATE(1970,1,1)</f>
        <v>41736.549791666665</v>
      </c>
      <c r="T1226" s="13">
        <f>(((Table2[[#This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Table2[[#This Row],[pledged]]/Table2[[#This Row],[goal]]</f>
        <v>4.3999999999999997E-2</v>
      </c>
      <c r="P1227" s="8">
        <f>Table2[[#This Row],[pledged]]/Table2[[#This Row],[backers_count]]</f>
        <v>44</v>
      </c>
      <c r="Q1227" t="str">
        <f>LEFT(Table2[[#This Row],[Category and Sub-Category]],FIND("/",Table2[[#This Row],[Category and Sub-Category]],1)-1)</f>
        <v>music</v>
      </c>
      <c r="R1227" t="str">
        <f>RIGHT(Table2[[#This Row],[Category and Sub-Category]],LEN(Table2[[#This Row],[Category and Sub-Category]])-FIND("/",Table2[[#This Row],[Category and Sub-Category]],1))</f>
        <v>world music</v>
      </c>
      <c r="S1227" s="13">
        <f>(((Table2[[#This Row],[launched_at]]/60)/60)/24)+DATE(1970,1,1)</f>
        <v>41509.905995370369</v>
      </c>
      <c r="T1227" s="13">
        <f>(((Table2[[#This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Table2[[#This Row],[pledged]]/Table2[[#This Row],[goal]]</f>
        <v>3.8739999999999997E-2</v>
      </c>
      <c r="P1228" s="8">
        <f>Table2[[#This Row],[pledged]]/Table2[[#This Row],[backers_count]]</f>
        <v>48.424999999999997</v>
      </c>
      <c r="Q1228" t="str">
        <f>LEFT(Table2[[#This Row],[Category and Sub-Category]],FIND("/",Table2[[#This Row],[Category and Sub-Category]],1)-1)</f>
        <v>music</v>
      </c>
      <c r="R1228" t="str">
        <f>RIGHT(Table2[[#This Row],[Category and Sub-Category]],LEN(Table2[[#This Row],[Category and Sub-Category]])-FIND("/",Table2[[#This Row],[Category and Sub-Category]],1))</f>
        <v>world music</v>
      </c>
      <c r="S1228" s="13">
        <f>(((Table2[[#This Row],[launched_at]]/60)/60)/24)+DATE(1970,1,1)</f>
        <v>41715.874780092592</v>
      </c>
      <c r="T1228" s="13">
        <f>(((Table2[[#This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Table2[[#This Row],[pledged]]/Table2[[#This Row],[goal]]</f>
        <v>0</v>
      </c>
      <c r="P1229" s="8" t="e">
        <f>Table2[[#This Row],[pledged]]/Table2[[#This Row],[backers_count]]</f>
        <v>#DIV/0!</v>
      </c>
      <c r="Q1229" t="str">
        <f>LEFT(Table2[[#This Row],[Category and Sub-Category]],FIND("/",Table2[[#This Row],[Category and Sub-Category]],1)-1)</f>
        <v>music</v>
      </c>
      <c r="R1229" t="str">
        <f>RIGHT(Table2[[#This Row],[Category and Sub-Category]],LEN(Table2[[#This Row],[Category and Sub-Category]])-FIND("/",Table2[[#This Row],[Category and Sub-Category]],1))</f>
        <v>world music</v>
      </c>
      <c r="S1229" s="13">
        <f>(((Table2[[#This Row],[launched_at]]/60)/60)/24)+DATE(1970,1,1)</f>
        <v>41827.919166666667</v>
      </c>
      <c r="T1229" s="13">
        <f>(((Table2[[#This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Table2[[#This Row],[pledged]]/Table2[[#This Row],[goal]]</f>
        <v>0.29299999999999998</v>
      </c>
      <c r="P1230" s="8">
        <f>Table2[[#This Row],[pledged]]/Table2[[#This Row],[backers_count]]</f>
        <v>61.041666666666664</v>
      </c>
      <c r="Q1230" t="str">
        <f>LEFT(Table2[[#This Row],[Category and Sub-Category]],FIND("/",Table2[[#This Row],[Category and Sub-Category]],1)-1)</f>
        <v>music</v>
      </c>
      <c r="R1230" t="str">
        <f>RIGHT(Table2[[#This Row],[Category and Sub-Category]],LEN(Table2[[#This Row],[Category and Sub-Category]])-FIND("/",Table2[[#This Row],[Category and Sub-Category]],1))</f>
        <v>world music</v>
      </c>
      <c r="S1230" s="13">
        <f>(((Table2[[#This Row],[launched_at]]/60)/60)/24)+DATE(1970,1,1)</f>
        <v>40754.729259259257</v>
      </c>
      <c r="T1230" s="13">
        <f>(((Table2[[#This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Table2[[#This Row],[pledged]]/Table2[[#This Row],[goal]]</f>
        <v>9.0909090909090905E-3</v>
      </c>
      <c r="P1231" s="8">
        <f>Table2[[#This Row],[pledged]]/Table2[[#This Row],[backers_count]]</f>
        <v>25</v>
      </c>
      <c r="Q1231" t="str">
        <f>LEFT(Table2[[#This Row],[Category and Sub-Category]],FIND("/",Table2[[#This Row],[Category and Sub-Category]],1)-1)</f>
        <v>music</v>
      </c>
      <c r="R1231" t="str">
        <f>RIGHT(Table2[[#This Row],[Category and Sub-Category]],LEN(Table2[[#This Row],[Category and Sub-Category]])-FIND("/",Table2[[#This Row],[Category and Sub-Category]],1))</f>
        <v>world music</v>
      </c>
      <c r="S1231" s="13">
        <f>(((Table2[[#This Row],[launched_at]]/60)/60)/24)+DATE(1970,1,1)</f>
        <v>40985.459803240738</v>
      </c>
      <c r="T1231" s="13">
        <f>(((Table2[[#This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Table2[[#This Row],[pledged]]/Table2[[#This Row],[goal]]</f>
        <v>0</v>
      </c>
      <c r="P1232" s="8" t="e">
        <f>Table2[[#This Row],[pledged]]/Table2[[#This Row],[backers_count]]</f>
        <v>#DIV/0!</v>
      </c>
      <c r="Q1232" t="str">
        <f>LEFT(Table2[[#This Row],[Category and Sub-Category]],FIND("/",Table2[[#This Row],[Category and Sub-Category]],1)-1)</f>
        <v>music</v>
      </c>
      <c r="R1232" t="str">
        <f>RIGHT(Table2[[#This Row],[Category and Sub-Category]],LEN(Table2[[#This Row],[Category and Sub-Category]])-FIND("/",Table2[[#This Row],[Category and Sub-Category]],1))</f>
        <v>world music</v>
      </c>
      <c r="S1232" s="13">
        <f>(((Table2[[#This Row],[launched_at]]/60)/60)/24)+DATE(1970,1,1)</f>
        <v>40568.972569444442</v>
      </c>
      <c r="T1232" s="13">
        <f>(((Table2[[#This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Table2[[#This Row],[pledged]]/Table2[[#This Row],[goal]]</f>
        <v>0</v>
      </c>
      <c r="P1233" s="8" t="e">
        <f>Table2[[#This Row],[pledged]]/Table2[[#This Row],[backers_count]]</f>
        <v>#DIV/0!</v>
      </c>
      <c r="Q1233" t="str">
        <f>LEFT(Table2[[#This Row],[Category and Sub-Category]],FIND("/",Table2[[#This Row],[Category and Sub-Category]],1)-1)</f>
        <v>music</v>
      </c>
      <c r="R1233" t="str">
        <f>RIGHT(Table2[[#This Row],[Category and Sub-Category]],LEN(Table2[[#This Row],[Category and Sub-Category]])-FIND("/",Table2[[#This Row],[Category and Sub-Category]],1))</f>
        <v>world music</v>
      </c>
      <c r="S1233" s="13">
        <f>(((Table2[[#This Row],[launched_at]]/60)/60)/24)+DATE(1970,1,1)</f>
        <v>42193.941759259258</v>
      </c>
      <c r="T1233" s="13">
        <f>(((Table2[[#This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Table2[[#This Row],[pledged]]/Table2[[#This Row],[goal]]</f>
        <v>8.0000000000000002E-3</v>
      </c>
      <c r="P1234" s="8">
        <f>Table2[[#This Row],[pledged]]/Table2[[#This Row],[backers_count]]</f>
        <v>40</v>
      </c>
      <c r="Q1234" t="str">
        <f>LEFT(Table2[[#This Row],[Category and Sub-Category]],FIND("/",Table2[[#This Row],[Category and Sub-Category]],1)-1)</f>
        <v>music</v>
      </c>
      <c r="R1234" t="str">
        <f>RIGHT(Table2[[#This Row],[Category and Sub-Category]],LEN(Table2[[#This Row],[Category and Sub-Category]])-FIND("/",Table2[[#This Row],[Category and Sub-Category]],1))</f>
        <v>world music</v>
      </c>
      <c r="S1234" s="13">
        <f>(((Table2[[#This Row],[launched_at]]/60)/60)/24)+DATE(1970,1,1)</f>
        <v>41506.848032407412</v>
      </c>
      <c r="T1234" s="13">
        <f>(((Table2[[#This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Table2[[#This Row],[pledged]]/Table2[[#This Row],[goal]]</f>
        <v>0.11600000000000001</v>
      </c>
      <c r="P1235" s="8">
        <f>Table2[[#This Row],[pledged]]/Table2[[#This Row],[backers_count]]</f>
        <v>19.333333333333332</v>
      </c>
      <c r="Q1235" t="str">
        <f>LEFT(Table2[[#This Row],[Category and Sub-Category]],FIND("/",Table2[[#This Row],[Category and Sub-Category]],1)-1)</f>
        <v>music</v>
      </c>
      <c r="R1235" t="str">
        <f>RIGHT(Table2[[#This Row],[Category and Sub-Category]],LEN(Table2[[#This Row],[Category and Sub-Category]])-FIND("/",Table2[[#This Row],[Category and Sub-Category]],1))</f>
        <v>world music</v>
      </c>
      <c r="S1235" s="13">
        <f>(((Table2[[#This Row],[launched_at]]/60)/60)/24)+DATE(1970,1,1)</f>
        <v>40939.948773148149</v>
      </c>
      <c r="T1235" s="13">
        <f>(((Table2[[#This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Table2[[#This Row],[pledged]]/Table2[[#This Row],[goal]]</f>
        <v>0</v>
      </c>
      <c r="P1236" s="8" t="e">
        <f>Table2[[#This Row],[pledged]]/Table2[[#This Row],[backers_count]]</f>
        <v>#DIV/0!</v>
      </c>
      <c r="Q1236" t="str">
        <f>LEFT(Table2[[#This Row],[Category and Sub-Category]],FIND("/",Table2[[#This Row],[Category and Sub-Category]],1)-1)</f>
        <v>music</v>
      </c>
      <c r="R1236" t="str">
        <f>RIGHT(Table2[[#This Row],[Category and Sub-Category]],LEN(Table2[[#This Row],[Category and Sub-Category]])-FIND("/",Table2[[#This Row],[Category and Sub-Category]],1))</f>
        <v>world music</v>
      </c>
      <c r="S1236" s="13">
        <f>(((Table2[[#This Row],[launched_at]]/60)/60)/24)+DATE(1970,1,1)</f>
        <v>42007.788680555561</v>
      </c>
      <c r="T1236" s="13">
        <f>(((Table2[[#This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Table2[[#This Row],[pledged]]/Table2[[#This Row],[goal]]</f>
        <v>2.787363950092912E-2</v>
      </c>
      <c r="P1237" s="8">
        <f>Table2[[#This Row],[pledged]]/Table2[[#This Row],[backers_count]]</f>
        <v>35</v>
      </c>
      <c r="Q1237" t="str">
        <f>LEFT(Table2[[#This Row],[Category and Sub-Category]],FIND("/",Table2[[#This Row],[Category and Sub-Category]],1)-1)</f>
        <v>music</v>
      </c>
      <c r="R1237" t="str">
        <f>RIGHT(Table2[[#This Row],[Category and Sub-Category]],LEN(Table2[[#This Row],[Category and Sub-Category]])-FIND("/",Table2[[#This Row],[Category and Sub-Category]],1))</f>
        <v>world music</v>
      </c>
      <c r="S1237" s="13">
        <f>(((Table2[[#This Row],[launched_at]]/60)/60)/24)+DATE(1970,1,1)</f>
        <v>41583.135405092595</v>
      </c>
      <c r="T1237" s="13">
        <f>(((Table2[[#This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Table2[[#This Row],[pledged]]/Table2[[#This Row],[goal]]</f>
        <v>0</v>
      </c>
      <c r="P1238" s="8" t="e">
        <f>Table2[[#This Row],[pledged]]/Table2[[#This Row],[backers_count]]</f>
        <v>#DIV/0!</v>
      </c>
      <c r="Q1238" t="str">
        <f>LEFT(Table2[[#This Row],[Category and Sub-Category]],FIND("/",Table2[[#This Row],[Category and Sub-Category]],1)-1)</f>
        <v>music</v>
      </c>
      <c r="R1238" t="str">
        <f>RIGHT(Table2[[#This Row],[Category and Sub-Category]],LEN(Table2[[#This Row],[Category and Sub-Category]])-FIND("/",Table2[[#This Row],[Category and Sub-Category]],1))</f>
        <v>world music</v>
      </c>
      <c r="S1238" s="13">
        <f>(((Table2[[#This Row],[launched_at]]/60)/60)/24)+DATE(1970,1,1)</f>
        <v>41110.680138888885</v>
      </c>
      <c r="T1238" s="13">
        <f>(((Table2[[#This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Table2[[#This Row],[pledged]]/Table2[[#This Row],[goal]]</f>
        <v>0</v>
      </c>
      <c r="P1239" s="8" t="e">
        <f>Table2[[#This Row],[pledged]]/Table2[[#This Row],[backers_count]]</f>
        <v>#DIV/0!</v>
      </c>
      <c r="Q1239" t="str">
        <f>LEFT(Table2[[#This Row],[Category and Sub-Category]],FIND("/",Table2[[#This Row],[Category and Sub-Category]],1)-1)</f>
        <v>music</v>
      </c>
      <c r="R1239" t="str">
        <f>RIGHT(Table2[[#This Row],[Category and Sub-Category]],LEN(Table2[[#This Row],[Category and Sub-Category]])-FIND("/",Table2[[#This Row],[Category and Sub-Category]],1))</f>
        <v>world music</v>
      </c>
      <c r="S1239" s="13">
        <f>(((Table2[[#This Row],[launched_at]]/60)/60)/24)+DATE(1970,1,1)</f>
        <v>41125.283159722225</v>
      </c>
      <c r="T1239" s="13">
        <f>(((Table2[[#This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Table2[[#This Row],[pledged]]/Table2[[#This Row],[goal]]</f>
        <v>0.17799999999999999</v>
      </c>
      <c r="P1240" s="8">
        <f>Table2[[#This Row],[pledged]]/Table2[[#This Row],[backers_count]]</f>
        <v>59.333333333333336</v>
      </c>
      <c r="Q1240" t="str">
        <f>LEFT(Table2[[#This Row],[Category and Sub-Category]],FIND("/",Table2[[#This Row],[Category and Sub-Category]],1)-1)</f>
        <v>music</v>
      </c>
      <c r="R1240" t="str">
        <f>RIGHT(Table2[[#This Row],[Category and Sub-Category]],LEN(Table2[[#This Row],[Category and Sub-Category]])-FIND("/",Table2[[#This Row],[Category and Sub-Category]],1))</f>
        <v>world music</v>
      </c>
      <c r="S1240" s="13">
        <f>(((Table2[[#This Row],[launched_at]]/60)/60)/24)+DATE(1970,1,1)</f>
        <v>40731.61037037037</v>
      </c>
      <c r="T1240" s="13">
        <f>(((Table2[[#This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Table2[[#This Row],[pledged]]/Table2[[#This Row],[goal]]</f>
        <v>0</v>
      </c>
      <c r="P1241" s="8" t="e">
        <f>Table2[[#This Row],[pledged]]/Table2[[#This Row],[backers_count]]</f>
        <v>#DIV/0!</v>
      </c>
      <c r="Q1241" t="str">
        <f>LEFT(Table2[[#This Row],[Category and Sub-Category]],FIND("/",Table2[[#This Row],[Category and Sub-Category]],1)-1)</f>
        <v>music</v>
      </c>
      <c r="R1241" t="str">
        <f>RIGHT(Table2[[#This Row],[Category and Sub-Category]],LEN(Table2[[#This Row],[Category and Sub-Category]])-FIND("/",Table2[[#This Row],[Category and Sub-Category]],1))</f>
        <v>world music</v>
      </c>
      <c r="S1241" s="13">
        <f>(((Table2[[#This Row],[launched_at]]/60)/60)/24)+DATE(1970,1,1)</f>
        <v>40883.962581018517</v>
      </c>
      <c r="T1241" s="13">
        <f>(((Table2[[#This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Table2[[#This Row],[pledged]]/Table2[[#This Row],[goal]]</f>
        <v>3.0124999999999999E-2</v>
      </c>
      <c r="P1242" s="8">
        <f>Table2[[#This Row],[pledged]]/Table2[[#This Row],[backers_count]]</f>
        <v>30.125</v>
      </c>
      <c r="Q1242" t="str">
        <f>LEFT(Table2[[#This Row],[Category and Sub-Category]],FIND("/",Table2[[#This Row],[Category and Sub-Category]],1)-1)</f>
        <v>music</v>
      </c>
      <c r="R1242" t="str">
        <f>RIGHT(Table2[[#This Row],[Category and Sub-Category]],LEN(Table2[[#This Row],[Category and Sub-Category]])-FIND("/",Table2[[#This Row],[Category and Sub-Category]],1))</f>
        <v>world music</v>
      </c>
      <c r="S1242" s="13">
        <f>(((Table2[[#This Row],[launched_at]]/60)/60)/24)+DATE(1970,1,1)</f>
        <v>41409.040011574078</v>
      </c>
      <c r="T1242" s="13">
        <f>(((Table2[[#This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Table2[[#This Row],[pledged]]/Table2[[#This Row],[goal]]</f>
        <v>0.50739999999999996</v>
      </c>
      <c r="P1243" s="8">
        <f>Table2[[#This Row],[pledged]]/Table2[[#This Row],[backers_count]]</f>
        <v>74.617647058823536</v>
      </c>
      <c r="Q1243" t="str">
        <f>LEFT(Table2[[#This Row],[Category and Sub-Category]],FIND("/",Table2[[#This Row],[Category and Sub-Category]],1)-1)</f>
        <v>music</v>
      </c>
      <c r="R1243" t="str">
        <f>RIGHT(Table2[[#This Row],[Category and Sub-Category]],LEN(Table2[[#This Row],[Category and Sub-Category]])-FIND("/",Table2[[#This Row],[Category and Sub-Category]],1))</f>
        <v>world music</v>
      </c>
      <c r="S1243" s="13">
        <f>(((Table2[[#This Row],[launched_at]]/60)/60)/24)+DATE(1970,1,1)</f>
        <v>41923.837731481479</v>
      </c>
      <c r="T1243" s="13">
        <f>(((Table2[[#This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Table2[[#This Row],[pledged]]/Table2[[#This Row],[goal]]</f>
        <v>5.4884742041712408E-3</v>
      </c>
      <c r="P1244" s="8">
        <f>Table2[[#This Row],[pledged]]/Table2[[#This Row],[backers_count]]</f>
        <v>5</v>
      </c>
      <c r="Q1244" t="str">
        <f>LEFT(Table2[[#This Row],[Category and Sub-Category]],FIND("/",Table2[[#This Row],[Category and Sub-Category]],1)-1)</f>
        <v>music</v>
      </c>
      <c r="R1244" t="str">
        <f>RIGHT(Table2[[#This Row],[Category and Sub-Category]],LEN(Table2[[#This Row],[Category and Sub-Category]])-FIND("/",Table2[[#This Row],[Category and Sub-Category]],1))</f>
        <v>world music</v>
      </c>
      <c r="S1244" s="13">
        <f>(((Table2[[#This Row],[launched_at]]/60)/60)/24)+DATE(1970,1,1)</f>
        <v>40782.165532407409</v>
      </c>
      <c r="T1244" s="13">
        <f>(((Table2[[#This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Table2[[#This Row],[pledged]]/Table2[[#This Row],[goal]]</f>
        <v>0.14091666666666666</v>
      </c>
      <c r="P1245" s="8">
        <f>Table2[[#This Row],[pledged]]/Table2[[#This Row],[backers_count]]</f>
        <v>44.5</v>
      </c>
      <c r="Q1245" t="str">
        <f>LEFT(Table2[[#This Row],[Category and Sub-Category]],FIND("/",Table2[[#This Row],[Category and Sub-Category]],1)-1)</f>
        <v>music</v>
      </c>
      <c r="R1245" t="str">
        <f>RIGHT(Table2[[#This Row],[Category and Sub-Category]],LEN(Table2[[#This Row],[Category and Sub-Category]])-FIND("/",Table2[[#This Row],[Category and Sub-Category]],1))</f>
        <v>world music</v>
      </c>
      <c r="S1245" s="13">
        <f>(((Table2[[#This Row],[launched_at]]/60)/60)/24)+DATE(1970,1,1)</f>
        <v>40671.879293981481</v>
      </c>
      <c r="T1245" s="13">
        <f>(((Table2[[#This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Table2[[#This Row],[pledged]]/Table2[[#This Row],[goal]]</f>
        <v>1.038</v>
      </c>
      <c r="P1246" s="8">
        <f>Table2[[#This Row],[pledged]]/Table2[[#This Row],[backers_count]]</f>
        <v>46.133333333333333</v>
      </c>
      <c r="Q1246" t="str">
        <f>LEFT(Table2[[#This Row],[Category and Sub-Category]],FIND("/",Table2[[#This Row],[Category and Sub-Category]],1)-1)</f>
        <v>music</v>
      </c>
      <c r="R1246" t="str">
        <f>RIGHT(Table2[[#This Row],[Category and Sub-Category]],LEN(Table2[[#This Row],[Category and Sub-Category]])-FIND("/",Table2[[#This Row],[Category and Sub-Category]],1))</f>
        <v>rock</v>
      </c>
      <c r="S1246" s="13">
        <f>(((Table2[[#This Row],[launched_at]]/60)/60)/24)+DATE(1970,1,1)</f>
        <v>41355.825497685182</v>
      </c>
      <c r="T1246" s="13">
        <f>(((Table2[[#This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Table2[[#This Row],[pledged]]/Table2[[#This Row],[goal]]</f>
        <v>1.2024999999999999</v>
      </c>
      <c r="P1247" s="8">
        <f>Table2[[#This Row],[pledged]]/Table2[[#This Row],[backers_count]]</f>
        <v>141.47058823529412</v>
      </c>
      <c r="Q1247" t="str">
        <f>LEFT(Table2[[#This Row],[Category and Sub-Category]],FIND("/",Table2[[#This Row],[Category and Sub-Category]],1)-1)</f>
        <v>music</v>
      </c>
      <c r="R1247" t="str">
        <f>RIGHT(Table2[[#This Row],[Category and Sub-Category]],LEN(Table2[[#This Row],[Category and Sub-Category]])-FIND("/",Table2[[#This Row],[Category and Sub-Category]],1))</f>
        <v>rock</v>
      </c>
      <c r="S1247" s="13">
        <f>(((Table2[[#This Row],[launched_at]]/60)/60)/24)+DATE(1970,1,1)</f>
        <v>41774.599930555552</v>
      </c>
      <c r="T1247" s="13">
        <f>(((Table2[[#This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Table2[[#This Row],[pledged]]/Table2[[#This Row],[goal]]</f>
        <v>1.17</v>
      </c>
      <c r="P1248" s="8">
        <f>Table2[[#This Row],[pledged]]/Table2[[#This Row],[backers_count]]</f>
        <v>75.483870967741936</v>
      </c>
      <c r="Q1248" t="str">
        <f>LEFT(Table2[[#This Row],[Category and Sub-Category]],FIND("/",Table2[[#This Row],[Category and Sub-Category]],1)-1)</f>
        <v>music</v>
      </c>
      <c r="R1248" t="str">
        <f>RIGHT(Table2[[#This Row],[Category and Sub-Category]],LEN(Table2[[#This Row],[Category and Sub-Category]])-FIND("/",Table2[[#This Row],[Category and Sub-Category]],1))</f>
        <v>rock</v>
      </c>
      <c r="S1248" s="13">
        <f>(((Table2[[#This Row],[launched_at]]/60)/60)/24)+DATE(1970,1,1)</f>
        <v>40838.043391203704</v>
      </c>
      <c r="T1248" s="13">
        <f>(((Table2[[#This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Table2[[#This Row],[pledged]]/Table2[[#This Row],[goal]]</f>
        <v>1.2214285714285715</v>
      </c>
      <c r="P1249" s="8">
        <f>Table2[[#This Row],[pledged]]/Table2[[#This Row],[backers_count]]</f>
        <v>85.5</v>
      </c>
      <c r="Q1249" t="str">
        <f>LEFT(Table2[[#This Row],[Category and Sub-Category]],FIND("/",Table2[[#This Row],[Category and Sub-Category]],1)-1)</f>
        <v>music</v>
      </c>
      <c r="R1249" t="str">
        <f>RIGHT(Table2[[#This Row],[Category and Sub-Category]],LEN(Table2[[#This Row],[Category and Sub-Category]])-FIND("/",Table2[[#This Row],[Category and Sub-Category]],1))</f>
        <v>rock</v>
      </c>
      <c r="S1249" s="13">
        <f>(((Table2[[#This Row],[launched_at]]/60)/60)/24)+DATE(1970,1,1)</f>
        <v>41370.292303240742</v>
      </c>
      <c r="T1249" s="13">
        <f>(((Table2[[#This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Table2[[#This Row],[pledged]]/Table2[[#This Row],[goal]]</f>
        <v>1.5164</v>
      </c>
      <c r="P1250" s="8">
        <f>Table2[[#This Row],[pledged]]/Table2[[#This Row],[backers_count]]</f>
        <v>64.254237288135599</v>
      </c>
      <c r="Q1250" t="str">
        <f>LEFT(Table2[[#This Row],[Category and Sub-Category]],FIND("/",Table2[[#This Row],[Category and Sub-Category]],1)-1)</f>
        <v>music</v>
      </c>
      <c r="R1250" t="str">
        <f>RIGHT(Table2[[#This Row],[Category and Sub-Category]],LEN(Table2[[#This Row],[Category and Sub-Category]])-FIND("/",Table2[[#This Row],[Category and Sub-Category]],1))</f>
        <v>rock</v>
      </c>
      <c r="S1250" s="13">
        <f>(((Table2[[#This Row],[launched_at]]/60)/60)/24)+DATE(1970,1,1)</f>
        <v>41767.656863425924</v>
      </c>
      <c r="T1250" s="13">
        <f>(((Table2[[#This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Table2[[#This Row],[pledged]]/Table2[[#This Row],[goal]]</f>
        <v>1.0444</v>
      </c>
      <c r="P1251" s="8">
        <f>Table2[[#This Row],[pledged]]/Table2[[#This Row],[backers_count]]</f>
        <v>64.46913580246914</v>
      </c>
      <c r="Q1251" t="str">
        <f>LEFT(Table2[[#This Row],[Category and Sub-Category]],FIND("/",Table2[[#This Row],[Category and Sub-Category]],1)-1)</f>
        <v>music</v>
      </c>
      <c r="R1251" t="str">
        <f>RIGHT(Table2[[#This Row],[Category and Sub-Category]],LEN(Table2[[#This Row],[Category and Sub-Category]])-FIND("/",Table2[[#This Row],[Category and Sub-Category]],1))</f>
        <v>rock</v>
      </c>
      <c r="S1251" s="13">
        <f>(((Table2[[#This Row],[launched_at]]/60)/60)/24)+DATE(1970,1,1)</f>
        <v>41067.74086805556</v>
      </c>
      <c r="T1251" s="13">
        <f>(((Table2[[#This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Table2[[#This Row],[pledged]]/Table2[[#This Row],[goal]]</f>
        <v>2.0015333333333332</v>
      </c>
      <c r="P1252" s="8">
        <f>Table2[[#This Row],[pledged]]/Table2[[#This Row],[backers_count]]</f>
        <v>118.2007874015748</v>
      </c>
      <c r="Q1252" t="str">
        <f>LEFT(Table2[[#This Row],[Category and Sub-Category]],FIND("/",Table2[[#This Row],[Category and Sub-Category]],1)-1)</f>
        <v>music</v>
      </c>
      <c r="R1252" t="str">
        <f>RIGHT(Table2[[#This Row],[Category and Sub-Category]],LEN(Table2[[#This Row],[Category and Sub-Category]])-FIND("/",Table2[[#This Row],[Category and Sub-Category]],1))</f>
        <v>rock</v>
      </c>
      <c r="S1252" s="13">
        <f>(((Table2[[#This Row],[launched_at]]/60)/60)/24)+DATE(1970,1,1)</f>
        <v>41843.64271990741</v>
      </c>
      <c r="T1252" s="13">
        <f>(((Table2[[#This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Table2[[#This Row],[pledged]]/Table2[[#This Row],[goal]]</f>
        <v>1.018</v>
      </c>
      <c r="P1253" s="8">
        <f>Table2[[#This Row],[pledged]]/Table2[[#This Row],[backers_count]]</f>
        <v>82.540540540540547</v>
      </c>
      <c r="Q1253" t="str">
        <f>LEFT(Table2[[#This Row],[Category and Sub-Category]],FIND("/",Table2[[#This Row],[Category and Sub-Category]],1)-1)</f>
        <v>music</v>
      </c>
      <c r="R1253" t="str">
        <f>RIGHT(Table2[[#This Row],[Category and Sub-Category]],LEN(Table2[[#This Row],[Category and Sub-Category]])-FIND("/",Table2[[#This Row],[Category and Sub-Category]],1))</f>
        <v>rock</v>
      </c>
      <c r="S1253" s="13">
        <f>(((Table2[[#This Row],[launched_at]]/60)/60)/24)+DATE(1970,1,1)</f>
        <v>40751.814432870371</v>
      </c>
      <c r="T1253" s="13">
        <f>(((Table2[[#This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Table2[[#This Row],[pledged]]/Table2[[#This Row],[goal]]</f>
        <v>1.3765714285714286</v>
      </c>
      <c r="P1254" s="8">
        <f>Table2[[#This Row],[pledged]]/Table2[[#This Row],[backers_count]]</f>
        <v>34.170212765957444</v>
      </c>
      <c r="Q1254" t="str">
        <f>LEFT(Table2[[#This Row],[Category and Sub-Category]],FIND("/",Table2[[#This Row],[Category and Sub-Category]],1)-1)</f>
        <v>music</v>
      </c>
      <c r="R1254" t="str">
        <f>RIGHT(Table2[[#This Row],[Category and Sub-Category]],LEN(Table2[[#This Row],[Category and Sub-Category]])-FIND("/",Table2[[#This Row],[Category and Sub-Category]],1))</f>
        <v>rock</v>
      </c>
      <c r="S1254" s="13">
        <f>(((Table2[[#This Row],[launched_at]]/60)/60)/24)+DATE(1970,1,1)</f>
        <v>41543.988067129627</v>
      </c>
      <c r="T1254" s="13">
        <f>(((Table2[[#This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Table2[[#This Row],[pledged]]/Table2[[#This Row],[goal]]</f>
        <v>3038.3319999999999</v>
      </c>
      <c r="P1255" s="8">
        <f>Table2[[#This Row],[pledged]]/Table2[[#This Row],[backers_count]]</f>
        <v>42.73322081575246</v>
      </c>
      <c r="Q1255" t="str">
        <f>LEFT(Table2[[#This Row],[Category and Sub-Category]],FIND("/",Table2[[#This Row],[Category and Sub-Category]],1)-1)</f>
        <v>music</v>
      </c>
      <c r="R1255" t="str">
        <f>RIGHT(Table2[[#This Row],[Category and Sub-Category]],LEN(Table2[[#This Row],[Category and Sub-Category]])-FIND("/",Table2[[#This Row],[Category and Sub-Category]],1))</f>
        <v>rock</v>
      </c>
      <c r="S1255" s="13">
        <f>(((Table2[[#This Row],[launched_at]]/60)/60)/24)+DATE(1970,1,1)</f>
        <v>41855.783645833333</v>
      </c>
      <c r="T1255" s="13">
        <f>(((Table2[[#This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Table2[[#This Row],[pledged]]/Table2[[#This Row],[goal]]</f>
        <v>1.9885074626865671</v>
      </c>
      <c r="P1256" s="8">
        <f>Table2[[#This Row],[pledged]]/Table2[[#This Row],[backers_count]]</f>
        <v>94.489361702127653</v>
      </c>
      <c r="Q1256" t="str">
        <f>LEFT(Table2[[#This Row],[Category and Sub-Category]],FIND("/",Table2[[#This Row],[Category and Sub-Category]],1)-1)</f>
        <v>music</v>
      </c>
      <c r="R1256" t="str">
        <f>RIGHT(Table2[[#This Row],[Category and Sub-Category]],LEN(Table2[[#This Row],[Category and Sub-Category]])-FIND("/",Table2[[#This Row],[Category and Sub-Category]],1))</f>
        <v>rock</v>
      </c>
      <c r="S1256" s="13">
        <f>(((Table2[[#This Row],[launched_at]]/60)/60)/24)+DATE(1970,1,1)</f>
        <v>40487.621365740742</v>
      </c>
      <c r="T1256" s="13">
        <f>(((Table2[[#This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Table2[[#This Row],[pledged]]/Table2[[#This Row],[goal]]</f>
        <v>2.0236666666666667</v>
      </c>
      <c r="P1257" s="8">
        <f>Table2[[#This Row],[pledged]]/Table2[[#This Row],[backers_count]]</f>
        <v>55.697247706422019</v>
      </c>
      <c r="Q1257" t="str">
        <f>LEFT(Table2[[#This Row],[Category and Sub-Category]],FIND("/",Table2[[#This Row],[Category and Sub-Category]],1)-1)</f>
        <v>music</v>
      </c>
      <c r="R1257" t="str">
        <f>RIGHT(Table2[[#This Row],[Category and Sub-Category]],LEN(Table2[[#This Row],[Category and Sub-Category]])-FIND("/",Table2[[#This Row],[Category and Sub-Category]],1))</f>
        <v>rock</v>
      </c>
      <c r="S1257" s="13">
        <f>(((Table2[[#This Row],[launched_at]]/60)/60)/24)+DATE(1970,1,1)</f>
        <v>41579.845509259263</v>
      </c>
      <c r="T1257" s="13">
        <f>(((Table2[[#This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Table2[[#This Row],[pledged]]/Table2[[#This Row],[goal]]</f>
        <v>1.1796376666666666</v>
      </c>
      <c r="P1258" s="8">
        <f>Table2[[#This Row],[pledged]]/Table2[[#This Row],[backers_count]]</f>
        <v>98.030831024930734</v>
      </c>
      <c r="Q1258" t="str">
        <f>LEFT(Table2[[#This Row],[Category and Sub-Category]],FIND("/",Table2[[#This Row],[Category and Sub-Category]],1)-1)</f>
        <v>music</v>
      </c>
      <c r="R1258" t="str">
        <f>RIGHT(Table2[[#This Row],[Category and Sub-Category]],LEN(Table2[[#This Row],[Category and Sub-Category]])-FIND("/",Table2[[#This Row],[Category and Sub-Category]],1))</f>
        <v>rock</v>
      </c>
      <c r="S1258" s="13">
        <f>(((Table2[[#This Row],[launched_at]]/60)/60)/24)+DATE(1970,1,1)</f>
        <v>40921.919340277782</v>
      </c>
      <c r="T1258" s="13">
        <f>(((Table2[[#This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Table2[[#This Row],[pledged]]/Table2[[#This Row],[goal]]</f>
        <v>2.9472727272727273</v>
      </c>
      <c r="P1259" s="8">
        <f>Table2[[#This Row],[pledged]]/Table2[[#This Row],[backers_count]]</f>
        <v>92.102272727272734</v>
      </c>
      <c r="Q1259" t="str">
        <f>LEFT(Table2[[#This Row],[Category and Sub-Category]],FIND("/",Table2[[#This Row],[Category and Sub-Category]],1)-1)</f>
        <v>music</v>
      </c>
      <c r="R1259" t="str">
        <f>RIGHT(Table2[[#This Row],[Category and Sub-Category]],LEN(Table2[[#This Row],[Category and Sub-Category]])-FIND("/",Table2[[#This Row],[Category and Sub-Category]],1))</f>
        <v>rock</v>
      </c>
      <c r="S1259" s="13">
        <f>(((Table2[[#This Row],[launched_at]]/60)/60)/24)+DATE(1970,1,1)</f>
        <v>40587.085532407407</v>
      </c>
      <c r="T1259" s="13">
        <f>(((Table2[[#This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Table2[[#This Row],[pledged]]/Table2[[#This Row],[goal]]</f>
        <v>2.1314633333333335</v>
      </c>
      <c r="P1260" s="8">
        <f>Table2[[#This Row],[pledged]]/Table2[[#This Row],[backers_count]]</f>
        <v>38.175462686567165</v>
      </c>
      <c r="Q1260" t="str">
        <f>LEFT(Table2[[#This Row],[Category and Sub-Category]],FIND("/",Table2[[#This Row],[Category and Sub-Category]],1)-1)</f>
        <v>music</v>
      </c>
      <c r="R1260" t="str">
        <f>RIGHT(Table2[[#This Row],[Category and Sub-Category]],LEN(Table2[[#This Row],[Category and Sub-Category]])-FIND("/",Table2[[#This Row],[Category and Sub-Category]],1))</f>
        <v>rock</v>
      </c>
      <c r="S1260" s="13">
        <f>(((Table2[[#This Row],[launched_at]]/60)/60)/24)+DATE(1970,1,1)</f>
        <v>41487.611250000002</v>
      </c>
      <c r="T1260" s="13">
        <f>(((Table2[[#This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Table2[[#This Row],[pledged]]/Table2[[#This Row],[goal]]</f>
        <v>1.0424</v>
      </c>
      <c r="P1261" s="8">
        <f>Table2[[#This Row],[pledged]]/Table2[[#This Row],[backers_count]]</f>
        <v>27.145833333333332</v>
      </c>
      <c r="Q1261" t="str">
        <f>LEFT(Table2[[#This Row],[Category and Sub-Category]],FIND("/",Table2[[#This Row],[Category and Sub-Category]],1)-1)</f>
        <v>music</v>
      </c>
      <c r="R1261" t="str">
        <f>RIGHT(Table2[[#This Row],[Category and Sub-Category]],LEN(Table2[[#This Row],[Category and Sub-Category]])-FIND("/",Table2[[#This Row],[Category and Sub-Category]],1))</f>
        <v>rock</v>
      </c>
      <c r="S1261" s="13">
        <f>(((Table2[[#This Row],[launched_at]]/60)/60)/24)+DATE(1970,1,1)</f>
        <v>41766.970648148148</v>
      </c>
      <c r="T1261" s="13">
        <f>(((Table2[[#This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Table2[[#This Row],[pledged]]/Table2[[#This Row],[goal]]</f>
        <v>1.1366666666666667</v>
      </c>
      <c r="P1262" s="8">
        <f>Table2[[#This Row],[pledged]]/Table2[[#This Row],[backers_count]]</f>
        <v>50.689189189189186</v>
      </c>
      <c r="Q1262" t="str">
        <f>LEFT(Table2[[#This Row],[Category and Sub-Category]],FIND("/",Table2[[#This Row],[Category and Sub-Category]],1)-1)</f>
        <v>music</v>
      </c>
      <c r="R1262" t="str">
        <f>RIGHT(Table2[[#This Row],[Category and Sub-Category]],LEN(Table2[[#This Row],[Category and Sub-Category]])-FIND("/",Table2[[#This Row],[Category and Sub-Category]],1))</f>
        <v>rock</v>
      </c>
      <c r="S1262" s="13">
        <f>(((Table2[[#This Row],[launched_at]]/60)/60)/24)+DATE(1970,1,1)</f>
        <v>41666.842824074076</v>
      </c>
      <c r="T1262" s="13">
        <f>(((Table2[[#This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Table2[[#This Row],[pledged]]/Table2[[#This Row],[goal]]</f>
        <v>1.0125</v>
      </c>
      <c r="P1263" s="8">
        <f>Table2[[#This Row],[pledged]]/Table2[[#This Row],[backers_count]]</f>
        <v>38.942307692307693</v>
      </c>
      <c r="Q1263" t="str">
        <f>LEFT(Table2[[#This Row],[Category and Sub-Category]],FIND("/",Table2[[#This Row],[Category and Sub-Category]],1)-1)</f>
        <v>music</v>
      </c>
      <c r="R1263" t="str">
        <f>RIGHT(Table2[[#This Row],[Category and Sub-Category]],LEN(Table2[[#This Row],[Category and Sub-Category]])-FIND("/",Table2[[#This Row],[Category and Sub-Category]],1))</f>
        <v>rock</v>
      </c>
      <c r="S1263" s="13">
        <f>(((Table2[[#This Row],[launched_at]]/60)/60)/24)+DATE(1970,1,1)</f>
        <v>41638.342905092592</v>
      </c>
      <c r="T1263" s="13">
        <f>(((Table2[[#This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Table2[[#This Row],[pledged]]/Table2[[#This Row],[goal]]</f>
        <v>1.2541538461538462</v>
      </c>
      <c r="P1264" s="8">
        <f>Table2[[#This Row],[pledged]]/Table2[[#This Row],[backers_count]]</f>
        <v>77.638095238095232</v>
      </c>
      <c r="Q1264" t="str">
        <f>LEFT(Table2[[#This Row],[Category and Sub-Category]],FIND("/",Table2[[#This Row],[Category and Sub-Category]],1)-1)</f>
        <v>music</v>
      </c>
      <c r="R1264" t="str">
        <f>RIGHT(Table2[[#This Row],[Category and Sub-Category]],LEN(Table2[[#This Row],[Category and Sub-Category]])-FIND("/",Table2[[#This Row],[Category and Sub-Category]],1))</f>
        <v>rock</v>
      </c>
      <c r="S1264" s="13">
        <f>(((Table2[[#This Row],[launched_at]]/60)/60)/24)+DATE(1970,1,1)</f>
        <v>41656.762638888889</v>
      </c>
      <c r="T1264" s="13">
        <f>(((Table2[[#This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Table2[[#This Row],[pledged]]/Table2[[#This Row],[goal]]</f>
        <v>1.19</v>
      </c>
      <c r="P1265" s="8">
        <f>Table2[[#This Row],[pledged]]/Table2[[#This Row],[backers_count]]</f>
        <v>43.536585365853661</v>
      </c>
      <c r="Q1265" t="str">
        <f>LEFT(Table2[[#This Row],[Category and Sub-Category]],FIND("/",Table2[[#This Row],[Category and Sub-Category]],1)-1)</f>
        <v>music</v>
      </c>
      <c r="R1265" t="str">
        <f>RIGHT(Table2[[#This Row],[Category and Sub-Category]],LEN(Table2[[#This Row],[Category and Sub-Category]])-FIND("/",Table2[[#This Row],[Category and Sub-Category]],1))</f>
        <v>rock</v>
      </c>
      <c r="S1265" s="13">
        <f>(((Table2[[#This Row],[launched_at]]/60)/60)/24)+DATE(1970,1,1)</f>
        <v>41692.084143518521</v>
      </c>
      <c r="T1265" s="13">
        <f>(((Table2[[#This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Table2[[#This Row],[pledged]]/Table2[[#This Row],[goal]]</f>
        <v>1.6646153846153846</v>
      </c>
      <c r="P1266" s="8">
        <f>Table2[[#This Row],[pledged]]/Table2[[#This Row],[backers_count]]</f>
        <v>31.823529411764707</v>
      </c>
      <c r="Q1266" t="str">
        <f>LEFT(Table2[[#This Row],[Category and Sub-Category]],FIND("/",Table2[[#This Row],[Category and Sub-Category]],1)-1)</f>
        <v>music</v>
      </c>
      <c r="R1266" t="str">
        <f>RIGHT(Table2[[#This Row],[Category and Sub-Category]],LEN(Table2[[#This Row],[Category and Sub-Category]])-FIND("/",Table2[[#This Row],[Category and Sub-Category]],1))</f>
        <v>rock</v>
      </c>
      <c r="S1266" s="13">
        <f>(((Table2[[#This Row],[launched_at]]/60)/60)/24)+DATE(1970,1,1)</f>
        <v>41547.662997685184</v>
      </c>
      <c r="T1266" s="13">
        <f>(((Table2[[#This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Table2[[#This Row],[pledged]]/Table2[[#This Row],[goal]]</f>
        <v>1.1914771428571429</v>
      </c>
      <c r="P1267" s="8">
        <f>Table2[[#This Row],[pledged]]/Table2[[#This Row],[backers_count]]</f>
        <v>63.184393939393942</v>
      </c>
      <c r="Q1267" t="str">
        <f>LEFT(Table2[[#This Row],[Category and Sub-Category]],FIND("/",Table2[[#This Row],[Category and Sub-Category]],1)-1)</f>
        <v>music</v>
      </c>
      <c r="R1267" t="str">
        <f>RIGHT(Table2[[#This Row],[Category and Sub-Category]],LEN(Table2[[#This Row],[Category and Sub-Category]])-FIND("/",Table2[[#This Row],[Category and Sub-Category]],1))</f>
        <v>rock</v>
      </c>
      <c r="S1267" s="13">
        <f>(((Table2[[#This Row],[launched_at]]/60)/60)/24)+DATE(1970,1,1)</f>
        <v>40465.655266203699</v>
      </c>
      <c r="T1267" s="13">
        <f>(((Table2[[#This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Table2[[#This Row],[pledged]]/Table2[[#This Row],[goal]]</f>
        <v>1.0047368421052632</v>
      </c>
      <c r="P1268" s="8">
        <f>Table2[[#This Row],[pledged]]/Table2[[#This Row],[backers_count]]</f>
        <v>190.9</v>
      </c>
      <c r="Q1268" t="str">
        <f>LEFT(Table2[[#This Row],[Category and Sub-Category]],FIND("/",Table2[[#This Row],[Category and Sub-Category]],1)-1)</f>
        <v>music</v>
      </c>
      <c r="R1268" t="str">
        <f>RIGHT(Table2[[#This Row],[Category and Sub-Category]],LEN(Table2[[#This Row],[Category and Sub-Category]])-FIND("/",Table2[[#This Row],[Category and Sub-Category]],1))</f>
        <v>rock</v>
      </c>
      <c r="S1268" s="13">
        <f>(((Table2[[#This Row],[launched_at]]/60)/60)/24)+DATE(1970,1,1)</f>
        <v>41620.87667824074</v>
      </c>
      <c r="T1268" s="13">
        <f>(((Table2[[#This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Table2[[#This Row],[pledged]]/Table2[[#This Row],[goal]]</f>
        <v>1.018</v>
      </c>
      <c r="P1269" s="8">
        <f>Table2[[#This Row],[pledged]]/Table2[[#This Row],[backers_count]]</f>
        <v>140.85534591194968</v>
      </c>
      <c r="Q1269" t="str">
        <f>LEFT(Table2[[#This Row],[Category and Sub-Category]],FIND("/",Table2[[#This Row],[Category and Sub-Category]],1)-1)</f>
        <v>music</v>
      </c>
      <c r="R1269" t="str">
        <f>RIGHT(Table2[[#This Row],[Category and Sub-Category]],LEN(Table2[[#This Row],[Category and Sub-Category]])-FIND("/",Table2[[#This Row],[Category and Sub-Category]],1))</f>
        <v>rock</v>
      </c>
      <c r="S1269" s="13">
        <f>(((Table2[[#This Row],[launched_at]]/60)/60)/24)+DATE(1970,1,1)</f>
        <v>41449.585162037038</v>
      </c>
      <c r="T1269" s="13">
        <f>(((Table2[[#This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Table2[[#This Row],[pledged]]/Table2[[#This Row],[goal]]</f>
        <v>1.1666666666666667</v>
      </c>
      <c r="P1270" s="8">
        <f>Table2[[#This Row],[pledged]]/Table2[[#This Row],[backers_count]]</f>
        <v>76.92307692307692</v>
      </c>
      <c r="Q1270" t="str">
        <f>LEFT(Table2[[#This Row],[Category and Sub-Category]],FIND("/",Table2[[#This Row],[Category and Sub-Category]],1)-1)</f>
        <v>music</v>
      </c>
      <c r="R1270" t="str">
        <f>RIGHT(Table2[[#This Row],[Category and Sub-Category]],LEN(Table2[[#This Row],[Category and Sub-Category]])-FIND("/",Table2[[#This Row],[Category and Sub-Category]],1))</f>
        <v>rock</v>
      </c>
      <c r="S1270" s="13">
        <f>(((Table2[[#This Row],[launched_at]]/60)/60)/24)+DATE(1970,1,1)</f>
        <v>41507.845451388886</v>
      </c>
      <c r="T1270" s="13">
        <f>(((Table2[[#This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Table2[[#This Row],[pledged]]/Table2[[#This Row],[goal]]</f>
        <v>1.0864893617021276</v>
      </c>
      <c r="P1271" s="8">
        <f>Table2[[#This Row],[pledged]]/Table2[[#This Row],[backers_count]]</f>
        <v>99.15533980582525</v>
      </c>
      <c r="Q1271" t="str">
        <f>LEFT(Table2[[#This Row],[Category and Sub-Category]],FIND("/",Table2[[#This Row],[Category and Sub-Category]],1)-1)</f>
        <v>music</v>
      </c>
      <c r="R1271" t="str">
        <f>RIGHT(Table2[[#This Row],[Category and Sub-Category]],LEN(Table2[[#This Row],[Category and Sub-Category]])-FIND("/",Table2[[#This Row],[Category and Sub-Category]],1))</f>
        <v>rock</v>
      </c>
      <c r="S1271" s="13">
        <f>(((Table2[[#This Row],[launched_at]]/60)/60)/24)+DATE(1970,1,1)</f>
        <v>42445.823055555549</v>
      </c>
      <c r="T1271" s="13">
        <f>(((Table2[[#This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Table2[[#This Row],[pledged]]/Table2[[#This Row],[goal]]</f>
        <v>1.1472</v>
      </c>
      <c r="P1272" s="8">
        <f>Table2[[#This Row],[pledged]]/Table2[[#This Row],[backers_count]]</f>
        <v>67.881656804733723</v>
      </c>
      <c r="Q1272" t="str">
        <f>LEFT(Table2[[#This Row],[Category and Sub-Category]],FIND("/",Table2[[#This Row],[Category and Sub-Category]],1)-1)</f>
        <v>music</v>
      </c>
      <c r="R1272" t="str">
        <f>RIGHT(Table2[[#This Row],[Category and Sub-Category]],LEN(Table2[[#This Row],[Category and Sub-Category]])-FIND("/",Table2[[#This Row],[Category and Sub-Category]],1))</f>
        <v>rock</v>
      </c>
      <c r="S1272" s="13">
        <f>(((Table2[[#This Row],[launched_at]]/60)/60)/24)+DATE(1970,1,1)</f>
        <v>40933.856967592597</v>
      </c>
      <c r="T1272" s="13">
        <f>(((Table2[[#This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Table2[[#This Row],[pledged]]/Table2[[#This Row],[goal]]</f>
        <v>1.018</v>
      </c>
      <c r="P1273" s="8">
        <f>Table2[[#This Row],[pledged]]/Table2[[#This Row],[backers_count]]</f>
        <v>246.29032258064515</v>
      </c>
      <c r="Q1273" t="str">
        <f>LEFT(Table2[[#This Row],[Category and Sub-Category]],FIND("/",Table2[[#This Row],[Category and Sub-Category]],1)-1)</f>
        <v>music</v>
      </c>
      <c r="R1273" t="str">
        <f>RIGHT(Table2[[#This Row],[Category and Sub-Category]],LEN(Table2[[#This Row],[Category and Sub-Category]])-FIND("/",Table2[[#This Row],[Category and Sub-Category]],1))</f>
        <v>rock</v>
      </c>
      <c r="S1273" s="13">
        <f>(((Table2[[#This Row],[launched_at]]/60)/60)/24)+DATE(1970,1,1)</f>
        <v>41561.683553240742</v>
      </c>
      <c r="T1273" s="13">
        <f>(((Table2[[#This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Table2[[#This Row],[pledged]]/Table2[[#This Row],[goal]]</f>
        <v>1.06</v>
      </c>
      <c r="P1274" s="8">
        <f>Table2[[#This Row],[pledged]]/Table2[[#This Row],[backers_count]]</f>
        <v>189.28571428571428</v>
      </c>
      <c r="Q1274" t="str">
        <f>LEFT(Table2[[#This Row],[Category and Sub-Category]],FIND("/",Table2[[#This Row],[Category and Sub-Category]],1)-1)</f>
        <v>music</v>
      </c>
      <c r="R1274" t="str">
        <f>RIGHT(Table2[[#This Row],[Category and Sub-Category]],LEN(Table2[[#This Row],[Category and Sub-Category]])-FIND("/",Table2[[#This Row],[Category and Sub-Category]],1))</f>
        <v>rock</v>
      </c>
      <c r="S1274" s="13">
        <f>(((Table2[[#This Row],[launched_at]]/60)/60)/24)+DATE(1970,1,1)</f>
        <v>40274.745127314818</v>
      </c>
      <c r="T1274" s="13">
        <f>(((Table2[[#This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Table2[[#This Row],[pledged]]/Table2[[#This Row],[goal]]</f>
        <v>1.0349999999999999</v>
      </c>
      <c r="P1275" s="8">
        <f>Table2[[#This Row],[pledged]]/Table2[[#This Row],[backers_count]]</f>
        <v>76.666666666666671</v>
      </c>
      <c r="Q1275" t="str">
        <f>LEFT(Table2[[#This Row],[Category and Sub-Category]],FIND("/",Table2[[#This Row],[Category and Sub-Category]],1)-1)</f>
        <v>music</v>
      </c>
      <c r="R1275" t="str">
        <f>RIGHT(Table2[[#This Row],[Category and Sub-Category]],LEN(Table2[[#This Row],[Category and Sub-Category]])-FIND("/",Table2[[#This Row],[Category and Sub-Category]],1))</f>
        <v>rock</v>
      </c>
      <c r="S1275" s="13">
        <f>(((Table2[[#This Row],[launched_at]]/60)/60)/24)+DATE(1970,1,1)</f>
        <v>41852.730219907404</v>
      </c>
      <c r="T1275" s="13">
        <f>(((Table2[[#This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Table2[[#This Row],[pledged]]/Table2[[#This Row],[goal]]</f>
        <v>1.5497535999999998</v>
      </c>
      <c r="P1276" s="8">
        <f>Table2[[#This Row],[pledged]]/Table2[[#This Row],[backers_count]]</f>
        <v>82.963254817987149</v>
      </c>
      <c r="Q1276" t="str">
        <f>LEFT(Table2[[#This Row],[Category and Sub-Category]],FIND("/",Table2[[#This Row],[Category and Sub-Category]],1)-1)</f>
        <v>music</v>
      </c>
      <c r="R1276" t="str">
        <f>RIGHT(Table2[[#This Row],[Category and Sub-Category]],LEN(Table2[[#This Row],[Category and Sub-Category]])-FIND("/",Table2[[#This Row],[Category and Sub-Category]],1))</f>
        <v>rock</v>
      </c>
      <c r="S1276" s="13">
        <f>(((Table2[[#This Row],[launched_at]]/60)/60)/24)+DATE(1970,1,1)</f>
        <v>41116.690104166664</v>
      </c>
      <c r="T1276" s="13">
        <f>(((Table2[[#This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Table2[[#This Row],[pledged]]/Table2[[#This Row],[goal]]</f>
        <v>1.6214066666666667</v>
      </c>
      <c r="P1277" s="8">
        <f>Table2[[#This Row],[pledged]]/Table2[[#This Row],[backers_count]]</f>
        <v>62.522107969151669</v>
      </c>
      <c r="Q1277" t="str">
        <f>LEFT(Table2[[#This Row],[Category and Sub-Category]],FIND("/",Table2[[#This Row],[Category and Sub-Category]],1)-1)</f>
        <v>music</v>
      </c>
      <c r="R1277" t="str">
        <f>RIGHT(Table2[[#This Row],[Category and Sub-Category]],LEN(Table2[[#This Row],[Category and Sub-Category]])-FIND("/",Table2[[#This Row],[Category and Sub-Category]],1))</f>
        <v>rock</v>
      </c>
      <c r="S1277" s="13">
        <f>(((Table2[[#This Row],[launched_at]]/60)/60)/24)+DATE(1970,1,1)</f>
        <v>41458.867905092593</v>
      </c>
      <c r="T1277" s="13">
        <f>(((Table2[[#This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Table2[[#This Row],[pledged]]/Table2[[#This Row],[goal]]</f>
        <v>1.0442100000000001</v>
      </c>
      <c r="P1278" s="8">
        <f>Table2[[#This Row],[pledged]]/Table2[[#This Row],[backers_count]]</f>
        <v>46.06808823529412</v>
      </c>
      <c r="Q1278" t="str">
        <f>LEFT(Table2[[#This Row],[Category and Sub-Category]],FIND("/",Table2[[#This Row],[Category and Sub-Category]],1)-1)</f>
        <v>music</v>
      </c>
      <c r="R1278" t="str">
        <f>RIGHT(Table2[[#This Row],[Category and Sub-Category]],LEN(Table2[[#This Row],[Category and Sub-Category]])-FIND("/",Table2[[#This Row],[Category and Sub-Category]],1))</f>
        <v>rock</v>
      </c>
      <c r="S1278" s="13">
        <f>(((Table2[[#This Row],[launched_at]]/60)/60)/24)+DATE(1970,1,1)</f>
        <v>40007.704247685186</v>
      </c>
      <c r="T1278" s="13">
        <f>(((Table2[[#This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Table2[[#This Row],[pledged]]/Table2[[#This Row],[goal]]</f>
        <v>1.0612433333333333</v>
      </c>
      <c r="P1279" s="8">
        <f>Table2[[#This Row],[pledged]]/Table2[[#This Row],[backers_count]]</f>
        <v>38.543946731234868</v>
      </c>
      <c r="Q1279" t="str">
        <f>LEFT(Table2[[#This Row],[Category and Sub-Category]],FIND("/",Table2[[#This Row],[Category and Sub-Category]],1)-1)</f>
        <v>music</v>
      </c>
      <c r="R1279" t="str">
        <f>RIGHT(Table2[[#This Row],[Category and Sub-Category]],LEN(Table2[[#This Row],[Category and Sub-Category]])-FIND("/",Table2[[#This Row],[Category and Sub-Category]],1))</f>
        <v>rock</v>
      </c>
      <c r="S1279" s="13">
        <f>(((Table2[[#This Row],[launched_at]]/60)/60)/24)+DATE(1970,1,1)</f>
        <v>41121.561886574076</v>
      </c>
      <c r="T1279" s="13">
        <f>(((Table2[[#This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Table2[[#This Row],[pledged]]/Table2[[#This Row],[goal]]</f>
        <v>1.5493846153846154</v>
      </c>
      <c r="P1280" s="8">
        <f>Table2[[#This Row],[pledged]]/Table2[[#This Row],[backers_count]]</f>
        <v>53.005263157894738</v>
      </c>
      <c r="Q1280" t="str">
        <f>LEFT(Table2[[#This Row],[Category and Sub-Category]],FIND("/",Table2[[#This Row],[Category and Sub-Category]],1)-1)</f>
        <v>music</v>
      </c>
      <c r="R1280" t="str">
        <f>RIGHT(Table2[[#This Row],[Category and Sub-Category]],LEN(Table2[[#This Row],[Category and Sub-Category]])-FIND("/",Table2[[#This Row],[Category and Sub-Category]],1))</f>
        <v>rock</v>
      </c>
      <c r="S1280" s="13">
        <f>(((Table2[[#This Row],[launched_at]]/60)/60)/24)+DATE(1970,1,1)</f>
        <v>41786.555162037039</v>
      </c>
      <c r="T1280" s="13">
        <f>(((Table2[[#This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Table2[[#This Row],[pledged]]/Table2[[#This Row],[goal]]</f>
        <v>1.1077157238734421</v>
      </c>
      <c r="P1281" s="8">
        <f>Table2[[#This Row],[pledged]]/Table2[[#This Row],[backers_count]]</f>
        <v>73.355396825396824</v>
      </c>
      <c r="Q1281" t="str">
        <f>LEFT(Table2[[#This Row],[Category and Sub-Category]],FIND("/",Table2[[#This Row],[Category and Sub-Category]],1)-1)</f>
        <v>music</v>
      </c>
      <c r="R1281" t="str">
        <f>RIGHT(Table2[[#This Row],[Category and Sub-Category]],LEN(Table2[[#This Row],[Category and Sub-Category]])-FIND("/",Table2[[#This Row],[Category and Sub-Category]],1))</f>
        <v>rock</v>
      </c>
      <c r="S1281" s="13">
        <f>(((Table2[[#This Row],[launched_at]]/60)/60)/24)+DATE(1970,1,1)</f>
        <v>41682.099189814813</v>
      </c>
      <c r="T1281" s="13">
        <f>(((Table2[[#This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Table2[[#This Row],[pledged]]/Table2[[#This Row],[goal]]</f>
        <v>1.1091186666666666</v>
      </c>
      <c r="P1282" s="8">
        <f>Table2[[#This Row],[pledged]]/Table2[[#This Row],[backers_count]]</f>
        <v>127.97523076923076</v>
      </c>
      <c r="Q1282" t="str">
        <f>LEFT(Table2[[#This Row],[Category and Sub-Category]],FIND("/",Table2[[#This Row],[Category and Sub-Category]],1)-1)</f>
        <v>music</v>
      </c>
      <c r="R1282" t="str">
        <f>RIGHT(Table2[[#This Row],[Category and Sub-Category]],LEN(Table2[[#This Row],[Category and Sub-Category]])-FIND("/",Table2[[#This Row],[Category and Sub-Category]],1))</f>
        <v>rock</v>
      </c>
      <c r="S1282" s="13">
        <f>(((Table2[[#This Row],[launched_at]]/60)/60)/24)+DATE(1970,1,1)</f>
        <v>40513.757569444446</v>
      </c>
      <c r="T1282" s="13">
        <f>(((Table2[[#This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Table2[[#This Row],[pledged]]/Table2[[#This Row],[goal]]</f>
        <v>1.1071428571428572</v>
      </c>
      <c r="P1283" s="8">
        <f>Table2[[#This Row],[pledged]]/Table2[[#This Row],[backers_count]]</f>
        <v>104.72972972972973</v>
      </c>
      <c r="Q1283" t="str">
        <f>LEFT(Table2[[#This Row],[Category and Sub-Category]],FIND("/",Table2[[#This Row],[Category and Sub-Category]],1)-1)</f>
        <v>music</v>
      </c>
      <c r="R1283" t="str">
        <f>RIGHT(Table2[[#This Row],[Category and Sub-Category]],LEN(Table2[[#This Row],[Category and Sub-Category]])-FIND("/",Table2[[#This Row],[Category and Sub-Category]],1))</f>
        <v>rock</v>
      </c>
      <c r="S1283" s="13">
        <f>(((Table2[[#This Row],[launched_at]]/60)/60)/24)+DATE(1970,1,1)</f>
        <v>41463.743472222224</v>
      </c>
      <c r="T1283" s="13">
        <f>(((Table2[[#This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Table2[[#This Row],[pledged]]/Table2[[#This Row],[goal]]</f>
        <v>1.2361333333333333</v>
      </c>
      <c r="P1284" s="8">
        <f>Table2[[#This Row],[pledged]]/Table2[[#This Row],[backers_count]]</f>
        <v>67.671532846715323</v>
      </c>
      <c r="Q1284" t="str">
        <f>LEFT(Table2[[#This Row],[Category and Sub-Category]],FIND("/",Table2[[#This Row],[Category and Sub-Category]],1)-1)</f>
        <v>music</v>
      </c>
      <c r="R1284" t="str">
        <f>RIGHT(Table2[[#This Row],[Category and Sub-Category]],LEN(Table2[[#This Row],[Category and Sub-Category]])-FIND("/",Table2[[#This Row],[Category and Sub-Category]],1))</f>
        <v>rock</v>
      </c>
      <c r="S1284" s="13">
        <f>(((Table2[[#This Row],[launched_at]]/60)/60)/24)+DATE(1970,1,1)</f>
        <v>41586.475173611114</v>
      </c>
      <c r="T1284" s="13">
        <f>(((Table2[[#This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Table2[[#This Row],[pledged]]/Table2[[#This Row],[goal]]</f>
        <v>2.1105</v>
      </c>
      <c r="P1285" s="8">
        <f>Table2[[#This Row],[pledged]]/Table2[[#This Row],[backers_count]]</f>
        <v>95.931818181818187</v>
      </c>
      <c r="Q1285" t="str">
        <f>LEFT(Table2[[#This Row],[Category and Sub-Category]],FIND("/",Table2[[#This Row],[Category and Sub-Category]],1)-1)</f>
        <v>music</v>
      </c>
      <c r="R1285" t="str">
        <f>RIGHT(Table2[[#This Row],[Category and Sub-Category]],LEN(Table2[[#This Row],[Category and Sub-Category]])-FIND("/",Table2[[#This Row],[Category and Sub-Category]],1))</f>
        <v>rock</v>
      </c>
      <c r="S1285" s="13">
        <f>(((Table2[[#This Row],[launched_at]]/60)/60)/24)+DATE(1970,1,1)</f>
        <v>41320.717465277776</v>
      </c>
      <c r="T1285" s="13">
        <f>(((Table2[[#This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Table2[[#This Row],[pledged]]/Table2[[#This Row],[goal]]</f>
        <v>1.01</v>
      </c>
      <c r="P1286" s="8">
        <f>Table2[[#This Row],[pledged]]/Table2[[#This Row],[backers_count]]</f>
        <v>65.161290322580641</v>
      </c>
      <c r="Q1286" t="str">
        <f>LEFT(Table2[[#This Row],[Category and Sub-Category]],FIND("/",Table2[[#This Row],[Category and Sub-Category]],1)-1)</f>
        <v>theater</v>
      </c>
      <c r="R1286" t="str">
        <f>RIGHT(Table2[[#This Row],[Category and Sub-Category]],LEN(Table2[[#This Row],[Category and Sub-Category]])-FIND("/",Table2[[#This Row],[Category and Sub-Category]],1))</f>
        <v>plays</v>
      </c>
      <c r="S1286" s="13">
        <f>(((Table2[[#This Row],[launched_at]]/60)/60)/24)+DATE(1970,1,1)</f>
        <v>42712.23474537037</v>
      </c>
      <c r="T1286" s="13">
        <f>(((Table2[[#This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Table2[[#This Row],[pledged]]/Table2[[#This Row],[goal]]</f>
        <v>1.0165</v>
      </c>
      <c r="P1287" s="8">
        <f>Table2[[#This Row],[pledged]]/Table2[[#This Row],[backers_count]]</f>
        <v>32.269841269841272</v>
      </c>
      <c r="Q1287" t="str">
        <f>LEFT(Table2[[#This Row],[Category and Sub-Category]],FIND("/",Table2[[#This Row],[Category and Sub-Category]],1)-1)</f>
        <v>theater</v>
      </c>
      <c r="R1287" t="str">
        <f>RIGHT(Table2[[#This Row],[Category and Sub-Category]],LEN(Table2[[#This Row],[Category and Sub-Category]])-FIND("/",Table2[[#This Row],[Category and Sub-Category]],1))</f>
        <v>plays</v>
      </c>
      <c r="S1287" s="13">
        <f>(((Table2[[#This Row],[launched_at]]/60)/60)/24)+DATE(1970,1,1)</f>
        <v>42160.583043981482</v>
      </c>
      <c r="T1287" s="13">
        <f>(((Table2[[#This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Table2[[#This Row],[pledged]]/Table2[[#This Row],[goal]]</f>
        <v>1.0833333333333333</v>
      </c>
      <c r="P1288" s="8">
        <f>Table2[[#This Row],[pledged]]/Table2[[#This Row],[backers_count]]</f>
        <v>81.25</v>
      </c>
      <c r="Q1288" t="str">
        <f>LEFT(Table2[[#This Row],[Category and Sub-Category]],FIND("/",Table2[[#This Row],[Category and Sub-Category]],1)-1)</f>
        <v>theater</v>
      </c>
      <c r="R1288" t="str">
        <f>RIGHT(Table2[[#This Row],[Category and Sub-Category]],LEN(Table2[[#This Row],[Category and Sub-Category]])-FIND("/",Table2[[#This Row],[Category and Sub-Category]],1))</f>
        <v>plays</v>
      </c>
      <c r="S1288" s="13">
        <f>(((Table2[[#This Row],[launched_at]]/60)/60)/24)+DATE(1970,1,1)</f>
        <v>42039.384571759263</v>
      </c>
      <c r="T1288" s="13">
        <f>(((Table2[[#This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Table2[[#This Row],[pledged]]/Table2[[#This Row],[goal]]</f>
        <v>2.42</v>
      </c>
      <c r="P1289" s="8">
        <f>Table2[[#This Row],[pledged]]/Table2[[#This Row],[backers_count]]</f>
        <v>24.2</v>
      </c>
      <c r="Q1289" t="str">
        <f>LEFT(Table2[[#This Row],[Category and Sub-Category]],FIND("/",Table2[[#This Row],[Category and Sub-Category]],1)-1)</f>
        <v>theater</v>
      </c>
      <c r="R1289" t="str">
        <f>RIGHT(Table2[[#This Row],[Category and Sub-Category]],LEN(Table2[[#This Row],[Category and Sub-Category]])-FIND("/",Table2[[#This Row],[Category and Sub-Category]],1))</f>
        <v>plays</v>
      </c>
      <c r="S1289" s="13">
        <f>(((Table2[[#This Row],[launched_at]]/60)/60)/24)+DATE(1970,1,1)</f>
        <v>42107.621018518519</v>
      </c>
      <c r="T1289" s="13">
        <f>(((Table2[[#This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Table2[[#This Row],[pledged]]/Table2[[#This Row],[goal]]</f>
        <v>1.0044999999999999</v>
      </c>
      <c r="P1290" s="8">
        <f>Table2[[#This Row],[pledged]]/Table2[[#This Row],[backers_count]]</f>
        <v>65.868852459016395</v>
      </c>
      <c r="Q1290" t="str">
        <f>LEFT(Table2[[#This Row],[Category and Sub-Category]],FIND("/",Table2[[#This Row],[Category and Sub-Category]],1)-1)</f>
        <v>theater</v>
      </c>
      <c r="R1290" t="str">
        <f>RIGHT(Table2[[#This Row],[Category and Sub-Category]],LEN(Table2[[#This Row],[Category and Sub-Category]])-FIND("/",Table2[[#This Row],[Category and Sub-Category]],1))</f>
        <v>plays</v>
      </c>
      <c r="S1290" s="13">
        <f>(((Table2[[#This Row],[launched_at]]/60)/60)/24)+DATE(1970,1,1)</f>
        <v>42561.154664351852</v>
      </c>
      <c r="T1290" s="13">
        <f>(((Table2[[#This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Table2[[#This Row],[pledged]]/Table2[[#This Row],[goal]]</f>
        <v>1.2506666666666666</v>
      </c>
      <c r="P1291" s="8">
        <f>Table2[[#This Row],[pledged]]/Table2[[#This Row],[backers_count]]</f>
        <v>36.07692307692308</v>
      </c>
      <c r="Q1291" t="str">
        <f>LEFT(Table2[[#This Row],[Category and Sub-Category]],FIND("/",Table2[[#This Row],[Category and Sub-Category]],1)-1)</f>
        <v>theater</v>
      </c>
      <c r="R1291" t="str">
        <f>RIGHT(Table2[[#This Row],[Category and Sub-Category]],LEN(Table2[[#This Row],[Category and Sub-Category]])-FIND("/",Table2[[#This Row],[Category and Sub-Category]],1))</f>
        <v>plays</v>
      </c>
      <c r="S1291" s="13">
        <f>(((Table2[[#This Row],[launched_at]]/60)/60)/24)+DATE(1970,1,1)</f>
        <v>42709.134780092587</v>
      </c>
      <c r="T1291" s="13">
        <f>(((Table2[[#This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Table2[[#This Row],[pledged]]/Table2[[#This Row],[goal]]</f>
        <v>1.0857142857142856</v>
      </c>
      <c r="P1292" s="8">
        <f>Table2[[#This Row],[pledged]]/Table2[[#This Row],[backers_count]]</f>
        <v>44.186046511627907</v>
      </c>
      <c r="Q1292" t="str">
        <f>LEFT(Table2[[#This Row],[Category and Sub-Category]],FIND("/",Table2[[#This Row],[Category and Sub-Category]],1)-1)</f>
        <v>theater</v>
      </c>
      <c r="R1292" t="str">
        <f>RIGHT(Table2[[#This Row],[Category and Sub-Category]],LEN(Table2[[#This Row],[Category and Sub-Category]])-FIND("/",Table2[[#This Row],[Category and Sub-Category]],1))</f>
        <v>plays</v>
      </c>
      <c r="S1292" s="13">
        <f>(((Table2[[#This Row],[launched_at]]/60)/60)/24)+DATE(1970,1,1)</f>
        <v>42086.614942129629</v>
      </c>
      <c r="T1292" s="13">
        <f>(((Table2[[#This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Table2[[#This Row],[pledged]]/Table2[[#This Row],[goal]]</f>
        <v>1.4570000000000001</v>
      </c>
      <c r="P1293" s="8">
        <f>Table2[[#This Row],[pledged]]/Table2[[#This Row],[backers_count]]</f>
        <v>104.07142857142857</v>
      </c>
      <c r="Q1293" t="str">
        <f>LEFT(Table2[[#This Row],[Category and Sub-Category]],FIND("/",Table2[[#This Row],[Category and Sub-Category]],1)-1)</f>
        <v>theater</v>
      </c>
      <c r="R1293" t="str">
        <f>RIGHT(Table2[[#This Row],[Category and Sub-Category]],LEN(Table2[[#This Row],[Category and Sub-Category]])-FIND("/",Table2[[#This Row],[Category and Sub-Category]],1))</f>
        <v>plays</v>
      </c>
      <c r="S1293" s="13">
        <f>(((Table2[[#This Row],[launched_at]]/60)/60)/24)+DATE(1970,1,1)</f>
        <v>42064.652673611112</v>
      </c>
      <c r="T1293" s="13">
        <f>(((Table2[[#This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Table2[[#This Row],[pledged]]/Table2[[#This Row],[goal]]</f>
        <v>1.1000000000000001</v>
      </c>
      <c r="P1294" s="8">
        <f>Table2[[#This Row],[pledged]]/Table2[[#This Row],[backers_count]]</f>
        <v>35.96153846153846</v>
      </c>
      <c r="Q1294" t="str">
        <f>LEFT(Table2[[#This Row],[Category and Sub-Category]],FIND("/",Table2[[#This Row],[Category and Sub-Category]],1)-1)</f>
        <v>theater</v>
      </c>
      <c r="R1294" t="str">
        <f>RIGHT(Table2[[#This Row],[Category and Sub-Category]],LEN(Table2[[#This Row],[Category and Sub-Category]])-FIND("/",Table2[[#This Row],[Category and Sub-Category]],1))</f>
        <v>plays</v>
      </c>
      <c r="S1294" s="13">
        <f>(((Table2[[#This Row],[launched_at]]/60)/60)/24)+DATE(1970,1,1)</f>
        <v>42256.764212962968</v>
      </c>
      <c r="T1294" s="13">
        <f>(((Table2[[#This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Table2[[#This Row],[pledged]]/Table2[[#This Row],[goal]]</f>
        <v>1.0223333333333333</v>
      </c>
      <c r="P1295" s="8">
        <f>Table2[[#This Row],[pledged]]/Table2[[#This Row],[backers_count]]</f>
        <v>127.79166666666667</v>
      </c>
      <c r="Q1295" t="str">
        <f>LEFT(Table2[[#This Row],[Category and Sub-Category]],FIND("/",Table2[[#This Row],[Category and Sub-Category]],1)-1)</f>
        <v>theater</v>
      </c>
      <c r="R1295" t="str">
        <f>RIGHT(Table2[[#This Row],[Category and Sub-Category]],LEN(Table2[[#This Row],[Category and Sub-Category]])-FIND("/",Table2[[#This Row],[Category and Sub-Category]],1))</f>
        <v>plays</v>
      </c>
      <c r="S1295" s="13">
        <f>(((Table2[[#This Row],[launched_at]]/60)/60)/24)+DATE(1970,1,1)</f>
        <v>42292.701053240744</v>
      </c>
      <c r="T1295" s="13">
        <f>(((Table2[[#This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Table2[[#This Row],[pledged]]/Table2[[#This Row],[goal]]</f>
        <v>1.22</v>
      </c>
      <c r="P1296" s="8">
        <f>Table2[[#This Row],[pledged]]/Table2[[#This Row],[backers_count]]</f>
        <v>27.727272727272727</v>
      </c>
      <c r="Q1296" t="str">
        <f>LEFT(Table2[[#This Row],[Category and Sub-Category]],FIND("/",Table2[[#This Row],[Category and Sub-Category]],1)-1)</f>
        <v>theater</v>
      </c>
      <c r="R1296" t="str">
        <f>RIGHT(Table2[[#This Row],[Category and Sub-Category]],LEN(Table2[[#This Row],[Category and Sub-Category]])-FIND("/",Table2[[#This Row],[Category and Sub-Category]],1))</f>
        <v>plays</v>
      </c>
      <c r="S1296" s="13">
        <f>(((Table2[[#This Row],[launched_at]]/60)/60)/24)+DATE(1970,1,1)</f>
        <v>42278.453668981485</v>
      </c>
      <c r="T1296" s="13">
        <f>(((Table2[[#This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Table2[[#This Row],[pledged]]/Table2[[#This Row],[goal]]</f>
        <v>1.0196000000000001</v>
      </c>
      <c r="P1297" s="8">
        <f>Table2[[#This Row],[pledged]]/Table2[[#This Row],[backers_count]]</f>
        <v>39.828125</v>
      </c>
      <c r="Q1297" t="str">
        <f>LEFT(Table2[[#This Row],[Category and Sub-Category]],FIND("/",Table2[[#This Row],[Category and Sub-Category]],1)-1)</f>
        <v>theater</v>
      </c>
      <c r="R1297" t="str">
        <f>RIGHT(Table2[[#This Row],[Category and Sub-Category]],LEN(Table2[[#This Row],[Category and Sub-Category]])-FIND("/",Table2[[#This Row],[Category and Sub-Category]],1))</f>
        <v>plays</v>
      </c>
      <c r="S1297" s="13">
        <f>(((Table2[[#This Row],[launched_at]]/60)/60)/24)+DATE(1970,1,1)</f>
        <v>42184.572881944448</v>
      </c>
      <c r="T1297" s="13">
        <f>(((Table2[[#This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Table2[[#This Row],[pledged]]/Table2[[#This Row],[goal]]</f>
        <v>1.411764705882353</v>
      </c>
      <c r="P1298" s="8">
        <f>Table2[[#This Row],[pledged]]/Table2[[#This Row],[backers_count]]</f>
        <v>52.173913043478258</v>
      </c>
      <c r="Q1298" t="str">
        <f>LEFT(Table2[[#This Row],[Category and Sub-Category]],FIND("/",Table2[[#This Row],[Category and Sub-Category]],1)-1)</f>
        <v>theater</v>
      </c>
      <c r="R1298" t="str">
        <f>RIGHT(Table2[[#This Row],[Category and Sub-Category]],LEN(Table2[[#This Row],[Category and Sub-Category]])-FIND("/",Table2[[#This Row],[Category and Sub-Category]],1))</f>
        <v>plays</v>
      </c>
      <c r="S1298" s="13">
        <f>(((Table2[[#This Row],[launched_at]]/60)/60)/24)+DATE(1970,1,1)</f>
        <v>42423.050613425927</v>
      </c>
      <c r="T1298" s="13">
        <f>(((Table2[[#This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Table2[[#This Row],[pledged]]/Table2[[#This Row],[goal]]</f>
        <v>1.0952500000000001</v>
      </c>
      <c r="P1299" s="8">
        <f>Table2[[#This Row],[pledged]]/Table2[[#This Row],[backers_count]]</f>
        <v>92.037815126050418</v>
      </c>
      <c r="Q1299" t="str">
        <f>LEFT(Table2[[#This Row],[Category and Sub-Category]],FIND("/",Table2[[#This Row],[Category and Sub-Category]],1)-1)</f>
        <v>theater</v>
      </c>
      <c r="R1299" t="str">
        <f>RIGHT(Table2[[#This Row],[Category and Sub-Category]],LEN(Table2[[#This Row],[Category and Sub-Category]])-FIND("/",Table2[[#This Row],[Category and Sub-Category]],1))</f>
        <v>plays</v>
      </c>
      <c r="S1299" s="13">
        <f>(((Table2[[#This Row],[launched_at]]/60)/60)/24)+DATE(1970,1,1)</f>
        <v>42461.747199074074</v>
      </c>
      <c r="T1299" s="13">
        <f>(((Table2[[#This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Table2[[#This Row],[pledged]]/Table2[[#This Row],[goal]]</f>
        <v>1.0465</v>
      </c>
      <c r="P1300" s="8">
        <f>Table2[[#This Row],[pledged]]/Table2[[#This Row],[backers_count]]</f>
        <v>63.424242424242422</v>
      </c>
      <c r="Q1300" t="str">
        <f>LEFT(Table2[[#This Row],[Category and Sub-Category]],FIND("/",Table2[[#This Row],[Category and Sub-Category]],1)-1)</f>
        <v>theater</v>
      </c>
      <c r="R1300" t="str">
        <f>RIGHT(Table2[[#This Row],[Category and Sub-Category]],LEN(Table2[[#This Row],[Category and Sub-Category]])-FIND("/",Table2[[#This Row],[Category and Sub-Category]],1))</f>
        <v>plays</v>
      </c>
      <c r="S1300" s="13">
        <f>(((Table2[[#This Row],[launched_at]]/60)/60)/24)+DATE(1970,1,1)</f>
        <v>42458.680925925932</v>
      </c>
      <c r="T1300" s="13">
        <f>(((Table2[[#This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Table2[[#This Row],[pledged]]/Table2[[#This Row],[goal]]</f>
        <v>1.24</v>
      </c>
      <c r="P1301" s="8">
        <f>Table2[[#This Row],[pledged]]/Table2[[#This Row],[backers_count]]</f>
        <v>135.625</v>
      </c>
      <c r="Q1301" t="str">
        <f>LEFT(Table2[[#This Row],[Category and Sub-Category]],FIND("/",Table2[[#This Row],[Category and Sub-Category]],1)-1)</f>
        <v>theater</v>
      </c>
      <c r="R1301" t="str">
        <f>RIGHT(Table2[[#This Row],[Category and Sub-Category]],LEN(Table2[[#This Row],[Category and Sub-Category]])-FIND("/",Table2[[#This Row],[Category and Sub-Category]],1))</f>
        <v>plays</v>
      </c>
      <c r="S1301" s="13">
        <f>(((Table2[[#This Row],[launched_at]]/60)/60)/24)+DATE(1970,1,1)</f>
        <v>42169.814340277779</v>
      </c>
      <c r="T1301" s="13">
        <f>(((Table2[[#This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Table2[[#This Row],[pledged]]/Table2[[#This Row],[goal]]</f>
        <v>1.35</v>
      </c>
      <c r="P1302" s="8">
        <f>Table2[[#This Row],[pledged]]/Table2[[#This Row],[backers_count]]</f>
        <v>168.75</v>
      </c>
      <c r="Q1302" t="str">
        <f>LEFT(Table2[[#This Row],[Category and Sub-Category]],FIND("/",Table2[[#This Row],[Category and Sub-Category]],1)-1)</f>
        <v>theater</v>
      </c>
      <c r="R1302" t="str">
        <f>RIGHT(Table2[[#This Row],[Category and Sub-Category]],LEN(Table2[[#This Row],[Category and Sub-Category]])-FIND("/",Table2[[#This Row],[Category and Sub-Category]],1))</f>
        <v>plays</v>
      </c>
      <c r="S1302" s="13">
        <f>(((Table2[[#This Row],[launched_at]]/60)/60)/24)+DATE(1970,1,1)</f>
        <v>42483.675208333334</v>
      </c>
      <c r="T1302" s="13">
        <f>(((Table2[[#This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Table2[[#This Row],[pledged]]/Table2[[#This Row],[goal]]</f>
        <v>1.0275000000000001</v>
      </c>
      <c r="P1303" s="8">
        <f>Table2[[#This Row],[pledged]]/Table2[[#This Row],[backers_count]]</f>
        <v>70.862068965517238</v>
      </c>
      <c r="Q1303" t="str">
        <f>LEFT(Table2[[#This Row],[Category and Sub-Category]],FIND("/",Table2[[#This Row],[Category and Sub-Category]],1)-1)</f>
        <v>theater</v>
      </c>
      <c r="R1303" t="str">
        <f>RIGHT(Table2[[#This Row],[Category and Sub-Category]],LEN(Table2[[#This Row],[Category and Sub-Category]])-FIND("/",Table2[[#This Row],[Category and Sub-Category]],1))</f>
        <v>plays</v>
      </c>
      <c r="S1303" s="13">
        <f>(((Table2[[#This Row],[launched_at]]/60)/60)/24)+DATE(1970,1,1)</f>
        <v>42195.749745370369</v>
      </c>
      <c r="T1303" s="13">
        <f>(((Table2[[#This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Table2[[#This Row],[pledged]]/Table2[[#This Row],[goal]]</f>
        <v>1</v>
      </c>
      <c r="P1304" s="8">
        <f>Table2[[#This Row],[pledged]]/Table2[[#This Row],[backers_count]]</f>
        <v>50</v>
      </c>
      <c r="Q1304" t="str">
        <f>LEFT(Table2[[#This Row],[Category and Sub-Category]],FIND("/",Table2[[#This Row],[Category and Sub-Category]],1)-1)</f>
        <v>theater</v>
      </c>
      <c r="R1304" t="str">
        <f>RIGHT(Table2[[#This Row],[Category and Sub-Category]],LEN(Table2[[#This Row],[Category and Sub-Category]])-FIND("/",Table2[[#This Row],[Category and Sub-Category]],1))</f>
        <v>plays</v>
      </c>
      <c r="S1304" s="13">
        <f>(((Table2[[#This Row],[launched_at]]/60)/60)/24)+DATE(1970,1,1)</f>
        <v>42675.057997685188</v>
      </c>
      <c r="T1304" s="13">
        <f>(((Table2[[#This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Table2[[#This Row],[pledged]]/Table2[[#This Row],[goal]]</f>
        <v>1.3026085714285716</v>
      </c>
      <c r="P1305" s="8">
        <f>Table2[[#This Row],[pledged]]/Table2[[#This Row],[backers_count]]</f>
        <v>42.214166666666671</v>
      </c>
      <c r="Q1305" t="str">
        <f>LEFT(Table2[[#This Row],[Category and Sub-Category]],FIND("/",Table2[[#This Row],[Category and Sub-Category]],1)-1)</f>
        <v>theater</v>
      </c>
      <c r="R1305" t="str">
        <f>RIGHT(Table2[[#This Row],[Category and Sub-Category]],LEN(Table2[[#This Row],[Category and Sub-Category]])-FIND("/",Table2[[#This Row],[Category and Sub-Category]],1))</f>
        <v>plays</v>
      </c>
      <c r="S1305" s="13">
        <f>(((Table2[[#This Row],[launched_at]]/60)/60)/24)+DATE(1970,1,1)</f>
        <v>42566.441203703704</v>
      </c>
      <c r="T1305" s="13">
        <f>(((Table2[[#This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Table2[[#This Row],[pledged]]/Table2[[#This Row],[goal]]</f>
        <v>0.39627499999999999</v>
      </c>
      <c r="P1306" s="8">
        <f>Table2[[#This Row],[pledged]]/Table2[[#This Row],[backers_count]]</f>
        <v>152.41346153846155</v>
      </c>
      <c r="Q1306" t="str">
        <f>LEFT(Table2[[#This Row],[Category and Sub-Category]],FIND("/",Table2[[#This Row],[Category and Sub-Category]],1)-1)</f>
        <v>technology</v>
      </c>
      <c r="R1306" t="str">
        <f>RIGHT(Table2[[#This Row],[Category and Sub-Category]],LEN(Table2[[#This Row],[Category and Sub-Category]])-FIND("/",Table2[[#This Row],[Category and Sub-Category]],1))</f>
        <v>wearables</v>
      </c>
      <c r="S1306" s="13">
        <f>(((Table2[[#This Row],[launched_at]]/60)/60)/24)+DATE(1970,1,1)</f>
        <v>42747.194502314815</v>
      </c>
      <c r="T1306" s="13">
        <f>(((Table2[[#This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Table2[[#This Row],[pledged]]/Table2[[#This Row],[goal]]</f>
        <v>0.25976666666666665</v>
      </c>
      <c r="P1307" s="8">
        <f>Table2[[#This Row],[pledged]]/Table2[[#This Row],[backers_count]]</f>
        <v>90.616279069767444</v>
      </c>
      <c r="Q1307" t="str">
        <f>LEFT(Table2[[#This Row],[Category and Sub-Category]],FIND("/",Table2[[#This Row],[Category and Sub-Category]],1)-1)</f>
        <v>technology</v>
      </c>
      <c r="R1307" t="str">
        <f>RIGHT(Table2[[#This Row],[Category and Sub-Category]],LEN(Table2[[#This Row],[Category and Sub-Category]])-FIND("/",Table2[[#This Row],[Category and Sub-Category]],1))</f>
        <v>wearables</v>
      </c>
      <c r="S1307" s="13">
        <f>(((Table2[[#This Row],[launched_at]]/60)/60)/24)+DATE(1970,1,1)</f>
        <v>42543.665601851855</v>
      </c>
      <c r="T1307" s="13">
        <f>(((Table2[[#This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Table2[[#This Row],[pledged]]/Table2[[#This Row],[goal]]</f>
        <v>0.65246363636363636</v>
      </c>
      <c r="P1308" s="8">
        <f>Table2[[#This Row],[pledged]]/Table2[[#This Row],[backers_count]]</f>
        <v>201.60393258426967</v>
      </c>
      <c r="Q1308" t="str">
        <f>LEFT(Table2[[#This Row],[Category and Sub-Category]],FIND("/",Table2[[#This Row],[Category and Sub-Category]],1)-1)</f>
        <v>technology</v>
      </c>
      <c r="R1308" t="str">
        <f>RIGHT(Table2[[#This Row],[Category and Sub-Category]],LEN(Table2[[#This Row],[Category and Sub-Category]])-FIND("/",Table2[[#This Row],[Category and Sub-Category]],1))</f>
        <v>wearables</v>
      </c>
      <c r="S1308" s="13">
        <f>(((Table2[[#This Row],[launched_at]]/60)/60)/24)+DATE(1970,1,1)</f>
        <v>41947.457569444443</v>
      </c>
      <c r="T1308" s="13">
        <f>(((Table2[[#This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Table2[[#This Row],[pledged]]/Table2[[#This Row],[goal]]</f>
        <v>0.11514000000000001</v>
      </c>
      <c r="P1309" s="8">
        <f>Table2[[#This Row],[pledged]]/Table2[[#This Row],[backers_count]]</f>
        <v>127.93333333333334</v>
      </c>
      <c r="Q1309" t="str">
        <f>LEFT(Table2[[#This Row],[Category and Sub-Category]],FIND("/",Table2[[#This Row],[Category and Sub-Category]],1)-1)</f>
        <v>technology</v>
      </c>
      <c r="R1309" t="str">
        <f>RIGHT(Table2[[#This Row],[Category and Sub-Category]],LEN(Table2[[#This Row],[Category and Sub-Category]])-FIND("/",Table2[[#This Row],[Category and Sub-Category]],1))</f>
        <v>wearables</v>
      </c>
      <c r="S1309" s="13">
        <f>(((Table2[[#This Row],[launched_at]]/60)/60)/24)+DATE(1970,1,1)</f>
        <v>42387.503229166665</v>
      </c>
      <c r="T1309" s="13">
        <f>(((Table2[[#This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Table2[[#This Row],[pledged]]/Table2[[#This Row],[goal]]</f>
        <v>0.11360000000000001</v>
      </c>
      <c r="P1310" s="8">
        <f>Table2[[#This Row],[pledged]]/Table2[[#This Row],[backers_count]]</f>
        <v>29.894736842105264</v>
      </c>
      <c r="Q1310" t="str">
        <f>LEFT(Table2[[#This Row],[Category and Sub-Category]],FIND("/",Table2[[#This Row],[Category and Sub-Category]],1)-1)</f>
        <v>technology</v>
      </c>
      <c r="R1310" t="str">
        <f>RIGHT(Table2[[#This Row],[Category and Sub-Category]],LEN(Table2[[#This Row],[Category and Sub-Category]])-FIND("/",Table2[[#This Row],[Category and Sub-Category]],1))</f>
        <v>wearables</v>
      </c>
      <c r="S1310" s="13">
        <f>(((Table2[[#This Row],[launched_at]]/60)/60)/24)+DATE(1970,1,1)</f>
        <v>42611.613564814819</v>
      </c>
      <c r="T1310" s="13">
        <f>(((Table2[[#This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Table2[[#This Row],[pledged]]/Table2[[#This Row],[goal]]</f>
        <v>1.1199130434782609</v>
      </c>
      <c r="P1311" s="8">
        <f>Table2[[#This Row],[pledged]]/Table2[[#This Row],[backers_count]]</f>
        <v>367.97142857142859</v>
      </c>
      <c r="Q1311" t="str">
        <f>LEFT(Table2[[#This Row],[Category and Sub-Category]],FIND("/",Table2[[#This Row],[Category and Sub-Category]],1)-1)</f>
        <v>technology</v>
      </c>
      <c r="R1311" t="str">
        <f>RIGHT(Table2[[#This Row],[Category and Sub-Category]],LEN(Table2[[#This Row],[Category and Sub-Category]])-FIND("/",Table2[[#This Row],[Category and Sub-Category]],1))</f>
        <v>wearables</v>
      </c>
      <c r="S1311" s="13">
        <f>(((Table2[[#This Row],[launched_at]]/60)/60)/24)+DATE(1970,1,1)</f>
        <v>42257.882731481484</v>
      </c>
      <c r="T1311" s="13">
        <f>(((Table2[[#This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Table2[[#This Row],[pledged]]/Table2[[#This Row],[goal]]</f>
        <v>0.155</v>
      </c>
      <c r="P1312" s="8">
        <f>Table2[[#This Row],[pledged]]/Table2[[#This Row],[backers_count]]</f>
        <v>129.16666666666666</v>
      </c>
      <c r="Q1312" t="str">
        <f>LEFT(Table2[[#This Row],[Category and Sub-Category]],FIND("/",Table2[[#This Row],[Category and Sub-Category]],1)-1)</f>
        <v>technology</v>
      </c>
      <c r="R1312" t="str">
        <f>RIGHT(Table2[[#This Row],[Category and Sub-Category]],LEN(Table2[[#This Row],[Category and Sub-Category]])-FIND("/",Table2[[#This Row],[Category and Sub-Category]],1))</f>
        <v>wearables</v>
      </c>
      <c r="S1312" s="13">
        <f>(((Table2[[#This Row],[launched_at]]/60)/60)/24)+DATE(1970,1,1)</f>
        <v>42556.667245370365</v>
      </c>
      <c r="T1312" s="13">
        <f>(((Table2[[#This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Table2[[#This Row],[pledged]]/Table2[[#This Row],[goal]]</f>
        <v>0.32028000000000001</v>
      </c>
      <c r="P1313" s="8">
        <f>Table2[[#This Row],[pledged]]/Table2[[#This Row],[backers_count]]</f>
        <v>800.7</v>
      </c>
      <c r="Q1313" t="str">
        <f>LEFT(Table2[[#This Row],[Category and Sub-Category]],FIND("/",Table2[[#This Row],[Category and Sub-Category]],1)-1)</f>
        <v>technology</v>
      </c>
      <c r="R1313" t="str">
        <f>RIGHT(Table2[[#This Row],[Category and Sub-Category]],LEN(Table2[[#This Row],[Category and Sub-Category]])-FIND("/",Table2[[#This Row],[Category and Sub-Category]],1))</f>
        <v>wearables</v>
      </c>
      <c r="S1313" s="13">
        <f>(((Table2[[#This Row],[launched_at]]/60)/60)/24)+DATE(1970,1,1)</f>
        <v>42669.802303240736</v>
      </c>
      <c r="T1313" s="13">
        <f>(((Table2[[#This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Table2[[#This Row],[pledged]]/Table2[[#This Row],[goal]]</f>
        <v>6.0869565217391303E-3</v>
      </c>
      <c r="P1314" s="8">
        <f>Table2[[#This Row],[pledged]]/Table2[[#This Row],[backers_count]]</f>
        <v>28</v>
      </c>
      <c r="Q1314" t="str">
        <f>LEFT(Table2[[#This Row],[Category and Sub-Category]],FIND("/",Table2[[#This Row],[Category and Sub-Category]],1)-1)</f>
        <v>technology</v>
      </c>
      <c r="R1314" t="str">
        <f>RIGHT(Table2[[#This Row],[Category and Sub-Category]],LEN(Table2[[#This Row],[Category and Sub-Category]])-FIND("/",Table2[[#This Row],[Category and Sub-Category]],1))</f>
        <v>wearables</v>
      </c>
      <c r="S1314" s="13">
        <f>(((Table2[[#This Row],[launched_at]]/60)/60)/24)+DATE(1970,1,1)</f>
        <v>42082.702800925923</v>
      </c>
      <c r="T1314" s="13">
        <f>(((Table2[[#This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Table2[[#This Row],[pledged]]/Table2[[#This Row],[goal]]</f>
        <v>0.31114999999999998</v>
      </c>
      <c r="P1315" s="8">
        <f>Table2[[#This Row],[pledged]]/Table2[[#This Row],[backers_count]]</f>
        <v>102.01639344262296</v>
      </c>
      <c r="Q1315" t="str">
        <f>LEFT(Table2[[#This Row],[Category and Sub-Category]],FIND("/",Table2[[#This Row],[Category and Sub-Category]],1)-1)</f>
        <v>technology</v>
      </c>
      <c r="R1315" t="str">
        <f>RIGHT(Table2[[#This Row],[Category and Sub-Category]],LEN(Table2[[#This Row],[Category and Sub-Category]])-FIND("/",Table2[[#This Row],[Category and Sub-Category]],1))</f>
        <v>wearables</v>
      </c>
      <c r="S1315" s="13">
        <f>(((Table2[[#This Row],[launched_at]]/60)/60)/24)+DATE(1970,1,1)</f>
        <v>42402.709652777776</v>
      </c>
      <c r="T1315" s="13">
        <f>(((Table2[[#This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Table2[[#This Row],[pledged]]/Table2[[#This Row],[goal]]</f>
        <v>1.1266666666666666E-2</v>
      </c>
      <c r="P1316" s="8">
        <f>Table2[[#This Row],[pledged]]/Table2[[#This Row],[backers_count]]</f>
        <v>184.36363636363637</v>
      </c>
      <c r="Q1316" t="str">
        <f>LEFT(Table2[[#This Row],[Category and Sub-Category]],FIND("/",Table2[[#This Row],[Category and Sub-Category]],1)-1)</f>
        <v>technology</v>
      </c>
      <c r="R1316" t="str">
        <f>RIGHT(Table2[[#This Row],[Category and Sub-Category]],LEN(Table2[[#This Row],[Category and Sub-Category]])-FIND("/",Table2[[#This Row],[Category and Sub-Category]],1))</f>
        <v>wearables</v>
      </c>
      <c r="S1316" s="13">
        <f>(((Table2[[#This Row],[launched_at]]/60)/60)/24)+DATE(1970,1,1)</f>
        <v>42604.669675925921</v>
      </c>
      <c r="T1316" s="13">
        <f>(((Table2[[#This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Table2[[#This Row],[pledged]]/Table2[[#This Row],[goal]]</f>
        <v>0.40404000000000001</v>
      </c>
      <c r="P1317" s="8">
        <f>Table2[[#This Row],[pledged]]/Table2[[#This Row],[backers_count]]</f>
        <v>162.91935483870967</v>
      </c>
      <c r="Q1317" t="str">
        <f>LEFT(Table2[[#This Row],[Category and Sub-Category]],FIND("/",Table2[[#This Row],[Category and Sub-Category]],1)-1)</f>
        <v>technology</v>
      </c>
      <c r="R1317" t="str">
        <f>RIGHT(Table2[[#This Row],[Category and Sub-Category]],LEN(Table2[[#This Row],[Category and Sub-Category]])-FIND("/",Table2[[#This Row],[Category and Sub-Category]],1))</f>
        <v>wearables</v>
      </c>
      <c r="S1317" s="13">
        <f>(((Table2[[#This Row],[launched_at]]/60)/60)/24)+DATE(1970,1,1)</f>
        <v>42278.498240740737</v>
      </c>
      <c r="T1317" s="13">
        <f>(((Table2[[#This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Table2[[#This Row],[pledged]]/Table2[[#This Row],[goal]]</f>
        <v>1.3333333333333333E-5</v>
      </c>
      <c r="P1318" s="8">
        <f>Table2[[#This Row],[pledged]]/Table2[[#This Row],[backers_count]]</f>
        <v>1</v>
      </c>
      <c r="Q1318" t="str">
        <f>LEFT(Table2[[#This Row],[Category and Sub-Category]],FIND("/",Table2[[#This Row],[Category and Sub-Category]],1)-1)</f>
        <v>technology</v>
      </c>
      <c r="R1318" t="str">
        <f>RIGHT(Table2[[#This Row],[Category and Sub-Category]],LEN(Table2[[#This Row],[Category and Sub-Category]])-FIND("/",Table2[[#This Row],[Category and Sub-Category]],1))</f>
        <v>wearables</v>
      </c>
      <c r="S1318" s="13">
        <f>(((Table2[[#This Row],[launched_at]]/60)/60)/24)+DATE(1970,1,1)</f>
        <v>42393.961909722217</v>
      </c>
      <c r="T1318" s="13">
        <f>(((Table2[[#This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Table2[[#This Row],[pledged]]/Table2[[#This Row],[goal]]</f>
        <v>5.7334999999999997E-2</v>
      </c>
      <c r="P1319" s="8">
        <f>Table2[[#This Row],[pledged]]/Table2[[#This Row],[backers_count]]</f>
        <v>603.52631578947364</v>
      </c>
      <c r="Q1319" t="str">
        <f>LEFT(Table2[[#This Row],[Category and Sub-Category]],FIND("/",Table2[[#This Row],[Category and Sub-Category]],1)-1)</f>
        <v>technology</v>
      </c>
      <c r="R1319" t="str">
        <f>RIGHT(Table2[[#This Row],[Category and Sub-Category]],LEN(Table2[[#This Row],[Category and Sub-Category]])-FIND("/",Table2[[#This Row],[Category and Sub-Category]],1))</f>
        <v>wearables</v>
      </c>
      <c r="S1319" s="13">
        <f>(((Table2[[#This Row],[launched_at]]/60)/60)/24)+DATE(1970,1,1)</f>
        <v>42520.235486111109</v>
      </c>
      <c r="T1319" s="13">
        <f>(((Table2[[#This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Table2[[#This Row],[pledged]]/Table2[[#This Row],[goal]]</f>
        <v>0.15325</v>
      </c>
      <c r="P1320" s="8">
        <f>Table2[[#This Row],[pledged]]/Table2[[#This Row],[backers_count]]</f>
        <v>45.407407407407405</v>
      </c>
      <c r="Q1320" t="str">
        <f>LEFT(Table2[[#This Row],[Category and Sub-Category]],FIND("/",Table2[[#This Row],[Category and Sub-Category]],1)-1)</f>
        <v>technology</v>
      </c>
      <c r="R1320" t="str">
        <f>RIGHT(Table2[[#This Row],[Category and Sub-Category]],LEN(Table2[[#This Row],[Category and Sub-Category]])-FIND("/",Table2[[#This Row],[Category and Sub-Category]],1))</f>
        <v>wearables</v>
      </c>
      <c r="S1320" s="13">
        <f>(((Table2[[#This Row],[launched_at]]/60)/60)/24)+DATE(1970,1,1)</f>
        <v>41985.043657407412</v>
      </c>
      <c r="T1320" s="13">
        <f>(((Table2[[#This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Table2[[#This Row],[pledged]]/Table2[[#This Row],[goal]]</f>
        <v>0.15103448275862069</v>
      </c>
      <c r="P1321" s="8">
        <f>Table2[[#This Row],[pledged]]/Table2[[#This Row],[backers_count]]</f>
        <v>97.333333333333329</v>
      </c>
      <c r="Q1321" t="str">
        <f>LEFT(Table2[[#This Row],[Category and Sub-Category]],FIND("/",Table2[[#This Row],[Category and Sub-Category]],1)-1)</f>
        <v>technology</v>
      </c>
      <c r="R1321" t="str">
        <f>RIGHT(Table2[[#This Row],[Category and Sub-Category]],LEN(Table2[[#This Row],[Category and Sub-Category]])-FIND("/",Table2[[#This Row],[Category and Sub-Category]],1))</f>
        <v>wearables</v>
      </c>
      <c r="S1321" s="13">
        <f>(((Table2[[#This Row],[launched_at]]/60)/60)/24)+DATE(1970,1,1)</f>
        <v>41816.812094907407</v>
      </c>
      <c r="T1321" s="13">
        <f>(((Table2[[#This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Table2[[#This Row],[pledged]]/Table2[[#This Row],[goal]]</f>
        <v>5.0299999999999997E-3</v>
      </c>
      <c r="P1322" s="8">
        <f>Table2[[#This Row],[pledged]]/Table2[[#This Row],[backers_count]]</f>
        <v>167.66666666666666</v>
      </c>
      <c r="Q1322" t="str">
        <f>LEFT(Table2[[#This Row],[Category and Sub-Category]],FIND("/",Table2[[#This Row],[Category and Sub-Category]],1)-1)</f>
        <v>technology</v>
      </c>
      <c r="R1322" t="str">
        <f>RIGHT(Table2[[#This Row],[Category and Sub-Category]],LEN(Table2[[#This Row],[Category and Sub-Category]])-FIND("/",Table2[[#This Row],[Category and Sub-Category]],1))</f>
        <v>wearables</v>
      </c>
      <c r="S1322" s="13">
        <f>(((Table2[[#This Row],[launched_at]]/60)/60)/24)+DATE(1970,1,1)</f>
        <v>42705.690347222218</v>
      </c>
      <c r="T1322" s="13">
        <f>(((Table2[[#This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Table2[[#This Row],[pledged]]/Table2[[#This Row],[goal]]</f>
        <v>1.3028138528138528E-2</v>
      </c>
      <c r="P1323" s="8">
        <f>Table2[[#This Row],[pledged]]/Table2[[#This Row],[backers_count]]</f>
        <v>859.85714285714289</v>
      </c>
      <c r="Q1323" t="str">
        <f>LEFT(Table2[[#This Row],[Category and Sub-Category]],FIND("/",Table2[[#This Row],[Category and Sub-Category]],1)-1)</f>
        <v>technology</v>
      </c>
      <c r="R1323" t="str">
        <f>RIGHT(Table2[[#This Row],[Category and Sub-Category]],LEN(Table2[[#This Row],[Category and Sub-Category]])-FIND("/",Table2[[#This Row],[Category and Sub-Category]],1))</f>
        <v>wearables</v>
      </c>
      <c r="S1323" s="13">
        <f>(((Table2[[#This Row],[launched_at]]/60)/60)/24)+DATE(1970,1,1)</f>
        <v>42697.74927083333</v>
      </c>
      <c r="T1323" s="13">
        <f>(((Table2[[#This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Table2[[#This Row],[pledged]]/Table2[[#This Row],[goal]]</f>
        <v>3.0285714285714286E-3</v>
      </c>
      <c r="P1324" s="8">
        <f>Table2[[#This Row],[pledged]]/Table2[[#This Row],[backers_count]]</f>
        <v>26.5</v>
      </c>
      <c r="Q1324" t="str">
        <f>LEFT(Table2[[#This Row],[Category and Sub-Category]],FIND("/",Table2[[#This Row],[Category and Sub-Category]],1)-1)</f>
        <v>technology</v>
      </c>
      <c r="R1324" t="str">
        <f>RIGHT(Table2[[#This Row],[Category and Sub-Category]],LEN(Table2[[#This Row],[Category and Sub-Category]])-FIND("/",Table2[[#This Row],[Category and Sub-Category]],1))</f>
        <v>wearables</v>
      </c>
      <c r="S1324" s="13">
        <f>(((Table2[[#This Row],[launched_at]]/60)/60)/24)+DATE(1970,1,1)</f>
        <v>42115.656539351854</v>
      </c>
      <c r="T1324" s="13">
        <f>(((Table2[[#This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Table2[[#This Row],[pledged]]/Table2[[#This Row],[goal]]</f>
        <v>8.8800000000000004E-2</v>
      </c>
      <c r="P1325" s="8">
        <f>Table2[[#This Row],[pledged]]/Table2[[#This Row],[backers_count]]</f>
        <v>30.272727272727273</v>
      </c>
      <c r="Q1325" t="str">
        <f>LEFT(Table2[[#This Row],[Category and Sub-Category]],FIND("/",Table2[[#This Row],[Category and Sub-Category]],1)-1)</f>
        <v>technology</v>
      </c>
      <c r="R1325" t="str">
        <f>RIGHT(Table2[[#This Row],[Category and Sub-Category]],LEN(Table2[[#This Row],[Category and Sub-Category]])-FIND("/",Table2[[#This Row],[Category and Sub-Category]],1))</f>
        <v>wearables</v>
      </c>
      <c r="S1325" s="13">
        <f>(((Table2[[#This Row],[launched_at]]/60)/60)/24)+DATE(1970,1,1)</f>
        <v>42451.698449074072</v>
      </c>
      <c r="T1325" s="13">
        <f>(((Table2[[#This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Table2[[#This Row],[pledged]]/Table2[[#This Row],[goal]]</f>
        <v>9.8400000000000001E-2</v>
      </c>
      <c r="P1326" s="8">
        <f>Table2[[#This Row],[pledged]]/Table2[[#This Row],[backers_count]]</f>
        <v>54.666666666666664</v>
      </c>
      <c r="Q1326" t="str">
        <f>LEFT(Table2[[#This Row],[Category and Sub-Category]],FIND("/",Table2[[#This Row],[Category and Sub-Category]],1)-1)</f>
        <v>technology</v>
      </c>
      <c r="R1326" t="str">
        <f>RIGHT(Table2[[#This Row],[Category and Sub-Category]],LEN(Table2[[#This Row],[Category and Sub-Category]])-FIND("/",Table2[[#This Row],[Category and Sub-Category]],1))</f>
        <v>wearables</v>
      </c>
      <c r="S1326" s="13">
        <f>(((Table2[[#This Row],[launched_at]]/60)/60)/24)+DATE(1970,1,1)</f>
        <v>42626.633703703701</v>
      </c>
      <c r="T1326" s="13">
        <f>(((Table2[[#This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Table2[[#This Row],[pledged]]/Table2[[#This Row],[goal]]</f>
        <v>2.4299999999999999E-2</v>
      </c>
      <c r="P1327" s="8">
        <f>Table2[[#This Row],[pledged]]/Table2[[#This Row],[backers_count]]</f>
        <v>60.75</v>
      </c>
      <c r="Q1327" t="str">
        <f>LEFT(Table2[[#This Row],[Category and Sub-Category]],FIND("/",Table2[[#This Row],[Category and Sub-Category]],1)-1)</f>
        <v>technology</v>
      </c>
      <c r="R1327" t="str">
        <f>RIGHT(Table2[[#This Row],[Category and Sub-Category]],LEN(Table2[[#This Row],[Category and Sub-Category]])-FIND("/",Table2[[#This Row],[Category and Sub-Category]],1))</f>
        <v>wearables</v>
      </c>
      <c r="S1327" s="13">
        <f>(((Table2[[#This Row],[launched_at]]/60)/60)/24)+DATE(1970,1,1)</f>
        <v>42704.086053240739</v>
      </c>
      <c r="T1327" s="13">
        <f>(((Table2[[#This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Table2[[#This Row],[pledged]]/Table2[[#This Row],[goal]]</f>
        <v>1.1299999999999999E-2</v>
      </c>
      <c r="P1328" s="8">
        <f>Table2[[#This Row],[pledged]]/Table2[[#This Row],[backers_count]]</f>
        <v>102.72727272727273</v>
      </c>
      <c r="Q1328" t="str">
        <f>LEFT(Table2[[#This Row],[Category and Sub-Category]],FIND("/",Table2[[#This Row],[Category and Sub-Category]],1)-1)</f>
        <v>technology</v>
      </c>
      <c r="R1328" t="str">
        <f>RIGHT(Table2[[#This Row],[Category and Sub-Category]],LEN(Table2[[#This Row],[Category and Sub-Category]])-FIND("/",Table2[[#This Row],[Category and Sub-Category]],1))</f>
        <v>wearables</v>
      </c>
      <c r="S1328" s="13">
        <f>(((Table2[[#This Row],[launched_at]]/60)/60)/24)+DATE(1970,1,1)</f>
        <v>41974.791990740734</v>
      </c>
      <c r="T1328" s="13">
        <f>(((Table2[[#This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Table2[[#This Row],[pledged]]/Table2[[#This Row],[goal]]</f>
        <v>3.5520833333333335E-2</v>
      </c>
      <c r="P1329" s="8">
        <f>Table2[[#This Row],[pledged]]/Table2[[#This Row],[backers_count]]</f>
        <v>41.585365853658537</v>
      </c>
      <c r="Q1329" t="str">
        <f>LEFT(Table2[[#This Row],[Category and Sub-Category]],FIND("/",Table2[[#This Row],[Category and Sub-Category]],1)-1)</f>
        <v>technology</v>
      </c>
      <c r="R1329" t="str">
        <f>RIGHT(Table2[[#This Row],[Category and Sub-Category]],LEN(Table2[[#This Row],[Category and Sub-Category]])-FIND("/",Table2[[#This Row],[Category and Sub-Category]],1))</f>
        <v>wearables</v>
      </c>
      <c r="S1329" s="13">
        <f>(((Table2[[#This Row],[launched_at]]/60)/60)/24)+DATE(1970,1,1)</f>
        <v>42123.678645833337</v>
      </c>
      <c r="T1329" s="13">
        <f>(((Table2[[#This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Table2[[#This Row],[pledged]]/Table2[[#This Row],[goal]]</f>
        <v>2.3306666666666667E-2</v>
      </c>
      <c r="P1330" s="8">
        <f>Table2[[#This Row],[pledged]]/Table2[[#This Row],[backers_count]]</f>
        <v>116.53333333333333</v>
      </c>
      <c r="Q1330" t="str">
        <f>LEFT(Table2[[#This Row],[Category and Sub-Category]],FIND("/",Table2[[#This Row],[Category and Sub-Category]],1)-1)</f>
        <v>technology</v>
      </c>
      <c r="R1330" t="str">
        <f>RIGHT(Table2[[#This Row],[Category and Sub-Category]],LEN(Table2[[#This Row],[Category and Sub-Category]])-FIND("/",Table2[[#This Row],[Category and Sub-Category]],1))</f>
        <v>wearables</v>
      </c>
      <c r="S1330" s="13">
        <f>(((Table2[[#This Row],[launched_at]]/60)/60)/24)+DATE(1970,1,1)</f>
        <v>42612.642754629633</v>
      </c>
      <c r="T1330" s="13">
        <f>(((Table2[[#This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Table2[[#This Row],[pledged]]/Table2[[#This Row],[goal]]</f>
        <v>8.1600000000000006E-3</v>
      </c>
      <c r="P1331" s="8">
        <f>Table2[[#This Row],[pledged]]/Table2[[#This Row],[backers_count]]</f>
        <v>45.333333333333336</v>
      </c>
      <c r="Q1331" t="str">
        <f>LEFT(Table2[[#This Row],[Category and Sub-Category]],FIND("/",Table2[[#This Row],[Category and Sub-Category]],1)-1)</f>
        <v>technology</v>
      </c>
      <c r="R1331" t="str">
        <f>RIGHT(Table2[[#This Row],[Category and Sub-Category]],LEN(Table2[[#This Row],[Category and Sub-Category]])-FIND("/",Table2[[#This Row],[Category and Sub-Category]],1))</f>
        <v>wearables</v>
      </c>
      <c r="S1331" s="13">
        <f>(((Table2[[#This Row],[launched_at]]/60)/60)/24)+DATE(1970,1,1)</f>
        <v>41935.221585648149</v>
      </c>
      <c r="T1331" s="13">
        <f>(((Table2[[#This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Table2[[#This Row],[pledged]]/Table2[[#This Row],[goal]]</f>
        <v>0.22494285714285714</v>
      </c>
      <c r="P1332" s="8">
        <f>Table2[[#This Row],[pledged]]/Table2[[#This Row],[backers_count]]</f>
        <v>157.46</v>
      </c>
      <c r="Q1332" t="str">
        <f>LEFT(Table2[[#This Row],[Category and Sub-Category]],FIND("/",Table2[[#This Row],[Category and Sub-Category]],1)-1)</f>
        <v>technology</v>
      </c>
      <c r="R1332" t="str">
        <f>RIGHT(Table2[[#This Row],[Category and Sub-Category]],LEN(Table2[[#This Row],[Category and Sub-Category]])-FIND("/",Table2[[#This Row],[Category and Sub-Category]],1))</f>
        <v>wearables</v>
      </c>
      <c r="S1332" s="13">
        <f>(((Table2[[#This Row],[launched_at]]/60)/60)/24)+DATE(1970,1,1)</f>
        <v>42522.276724537034</v>
      </c>
      <c r="T1332" s="13">
        <f>(((Table2[[#This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Table2[[#This Row],[pledged]]/Table2[[#This Row],[goal]]</f>
        <v>1.3668E-2</v>
      </c>
      <c r="P1333" s="8">
        <f>Table2[[#This Row],[pledged]]/Table2[[#This Row],[backers_count]]</f>
        <v>100.5</v>
      </c>
      <c r="Q1333" t="str">
        <f>LEFT(Table2[[#This Row],[Category and Sub-Category]],FIND("/",Table2[[#This Row],[Category and Sub-Category]],1)-1)</f>
        <v>technology</v>
      </c>
      <c r="R1333" t="str">
        <f>RIGHT(Table2[[#This Row],[Category and Sub-Category]],LEN(Table2[[#This Row],[Category and Sub-Category]])-FIND("/",Table2[[#This Row],[Category and Sub-Category]],1))</f>
        <v>wearables</v>
      </c>
      <c r="S1333" s="13">
        <f>(((Table2[[#This Row],[launched_at]]/60)/60)/24)+DATE(1970,1,1)</f>
        <v>42569.50409722222</v>
      </c>
      <c r="T1333" s="13">
        <f>(((Table2[[#This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Table2[[#This Row],[pledged]]/Table2[[#This Row],[goal]]</f>
        <v>0</v>
      </c>
      <c r="P1334" s="8" t="e">
        <f>Table2[[#This Row],[pledged]]/Table2[[#This Row],[backers_count]]</f>
        <v>#DIV/0!</v>
      </c>
      <c r="Q1334" t="str">
        <f>LEFT(Table2[[#This Row],[Category and Sub-Category]],FIND("/",Table2[[#This Row],[Category and Sub-Category]],1)-1)</f>
        <v>technology</v>
      </c>
      <c r="R1334" t="str">
        <f>RIGHT(Table2[[#This Row],[Category and Sub-Category]],LEN(Table2[[#This Row],[Category and Sub-Category]])-FIND("/",Table2[[#This Row],[Category and Sub-Category]],1))</f>
        <v>wearables</v>
      </c>
      <c r="S1334" s="13">
        <f>(((Table2[[#This Row],[launched_at]]/60)/60)/24)+DATE(1970,1,1)</f>
        <v>42732.060277777782</v>
      </c>
      <c r="T1334" s="13">
        <f>(((Table2[[#This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Table2[[#This Row],[pledged]]/Table2[[#This Row],[goal]]</f>
        <v>0</v>
      </c>
      <c r="P1335" s="8" t="e">
        <f>Table2[[#This Row],[pledged]]/Table2[[#This Row],[backers_count]]</f>
        <v>#DIV/0!</v>
      </c>
      <c r="Q1335" t="str">
        <f>LEFT(Table2[[#This Row],[Category and Sub-Category]],FIND("/",Table2[[#This Row],[Category and Sub-Category]],1)-1)</f>
        <v>technology</v>
      </c>
      <c r="R1335" t="str">
        <f>RIGHT(Table2[[#This Row],[Category and Sub-Category]],LEN(Table2[[#This Row],[Category and Sub-Category]])-FIND("/",Table2[[#This Row],[Category and Sub-Category]],1))</f>
        <v>wearables</v>
      </c>
      <c r="S1335" s="13">
        <f>(((Table2[[#This Row],[launched_at]]/60)/60)/24)+DATE(1970,1,1)</f>
        <v>41806.106770833336</v>
      </c>
      <c r="T1335" s="13">
        <f>(((Table2[[#This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Table2[[#This Row],[pledged]]/Table2[[#This Row],[goal]]</f>
        <v>0.10754135338345865</v>
      </c>
      <c r="P1336" s="8">
        <f>Table2[[#This Row],[pledged]]/Table2[[#This Row],[backers_count]]</f>
        <v>51.822463768115945</v>
      </c>
      <c r="Q1336" t="str">
        <f>LEFT(Table2[[#This Row],[Category and Sub-Category]],FIND("/",Table2[[#This Row],[Category and Sub-Category]],1)-1)</f>
        <v>technology</v>
      </c>
      <c r="R1336" t="str">
        <f>RIGHT(Table2[[#This Row],[Category and Sub-Category]],LEN(Table2[[#This Row],[Category and Sub-Category]])-FIND("/",Table2[[#This Row],[Category and Sub-Category]],1))</f>
        <v>wearables</v>
      </c>
      <c r="S1336" s="13">
        <f>(((Table2[[#This Row],[launched_at]]/60)/60)/24)+DATE(1970,1,1)</f>
        <v>42410.774155092593</v>
      </c>
      <c r="T1336" s="13">
        <f>(((Table2[[#This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Table2[[#This Row],[pledged]]/Table2[[#This Row],[goal]]</f>
        <v>0.1976</v>
      </c>
      <c r="P1337" s="8">
        <f>Table2[[#This Row],[pledged]]/Table2[[#This Row],[backers_count]]</f>
        <v>308.75</v>
      </c>
      <c r="Q1337" t="str">
        <f>LEFT(Table2[[#This Row],[Category and Sub-Category]],FIND("/",Table2[[#This Row],[Category and Sub-Category]],1)-1)</f>
        <v>technology</v>
      </c>
      <c r="R1337" t="str">
        <f>RIGHT(Table2[[#This Row],[Category and Sub-Category]],LEN(Table2[[#This Row],[Category and Sub-Category]])-FIND("/",Table2[[#This Row],[Category and Sub-Category]],1))</f>
        <v>wearables</v>
      </c>
      <c r="S1337" s="13">
        <f>(((Table2[[#This Row],[launched_at]]/60)/60)/24)+DATE(1970,1,1)</f>
        <v>42313.936365740738</v>
      </c>
      <c r="T1337" s="13">
        <f>(((Table2[[#This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Table2[[#This Row],[pledged]]/Table2[[#This Row],[goal]]</f>
        <v>0.84946999999999995</v>
      </c>
      <c r="P1338" s="8">
        <f>Table2[[#This Row],[pledged]]/Table2[[#This Row],[backers_count]]</f>
        <v>379.22767857142856</v>
      </c>
      <c r="Q1338" t="str">
        <f>LEFT(Table2[[#This Row],[Category and Sub-Category]],FIND("/",Table2[[#This Row],[Category and Sub-Category]],1)-1)</f>
        <v>technology</v>
      </c>
      <c r="R1338" t="str">
        <f>RIGHT(Table2[[#This Row],[Category and Sub-Category]],LEN(Table2[[#This Row],[Category and Sub-Category]])-FIND("/",Table2[[#This Row],[Category and Sub-Category]],1))</f>
        <v>wearables</v>
      </c>
      <c r="S1338" s="13">
        <f>(((Table2[[#This Row],[launched_at]]/60)/60)/24)+DATE(1970,1,1)</f>
        <v>41955.863750000004</v>
      </c>
      <c r="T1338" s="13">
        <f>(((Table2[[#This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Table2[[#This Row],[pledged]]/Table2[[#This Row],[goal]]</f>
        <v>0.49381999999999998</v>
      </c>
      <c r="P1339" s="8">
        <f>Table2[[#This Row],[pledged]]/Table2[[#This Row],[backers_count]]</f>
        <v>176.36428571428573</v>
      </c>
      <c r="Q1339" t="str">
        <f>LEFT(Table2[[#This Row],[Category and Sub-Category]],FIND("/",Table2[[#This Row],[Category and Sub-Category]],1)-1)</f>
        <v>technology</v>
      </c>
      <c r="R1339" t="str">
        <f>RIGHT(Table2[[#This Row],[Category and Sub-Category]],LEN(Table2[[#This Row],[Category and Sub-Category]])-FIND("/",Table2[[#This Row],[Category and Sub-Category]],1))</f>
        <v>wearables</v>
      </c>
      <c r="S1339" s="13">
        <f>(((Table2[[#This Row],[launched_at]]/60)/60)/24)+DATE(1970,1,1)</f>
        <v>42767.577303240745</v>
      </c>
      <c r="T1339" s="13">
        <f>(((Table2[[#This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Table2[[#This Row],[pledged]]/Table2[[#This Row],[goal]]</f>
        <v>3.3033333333333331E-2</v>
      </c>
      <c r="P1340" s="8">
        <f>Table2[[#This Row],[pledged]]/Table2[[#This Row],[backers_count]]</f>
        <v>66.066666666666663</v>
      </c>
      <c r="Q1340" t="str">
        <f>LEFT(Table2[[#This Row],[Category and Sub-Category]],FIND("/",Table2[[#This Row],[Category and Sub-Category]],1)-1)</f>
        <v>technology</v>
      </c>
      <c r="R1340" t="str">
        <f>RIGHT(Table2[[#This Row],[Category and Sub-Category]],LEN(Table2[[#This Row],[Category and Sub-Category]])-FIND("/",Table2[[#This Row],[Category and Sub-Category]],1))</f>
        <v>wearables</v>
      </c>
      <c r="S1340" s="13">
        <f>(((Table2[[#This Row],[launched_at]]/60)/60)/24)+DATE(1970,1,1)</f>
        <v>42188.803622685184</v>
      </c>
      <c r="T1340" s="13">
        <f>(((Table2[[#This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Table2[[#This Row],[pledged]]/Table2[[#This Row],[goal]]</f>
        <v>6.6339999999999996E-2</v>
      </c>
      <c r="P1341" s="8">
        <f>Table2[[#This Row],[pledged]]/Table2[[#This Row],[backers_count]]</f>
        <v>89.648648648648646</v>
      </c>
      <c r="Q1341" t="str">
        <f>LEFT(Table2[[#This Row],[Category and Sub-Category]],FIND("/",Table2[[#This Row],[Category and Sub-Category]],1)-1)</f>
        <v>technology</v>
      </c>
      <c r="R1341" t="str">
        <f>RIGHT(Table2[[#This Row],[Category and Sub-Category]],LEN(Table2[[#This Row],[Category and Sub-Category]])-FIND("/",Table2[[#This Row],[Category and Sub-Category]],1))</f>
        <v>wearables</v>
      </c>
      <c r="S1341" s="13">
        <f>(((Table2[[#This Row],[launched_at]]/60)/60)/24)+DATE(1970,1,1)</f>
        <v>41936.647164351853</v>
      </c>
      <c r="T1341" s="13">
        <f>(((Table2[[#This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Table2[[#This Row],[pledged]]/Table2[[#This Row],[goal]]</f>
        <v>0</v>
      </c>
      <c r="P1342" s="8" t="e">
        <f>Table2[[#This Row],[pledged]]/Table2[[#This Row],[backers_count]]</f>
        <v>#DIV/0!</v>
      </c>
      <c r="Q1342" t="str">
        <f>LEFT(Table2[[#This Row],[Category and Sub-Category]],FIND("/",Table2[[#This Row],[Category and Sub-Category]],1)-1)</f>
        <v>technology</v>
      </c>
      <c r="R1342" t="str">
        <f>RIGHT(Table2[[#This Row],[Category and Sub-Category]],LEN(Table2[[#This Row],[Category and Sub-Category]])-FIND("/",Table2[[#This Row],[Category and Sub-Category]],1))</f>
        <v>wearables</v>
      </c>
      <c r="S1342" s="13">
        <f>(((Table2[[#This Row],[launched_at]]/60)/60)/24)+DATE(1970,1,1)</f>
        <v>41836.595520833333</v>
      </c>
      <c r="T1342" s="13">
        <f>(((Table2[[#This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Table2[[#This Row],[pledged]]/Table2[[#This Row],[goal]]</f>
        <v>0.7036</v>
      </c>
      <c r="P1343" s="8">
        <f>Table2[[#This Row],[pledged]]/Table2[[#This Row],[backers_count]]</f>
        <v>382.39130434782606</v>
      </c>
      <c r="Q1343" t="str">
        <f>LEFT(Table2[[#This Row],[Category and Sub-Category]],FIND("/",Table2[[#This Row],[Category and Sub-Category]],1)-1)</f>
        <v>technology</v>
      </c>
      <c r="R1343" t="str">
        <f>RIGHT(Table2[[#This Row],[Category and Sub-Category]],LEN(Table2[[#This Row],[Category and Sub-Category]])-FIND("/",Table2[[#This Row],[Category and Sub-Category]],1))</f>
        <v>wearables</v>
      </c>
      <c r="S1343" s="13">
        <f>(((Table2[[#This Row],[launched_at]]/60)/60)/24)+DATE(1970,1,1)</f>
        <v>42612.624039351853</v>
      </c>
      <c r="T1343" s="13">
        <f>(((Table2[[#This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Table2[[#This Row],[pledged]]/Table2[[#This Row],[goal]]</f>
        <v>2E-3</v>
      </c>
      <c r="P1344" s="8">
        <f>Table2[[#This Row],[pledged]]/Table2[[#This Row],[backers_count]]</f>
        <v>100</v>
      </c>
      <c r="Q1344" t="str">
        <f>LEFT(Table2[[#This Row],[Category and Sub-Category]],FIND("/",Table2[[#This Row],[Category and Sub-Category]],1)-1)</f>
        <v>technology</v>
      </c>
      <c r="R1344" t="str">
        <f>RIGHT(Table2[[#This Row],[Category and Sub-Category]],LEN(Table2[[#This Row],[Category and Sub-Category]])-FIND("/",Table2[[#This Row],[Category and Sub-Category]],1))</f>
        <v>wearables</v>
      </c>
      <c r="S1344" s="13">
        <f>(((Table2[[#This Row],[launched_at]]/60)/60)/24)+DATE(1970,1,1)</f>
        <v>42172.816423611104</v>
      </c>
      <c r="T1344" s="13">
        <f>(((Table2[[#This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Table2[[#This Row],[pledged]]/Table2[[#This Row],[goal]]</f>
        <v>1.02298</v>
      </c>
      <c r="P1345" s="8">
        <f>Table2[[#This Row],[pledged]]/Table2[[#This Row],[backers_count]]</f>
        <v>158.35603715170279</v>
      </c>
      <c r="Q1345" t="str">
        <f>LEFT(Table2[[#This Row],[Category and Sub-Category]],FIND("/",Table2[[#This Row],[Category and Sub-Category]],1)-1)</f>
        <v>technology</v>
      </c>
      <c r="R1345" t="str">
        <f>RIGHT(Table2[[#This Row],[Category and Sub-Category]],LEN(Table2[[#This Row],[Category and Sub-Category]])-FIND("/",Table2[[#This Row],[Category and Sub-Category]],1))</f>
        <v>wearables</v>
      </c>
      <c r="S1345" s="13">
        <f>(((Table2[[#This Row],[launched_at]]/60)/60)/24)+DATE(1970,1,1)</f>
        <v>42542.526423611111</v>
      </c>
      <c r="T1345" s="13">
        <f>(((Table2[[#This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Table2[[#This Row],[pledged]]/Table2[[#This Row],[goal]]</f>
        <v>3.7773333333333334</v>
      </c>
      <c r="P1346" s="8">
        <f>Table2[[#This Row],[pledged]]/Table2[[#This Row],[backers_count]]</f>
        <v>40.762589928057551</v>
      </c>
      <c r="Q1346" t="str">
        <f>LEFT(Table2[[#This Row],[Category and Sub-Category]],FIND("/",Table2[[#This Row],[Category and Sub-Category]],1)-1)</f>
        <v>publishing</v>
      </c>
      <c r="R1346" t="str">
        <f>RIGHT(Table2[[#This Row],[Category and Sub-Category]],LEN(Table2[[#This Row],[Category and Sub-Category]])-FIND("/",Table2[[#This Row],[Category and Sub-Category]],1))</f>
        <v>nonfiction</v>
      </c>
      <c r="S1346" s="13">
        <f>(((Table2[[#This Row],[launched_at]]/60)/60)/24)+DATE(1970,1,1)</f>
        <v>42522.789803240739</v>
      </c>
      <c r="T1346" s="13">
        <f>(((Table2[[#This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Table2[[#This Row],[pledged]]/Table2[[#This Row],[goal]]</f>
        <v>1.25</v>
      </c>
      <c r="P1347" s="8">
        <f>Table2[[#This Row],[pledged]]/Table2[[#This Row],[backers_count]]</f>
        <v>53.571428571428569</v>
      </c>
      <c r="Q1347" t="str">
        <f>LEFT(Table2[[#This Row],[Category and Sub-Category]],FIND("/",Table2[[#This Row],[Category and Sub-Category]],1)-1)</f>
        <v>publishing</v>
      </c>
      <c r="R1347" t="str">
        <f>RIGHT(Table2[[#This Row],[Category and Sub-Category]],LEN(Table2[[#This Row],[Category and Sub-Category]])-FIND("/",Table2[[#This Row],[Category and Sub-Category]],1))</f>
        <v>nonfiction</v>
      </c>
      <c r="S1347" s="13">
        <f>(((Table2[[#This Row],[launched_at]]/60)/60)/24)+DATE(1970,1,1)</f>
        <v>41799.814340277779</v>
      </c>
      <c r="T1347" s="13">
        <f>(((Table2[[#This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Table2[[#This Row],[pledged]]/Table2[[#This Row],[goal]]</f>
        <v>1.473265306122449</v>
      </c>
      <c r="P1348" s="8">
        <f>Table2[[#This Row],[pledged]]/Table2[[#This Row],[backers_count]]</f>
        <v>48.449664429530202</v>
      </c>
      <c r="Q1348" t="str">
        <f>LEFT(Table2[[#This Row],[Category and Sub-Category]],FIND("/",Table2[[#This Row],[Category and Sub-Category]],1)-1)</f>
        <v>publishing</v>
      </c>
      <c r="R1348" t="str">
        <f>RIGHT(Table2[[#This Row],[Category and Sub-Category]],LEN(Table2[[#This Row],[Category and Sub-Category]])-FIND("/",Table2[[#This Row],[Category and Sub-Category]],1))</f>
        <v>nonfiction</v>
      </c>
      <c r="S1348" s="13">
        <f>(((Table2[[#This Row],[launched_at]]/60)/60)/24)+DATE(1970,1,1)</f>
        <v>41422.075821759259</v>
      </c>
      <c r="T1348" s="13">
        <f>(((Table2[[#This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Table2[[#This Row],[pledged]]/Table2[[#This Row],[goal]]</f>
        <v>1.022</v>
      </c>
      <c r="P1349" s="8">
        <f>Table2[[#This Row],[pledged]]/Table2[[#This Row],[backers_count]]</f>
        <v>82.41935483870968</v>
      </c>
      <c r="Q1349" t="str">
        <f>LEFT(Table2[[#This Row],[Category and Sub-Category]],FIND("/",Table2[[#This Row],[Category and Sub-Category]],1)-1)</f>
        <v>publishing</v>
      </c>
      <c r="R1349" t="str">
        <f>RIGHT(Table2[[#This Row],[Category and Sub-Category]],LEN(Table2[[#This Row],[Category and Sub-Category]])-FIND("/",Table2[[#This Row],[Category and Sub-Category]],1))</f>
        <v>nonfiction</v>
      </c>
      <c r="S1349" s="13">
        <f>(((Table2[[#This Row],[launched_at]]/60)/60)/24)+DATE(1970,1,1)</f>
        <v>42040.638020833328</v>
      </c>
      <c r="T1349" s="13">
        <f>(((Table2[[#This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Table2[[#This Row],[pledged]]/Table2[[#This Row],[goal]]</f>
        <v>1.018723404255319</v>
      </c>
      <c r="P1350" s="8">
        <f>Table2[[#This Row],[pledged]]/Table2[[#This Row],[backers_count]]</f>
        <v>230.19230769230768</v>
      </c>
      <c r="Q1350" t="str">
        <f>LEFT(Table2[[#This Row],[Category and Sub-Category]],FIND("/",Table2[[#This Row],[Category and Sub-Category]],1)-1)</f>
        <v>publishing</v>
      </c>
      <c r="R1350" t="str">
        <f>RIGHT(Table2[[#This Row],[Category and Sub-Category]],LEN(Table2[[#This Row],[Category and Sub-Category]])-FIND("/",Table2[[#This Row],[Category and Sub-Category]],1))</f>
        <v>nonfiction</v>
      </c>
      <c r="S1350" s="13">
        <f>(((Table2[[#This Row],[launched_at]]/60)/60)/24)+DATE(1970,1,1)</f>
        <v>41963.506168981476</v>
      </c>
      <c r="T1350" s="13">
        <f>(((Table2[[#This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Table2[[#This Row],[pledged]]/Table2[[#This Row],[goal]]</f>
        <v>2.0419999999999998</v>
      </c>
      <c r="P1351" s="8">
        <f>Table2[[#This Row],[pledged]]/Table2[[#This Row],[backers_count]]</f>
        <v>59.360465116279073</v>
      </c>
      <c r="Q1351" t="str">
        <f>LEFT(Table2[[#This Row],[Category and Sub-Category]],FIND("/",Table2[[#This Row],[Category and Sub-Category]],1)-1)</f>
        <v>publishing</v>
      </c>
      <c r="R1351" t="str">
        <f>RIGHT(Table2[[#This Row],[Category and Sub-Category]],LEN(Table2[[#This Row],[Category and Sub-Category]])-FIND("/",Table2[[#This Row],[Category and Sub-Category]],1))</f>
        <v>nonfiction</v>
      </c>
      <c r="S1351" s="13">
        <f>(((Table2[[#This Row],[launched_at]]/60)/60)/24)+DATE(1970,1,1)</f>
        <v>42317.33258101852</v>
      </c>
      <c r="T1351" s="13">
        <f>(((Table2[[#This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Table2[[#This Row],[pledged]]/Table2[[#This Row],[goal]]</f>
        <v>1.0405</v>
      </c>
      <c r="P1352" s="8">
        <f>Table2[[#This Row],[pledged]]/Table2[[#This Row],[backers_count]]</f>
        <v>66.698717948717942</v>
      </c>
      <c r="Q1352" t="str">
        <f>LEFT(Table2[[#This Row],[Category and Sub-Category]],FIND("/",Table2[[#This Row],[Category and Sub-Category]],1)-1)</f>
        <v>publishing</v>
      </c>
      <c r="R1352" t="str">
        <f>RIGHT(Table2[[#This Row],[Category and Sub-Category]],LEN(Table2[[#This Row],[Category and Sub-Category]])-FIND("/",Table2[[#This Row],[Category and Sub-Category]],1))</f>
        <v>nonfiction</v>
      </c>
      <c r="S1352" s="13">
        <f>(((Table2[[#This Row],[launched_at]]/60)/60)/24)+DATE(1970,1,1)</f>
        <v>42334.013124999998</v>
      </c>
      <c r="T1352" s="13">
        <f>(((Table2[[#This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Table2[[#This Row],[pledged]]/Table2[[#This Row],[goal]]</f>
        <v>1.0126500000000001</v>
      </c>
      <c r="P1353" s="8">
        <f>Table2[[#This Row],[pledged]]/Table2[[#This Row],[backers_count]]</f>
        <v>168.77500000000001</v>
      </c>
      <c r="Q1353" t="str">
        <f>LEFT(Table2[[#This Row],[Category and Sub-Category]],FIND("/",Table2[[#This Row],[Category and Sub-Category]],1)-1)</f>
        <v>publishing</v>
      </c>
      <c r="R1353" t="str">
        <f>RIGHT(Table2[[#This Row],[Category and Sub-Category]],LEN(Table2[[#This Row],[Category and Sub-Category]])-FIND("/",Table2[[#This Row],[Category and Sub-Category]],1))</f>
        <v>nonfiction</v>
      </c>
      <c r="S1353" s="13">
        <f>(((Table2[[#This Row],[launched_at]]/60)/60)/24)+DATE(1970,1,1)</f>
        <v>42382.74009259259</v>
      </c>
      <c r="T1353" s="13">
        <f>(((Table2[[#This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Table2[[#This Row],[pledged]]/Table2[[#This Row],[goal]]</f>
        <v>1.3613999999999999</v>
      </c>
      <c r="P1354" s="8">
        <f>Table2[[#This Row],[pledged]]/Table2[[#This Row],[backers_count]]</f>
        <v>59.973568281938327</v>
      </c>
      <c r="Q1354" t="str">
        <f>LEFT(Table2[[#This Row],[Category and Sub-Category]],FIND("/",Table2[[#This Row],[Category and Sub-Category]],1)-1)</f>
        <v>publishing</v>
      </c>
      <c r="R1354" t="str">
        <f>RIGHT(Table2[[#This Row],[Category and Sub-Category]],LEN(Table2[[#This Row],[Category and Sub-Category]])-FIND("/",Table2[[#This Row],[Category and Sub-Category]],1))</f>
        <v>nonfiction</v>
      </c>
      <c r="S1354" s="13">
        <f>(((Table2[[#This Row],[launched_at]]/60)/60)/24)+DATE(1970,1,1)</f>
        <v>42200.578310185185</v>
      </c>
      <c r="T1354" s="13">
        <f>(((Table2[[#This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Table2[[#This Row],[pledged]]/Table2[[#This Row],[goal]]</f>
        <v>1.3360000000000001</v>
      </c>
      <c r="P1355" s="8">
        <f>Table2[[#This Row],[pledged]]/Table2[[#This Row],[backers_count]]</f>
        <v>31.80952380952381</v>
      </c>
      <c r="Q1355" t="str">
        <f>LEFT(Table2[[#This Row],[Category and Sub-Category]],FIND("/",Table2[[#This Row],[Category and Sub-Category]],1)-1)</f>
        <v>publishing</v>
      </c>
      <c r="R1355" t="str">
        <f>RIGHT(Table2[[#This Row],[Category and Sub-Category]],LEN(Table2[[#This Row],[Category and Sub-Category]])-FIND("/",Table2[[#This Row],[Category and Sub-Category]],1))</f>
        <v>nonfiction</v>
      </c>
      <c r="S1355" s="13">
        <f>(((Table2[[#This Row],[launched_at]]/60)/60)/24)+DATE(1970,1,1)</f>
        <v>41309.11791666667</v>
      </c>
      <c r="T1355" s="13">
        <f>(((Table2[[#This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Table2[[#This Row],[pledged]]/Table2[[#This Row],[goal]]</f>
        <v>1.3025</v>
      </c>
      <c r="P1356" s="8">
        <f>Table2[[#This Row],[pledged]]/Table2[[#This Row],[backers_count]]</f>
        <v>24.421875</v>
      </c>
      <c r="Q1356" t="str">
        <f>LEFT(Table2[[#This Row],[Category and Sub-Category]],FIND("/",Table2[[#This Row],[Category and Sub-Category]],1)-1)</f>
        <v>publishing</v>
      </c>
      <c r="R1356" t="str">
        <f>RIGHT(Table2[[#This Row],[Category and Sub-Category]],LEN(Table2[[#This Row],[Category and Sub-Category]])-FIND("/",Table2[[#This Row],[Category and Sub-Category]],1))</f>
        <v>nonfiction</v>
      </c>
      <c r="S1356" s="13">
        <f>(((Table2[[#This Row],[launched_at]]/60)/60)/24)+DATE(1970,1,1)</f>
        <v>42502.807627314818</v>
      </c>
      <c r="T1356" s="13">
        <f>(((Table2[[#This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Table2[[#This Row],[pledged]]/Table2[[#This Row],[goal]]</f>
        <v>1.2267999999999999</v>
      </c>
      <c r="P1357" s="8">
        <f>Table2[[#This Row],[pledged]]/Table2[[#This Row],[backers_count]]</f>
        <v>25.347107438016529</v>
      </c>
      <c r="Q1357" t="str">
        <f>LEFT(Table2[[#This Row],[Category and Sub-Category]],FIND("/",Table2[[#This Row],[Category and Sub-Category]],1)-1)</f>
        <v>publishing</v>
      </c>
      <c r="R1357" t="str">
        <f>RIGHT(Table2[[#This Row],[Category and Sub-Category]],LEN(Table2[[#This Row],[Category and Sub-Category]])-FIND("/",Table2[[#This Row],[Category and Sub-Category]],1))</f>
        <v>nonfiction</v>
      </c>
      <c r="S1357" s="13">
        <f>(((Table2[[#This Row],[launched_at]]/60)/60)/24)+DATE(1970,1,1)</f>
        <v>41213.254687499997</v>
      </c>
      <c r="T1357" s="13">
        <f>(((Table2[[#This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Table2[[#This Row],[pledged]]/Table2[[#This Row],[goal]]</f>
        <v>1.8281058823529412</v>
      </c>
      <c r="P1358" s="8">
        <f>Table2[[#This Row],[pledged]]/Table2[[#This Row],[backers_count]]</f>
        <v>71.443218390804603</v>
      </c>
      <c r="Q1358" t="str">
        <f>LEFT(Table2[[#This Row],[Category and Sub-Category]],FIND("/",Table2[[#This Row],[Category and Sub-Category]],1)-1)</f>
        <v>publishing</v>
      </c>
      <c r="R1358" t="str">
        <f>RIGHT(Table2[[#This Row],[Category and Sub-Category]],LEN(Table2[[#This Row],[Category and Sub-Category]])-FIND("/",Table2[[#This Row],[Category and Sub-Category]],1))</f>
        <v>nonfiction</v>
      </c>
      <c r="S1358" s="13">
        <f>(((Table2[[#This Row],[launched_at]]/60)/60)/24)+DATE(1970,1,1)</f>
        <v>41430.038888888892</v>
      </c>
      <c r="T1358" s="13">
        <f>(((Table2[[#This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Table2[[#This Row],[pledged]]/Table2[[#This Row],[goal]]</f>
        <v>1.2529999999999999</v>
      </c>
      <c r="P1359" s="8">
        <f>Table2[[#This Row],[pledged]]/Table2[[#This Row],[backers_count]]</f>
        <v>38.553846153846152</v>
      </c>
      <c r="Q1359" t="str">
        <f>LEFT(Table2[[#This Row],[Category and Sub-Category]],FIND("/",Table2[[#This Row],[Category and Sub-Category]],1)-1)</f>
        <v>publishing</v>
      </c>
      <c r="R1359" t="str">
        <f>RIGHT(Table2[[#This Row],[Category and Sub-Category]],LEN(Table2[[#This Row],[Category and Sub-Category]])-FIND("/",Table2[[#This Row],[Category and Sub-Category]],1))</f>
        <v>nonfiction</v>
      </c>
      <c r="S1359" s="13">
        <f>(((Table2[[#This Row],[launched_at]]/60)/60)/24)+DATE(1970,1,1)</f>
        <v>41304.962233796294</v>
      </c>
      <c r="T1359" s="13">
        <f>(((Table2[[#This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Table2[[#This Row],[pledged]]/Table2[[#This Row],[goal]]</f>
        <v>1.1166666666666667</v>
      </c>
      <c r="P1360" s="8">
        <f>Table2[[#This Row],[pledged]]/Table2[[#This Row],[backers_count]]</f>
        <v>68.367346938775512</v>
      </c>
      <c r="Q1360" t="str">
        <f>LEFT(Table2[[#This Row],[Category and Sub-Category]],FIND("/",Table2[[#This Row],[Category and Sub-Category]],1)-1)</f>
        <v>publishing</v>
      </c>
      <c r="R1360" t="str">
        <f>RIGHT(Table2[[#This Row],[Category and Sub-Category]],LEN(Table2[[#This Row],[Category and Sub-Category]])-FIND("/",Table2[[#This Row],[Category and Sub-Category]],1))</f>
        <v>nonfiction</v>
      </c>
      <c r="S1360" s="13">
        <f>(((Table2[[#This Row],[launched_at]]/60)/60)/24)+DATE(1970,1,1)</f>
        <v>40689.570868055554</v>
      </c>
      <c r="T1360" s="13">
        <f>(((Table2[[#This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Table2[[#This Row],[pledged]]/Table2[[#This Row],[goal]]</f>
        <v>1.1575757575757575</v>
      </c>
      <c r="P1361" s="8">
        <f>Table2[[#This Row],[pledged]]/Table2[[#This Row],[backers_count]]</f>
        <v>40.210526315789473</v>
      </c>
      <c r="Q1361" t="str">
        <f>LEFT(Table2[[#This Row],[Category and Sub-Category]],FIND("/",Table2[[#This Row],[Category and Sub-Category]],1)-1)</f>
        <v>publishing</v>
      </c>
      <c r="R1361" t="str">
        <f>RIGHT(Table2[[#This Row],[Category and Sub-Category]],LEN(Table2[[#This Row],[Category and Sub-Category]])-FIND("/",Table2[[#This Row],[Category and Sub-Category]],1))</f>
        <v>nonfiction</v>
      </c>
      <c r="S1361" s="13">
        <f>(((Table2[[#This Row],[launched_at]]/60)/60)/24)+DATE(1970,1,1)</f>
        <v>40668.814699074072</v>
      </c>
      <c r="T1361" s="13">
        <f>(((Table2[[#This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Table2[[#This Row],[pledged]]/Table2[[#This Row],[goal]]</f>
        <v>1.732</v>
      </c>
      <c r="P1362" s="8">
        <f>Table2[[#This Row],[pledged]]/Table2[[#This Row],[backers_count]]</f>
        <v>32.074074074074076</v>
      </c>
      <c r="Q1362" t="str">
        <f>LEFT(Table2[[#This Row],[Category and Sub-Category]],FIND("/",Table2[[#This Row],[Category and Sub-Category]],1)-1)</f>
        <v>publishing</v>
      </c>
      <c r="R1362" t="str">
        <f>RIGHT(Table2[[#This Row],[Category and Sub-Category]],LEN(Table2[[#This Row],[Category and Sub-Category]])-FIND("/",Table2[[#This Row],[Category and Sub-Category]],1))</f>
        <v>nonfiction</v>
      </c>
      <c r="S1362" s="13">
        <f>(((Table2[[#This Row],[launched_at]]/60)/60)/24)+DATE(1970,1,1)</f>
        <v>41095.900694444441</v>
      </c>
      <c r="T1362" s="13">
        <f>(((Table2[[#This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Table2[[#This Row],[pledged]]/Table2[[#This Row],[goal]]</f>
        <v>1.2598333333333334</v>
      </c>
      <c r="P1363" s="8">
        <f>Table2[[#This Row],[pledged]]/Table2[[#This Row],[backers_count]]</f>
        <v>28.632575757575758</v>
      </c>
      <c r="Q1363" t="str">
        <f>LEFT(Table2[[#This Row],[Category and Sub-Category]],FIND("/",Table2[[#This Row],[Category and Sub-Category]],1)-1)</f>
        <v>publishing</v>
      </c>
      <c r="R1363" t="str">
        <f>RIGHT(Table2[[#This Row],[Category and Sub-Category]],LEN(Table2[[#This Row],[Category and Sub-Category]])-FIND("/",Table2[[#This Row],[Category and Sub-Category]],1))</f>
        <v>nonfiction</v>
      </c>
      <c r="S1363" s="13">
        <f>(((Table2[[#This Row],[launched_at]]/60)/60)/24)+DATE(1970,1,1)</f>
        <v>41781.717268518521</v>
      </c>
      <c r="T1363" s="13">
        <f>(((Table2[[#This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Table2[[#This Row],[pledged]]/Table2[[#This Row],[goal]]</f>
        <v>1.091</v>
      </c>
      <c r="P1364" s="8">
        <f>Table2[[#This Row],[pledged]]/Table2[[#This Row],[backers_count]]</f>
        <v>43.64</v>
      </c>
      <c r="Q1364" t="str">
        <f>LEFT(Table2[[#This Row],[Category and Sub-Category]],FIND("/",Table2[[#This Row],[Category and Sub-Category]],1)-1)</f>
        <v>publishing</v>
      </c>
      <c r="R1364" t="str">
        <f>RIGHT(Table2[[#This Row],[Category and Sub-Category]],LEN(Table2[[#This Row],[Category and Sub-Category]])-FIND("/",Table2[[#This Row],[Category and Sub-Category]],1))</f>
        <v>nonfiction</v>
      </c>
      <c r="S1364" s="13">
        <f>(((Table2[[#This Row],[launched_at]]/60)/60)/24)+DATE(1970,1,1)</f>
        <v>41464.934386574074</v>
      </c>
      <c r="T1364" s="13">
        <f>(((Table2[[#This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Table2[[#This Row],[pledged]]/Table2[[#This Row],[goal]]</f>
        <v>1</v>
      </c>
      <c r="P1365" s="8">
        <f>Table2[[#This Row],[pledged]]/Table2[[#This Row],[backers_count]]</f>
        <v>40</v>
      </c>
      <c r="Q1365" t="str">
        <f>LEFT(Table2[[#This Row],[Category and Sub-Category]],FIND("/",Table2[[#This Row],[Category and Sub-Category]],1)-1)</f>
        <v>publishing</v>
      </c>
      <c r="R1365" t="str">
        <f>RIGHT(Table2[[#This Row],[Category and Sub-Category]],LEN(Table2[[#This Row],[Category and Sub-Category]])-FIND("/",Table2[[#This Row],[Category and Sub-Category]],1))</f>
        <v>nonfiction</v>
      </c>
      <c r="S1365" s="13">
        <f>(((Table2[[#This Row],[launched_at]]/60)/60)/24)+DATE(1970,1,1)</f>
        <v>42396.8440625</v>
      </c>
      <c r="T1365" s="13">
        <f>(((Table2[[#This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Table2[[#This Row],[pledged]]/Table2[[#This Row],[goal]]</f>
        <v>1.1864285714285714</v>
      </c>
      <c r="P1366" s="8">
        <f>Table2[[#This Row],[pledged]]/Table2[[#This Row],[backers_count]]</f>
        <v>346.04166666666669</v>
      </c>
      <c r="Q1366" t="str">
        <f>LEFT(Table2[[#This Row],[Category and Sub-Category]],FIND("/",Table2[[#This Row],[Category and Sub-Category]],1)-1)</f>
        <v>music</v>
      </c>
      <c r="R1366" t="str">
        <f>RIGHT(Table2[[#This Row],[Category and Sub-Category]],LEN(Table2[[#This Row],[Category and Sub-Category]])-FIND("/",Table2[[#This Row],[Category and Sub-Category]],1))</f>
        <v>rock</v>
      </c>
      <c r="S1366" s="13">
        <f>(((Table2[[#This Row],[launched_at]]/60)/60)/24)+DATE(1970,1,1)</f>
        <v>41951.695671296293</v>
      </c>
      <c r="T1366" s="13">
        <f>(((Table2[[#This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Table2[[#This Row],[pledged]]/Table2[[#This Row],[goal]]</f>
        <v>1.0026666666666666</v>
      </c>
      <c r="P1367" s="8">
        <f>Table2[[#This Row],[pledged]]/Table2[[#This Row],[backers_count]]</f>
        <v>81.739130434782609</v>
      </c>
      <c r="Q1367" t="str">
        <f>LEFT(Table2[[#This Row],[Category and Sub-Category]],FIND("/",Table2[[#This Row],[Category and Sub-Category]],1)-1)</f>
        <v>music</v>
      </c>
      <c r="R1367" t="str">
        <f>RIGHT(Table2[[#This Row],[Category and Sub-Category]],LEN(Table2[[#This Row],[Category and Sub-Category]])-FIND("/",Table2[[#This Row],[Category and Sub-Category]],1))</f>
        <v>rock</v>
      </c>
      <c r="S1367" s="13">
        <f>(((Table2[[#This Row],[launched_at]]/60)/60)/24)+DATE(1970,1,1)</f>
        <v>42049.733240740738</v>
      </c>
      <c r="T1367" s="13">
        <f>(((Table2[[#This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Table2[[#This Row],[pledged]]/Table2[[#This Row],[goal]]</f>
        <v>1.2648920000000001</v>
      </c>
      <c r="P1368" s="8">
        <f>Table2[[#This Row],[pledged]]/Table2[[#This Row],[backers_count]]</f>
        <v>64.535306122448986</v>
      </c>
      <c r="Q1368" t="str">
        <f>LEFT(Table2[[#This Row],[Category and Sub-Category]],FIND("/",Table2[[#This Row],[Category and Sub-Category]],1)-1)</f>
        <v>music</v>
      </c>
      <c r="R1368" t="str">
        <f>RIGHT(Table2[[#This Row],[Category and Sub-Category]],LEN(Table2[[#This Row],[Category and Sub-Category]])-FIND("/",Table2[[#This Row],[Category and Sub-Category]],1))</f>
        <v>rock</v>
      </c>
      <c r="S1368" s="13">
        <f>(((Table2[[#This Row],[launched_at]]/60)/60)/24)+DATE(1970,1,1)</f>
        <v>41924.996099537035</v>
      </c>
      <c r="T1368" s="13">
        <f>(((Table2[[#This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Table2[[#This Row],[pledged]]/Table2[[#This Row],[goal]]</f>
        <v>1.1426000000000001</v>
      </c>
      <c r="P1369" s="8">
        <f>Table2[[#This Row],[pledged]]/Table2[[#This Row],[backers_count]]</f>
        <v>63.477777777777774</v>
      </c>
      <c r="Q1369" t="str">
        <f>LEFT(Table2[[#This Row],[Category and Sub-Category]],FIND("/",Table2[[#This Row],[Category and Sub-Category]],1)-1)</f>
        <v>music</v>
      </c>
      <c r="R1369" t="str">
        <f>RIGHT(Table2[[#This Row],[Category and Sub-Category]],LEN(Table2[[#This Row],[Category and Sub-Category]])-FIND("/",Table2[[#This Row],[Category and Sub-Category]],1))</f>
        <v>rock</v>
      </c>
      <c r="S1369" s="13">
        <f>(((Table2[[#This Row],[launched_at]]/60)/60)/24)+DATE(1970,1,1)</f>
        <v>42292.002893518518</v>
      </c>
      <c r="T1369" s="13">
        <f>(((Table2[[#This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Table2[[#This Row],[pledged]]/Table2[[#This Row],[goal]]</f>
        <v>1.107</v>
      </c>
      <c r="P1370" s="8">
        <f>Table2[[#This Row],[pledged]]/Table2[[#This Row],[backers_count]]</f>
        <v>63.620689655172413</v>
      </c>
      <c r="Q1370" t="str">
        <f>LEFT(Table2[[#This Row],[Category and Sub-Category]],FIND("/",Table2[[#This Row],[Category and Sub-Category]],1)-1)</f>
        <v>music</v>
      </c>
      <c r="R1370" t="str">
        <f>RIGHT(Table2[[#This Row],[Category and Sub-Category]],LEN(Table2[[#This Row],[Category and Sub-Category]])-FIND("/",Table2[[#This Row],[Category and Sub-Category]],1))</f>
        <v>rock</v>
      </c>
      <c r="S1370" s="13">
        <f>(((Table2[[#This Row],[launched_at]]/60)/60)/24)+DATE(1970,1,1)</f>
        <v>42146.190902777773</v>
      </c>
      <c r="T1370" s="13">
        <f>(((Table2[[#This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Table2[[#This Row],[pledged]]/Table2[[#This Row],[goal]]</f>
        <v>1.0534805315203954</v>
      </c>
      <c r="P1371" s="8">
        <f>Table2[[#This Row],[pledged]]/Table2[[#This Row],[backers_count]]</f>
        <v>83.967068965517228</v>
      </c>
      <c r="Q1371" t="str">
        <f>LEFT(Table2[[#This Row],[Category and Sub-Category]],FIND("/",Table2[[#This Row],[Category and Sub-Category]],1)-1)</f>
        <v>music</v>
      </c>
      <c r="R1371" t="str">
        <f>RIGHT(Table2[[#This Row],[Category and Sub-Category]],LEN(Table2[[#This Row],[Category and Sub-Category]])-FIND("/",Table2[[#This Row],[Category and Sub-Category]],1))</f>
        <v>rock</v>
      </c>
      <c r="S1371" s="13">
        <f>(((Table2[[#This Row],[launched_at]]/60)/60)/24)+DATE(1970,1,1)</f>
        <v>41710.594282407408</v>
      </c>
      <c r="T1371" s="13">
        <f>(((Table2[[#This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Table2[[#This Row],[pledged]]/Table2[[#This Row],[goal]]</f>
        <v>1.0366666666666666</v>
      </c>
      <c r="P1372" s="8">
        <f>Table2[[#This Row],[pledged]]/Table2[[#This Row],[backers_count]]</f>
        <v>77.75</v>
      </c>
      <c r="Q1372" t="str">
        <f>LEFT(Table2[[#This Row],[Category and Sub-Category]],FIND("/",Table2[[#This Row],[Category and Sub-Category]],1)-1)</f>
        <v>music</v>
      </c>
      <c r="R1372" t="str">
        <f>RIGHT(Table2[[#This Row],[Category and Sub-Category]],LEN(Table2[[#This Row],[Category and Sub-Category]])-FIND("/",Table2[[#This Row],[Category and Sub-Category]],1))</f>
        <v>rock</v>
      </c>
      <c r="S1372" s="13">
        <f>(((Table2[[#This Row],[launched_at]]/60)/60)/24)+DATE(1970,1,1)</f>
        <v>41548.00335648148</v>
      </c>
      <c r="T1372" s="13">
        <f>(((Table2[[#This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Table2[[#This Row],[pledged]]/Table2[[#This Row],[goal]]</f>
        <v>1.0708672667523933</v>
      </c>
      <c r="P1373" s="8">
        <f>Table2[[#This Row],[pledged]]/Table2[[#This Row],[backers_count]]</f>
        <v>107.07142857142857</v>
      </c>
      <c r="Q1373" t="str">
        <f>LEFT(Table2[[#This Row],[Category and Sub-Category]],FIND("/",Table2[[#This Row],[Category and Sub-Category]],1)-1)</f>
        <v>music</v>
      </c>
      <c r="R1373" t="str">
        <f>RIGHT(Table2[[#This Row],[Category and Sub-Category]],LEN(Table2[[#This Row],[Category and Sub-Category]])-FIND("/",Table2[[#This Row],[Category and Sub-Category]],1))</f>
        <v>rock</v>
      </c>
      <c r="S1373" s="13">
        <f>(((Table2[[#This Row],[launched_at]]/60)/60)/24)+DATE(1970,1,1)</f>
        <v>42101.758587962962</v>
      </c>
      <c r="T1373" s="13">
        <f>(((Table2[[#This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Table2[[#This Row],[pledged]]/Table2[[#This Row],[goal]]</f>
        <v>1.24</v>
      </c>
      <c r="P1374" s="8">
        <f>Table2[[#This Row],[pledged]]/Table2[[#This Row],[backers_count]]</f>
        <v>38.75</v>
      </c>
      <c r="Q1374" t="str">
        <f>LEFT(Table2[[#This Row],[Category and Sub-Category]],FIND("/",Table2[[#This Row],[Category and Sub-Category]],1)-1)</f>
        <v>music</v>
      </c>
      <c r="R1374" t="str">
        <f>RIGHT(Table2[[#This Row],[Category and Sub-Category]],LEN(Table2[[#This Row],[Category and Sub-Category]])-FIND("/",Table2[[#This Row],[Category and Sub-Category]],1))</f>
        <v>rock</v>
      </c>
      <c r="S1374" s="13">
        <f>(((Table2[[#This Row],[launched_at]]/60)/60)/24)+DATE(1970,1,1)</f>
        <v>41072.739953703705</v>
      </c>
      <c r="T1374" s="13">
        <f>(((Table2[[#This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Table2[[#This Row],[pledged]]/Table2[[#This Row],[goal]]</f>
        <v>1.0501</v>
      </c>
      <c r="P1375" s="8">
        <f>Table2[[#This Row],[pledged]]/Table2[[#This Row],[backers_count]]</f>
        <v>201.94230769230768</v>
      </c>
      <c r="Q1375" t="str">
        <f>LEFT(Table2[[#This Row],[Category and Sub-Category]],FIND("/",Table2[[#This Row],[Category and Sub-Category]],1)-1)</f>
        <v>music</v>
      </c>
      <c r="R1375" t="str">
        <f>RIGHT(Table2[[#This Row],[Category and Sub-Category]],LEN(Table2[[#This Row],[Category and Sub-Category]])-FIND("/",Table2[[#This Row],[Category and Sub-Category]],1))</f>
        <v>rock</v>
      </c>
      <c r="S1375" s="13">
        <f>(((Table2[[#This Row],[launched_at]]/60)/60)/24)+DATE(1970,1,1)</f>
        <v>42704.95177083333</v>
      </c>
      <c r="T1375" s="13">
        <f>(((Table2[[#This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Table2[[#This Row],[pledged]]/Table2[[#This Row],[goal]]</f>
        <v>1.8946666666666667</v>
      </c>
      <c r="P1376" s="8">
        <f>Table2[[#This Row],[pledged]]/Table2[[#This Row],[backers_count]]</f>
        <v>43.060606060606062</v>
      </c>
      <c r="Q1376" t="str">
        <f>LEFT(Table2[[#This Row],[Category and Sub-Category]],FIND("/",Table2[[#This Row],[Category and Sub-Category]],1)-1)</f>
        <v>music</v>
      </c>
      <c r="R1376" t="str">
        <f>RIGHT(Table2[[#This Row],[Category and Sub-Category]],LEN(Table2[[#This Row],[Category and Sub-Category]])-FIND("/",Table2[[#This Row],[Category and Sub-Category]],1))</f>
        <v>rock</v>
      </c>
      <c r="S1376" s="13">
        <f>(((Table2[[#This Row],[launched_at]]/60)/60)/24)+DATE(1970,1,1)</f>
        <v>42424.161898148144</v>
      </c>
      <c r="T1376" s="13">
        <f>(((Table2[[#This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Table2[[#This Row],[pledged]]/Table2[[#This Row],[goal]]</f>
        <v>1.7132499999999999</v>
      </c>
      <c r="P1377" s="8">
        <f>Table2[[#This Row],[pledged]]/Table2[[#This Row],[backers_count]]</f>
        <v>62.871559633027523</v>
      </c>
      <c r="Q1377" t="str">
        <f>LEFT(Table2[[#This Row],[Category and Sub-Category]],FIND("/",Table2[[#This Row],[Category and Sub-Category]],1)-1)</f>
        <v>music</v>
      </c>
      <c r="R1377" t="str">
        <f>RIGHT(Table2[[#This Row],[Category and Sub-Category]],LEN(Table2[[#This Row],[Category and Sub-Category]])-FIND("/",Table2[[#This Row],[Category and Sub-Category]],1))</f>
        <v>rock</v>
      </c>
      <c r="S1377" s="13">
        <f>(((Table2[[#This Row],[launched_at]]/60)/60)/24)+DATE(1970,1,1)</f>
        <v>42720.066192129627</v>
      </c>
      <c r="T1377" s="13">
        <f>(((Table2[[#This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Table2[[#This Row],[pledged]]/Table2[[#This Row],[goal]]</f>
        <v>2.5248648648648651</v>
      </c>
      <c r="P1378" s="8">
        <f>Table2[[#This Row],[pledged]]/Table2[[#This Row],[backers_count]]</f>
        <v>55.607142857142854</v>
      </c>
      <c r="Q1378" t="str">
        <f>LEFT(Table2[[#This Row],[Category and Sub-Category]],FIND("/",Table2[[#This Row],[Category and Sub-Category]],1)-1)</f>
        <v>music</v>
      </c>
      <c r="R1378" t="str">
        <f>RIGHT(Table2[[#This Row],[Category and Sub-Category]],LEN(Table2[[#This Row],[Category and Sub-Category]])-FIND("/",Table2[[#This Row],[Category and Sub-Category]],1))</f>
        <v>rock</v>
      </c>
      <c r="S1378" s="13">
        <f>(((Table2[[#This Row],[launched_at]]/60)/60)/24)+DATE(1970,1,1)</f>
        <v>42677.669050925921</v>
      </c>
      <c r="T1378" s="13">
        <f>(((Table2[[#This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Table2[[#This Row],[pledged]]/Table2[[#This Row],[goal]]</f>
        <v>1.1615384615384616</v>
      </c>
      <c r="P1379" s="8">
        <f>Table2[[#This Row],[pledged]]/Table2[[#This Row],[backers_count]]</f>
        <v>48.70967741935484</v>
      </c>
      <c r="Q1379" t="str">
        <f>LEFT(Table2[[#This Row],[Category and Sub-Category]],FIND("/",Table2[[#This Row],[Category and Sub-Category]],1)-1)</f>
        <v>music</v>
      </c>
      <c r="R1379" t="str">
        <f>RIGHT(Table2[[#This Row],[Category and Sub-Category]],LEN(Table2[[#This Row],[Category and Sub-Category]])-FIND("/",Table2[[#This Row],[Category and Sub-Category]],1))</f>
        <v>rock</v>
      </c>
      <c r="S1379" s="13">
        <f>(((Table2[[#This Row],[launched_at]]/60)/60)/24)+DATE(1970,1,1)</f>
        <v>42747.219560185185</v>
      </c>
      <c r="T1379" s="13">
        <f>(((Table2[[#This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Table2[[#This Row],[pledged]]/Table2[[#This Row],[goal]]</f>
        <v>2.0335000000000001</v>
      </c>
      <c r="P1380" s="8">
        <f>Table2[[#This Row],[pledged]]/Table2[[#This Row],[backers_count]]</f>
        <v>30.578947368421051</v>
      </c>
      <c r="Q1380" t="str">
        <f>LEFT(Table2[[#This Row],[Category and Sub-Category]],FIND("/",Table2[[#This Row],[Category and Sub-Category]],1)-1)</f>
        <v>music</v>
      </c>
      <c r="R1380" t="str">
        <f>RIGHT(Table2[[#This Row],[Category and Sub-Category]],LEN(Table2[[#This Row],[Category and Sub-Category]])-FIND("/",Table2[[#This Row],[Category and Sub-Category]],1))</f>
        <v>rock</v>
      </c>
      <c r="S1380" s="13">
        <f>(((Table2[[#This Row],[launched_at]]/60)/60)/24)+DATE(1970,1,1)</f>
        <v>42568.759374999994</v>
      </c>
      <c r="T1380" s="13">
        <f>(((Table2[[#This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Table2[[#This Row],[pledged]]/Table2[[#This Row],[goal]]</f>
        <v>1.1160000000000001</v>
      </c>
      <c r="P1381" s="8">
        <f>Table2[[#This Row],[pledged]]/Table2[[#This Row],[backers_count]]</f>
        <v>73.907284768211923</v>
      </c>
      <c r="Q1381" t="str">
        <f>LEFT(Table2[[#This Row],[Category and Sub-Category]],FIND("/",Table2[[#This Row],[Category and Sub-Category]],1)-1)</f>
        <v>music</v>
      </c>
      <c r="R1381" t="str">
        <f>RIGHT(Table2[[#This Row],[Category and Sub-Category]],LEN(Table2[[#This Row],[Category and Sub-Category]])-FIND("/",Table2[[#This Row],[Category and Sub-Category]],1))</f>
        <v>rock</v>
      </c>
      <c r="S1381" s="13">
        <f>(((Table2[[#This Row],[launched_at]]/60)/60)/24)+DATE(1970,1,1)</f>
        <v>42130.491620370376</v>
      </c>
      <c r="T1381" s="13">
        <f>(((Table2[[#This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Table2[[#This Row],[pledged]]/Table2[[#This Row],[goal]]</f>
        <v>4.24</v>
      </c>
      <c r="P1382" s="8">
        <f>Table2[[#This Row],[pledged]]/Table2[[#This Row],[backers_count]]</f>
        <v>21.2</v>
      </c>
      <c r="Q1382" t="str">
        <f>LEFT(Table2[[#This Row],[Category and Sub-Category]],FIND("/",Table2[[#This Row],[Category and Sub-Category]],1)-1)</f>
        <v>music</v>
      </c>
      <c r="R1382" t="str">
        <f>RIGHT(Table2[[#This Row],[Category and Sub-Category]],LEN(Table2[[#This Row],[Category and Sub-Category]])-FIND("/",Table2[[#This Row],[Category and Sub-Category]],1))</f>
        <v>rock</v>
      </c>
      <c r="S1382" s="13">
        <f>(((Table2[[#This Row],[launched_at]]/60)/60)/24)+DATE(1970,1,1)</f>
        <v>42141.762800925921</v>
      </c>
      <c r="T1382" s="13">
        <f>(((Table2[[#This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Table2[[#This Row],[pledged]]/Table2[[#This Row],[goal]]</f>
        <v>1.071</v>
      </c>
      <c r="P1383" s="8">
        <f>Table2[[#This Row],[pledged]]/Table2[[#This Row],[backers_count]]</f>
        <v>73.356164383561648</v>
      </c>
      <c r="Q1383" t="str">
        <f>LEFT(Table2[[#This Row],[Category and Sub-Category]],FIND("/",Table2[[#This Row],[Category and Sub-Category]],1)-1)</f>
        <v>music</v>
      </c>
      <c r="R1383" t="str">
        <f>RIGHT(Table2[[#This Row],[Category and Sub-Category]],LEN(Table2[[#This Row],[Category and Sub-Category]])-FIND("/",Table2[[#This Row],[Category and Sub-Category]],1))</f>
        <v>rock</v>
      </c>
      <c r="S1383" s="13">
        <f>(((Table2[[#This Row],[launched_at]]/60)/60)/24)+DATE(1970,1,1)</f>
        <v>42703.214409722219</v>
      </c>
      <c r="T1383" s="13">
        <f>(((Table2[[#This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Table2[[#This Row],[pledged]]/Table2[[#This Row],[goal]]</f>
        <v>1.043625</v>
      </c>
      <c r="P1384" s="8">
        <f>Table2[[#This Row],[pledged]]/Table2[[#This Row],[backers_count]]</f>
        <v>56.412162162162161</v>
      </c>
      <c r="Q1384" t="str">
        <f>LEFT(Table2[[#This Row],[Category and Sub-Category]],FIND("/",Table2[[#This Row],[Category and Sub-Category]],1)-1)</f>
        <v>music</v>
      </c>
      <c r="R1384" t="str">
        <f>RIGHT(Table2[[#This Row],[Category and Sub-Category]],LEN(Table2[[#This Row],[Category and Sub-Category]])-FIND("/",Table2[[#This Row],[Category and Sub-Category]],1))</f>
        <v>rock</v>
      </c>
      <c r="S1384" s="13">
        <f>(((Table2[[#This Row],[launched_at]]/60)/60)/24)+DATE(1970,1,1)</f>
        <v>41370.800185185188</v>
      </c>
      <c r="T1384" s="13">
        <f>(((Table2[[#This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Table2[[#This Row],[pledged]]/Table2[[#This Row],[goal]]</f>
        <v>2.124090909090909</v>
      </c>
      <c r="P1385" s="8">
        <f>Table2[[#This Row],[pledged]]/Table2[[#This Row],[backers_count]]</f>
        <v>50.247311827956992</v>
      </c>
      <c r="Q1385" t="str">
        <f>LEFT(Table2[[#This Row],[Category and Sub-Category]],FIND("/",Table2[[#This Row],[Category and Sub-Category]],1)-1)</f>
        <v>music</v>
      </c>
      <c r="R1385" t="str">
        <f>RIGHT(Table2[[#This Row],[Category and Sub-Category]],LEN(Table2[[#This Row],[Category and Sub-Category]])-FIND("/",Table2[[#This Row],[Category and Sub-Category]],1))</f>
        <v>rock</v>
      </c>
      <c r="S1385" s="13">
        <f>(((Table2[[#This Row],[launched_at]]/60)/60)/24)+DATE(1970,1,1)</f>
        <v>42707.074976851851</v>
      </c>
      <c r="T1385" s="13">
        <f>(((Table2[[#This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Table2[[#This Row],[pledged]]/Table2[[#This Row],[goal]]</f>
        <v>1.2408571428571429</v>
      </c>
      <c r="P1386" s="8">
        <f>Table2[[#This Row],[pledged]]/Table2[[#This Row],[backers_count]]</f>
        <v>68.936507936507937</v>
      </c>
      <c r="Q1386" t="str">
        <f>LEFT(Table2[[#This Row],[Category and Sub-Category]],FIND("/",Table2[[#This Row],[Category and Sub-Category]],1)-1)</f>
        <v>music</v>
      </c>
      <c r="R1386" t="str">
        <f>RIGHT(Table2[[#This Row],[Category and Sub-Category]],LEN(Table2[[#This Row],[Category and Sub-Category]])-FIND("/",Table2[[#This Row],[Category and Sub-Category]],1))</f>
        <v>rock</v>
      </c>
      <c r="S1386" s="13">
        <f>(((Table2[[#This Row],[launched_at]]/60)/60)/24)+DATE(1970,1,1)</f>
        <v>42160.735208333332</v>
      </c>
      <c r="T1386" s="13">
        <f>(((Table2[[#This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Table2[[#This Row],[pledged]]/Table2[[#This Row],[goal]]</f>
        <v>1.10406125</v>
      </c>
      <c r="P1387" s="8">
        <f>Table2[[#This Row],[pledged]]/Table2[[#This Row],[backers_count]]</f>
        <v>65.914104477611943</v>
      </c>
      <c r="Q1387" t="str">
        <f>LEFT(Table2[[#This Row],[Category and Sub-Category]],FIND("/",Table2[[#This Row],[Category and Sub-Category]],1)-1)</f>
        <v>music</v>
      </c>
      <c r="R1387" t="str">
        <f>RIGHT(Table2[[#This Row],[Category and Sub-Category]],LEN(Table2[[#This Row],[Category and Sub-Category]])-FIND("/",Table2[[#This Row],[Category and Sub-Category]],1))</f>
        <v>rock</v>
      </c>
      <c r="S1387" s="13">
        <f>(((Table2[[#This Row],[launched_at]]/60)/60)/24)+DATE(1970,1,1)</f>
        <v>42433.688900462963</v>
      </c>
      <c r="T1387" s="13">
        <f>(((Table2[[#This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Table2[[#This Row],[pledged]]/Table2[[#This Row],[goal]]</f>
        <v>2.1875</v>
      </c>
      <c r="P1388" s="8">
        <f>Table2[[#This Row],[pledged]]/Table2[[#This Row],[backers_count]]</f>
        <v>62.5</v>
      </c>
      <c r="Q1388" t="str">
        <f>LEFT(Table2[[#This Row],[Category and Sub-Category]],FIND("/",Table2[[#This Row],[Category and Sub-Category]],1)-1)</f>
        <v>music</v>
      </c>
      <c r="R1388" t="str">
        <f>RIGHT(Table2[[#This Row],[Category and Sub-Category]],LEN(Table2[[#This Row],[Category and Sub-Category]])-FIND("/",Table2[[#This Row],[Category and Sub-Category]],1))</f>
        <v>rock</v>
      </c>
      <c r="S1388" s="13">
        <f>(((Table2[[#This Row],[launched_at]]/60)/60)/24)+DATE(1970,1,1)</f>
        <v>42184.646863425922</v>
      </c>
      <c r="T1388" s="13">
        <f>(((Table2[[#This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Table2[[#This Row],[pledged]]/Table2[[#This Row],[goal]]</f>
        <v>1.36625</v>
      </c>
      <c r="P1389" s="8">
        <f>Table2[[#This Row],[pledged]]/Table2[[#This Row],[backers_count]]</f>
        <v>70.064102564102569</v>
      </c>
      <c r="Q1389" t="str">
        <f>LEFT(Table2[[#This Row],[Category and Sub-Category]],FIND("/",Table2[[#This Row],[Category and Sub-Category]],1)-1)</f>
        <v>music</v>
      </c>
      <c r="R1389" t="str">
        <f>RIGHT(Table2[[#This Row],[Category and Sub-Category]],LEN(Table2[[#This Row],[Category and Sub-Category]])-FIND("/",Table2[[#This Row],[Category and Sub-Category]],1))</f>
        <v>rock</v>
      </c>
      <c r="S1389" s="13">
        <f>(((Table2[[#This Row],[launched_at]]/60)/60)/24)+DATE(1970,1,1)</f>
        <v>42126.92123842593</v>
      </c>
      <c r="T1389" s="13">
        <f>(((Table2[[#This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Table2[[#This Row],[pledged]]/Table2[[#This Row],[goal]]</f>
        <v>1.348074</v>
      </c>
      <c r="P1390" s="8">
        <f>Table2[[#This Row],[pledged]]/Table2[[#This Row],[backers_count]]</f>
        <v>60.181874999999998</v>
      </c>
      <c r="Q1390" t="str">
        <f>LEFT(Table2[[#This Row],[Category and Sub-Category]],FIND("/",Table2[[#This Row],[Category and Sub-Category]],1)-1)</f>
        <v>music</v>
      </c>
      <c r="R1390" t="str">
        <f>RIGHT(Table2[[#This Row],[Category and Sub-Category]],LEN(Table2[[#This Row],[Category and Sub-Category]])-FIND("/",Table2[[#This Row],[Category and Sub-Category]],1))</f>
        <v>rock</v>
      </c>
      <c r="S1390" s="13">
        <f>(((Table2[[#This Row],[launched_at]]/60)/60)/24)+DATE(1970,1,1)</f>
        <v>42634.614780092597</v>
      </c>
      <c r="T1390" s="13">
        <f>(((Table2[[#This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Table2[[#This Row],[pledged]]/Table2[[#This Row],[goal]]</f>
        <v>1.454</v>
      </c>
      <c r="P1391" s="8">
        <f>Table2[[#This Row],[pledged]]/Table2[[#This Row],[backers_count]]</f>
        <v>21.382352941176471</v>
      </c>
      <c r="Q1391" t="str">
        <f>LEFT(Table2[[#This Row],[Category and Sub-Category]],FIND("/",Table2[[#This Row],[Category and Sub-Category]],1)-1)</f>
        <v>music</v>
      </c>
      <c r="R1391" t="str">
        <f>RIGHT(Table2[[#This Row],[Category and Sub-Category]],LEN(Table2[[#This Row],[Category and Sub-Category]])-FIND("/",Table2[[#This Row],[Category and Sub-Category]],1))</f>
        <v>rock</v>
      </c>
      <c r="S1391" s="13">
        <f>(((Table2[[#This Row],[launched_at]]/60)/60)/24)+DATE(1970,1,1)</f>
        <v>42565.480983796297</v>
      </c>
      <c r="T1391" s="13">
        <f>(((Table2[[#This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Table2[[#This Row],[pledged]]/Table2[[#This Row],[goal]]</f>
        <v>1.0910714285714285</v>
      </c>
      <c r="P1392" s="8">
        <f>Table2[[#This Row],[pledged]]/Table2[[#This Row],[backers_count]]</f>
        <v>160.78947368421052</v>
      </c>
      <c r="Q1392" t="str">
        <f>LEFT(Table2[[#This Row],[Category and Sub-Category]],FIND("/",Table2[[#This Row],[Category and Sub-Category]],1)-1)</f>
        <v>music</v>
      </c>
      <c r="R1392" t="str">
        <f>RIGHT(Table2[[#This Row],[Category and Sub-Category]],LEN(Table2[[#This Row],[Category and Sub-Category]])-FIND("/",Table2[[#This Row],[Category and Sub-Category]],1))</f>
        <v>rock</v>
      </c>
      <c r="S1392" s="13">
        <f>(((Table2[[#This Row],[launched_at]]/60)/60)/24)+DATE(1970,1,1)</f>
        <v>42087.803310185183</v>
      </c>
      <c r="T1392" s="13">
        <f>(((Table2[[#This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Table2[[#This Row],[pledged]]/Table2[[#This Row],[goal]]</f>
        <v>1.1020000000000001</v>
      </c>
      <c r="P1393" s="8">
        <f>Table2[[#This Row],[pledged]]/Table2[[#This Row],[backers_count]]</f>
        <v>42.384615384615387</v>
      </c>
      <c r="Q1393" t="str">
        <f>LEFT(Table2[[#This Row],[Category and Sub-Category]],FIND("/",Table2[[#This Row],[Category and Sub-Category]],1)-1)</f>
        <v>music</v>
      </c>
      <c r="R1393" t="str">
        <f>RIGHT(Table2[[#This Row],[Category and Sub-Category]],LEN(Table2[[#This Row],[Category and Sub-Category]])-FIND("/",Table2[[#This Row],[Category and Sub-Category]],1))</f>
        <v>rock</v>
      </c>
      <c r="S1393" s="13">
        <f>(((Table2[[#This Row],[launched_at]]/60)/60)/24)+DATE(1970,1,1)</f>
        <v>42193.650671296295</v>
      </c>
      <c r="T1393" s="13">
        <f>(((Table2[[#This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Table2[[#This Row],[pledged]]/Table2[[#This Row],[goal]]</f>
        <v>1.1364000000000001</v>
      </c>
      <c r="P1394" s="8">
        <f>Table2[[#This Row],[pledged]]/Table2[[#This Row],[backers_count]]</f>
        <v>27.317307692307693</v>
      </c>
      <c r="Q1394" t="str">
        <f>LEFT(Table2[[#This Row],[Category and Sub-Category]],FIND("/",Table2[[#This Row],[Category and Sub-Category]],1)-1)</f>
        <v>music</v>
      </c>
      <c r="R1394" t="str">
        <f>RIGHT(Table2[[#This Row],[Category and Sub-Category]],LEN(Table2[[#This Row],[Category and Sub-Category]])-FIND("/",Table2[[#This Row],[Category and Sub-Category]],1))</f>
        <v>rock</v>
      </c>
      <c r="S1394" s="13">
        <f>(((Table2[[#This Row],[launched_at]]/60)/60)/24)+DATE(1970,1,1)</f>
        <v>42401.154930555553</v>
      </c>
      <c r="T1394" s="13">
        <f>(((Table2[[#This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Table2[[#This Row],[pledged]]/Table2[[#This Row],[goal]]</f>
        <v>1.0235000000000001</v>
      </c>
      <c r="P1395" s="8">
        <f>Table2[[#This Row],[pledged]]/Table2[[#This Row],[backers_count]]</f>
        <v>196.82692307692307</v>
      </c>
      <c r="Q1395" t="str">
        <f>LEFT(Table2[[#This Row],[Category and Sub-Category]],FIND("/",Table2[[#This Row],[Category and Sub-Category]],1)-1)</f>
        <v>music</v>
      </c>
      <c r="R1395" t="str">
        <f>RIGHT(Table2[[#This Row],[Category and Sub-Category]],LEN(Table2[[#This Row],[Category and Sub-Category]])-FIND("/",Table2[[#This Row],[Category and Sub-Category]],1))</f>
        <v>rock</v>
      </c>
      <c r="S1395" s="13">
        <f>(((Table2[[#This Row],[launched_at]]/60)/60)/24)+DATE(1970,1,1)</f>
        <v>42553.681979166664</v>
      </c>
      <c r="T1395" s="13">
        <f>(((Table2[[#This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Table2[[#This Row],[pledged]]/Table2[[#This Row],[goal]]</f>
        <v>1.2213333333333334</v>
      </c>
      <c r="P1396" s="8">
        <f>Table2[[#This Row],[pledged]]/Table2[[#This Row],[backers_count]]</f>
        <v>53.882352941176471</v>
      </c>
      <c r="Q1396" t="str">
        <f>LEFT(Table2[[#This Row],[Category and Sub-Category]],FIND("/",Table2[[#This Row],[Category and Sub-Category]],1)-1)</f>
        <v>music</v>
      </c>
      <c r="R1396" t="str">
        <f>RIGHT(Table2[[#This Row],[Category and Sub-Category]],LEN(Table2[[#This Row],[Category and Sub-Category]])-FIND("/",Table2[[#This Row],[Category and Sub-Category]],1))</f>
        <v>rock</v>
      </c>
      <c r="S1396" s="13">
        <f>(((Table2[[#This Row],[launched_at]]/60)/60)/24)+DATE(1970,1,1)</f>
        <v>42752.144976851851</v>
      </c>
      <c r="T1396" s="13">
        <f>(((Table2[[#This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Table2[[#This Row],[pledged]]/Table2[[#This Row],[goal]]</f>
        <v>1.1188571428571428</v>
      </c>
      <c r="P1397" s="8">
        <f>Table2[[#This Row],[pledged]]/Table2[[#This Row],[backers_count]]</f>
        <v>47.756097560975611</v>
      </c>
      <c r="Q1397" t="str">
        <f>LEFT(Table2[[#This Row],[Category and Sub-Category]],FIND("/",Table2[[#This Row],[Category and Sub-Category]],1)-1)</f>
        <v>music</v>
      </c>
      <c r="R1397" t="str">
        <f>RIGHT(Table2[[#This Row],[Category and Sub-Category]],LEN(Table2[[#This Row],[Category and Sub-Category]])-FIND("/",Table2[[#This Row],[Category and Sub-Category]],1))</f>
        <v>rock</v>
      </c>
      <c r="S1397" s="13">
        <f>(((Table2[[#This Row],[launched_at]]/60)/60)/24)+DATE(1970,1,1)</f>
        <v>42719.90834490741</v>
      </c>
      <c r="T1397" s="13">
        <f>(((Table2[[#This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Table2[[#This Row],[pledged]]/Table2[[#This Row],[goal]]</f>
        <v>1.073</v>
      </c>
      <c r="P1398" s="8">
        <f>Table2[[#This Row],[pledged]]/Table2[[#This Row],[backers_count]]</f>
        <v>88.191780821917803</v>
      </c>
      <c r="Q1398" t="str">
        <f>LEFT(Table2[[#This Row],[Category and Sub-Category]],FIND("/",Table2[[#This Row],[Category and Sub-Category]],1)-1)</f>
        <v>music</v>
      </c>
      <c r="R1398" t="str">
        <f>RIGHT(Table2[[#This Row],[Category and Sub-Category]],LEN(Table2[[#This Row],[Category and Sub-Category]])-FIND("/",Table2[[#This Row],[Category and Sub-Category]],1))</f>
        <v>rock</v>
      </c>
      <c r="S1398" s="13">
        <f>(((Table2[[#This Row],[launched_at]]/60)/60)/24)+DATE(1970,1,1)</f>
        <v>42018.99863425926</v>
      </c>
      <c r="T1398" s="13">
        <f>(((Table2[[#This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Table2[[#This Row],[pledged]]/Table2[[#This Row],[goal]]</f>
        <v>1.1385000000000001</v>
      </c>
      <c r="P1399" s="8">
        <f>Table2[[#This Row],[pledged]]/Table2[[#This Row],[backers_count]]</f>
        <v>72.056962025316452</v>
      </c>
      <c r="Q1399" t="str">
        <f>LEFT(Table2[[#This Row],[Category and Sub-Category]],FIND("/",Table2[[#This Row],[Category and Sub-Category]],1)-1)</f>
        <v>music</v>
      </c>
      <c r="R1399" t="str">
        <f>RIGHT(Table2[[#This Row],[Category and Sub-Category]],LEN(Table2[[#This Row],[Category and Sub-Category]])-FIND("/",Table2[[#This Row],[Category and Sub-Category]],1))</f>
        <v>rock</v>
      </c>
      <c r="S1399" s="13">
        <f>(((Table2[[#This Row],[launched_at]]/60)/60)/24)+DATE(1970,1,1)</f>
        <v>42640.917939814812</v>
      </c>
      <c r="T1399" s="13">
        <f>(((Table2[[#This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Table2[[#This Row],[pledged]]/Table2[[#This Row],[goal]]</f>
        <v>1.0968181818181819</v>
      </c>
      <c r="P1400" s="8">
        <f>Table2[[#This Row],[pledged]]/Table2[[#This Row],[backers_count]]</f>
        <v>74.246153846153845</v>
      </c>
      <c r="Q1400" t="str">
        <f>LEFT(Table2[[#This Row],[Category and Sub-Category]],FIND("/",Table2[[#This Row],[Category and Sub-Category]],1)-1)</f>
        <v>music</v>
      </c>
      <c r="R1400" t="str">
        <f>RIGHT(Table2[[#This Row],[Category and Sub-Category]],LEN(Table2[[#This Row],[Category and Sub-Category]])-FIND("/",Table2[[#This Row],[Category and Sub-Category]],1))</f>
        <v>rock</v>
      </c>
      <c r="S1400" s="13">
        <f>(((Table2[[#This Row],[launched_at]]/60)/60)/24)+DATE(1970,1,1)</f>
        <v>42526.874236111107</v>
      </c>
      <c r="T1400" s="13">
        <f>(((Table2[[#This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Table2[[#This Row],[pledged]]/Table2[[#This Row],[goal]]</f>
        <v>1.2614444444444444</v>
      </c>
      <c r="P1401" s="8">
        <f>Table2[[#This Row],[pledged]]/Table2[[#This Row],[backers_count]]</f>
        <v>61.701086956521742</v>
      </c>
      <c r="Q1401" t="str">
        <f>LEFT(Table2[[#This Row],[Category and Sub-Category]],FIND("/",Table2[[#This Row],[Category and Sub-Category]],1)-1)</f>
        <v>music</v>
      </c>
      <c r="R1401" t="str">
        <f>RIGHT(Table2[[#This Row],[Category and Sub-Category]],LEN(Table2[[#This Row],[Category and Sub-Category]])-FIND("/",Table2[[#This Row],[Category and Sub-Category]],1))</f>
        <v>rock</v>
      </c>
      <c r="S1401" s="13">
        <f>(((Table2[[#This Row],[launched_at]]/60)/60)/24)+DATE(1970,1,1)</f>
        <v>41889.004317129627</v>
      </c>
      <c r="T1401" s="13">
        <f>(((Table2[[#This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Table2[[#This Row],[pledged]]/Table2[[#This Row],[goal]]</f>
        <v>1.6742857142857144</v>
      </c>
      <c r="P1402" s="8">
        <f>Table2[[#This Row],[pledged]]/Table2[[#This Row],[backers_count]]</f>
        <v>17.235294117647058</v>
      </c>
      <c r="Q1402" t="str">
        <f>LEFT(Table2[[#This Row],[Category and Sub-Category]],FIND("/",Table2[[#This Row],[Category and Sub-Category]],1)-1)</f>
        <v>music</v>
      </c>
      <c r="R1402" t="str">
        <f>RIGHT(Table2[[#This Row],[Category and Sub-Category]],LEN(Table2[[#This Row],[Category and Sub-Category]])-FIND("/",Table2[[#This Row],[Category and Sub-Category]],1))</f>
        <v>rock</v>
      </c>
      <c r="S1402" s="13">
        <f>(((Table2[[#This Row],[launched_at]]/60)/60)/24)+DATE(1970,1,1)</f>
        <v>42498.341122685189</v>
      </c>
      <c r="T1402" s="13">
        <f>(((Table2[[#This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Table2[[#This Row],[pledged]]/Table2[[#This Row],[goal]]</f>
        <v>4.9652000000000003</v>
      </c>
      <c r="P1403" s="8">
        <f>Table2[[#This Row],[pledged]]/Table2[[#This Row],[backers_count]]</f>
        <v>51.720833333333331</v>
      </c>
      <c r="Q1403" t="str">
        <f>LEFT(Table2[[#This Row],[Category and Sub-Category]],FIND("/",Table2[[#This Row],[Category and Sub-Category]],1)-1)</f>
        <v>music</v>
      </c>
      <c r="R1403" t="str">
        <f>RIGHT(Table2[[#This Row],[Category and Sub-Category]],LEN(Table2[[#This Row],[Category and Sub-Category]])-FIND("/",Table2[[#This Row],[Category and Sub-Category]],1))</f>
        <v>rock</v>
      </c>
      <c r="S1403" s="13">
        <f>(((Table2[[#This Row],[launched_at]]/60)/60)/24)+DATE(1970,1,1)</f>
        <v>41399.99622685185</v>
      </c>
      <c r="T1403" s="13">
        <f>(((Table2[[#This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Table2[[#This Row],[pledged]]/Table2[[#This Row],[goal]]</f>
        <v>1.0915999999999999</v>
      </c>
      <c r="P1404" s="8">
        <f>Table2[[#This Row],[pledged]]/Table2[[#This Row],[backers_count]]</f>
        <v>24.150442477876105</v>
      </c>
      <c r="Q1404" t="str">
        <f>LEFT(Table2[[#This Row],[Category and Sub-Category]],FIND("/",Table2[[#This Row],[Category and Sub-Category]],1)-1)</f>
        <v>music</v>
      </c>
      <c r="R1404" t="str">
        <f>RIGHT(Table2[[#This Row],[Category and Sub-Category]],LEN(Table2[[#This Row],[Category and Sub-Category]])-FIND("/",Table2[[#This Row],[Category and Sub-Category]],1))</f>
        <v>rock</v>
      </c>
      <c r="S1404" s="13">
        <f>(((Table2[[#This Row],[launched_at]]/60)/60)/24)+DATE(1970,1,1)</f>
        <v>42065.053368055553</v>
      </c>
      <c r="T1404" s="13">
        <f>(((Table2[[#This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Table2[[#This Row],[pledged]]/Table2[[#This Row],[goal]]</f>
        <v>1.0257499999999999</v>
      </c>
      <c r="P1405" s="8">
        <f>Table2[[#This Row],[pledged]]/Table2[[#This Row],[backers_count]]</f>
        <v>62.166666666666664</v>
      </c>
      <c r="Q1405" t="str">
        <f>LEFT(Table2[[#This Row],[Category and Sub-Category]],FIND("/",Table2[[#This Row],[Category and Sub-Category]],1)-1)</f>
        <v>music</v>
      </c>
      <c r="R1405" t="str">
        <f>RIGHT(Table2[[#This Row],[Category and Sub-Category]],LEN(Table2[[#This Row],[Category and Sub-Category]])-FIND("/",Table2[[#This Row],[Category and Sub-Category]],1))</f>
        <v>rock</v>
      </c>
      <c r="S1405" s="13">
        <f>(((Table2[[#This Row],[launched_at]]/60)/60)/24)+DATE(1970,1,1)</f>
        <v>41451.062905092593</v>
      </c>
      <c r="T1405" s="13">
        <f>(((Table2[[#This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Table2[[#This Row],[pledged]]/Table2[[#This Row],[goal]]</f>
        <v>1.6620689655172414E-2</v>
      </c>
      <c r="P1406" s="8">
        <f>Table2[[#This Row],[pledged]]/Table2[[#This Row],[backers_count]]</f>
        <v>48.2</v>
      </c>
      <c r="Q1406" t="str">
        <f>LEFT(Table2[[#This Row],[Category and Sub-Category]],FIND("/",Table2[[#This Row],[Category and Sub-Category]],1)-1)</f>
        <v>publishing</v>
      </c>
      <c r="R1406" t="str">
        <f>RIGHT(Table2[[#This Row],[Category and Sub-Category]],LEN(Table2[[#This Row],[Category and Sub-Category]])-FIND("/",Table2[[#This Row],[Category and Sub-Category]],1))</f>
        <v>translations</v>
      </c>
      <c r="S1406" s="13">
        <f>(((Table2[[#This Row],[launched_at]]/60)/60)/24)+DATE(1970,1,1)</f>
        <v>42032.510243055556</v>
      </c>
      <c r="T1406" s="13">
        <f>(((Table2[[#This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Table2[[#This Row],[pledged]]/Table2[[#This Row],[goal]]</f>
        <v>4.1999999999999997E-3</v>
      </c>
      <c r="P1407" s="8">
        <f>Table2[[#This Row],[pledged]]/Table2[[#This Row],[backers_count]]</f>
        <v>6.1764705882352944</v>
      </c>
      <c r="Q1407" t="str">
        <f>LEFT(Table2[[#This Row],[Category and Sub-Category]],FIND("/",Table2[[#This Row],[Category and Sub-Category]],1)-1)</f>
        <v>publishing</v>
      </c>
      <c r="R1407" t="str">
        <f>RIGHT(Table2[[#This Row],[Category and Sub-Category]],LEN(Table2[[#This Row],[Category and Sub-Category]])-FIND("/",Table2[[#This Row],[Category and Sub-Category]],1))</f>
        <v>translations</v>
      </c>
      <c r="S1407" s="13">
        <f>(((Table2[[#This Row],[launched_at]]/60)/60)/24)+DATE(1970,1,1)</f>
        <v>41941.680567129632</v>
      </c>
      <c r="T1407" s="13">
        <f>(((Table2[[#This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Table2[[#This Row],[pledged]]/Table2[[#This Row],[goal]]</f>
        <v>1.25E-3</v>
      </c>
      <c r="P1408" s="8">
        <f>Table2[[#This Row],[pledged]]/Table2[[#This Row],[backers_count]]</f>
        <v>5</v>
      </c>
      <c r="Q1408" t="str">
        <f>LEFT(Table2[[#This Row],[Category and Sub-Category]],FIND("/",Table2[[#This Row],[Category and Sub-Category]],1)-1)</f>
        <v>publishing</v>
      </c>
      <c r="R1408" t="str">
        <f>RIGHT(Table2[[#This Row],[Category and Sub-Category]],LEN(Table2[[#This Row],[Category and Sub-Category]])-FIND("/",Table2[[#This Row],[Category and Sub-Category]],1))</f>
        <v>translations</v>
      </c>
      <c r="S1408" s="13">
        <f>(((Table2[[#This Row],[launched_at]]/60)/60)/24)+DATE(1970,1,1)</f>
        <v>42297.432951388888</v>
      </c>
      <c r="T1408" s="13">
        <f>(((Table2[[#This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Table2[[#This Row],[pledged]]/Table2[[#This Row],[goal]]</f>
        <v>5.0000000000000001E-3</v>
      </c>
      <c r="P1409" s="8">
        <f>Table2[[#This Row],[pledged]]/Table2[[#This Row],[backers_count]]</f>
        <v>7.5</v>
      </c>
      <c r="Q1409" t="str">
        <f>LEFT(Table2[[#This Row],[Category and Sub-Category]],FIND("/",Table2[[#This Row],[Category and Sub-Category]],1)-1)</f>
        <v>publishing</v>
      </c>
      <c r="R1409" t="str">
        <f>RIGHT(Table2[[#This Row],[Category and Sub-Category]],LEN(Table2[[#This Row],[Category and Sub-Category]])-FIND("/",Table2[[#This Row],[Category and Sub-Category]],1))</f>
        <v>translations</v>
      </c>
      <c r="S1409" s="13">
        <f>(((Table2[[#This Row],[launched_at]]/60)/60)/24)+DATE(1970,1,1)</f>
        <v>41838.536782407406</v>
      </c>
      <c r="T1409" s="13">
        <f>(((Table2[[#This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Table2[[#This Row],[pledged]]/Table2[[#This Row],[goal]]</f>
        <v>7.1999999999999995E-2</v>
      </c>
      <c r="P1410" s="8">
        <f>Table2[[#This Row],[pledged]]/Table2[[#This Row],[backers_count]]</f>
        <v>12</v>
      </c>
      <c r="Q1410" t="str">
        <f>LEFT(Table2[[#This Row],[Category and Sub-Category]],FIND("/",Table2[[#This Row],[Category and Sub-Category]],1)-1)</f>
        <v>publishing</v>
      </c>
      <c r="R1410" t="str">
        <f>RIGHT(Table2[[#This Row],[Category and Sub-Category]],LEN(Table2[[#This Row],[Category and Sub-Category]])-FIND("/",Table2[[#This Row],[Category and Sub-Category]],1))</f>
        <v>translations</v>
      </c>
      <c r="S1410" s="13">
        <f>(((Table2[[#This Row],[launched_at]]/60)/60)/24)+DATE(1970,1,1)</f>
        <v>42291.872175925921</v>
      </c>
      <c r="T1410" s="13">
        <f>(((Table2[[#This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Table2[[#This Row],[pledged]]/Table2[[#This Row],[goal]]</f>
        <v>0</v>
      </c>
      <c r="P1411" s="8" t="e">
        <f>Table2[[#This Row],[pledged]]/Table2[[#This Row],[backers_count]]</f>
        <v>#DIV/0!</v>
      </c>
      <c r="Q1411" t="str">
        <f>LEFT(Table2[[#This Row],[Category and Sub-Category]],FIND("/",Table2[[#This Row],[Category and Sub-Category]],1)-1)</f>
        <v>publishing</v>
      </c>
      <c r="R1411" t="str">
        <f>RIGHT(Table2[[#This Row],[Category and Sub-Category]],LEN(Table2[[#This Row],[Category and Sub-Category]])-FIND("/",Table2[[#This Row],[Category and Sub-Category]],1))</f>
        <v>translations</v>
      </c>
      <c r="S1411" s="13">
        <f>(((Table2[[#This Row],[launched_at]]/60)/60)/24)+DATE(1970,1,1)</f>
        <v>41945.133506944447</v>
      </c>
      <c r="T1411" s="13">
        <f>(((Table2[[#This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Table2[[#This Row],[pledged]]/Table2[[#This Row],[goal]]</f>
        <v>1.6666666666666666E-4</v>
      </c>
      <c r="P1412" s="8">
        <f>Table2[[#This Row],[pledged]]/Table2[[#This Row],[backers_count]]</f>
        <v>1</v>
      </c>
      <c r="Q1412" t="str">
        <f>LEFT(Table2[[#This Row],[Category and Sub-Category]],FIND("/",Table2[[#This Row],[Category and Sub-Category]],1)-1)</f>
        <v>publishing</v>
      </c>
      <c r="R1412" t="str">
        <f>RIGHT(Table2[[#This Row],[Category and Sub-Category]],LEN(Table2[[#This Row],[Category and Sub-Category]])-FIND("/",Table2[[#This Row],[Category and Sub-Category]],1))</f>
        <v>translations</v>
      </c>
      <c r="S1412" s="13">
        <f>(((Table2[[#This Row],[launched_at]]/60)/60)/24)+DATE(1970,1,1)</f>
        <v>42479.318518518514</v>
      </c>
      <c r="T1412" s="13">
        <f>(((Table2[[#This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Table2[[#This Row],[pledged]]/Table2[[#This Row],[goal]]</f>
        <v>2.3333333333333335E-3</v>
      </c>
      <c r="P1413" s="8">
        <f>Table2[[#This Row],[pledged]]/Table2[[#This Row],[backers_count]]</f>
        <v>2.3333333333333335</v>
      </c>
      <c r="Q1413" t="str">
        <f>LEFT(Table2[[#This Row],[Category and Sub-Category]],FIND("/",Table2[[#This Row],[Category and Sub-Category]],1)-1)</f>
        <v>publishing</v>
      </c>
      <c r="R1413" t="str">
        <f>RIGHT(Table2[[#This Row],[Category and Sub-Category]],LEN(Table2[[#This Row],[Category and Sub-Category]])-FIND("/",Table2[[#This Row],[Category and Sub-Category]],1))</f>
        <v>translations</v>
      </c>
      <c r="S1413" s="13">
        <f>(((Table2[[#This Row],[launched_at]]/60)/60)/24)+DATE(1970,1,1)</f>
        <v>42013.059027777781</v>
      </c>
      <c r="T1413" s="13">
        <f>(((Table2[[#This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Table2[[#This Row],[pledged]]/Table2[[#This Row],[goal]]</f>
        <v>4.5714285714285714E-2</v>
      </c>
      <c r="P1414" s="8">
        <f>Table2[[#This Row],[pledged]]/Table2[[#This Row],[backers_count]]</f>
        <v>24.615384615384617</v>
      </c>
      <c r="Q1414" t="str">
        <f>LEFT(Table2[[#This Row],[Category and Sub-Category]],FIND("/",Table2[[#This Row],[Category and Sub-Category]],1)-1)</f>
        <v>publishing</v>
      </c>
      <c r="R1414" t="str">
        <f>RIGHT(Table2[[#This Row],[Category and Sub-Category]],LEN(Table2[[#This Row],[Category and Sub-Category]])-FIND("/",Table2[[#This Row],[Category and Sub-Category]],1))</f>
        <v>translations</v>
      </c>
      <c r="S1414" s="13">
        <f>(((Table2[[#This Row],[launched_at]]/60)/60)/24)+DATE(1970,1,1)</f>
        <v>41947.063645833332</v>
      </c>
      <c r="T1414" s="13">
        <f>(((Table2[[#This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Table2[[#This Row],[pledged]]/Table2[[#This Row],[goal]]</f>
        <v>0.05</v>
      </c>
      <c r="P1415" s="8">
        <f>Table2[[#This Row],[pledged]]/Table2[[#This Row],[backers_count]]</f>
        <v>100</v>
      </c>
      <c r="Q1415" t="str">
        <f>LEFT(Table2[[#This Row],[Category and Sub-Category]],FIND("/",Table2[[#This Row],[Category and Sub-Category]],1)-1)</f>
        <v>publishing</v>
      </c>
      <c r="R1415" t="str">
        <f>RIGHT(Table2[[#This Row],[Category and Sub-Category]],LEN(Table2[[#This Row],[Category and Sub-Category]])-FIND("/",Table2[[#This Row],[Category and Sub-Category]],1))</f>
        <v>translations</v>
      </c>
      <c r="S1415" s="13">
        <f>(((Table2[[#This Row],[launched_at]]/60)/60)/24)+DATE(1970,1,1)</f>
        <v>42360.437152777777</v>
      </c>
      <c r="T1415" s="13">
        <f>(((Table2[[#This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Table2[[#This Row],[pledged]]/Table2[[#This Row],[goal]]</f>
        <v>2E-3</v>
      </c>
      <c r="P1416" s="8">
        <f>Table2[[#This Row],[pledged]]/Table2[[#This Row],[backers_count]]</f>
        <v>1</v>
      </c>
      <c r="Q1416" t="str">
        <f>LEFT(Table2[[#This Row],[Category and Sub-Category]],FIND("/",Table2[[#This Row],[Category and Sub-Category]],1)-1)</f>
        <v>publishing</v>
      </c>
      <c r="R1416" t="str">
        <f>RIGHT(Table2[[#This Row],[Category and Sub-Category]],LEN(Table2[[#This Row],[Category and Sub-Category]])-FIND("/",Table2[[#This Row],[Category and Sub-Category]],1))</f>
        <v>translations</v>
      </c>
      <c r="S1416" s="13">
        <f>(((Table2[[#This Row],[launched_at]]/60)/60)/24)+DATE(1970,1,1)</f>
        <v>42708.25309027778</v>
      </c>
      <c r="T1416" s="13">
        <f>(((Table2[[#This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Table2[[#This Row],[pledged]]/Table2[[#This Row],[goal]]</f>
        <v>0.18181818181818182</v>
      </c>
      <c r="P1417" s="8">
        <f>Table2[[#This Row],[pledged]]/Table2[[#This Row],[backers_count]]</f>
        <v>88.888888888888886</v>
      </c>
      <c r="Q1417" t="str">
        <f>LEFT(Table2[[#This Row],[Category and Sub-Category]],FIND("/",Table2[[#This Row],[Category and Sub-Category]],1)-1)</f>
        <v>publishing</v>
      </c>
      <c r="R1417" t="str">
        <f>RIGHT(Table2[[#This Row],[Category and Sub-Category]],LEN(Table2[[#This Row],[Category and Sub-Category]])-FIND("/",Table2[[#This Row],[Category and Sub-Category]],1))</f>
        <v>translations</v>
      </c>
      <c r="S1417" s="13">
        <f>(((Table2[[#This Row],[launched_at]]/60)/60)/24)+DATE(1970,1,1)</f>
        <v>42192.675821759258</v>
      </c>
      <c r="T1417" s="13">
        <f>(((Table2[[#This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Table2[[#This Row],[pledged]]/Table2[[#This Row],[goal]]</f>
        <v>0</v>
      </c>
      <c r="P1418" s="8" t="e">
        <f>Table2[[#This Row],[pledged]]/Table2[[#This Row],[backers_count]]</f>
        <v>#DIV/0!</v>
      </c>
      <c r="Q1418" t="str">
        <f>LEFT(Table2[[#This Row],[Category and Sub-Category]],FIND("/",Table2[[#This Row],[Category and Sub-Category]],1)-1)</f>
        <v>publishing</v>
      </c>
      <c r="R1418" t="str">
        <f>RIGHT(Table2[[#This Row],[Category and Sub-Category]],LEN(Table2[[#This Row],[Category and Sub-Category]])-FIND("/",Table2[[#This Row],[Category and Sub-Category]],1))</f>
        <v>translations</v>
      </c>
      <c r="S1418" s="13">
        <f>(((Table2[[#This Row],[launched_at]]/60)/60)/24)+DATE(1970,1,1)</f>
        <v>42299.926145833335</v>
      </c>
      <c r="T1418" s="13">
        <f>(((Table2[[#This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Table2[[#This Row],[pledged]]/Table2[[#This Row],[goal]]</f>
        <v>1.2222222222222223E-2</v>
      </c>
      <c r="P1419" s="8">
        <f>Table2[[#This Row],[pledged]]/Table2[[#This Row],[backers_count]]</f>
        <v>27.5</v>
      </c>
      <c r="Q1419" t="str">
        <f>LEFT(Table2[[#This Row],[Category and Sub-Category]],FIND("/",Table2[[#This Row],[Category and Sub-Category]],1)-1)</f>
        <v>publishing</v>
      </c>
      <c r="R1419" t="str">
        <f>RIGHT(Table2[[#This Row],[Category and Sub-Category]],LEN(Table2[[#This Row],[Category and Sub-Category]])-FIND("/",Table2[[#This Row],[Category and Sub-Category]],1))</f>
        <v>translations</v>
      </c>
      <c r="S1419" s="13">
        <f>(((Table2[[#This Row],[launched_at]]/60)/60)/24)+DATE(1970,1,1)</f>
        <v>42232.15016203704</v>
      </c>
      <c r="T1419" s="13">
        <f>(((Table2[[#This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Table2[[#This Row],[pledged]]/Table2[[#This Row],[goal]]</f>
        <v>2E-3</v>
      </c>
      <c r="P1420" s="8">
        <f>Table2[[#This Row],[pledged]]/Table2[[#This Row],[backers_count]]</f>
        <v>6</v>
      </c>
      <c r="Q1420" t="str">
        <f>LEFT(Table2[[#This Row],[Category and Sub-Category]],FIND("/",Table2[[#This Row],[Category and Sub-Category]],1)-1)</f>
        <v>publishing</v>
      </c>
      <c r="R1420" t="str">
        <f>RIGHT(Table2[[#This Row],[Category and Sub-Category]],LEN(Table2[[#This Row],[Category and Sub-Category]])-FIND("/",Table2[[#This Row],[Category and Sub-Category]],1))</f>
        <v>translations</v>
      </c>
      <c r="S1420" s="13">
        <f>(((Table2[[#This Row],[launched_at]]/60)/60)/24)+DATE(1970,1,1)</f>
        <v>42395.456412037034</v>
      </c>
      <c r="T1420" s="13">
        <f>(((Table2[[#This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Table2[[#This Row],[pledged]]/Table2[[#This Row],[goal]]</f>
        <v>7.0634920634920634E-2</v>
      </c>
      <c r="P1421" s="8">
        <f>Table2[[#This Row],[pledged]]/Table2[[#This Row],[backers_count]]</f>
        <v>44.5</v>
      </c>
      <c r="Q1421" t="str">
        <f>LEFT(Table2[[#This Row],[Category and Sub-Category]],FIND("/",Table2[[#This Row],[Category and Sub-Category]],1)-1)</f>
        <v>publishing</v>
      </c>
      <c r="R1421" t="str">
        <f>RIGHT(Table2[[#This Row],[Category and Sub-Category]],LEN(Table2[[#This Row],[Category and Sub-Category]])-FIND("/",Table2[[#This Row],[Category and Sub-Category]],1))</f>
        <v>translations</v>
      </c>
      <c r="S1421" s="13">
        <f>(((Table2[[#This Row],[launched_at]]/60)/60)/24)+DATE(1970,1,1)</f>
        <v>42622.456238425926</v>
      </c>
      <c r="T1421" s="13">
        <f>(((Table2[[#This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Table2[[#This Row],[pledged]]/Table2[[#This Row],[goal]]</f>
        <v>2.7272727272727271E-2</v>
      </c>
      <c r="P1422" s="8">
        <f>Table2[[#This Row],[pledged]]/Table2[[#This Row],[backers_count]]</f>
        <v>1</v>
      </c>
      <c r="Q1422" t="str">
        <f>LEFT(Table2[[#This Row],[Category and Sub-Category]],FIND("/",Table2[[#This Row],[Category and Sub-Category]],1)-1)</f>
        <v>publishing</v>
      </c>
      <c r="R1422" t="str">
        <f>RIGHT(Table2[[#This Row],[Category and Sub-Category]],LEN(Table2[[#This Row],[Category and Sub-Category]])-FIND("/",Table2[[#This Row],[Category and Sub-Category]],1))</f>
        <v>translations</v>
      </c>
      <c r="S1422" s="13">
        <f>(((Table2[[#This Row],[launched_at]]/60)/60)/24)+DATE(1970,1,1)</f>
        <v>42524.667662037042</v>
      </c>
      <c r="T1422" s="13">
        <f>(((Table2[[#This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Table2[[#This Row],[pledged]]/Table2[[#This Row],[goal]]</f>
        <v>1E-3</v>
      </c>
      <c r="P1423" s="8">
        <f>Table2[[#This Row],[pledged]]/Table2[[#This Row],[backers_count]]</f>
        <v>100</v>
      </c>
      <c r="Q1423" t="str">
        <f>LEFT(Table2[[#This Row],[Category and Sub-Category]],FIND("/",Table2[[#This Row],[Category and Sub-Category]],1)-1)</f>
        <v>publishing</v>
      </c>
      <c r="R1423" t="str">
        <f>RIGHT(Table2[[#This Row],[Category and Sub-Category]],LEN(Table2[[#This Row],[Category and Sub-Category]])-FIND("/",Table2[[#This Row],[Category and Sub-Category]],1))</f>
        <v>translations</v>
      </c>
      <c r="S1423" s="13">
        <f>(((Table2[[#This Row],[launched_at]]/60)/60)/24)+DATE(1970,1,1)</f>
        <v>42013.915613425925</v>
      </c>
      <c r="T1423" s="13">
        <f>(((Table2[[#This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Table2[[#This Row],[pledged]]/Table2[[#This Row],[goal]]</f>
        <v>1.0399999999999999E-3</v>
      </c>
      <c r="P1424" s="8">
        <f>Table2[[#This Row],[pledged]]/Table2[[#This Row],[backers_count]]</f>
        <v>13</v>
      </c>
      <c r="Q1424" t="str">
        <f>LEFT(Table2[[#This Row],[Category and Sub-Category]],FIND("/",Table2[[#This Row],[Category and Sub-Category]],1)-1)</f>
        <v>publishing</v>
      </c>
      <c r="R1424" t="str">
        <f>RIGHT(Table2[[#This Row],[Category and Sub-Category]],LEN(Table2[[#This Row],[Category and Sub-Category]])-FIND("/",Table2[[#This Row],[Category and Sub-Category]],1))</f>
        <v>translations</v>
      </c>
      <c r="S1424" s="13">
        <f>(((Table2[[#This Row],[launched_at]]/60)/60)/24)+DATE(1970,1,1)</f>
        <v>42604.239629629628</v>
      </c>
      <c r="T1424" s="13">
        <f>(((Table2[[#This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Table2[[#This Row],[pledged]]/Table2[[#This Row],[goal]]</f>
        <v>3.3333333333333335E-3</v>
      </c>
      <c r="P1425" s="8">
        <f>Table2[[#This Row],[pledged]]/Table2[[#This Row],[backers_count]]</f>
        <v>100</v>
      </c>
      <c r="Q1425" t="str">
        <f>LEFT(Table2[[#This Row],[Category and Sub-Category]],FIND("/",Table2[[#This Row],[Category and Sub-Category]],1)-1)</f>
        <v>publishing</v>
      </c>
      <c r="R1425" t="str">
        <f>RIGHT(Table2[[#This Row],[Category and Sub-Category]],LEN(Table2[[#This Row],[Category and Sub-Category]])-FIND("/",Table2[[#This Row],[Category and Sub-Category]],1))</f>
        <v>translations</v>
      </c>
      <c r="S1425" s="13">
        <f>(((Table2[[#This Row],[launched_at]]/60)/60)/24)+DATE(1970,1,1)</f>
        <v>42340.360312500001</v>
      </c>
      <c r="T1425" s="13">
        <f>(((Table2[[#This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Table2[[#This Row],[pledged]]/Table2[[#This Row],[goal]]</f>
        <v>0.2036</v>
      </c>
      <c r="P1426" s="8">
        <f>Table2[[#This Row],[pledged]]/Table2[[#This Row],[backers_count]]</f>
        <v>109.07142857142857</v>
      </c>
      <c r="Q1426" t="str">
        <f>LEFT(Table2[[#This Row],[Category and Sub-Category]],FIND("/",Table2[[#This Row],[Category and Sub-Category]],1)-1)</f>
        <v>publishing</v>
      </c>
      <c r="R1426" t="str">
        <f>RIGHT(Table2[[#This Row],[Category and Sub-Category]],LEN(Table2[[#This Row],[Category and Sub-Category]])-FIND("/",Table2[[#This Row],[Category and Sub-Category]],1))</f>
        <v>translations</v>
      </c>
      <c r="S1426" s="13">
        <f>(((Table2[[#This Row],[launched_at]]/60)/60)/24)+DATE(1970,1,1)</f>
        <v>42676.717615740738</v>
      </c>
      <c r="T1426" s="13">
        <f>(((Table2[[#This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Table2[[#This Row],[pledged]]/Table2[[#This Row],[goal]]</f>
        <v>0</v>
      </c>
      <c r="P1427" s="8" t="e">
        <f>Table2[[#This Row],[pledged]]/Table2[[#This Row],[backers_count]]</f>
        <v>#DIV/0!</v>
      </c>
      <c r="Q1427" t="str">
        <f>LEFT(Table2[[#This Row],[Category and Sub-Category]],FIND("/",Table2[[#This Row],[Category and Sub-Category]],1)-1)</f>
        <v>publishing</v>
      </c>
      <c r="R1427" t="str">
        <f>RIGHT(Table2[[#This Row],[Category and Sub-Category]],LEN(Table2[[#This Row],[Category and Sub-Category]])-FIND("/",Table2[[#This Row],[Category and Sub-Category]],1))</f>
        <v>translations</v>
      </c>
      <c r="S1427" s="13">
        <f>(((Table2[[#This Row],[launched_at]]/60)/60)/24)+DATE(1970,1,1)</f>
        <v>42093.131469907406</v>
      </c>
      <c r="T1427" s="13">
        <f>(((Table2[[#This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Table2[[#This Row],[pledged]]/Table2[[#This Row],[goal]]</f>
        <v>0</v>
      </c>
      <c r="P1428" s="8" t="e">
        <f>Table2[[#This Row],[pledged]]/Table2[[#This Row],[backers_count]]</f>
        <v>#DIV/0!</v>
      </c>
      <c r="Q1428" t="str">
        <f>LEFT(Table2[[#This Row],[Category and Sub-Category]],FIND("/",Table2[[#This Row],[Category and Sub-Category]],1)-1)</f>
        <v>publishing</v>
      </c>
      <c r="R1428" t="str">
        <f>RIGHT(Table2[[#This Row],[Category and Sub-Category]],LEN(Table2[[#This Row],[Category and Sub-Category]])-FIND("/",Table2[[#This Row],[Category and Sub-Category]],1))</f>
        <v>translations</v>
      </c>
      <c r="S1428" s="13">
        <f>(((Table2[[#This Row],[launched_at]]/60)/60)/24)+DATE(1970,1,1)</f>
        <v>42180.390277777777</v>
      </c>
      <c r="T1428" s="13">
        <f>(((Table2[[#This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Table2[[#This Row],[pledged]]/Table2[[#This Row],[goal]]</f>
        <v>8.3799999999999999E-2</v>
      </c>
      <c r="P1429" s="8">
        <f>Table2[[#This Row],[pledged]]/Table2[[#This Row],[backers_count]]</f>
        <v>104.75</v>
      </c>
      <c r="Q1429" t="str">
        <f>LEFT(Table2[[#This Row],[Category and Sub-Category]],FIND("/",Table2[[#This Row],[Category and Sub-Category]],1)-1)</f>
        <v>publishing</v>
      </c>
      <c r="R1429" t="str">
        <f>RIGHT(Table2[[#This Row],[Category and Sub-Category]],LEN(Table2[[#This Row],[Category and Sub-Category]])-FIND("/",Table2[[#This Row],[Category and Sub-Category]],1))</f>
        <v>translations</v>
      </c>
      <c r="S1429" s="13">
        <f>(((Table2[[#This Row],[launched_at]]/60)/60)/24)+DATE(1970,1,1)</f>
        <v>42601.851678240739</v>
      </c>
      <c r="T1429" s="13">
        <f>(((Table2[[#This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Table2[[#This Row],[pledged]]/Table2[[#This Row],[goal]]</f>
        <v>4.4999999999999998E-2</v>
      </c>
      <c r="P1430" s="8">
        <f>Table2[[#This Row],[pledged]]/Table2[[#This Row],[backers_count]]</f>
        <v>15</v>
      </c>
      <c r="Q1430" t="str">
        <f>LEFT(Table2[[#This Row],[Category and Sub-Category]],FIND("/",Table2[[#This Row],[Category and Sub-Category]],1)-1)</f>
        <v>publishing</v>
      </c>
      <c r="R1430" t="str">
        <f>RIGHT(Table2[[#This Row],[Category and Sub-Category]],LEN(Table2[[#This Row],[Category and Sub-Category]])-FIND("/",Table2[[#This Row],[Category and Sub-Category]],1))</f>
        <v>translations</v>
      </c>
      <c r="S1430" s="13">
        <f>(((Table2[[#This Row],[launched_at]]/60)/60)/24)+DATE(1970,1,1)</f>
        <v>42432.379826388889</v>
      </c>
      <c r="T1430" s="13">
        <f>(((Table2[[#This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Table2[[#This Row],[pledged]]/Table2[[#This Row],[goal]]</f>
        <v>0</v>
      </c>
      <c r="P1431" s="8" t="e">
        <f>Table2[[#This Row],[pledged]]/Table2[[#This Row],[backers_count]]</f>
        <v>#DIV/0!</v>
      </c>
      <c r="Q1431" t="str">
        <f>LEFT(Table2[[#This Row],[Category and Sub-Category]],FIND("/",Table2[[#This Row],[Category and Sub-Category]],1)-1)</f>
        <v>publishing</v>
      </c>
      <c r="R1431" t="str">
        <f>RIGHT(Table2[[#This Row],[Category and Sub-Category]],LEN(Table2[[#This Row],[Category and Sub-Category]])-FIND("/",Table2[[#This Row],[Category and Sub-Category]],1))</f>
        <v>translations</v>
      </c>
      <c r="S1431" s="13">
        <f>(((Table2[[#This Row],[launched_at]]/60)/60)/24)+DATE(1970,1,1)</f>
        <v>42074.060671296291</v>
      </c>
      <c r="T1431" s="13">
        <f>(((Table2[[#This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Table2[[#This Row],[pledged]]/Table2[[#This Row],[goal]]</f>
        <v>8.0600000000000005E-2</v>
      </c>
      <c r="P1432" s="8">
        <f>Table2[[#This Row],[pledged]]/Table2[[#This Row],[backers_count]]</f>
        <v>80.599999999999994</v>
      </c>
      <c r="Q1432" t="str">
        <f>LEFT(Table2[[#This Row],[Category and Sub-Category]],FIND("/",Table2[[#This Row],[Category and Sub-Category]],1)-1)</f>
        <v>publishing</v>
      </c>
      <c r="R1432" t="str">
        <f>RIGHT(Table2[[#This Row],[Category and Sub-Category]],LEN(Table2[[#This Row],[Category and Sub-Category]])-FIND("/",Table2[[#This Row],[Category and Sub-Category]],1))</f>
        <v>translations</v>
      </c>
      <c r="S1432" s="13">
        <f>(((Table2[[#This Row],[launched_at]]/60)/60)/24)+DATE(1970,1,1)</f>
        <v>41961.813518518517</v>
      </c>
      <c r="T1432" s="13">
        <f>(((Table2[[#This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Table2[[#This Row],[pledged]]/Table2[[#This Row],[goal]]</f>
        <v>0.31947058823529412</v>
      </c>
      <c r="P1433" s="8">
        <f>Table2[[#This Row],[pledged]]/Table2[[#This Row],[backers_count]]</f>
        <v>115.55319148936171</v>
      </c>
      <c r="Q1433" t="str">
        <f>LEFT(Table2[[#This Row],[Category and Sub-Category]],FIND("/",Table2[[#This Row],[Category and Sub-Category]],1)-1)</f>
        <v>publishing</v>
      </c>
      <c r="R1433" t="str">
        <f>RIGHT(Table2[[#This Row],[Category and Sub-Category]],LEN(Table2[[#This Row],[Category and Sub-Category]])-FIND("/",Table2[[#This Row],[Category and Sub-Category]],1))</f>
        <v>translations</v>
      </c>
      <c r="S1433" s="13">
        <f>(((Table2[[#This Row],[launched_at]]/60)/60)/24)+DATE(1970,1,1)</f>
        <v>42304.210833333331</v>
      </c>
      <c r="T1433" s="13">
        <f>(((Table2[[#This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Table2[[#This Row],[pledged]]/Table2[[#This Row],[goal]]</f>
        <v>0</v>
      </c>
      <c r="P1434" s="8" t="e">
        <f>Table2[[#This Row],[pledged]]/Table2[[#This Row],[backers_count]]</f>
        <v>#DIV/0!</v>
      </c>
      <c r="Q1434" t="str">
        <f>LEFT(Table2[[#This Row],[Category and Sub-Category]],FIND("/",Table2[[#This Row],[Category and Sub-Category]],1)-1)</f>
        <v>publishing</v>
      </c>
      <c r="R1434" t="str">
        <f>RIGHT(Table2[[#This Row],[Category and Sub-Category]],LEN(Table2[[#This Row],[Category and Sub-Category]])-FIND("/",Table2[[#This Row],[Category and Sub-Category]],1))</f>
        <v>translations</v>
      </c>
      <c r="S1434" s="13">
        <f>(((Table2[[#This Row],[launched_at]]/60)/60)/24)+DATE(1970,1,1)</f>
        <v>42175.780416666668</v>
      </c>
      <c r="T1434" s="13">
        <f>(((Table2[[#This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Table2[[#This Row],[pledged]]/Table2[[#This Row],[goal]]</f>
        <v>6.7083333333333328E-2</v>
      </c>
      <c r="P1435" s="8">
        <f>Table2[[#This Row],[pledged]]/Table2[[#This Row],[backers_count]]</f>
        <v>80.5</v>
      </c>
      <c r="Q1435" t="str">
        <f>LEFT(Table2[[#This Row],[Category and Sub-Category]],FIND("/",Table2[[#This Row],[Category and Sub-Category]],1)-1)</f>
        <v>publishing</v>
      </c>
      <c r="R1435" t="str">
        <f>RIGHT(Table2[[#This Row],[Category and Sub-Category]],LEN(Table2[[#This Row],[Category and Sub-Category]])-FIND("/",Table2[[#This Row],[Category and Sub-Category]],1))</f>
        <v>translations</v>
      </c>
      <c r="S1435" s="13">
        <f>(((Table2[[#This Row],[launched_at]]/60)/60)/24)+DATE(1970,1,1)</f>
        <v>42673.625868055555</v>
      </c>
      <c r="T1435" s="13">
        <f>(((Table2[[#This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Table2[[#This Row],[pledged]]/Table2[[#This Row],[goal]]</f>
        <v>9.987804878048781E-2</v>
      </c>
      <c r="P1436" s="8">
        <f>Table2[[#This Row],[pledged]]/Table2[[#This Row],[backers_count]]</f>
        <v>744.5454545454545</v>
      </c>
      <c r="Q1436" t="str">
        <f>LEFT(Table2[[#This Row],[Category and Sub-Category]],FIND("/",Table2[[#This Row],[Category and Sub-Category]],1)-1)</f>
        <v>publishing</v>
      </c>
      <c r="R1436" t="str">
        <f>RIGHT(Table2[[#This Row],[Category and Sub-Category]],LEN(Table2[[#This Row],[Category and Sub-Category]])-FIND("/",Table2[[#This Row],[Category and Sub-Category]],1))</f>
        <v>translations</v>
      </c>
      <c r="S1436" s="13">
        <f>(((Table2[[#This Row],[launched_at]]/60)/60)/24)+DATE(1970,1,1)</f>
        <v>42142.767106481479</v>
      </c>
      <c r="T1436" s="13">
        <f>(((Table2[[#This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Table2[[#This Row],[pledged]]/Table2[[#This Row],[goal]]</f>
        <v>1E-3</v>
      </c>
      <c r="P1437" s="8">
        <f>Table2[[#This Row],[pledged]]/Table2[[#This Row],[backers_count]]</f>
        <v>7.5</v>
      </c>
      <c r="Q1437" t="str">
        <f>LEFT(Table2[[#This Row],[Category and Sub-Category]],FIND("/",Table2[[#This Row],[Category and Sub-Category]],1)-1)</f>
        <v>publishing</v>
      </c>
      <c r="R1437" t="str">
        <f>RIGHT(Table2[[#This Row],[Category and Sub-Category]],LEN(Table2[[#This Row],[Category and Sub-Category]])-FIND("/",Table2[[#This Row],[Category and Sub-Category]],1))</f>
        <v>translations</v>
      </c>
      <c r="S1437" s="13">
        <f>(((Table2[[#This Row],[launched_at]]/60)/60)/24)+DATE(1970,1,1)</f>
        <v>42258.780324074076</v>
      </c>
      <c r="T1437" s="13">
        <f>(((Table2[[#This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Table2[[#This Row],[pledged]]/Table2[[#This Row],[goal]]</f>
        <v>7.7000000000000002E-3</v>
      </c>
      <c r="P1438" s="8">
        <f>Table2[[#This Row],[pledged]]/Table2[[#This Row],[backers_count]]</f>
        <v>38.5</v>
      </c>
      <c r="Q1438" t="str">
        <f>LEFT(Table2[[#This Row],[Category and Sub-Category]],FIND("/",Table2[[#This Row],[Category and Sub-Category]],1)-1)</f>
        <v>publishing</v>
      </c>
      <c r="R1438" t="str">
        <f>RIGHT(Table2[[#This Row],[Category and Sub-Category]],LEN(Table2[[#This Row],[Category and Sub-Category]])-FIND("/",Table2[[#This Row],[Category and Sub-Category]],1))</f>
        <v>translations</v>
      </c>
      <c r="S1438" s="13">
        <f>(((Table2[[#This Row],[launched_at]]/60)/60)/24)+DATE(1970,1,1)</f>
        <v>42391.35019675926</v>
      </c>
      <c r="T1438" s="13">
        <f>(((Table2[[#This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Table2[[#This Row],[pledged]]/Table2[[#This Row],[goal]]</f>
        <v>0.26900000000000002</v>
      </c>
      <c r="P1439" s="8">
        <f>Table2[[#This Row],[pledged]]/Table2[[#This Row],[backers_count]]</f>
        <v>36.68181818181818</v>
      </c>
      <c r="Q1439" t="str">
        <f>LEFT(Table2[[#This Row],[Category and Sub-Category]],FIND("/",Table2[[#This Row],[Category and Sub-Category]],1)-1)</f>
        <v>publishing</v>
      </c>
      <c r="R1439" t="str">
        <f>RIGHT(Table2[[#This Row],[Category and Sub-Category]],LEN(Table2[[#This Row],[Category and Sub-Category]])-FIND("/",Table2[[#This Row],[Category and Sub-Category]],1))</f>
        <v>translations</v>
      </c>
      <c r="S1439" s="13">
        <f>(((Table2[[#This Row],[launched_at]]/60)/60)/24)+DATE(1970,1,1)</f>
        <v>41796.531701388885</v>
      </c>
      <c r="T1439" s="13">
        <f>(((Table2[[#This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Table2[[#This Row],[pledged]]/Table2[[#This Row],[goal]]</f>
        <v>0.03</v>
      </c>
      <c r="P1440" s="8">
        <f>Table2[[#This Row],[pledged]]/Table2[[#This Row],[backers_count]]</f>
        <v>75</v>
      </c>
      <c r="Q1440" t="str">
        <f>LEFT(Table2[[#This Row],[Category and Sub-Category]],FIND("/",Table2[[#This Row],[Category and Sub-Category]],1)-1)</f>
        <v>publishing</v>
      </c>
      <c r="R1440" t="str">
        <f>RIGHT(Table2[[#This Row],[Category and Sub-Category]],LEN(Table2[[#This Row],[Category and Sub-Category]])-FIND("/",Table2[[#This Row],[Category and Sub-Category]],1))</f>
        <v>translations</v>
      </c>
      <c r="S1440" s="13">
        <f>(((Table2[[#This Row],[launched_at]]/60)/60)/24)+DATE(1970,1,1)</f>
        <v>42457.871516203704</v>
      </c>
      <c r="T1440" s="13">
        <f>(((Table2[[#This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Table2[[#This Row],[pledged]]/Table2[[#This Row],[goal]]</f>
        <v>6.6055045871559637E-2</v>
      </c>
      <c r="P1441" s="8">
        <f>Table2[[#This Row],[pledged]]/Table2[[#This Row],[backers_count]]</f>
        <v>30</v>
      </c>
      <c r="Q1441" t="str">
        <f>LEFT(Table2[[#This Row],[Category and Sub-Category]],FIND("/",Table2[[#This Row],[Category and Sub-Category]],1)-1)</f>
        <v>publishing</v>
      </c>
      <c r="R1441" t="str">
        <f>RIGHT(Table2[[#This Row],[Category and Sub-Category]],LEN(Table2[[#This Row],[Category and Sub-Category]])-FIND("/",Table2[[#This Row],[Category and Sub-Category]],1))</f>
        <v>translations</v>
      </c>
      <c r="S1441" s="13">
        <f>(((Table2[[#This Row],[launched_at]]/60)/60)/24)+DATE(1970,1,1)</f>
        <v>42040.829872685179</v>
      </c>
      <c r="T1441" s="13">
        <f>(((Table2[[#This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Table2[[#This Row],[pledged]]/Table2[[#This Row],[goal]]</f>
        <v>7.6923076923076926E-5</v>
      </c>
      <c r="P1442" s="8">
        <f>Table2[[#This Row],[pledged]]/Table2[[#This Row],[backers_count]]</f>
        <v>1</v>
      </c>
      <c r="Q1442" t="str">
        <f>LEFT(Table2[[#This Row],[Category and Sub-Category]],FIND("/",Table2[[#This Row],[Category and Sub-Category]],1)-1)</f>
        <v>publishing</v>
      </c>
      <c r="R1442" t="str">
        <f>RIGHT(Table2[[#This Row],[Category and Sub-Category]],LEN(Table2[[#This Row],[Category and Sub-Category]])-FIND("/",Table2[[#This Row],[Category and Sub-Category]],1))</f>
        <v>translations</v>
      </c>
      <c r="S1442" s="13">
        <f>(((Table2[[#This Row],[launched_at]]/60)/60)/24)+DATE(1970,1,1)</f>
        <v>42486.748414351852</v>
      </c>
      <c r="T1442" s="13">
        <f>(((Table2[[#This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Table2[[#This Row],[pledged]]/Table2[[#This Row],[goal]]</f>
        <v>1.1222222222222222E-2</v>
      </c>
      <c r="P1443" s="8">
        <f>Table2[[#This Row],[pledged]]/Table2[[#This Row],[backers_count]]</f>
        <v>673.33333333333337</v>
      </c>
      <c r="Q1443" t="str">
        <f>LEFT(Table2[[#This Row],[Category and Sub-Category]],FIND("/",Table2[[#This Row],[Category and Sub-Category]],1)-1)</f>
        <v>publishing</v>
      </c>
      <c r="R1443" t="str">
        <f>RIGHT(Table2[[#This Row],[Category and Sub-Category]],LEN(Table2[[#This Row],[Category and Sub-Category]])-FIND("/",Table2[[#This Row],[Category and Sub-Category]],1))</f>
        <v>translations</v>
      </c>
      <c r="S1443" s="13">
        <f>(((Table2[[#This Row],[launched_at]]/60)/60)/24)+DATE(1970,1,1)</f>
        <v>42198.765844907408</v>
      </c>
      <c r="T1443" s="13">
        <f>(((Table2[[#This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Table2[[#This Row],[pledged]]/Table2[[#This Row],[goal]]</f>
        <v>0</v>
      </c>
      <c r="P1444" s="8" t="e">
        <f>Table2[[#This Row],[pledged]]/Table2[[#This Row],[backers_count]]</f>
        <v>#DIV/0!</v>
      </c>
      <c r="Q1444" t="str">
        <f>LEFT(Table2[[#This Row],[Category and Sub-Category]],FIND("/",Table2[[#This Row],[Category and Sub-Category]],1)-1)</f>
        <v>publishing</v>
      </c>
      <c r="R1444" t="str">
        <f>RIGHT(Table2[[#This Row],[Category and Sub-Category]],LEN(Table2[[#This Row],[Category and Sub-Category]])-FIND("/",Table2[[#This Row],[Category and Sub-Category]],1))</f>
        <v>translations</v>
      </c>
      <c r="S1444" s="13">
        <f>(((Table2[[#This Row],[launched_at]]/60)/60)/24)+DATE(1970,1,1)</f>
        <v>42485.64534722222</v>
      </c>
      <c r="T1444" s="13">
        <f>(((Table2[[#This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Table2[[#This Row],[pledged]]/Table2[[#This Row],[goal]]</f>
        <v>0</v>
      </c>
      <c r="P1445" s="8" t="e">
        <f>Table2[[#This Row],[pledged]]/Table2[[#This Row],[backers_count]]</f>
        <v>#DIV/0!</v>
      </c>
      <c r="Q1445" t="str">
        <f>LEFT(Table2[[#This Row],[Category and Sub-Category]],FIND("/",Table2[[#This Row],[Category and Sub-Category]],1)-1)</f>
        <v>publishing</v>
      </c>
      <c r="R1445" t="str">
        <f>RIGHT(Table2[[#This Row],[Category and Sub-Category]],LEN(Table2[[#This Row],[Category and Sub-Category]])-FIND("/",Table2[[#This Row],[Category and Sub-Category]],1))</f>
        <v>translations</v>
      </c>
      <c r="S1445" s="13">
        <f>(((Table2[[#This Row],[launched_at]]/60)/60)/24)+DATE(1970,1,1)</f>
        <v>42707.926030092596</v>
      </c>
      <c r="T1445" s="13">
        <f>(((Table2[[#This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Table2[[#This Row],[pledged]]/Table2[[#This Row],[goal]]</f>
        <v>0</v>
      </c>
      <c r="P1446" s="8" t="e">
        <f>Table2[[#This Row],[pledged]]/Table2[[#This Row],[backers_count]]</f>
        <v>#DIV/0!</v>
      </c>
      <c r="Q1446" t="str">
        <f>LEFT(Table2[[#This Row],[Category and Sub-Category]],FIND("/",Table2[[#This Row],[Category and Sub-Category]],1)-1)</f>
        <v>publishing</v>
      </c>
      <c r="R1446" t="str">
        <f>RIGHT(Table2[[#This Row],[Category and Sub-Category]],LEN(Table2[[#This Row],[Category and Sub-Category]])-FIND("/",Table2[[#This Row],[Category and Sub-Category]],1))</f>
        <v>translations</v>
      </c>
      <c r="S1446" s="13">
        <f>(((Table2[[#This Row],[launched_at]]/60)/60)/24)+DATE(1970,1,1)</f>
        <v>42199.873402777783</v>
      </c>
      <c r="T1446" s="13">
        <f>(((Table2[[#This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Table2[[#This Row],[pledged]]/Table2[[#This Row],[goal]]</f>
        <v>0</v>
      </c>
      <c r="P1447" s="8" t="e">
        <f>Table2[[#This Row],[pledged]]/Table2[[#This Row],[backers_count]]</f>
        <v>#DIV/0!</v>
      </c>
      <c r="Q1447" t="str">
        <f>LEFT(Table2[[#This Row],[Category and Sub-Category]],FIND("/",Table2[[#This Row],[Category and Sub-Category]],1)-1)</f>
        <v>publishing</v>
      </c>
      <c r="R1447" t="str">
        <f>RIGHT(Table2[[#This Row],[Category and Sub-Category]],LEN(Table2[[#This Row],[Category and Sub-Category]])-FIND("/",Table2[[#This Row],[Category and Sub-Category]],1))</f>
        <v>translations</v>
      </c>
      <c r="S1447" s="13">
        <f>(((Table2[[#This Row],[launched_at]]/60)/60)/24)+DATE(1970,1,1)</f>
        <v>42139.542303240742</v>
      </c>
      <c r="T1447" s="13">
        <f>(((Table2[[#This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Table2[[#This Row],[pledged]]/Table2[[#This Row],[goal]]</f>
        <v>0</v>
      </c>
      <c r="P1448" s="8" t="e">
        <f>Table2[[#This Row],[pledged]]/Table2[[#This Row],[backers_count]]</f>
        <v>#DIV/0!</v>
      </c>
      <c r="Q1448" t="str">
        <f>LEFT(Table2[[#This Row],[Category and Sub-Category]],FIND("/",Table2[[#This Row],[Category and Sub-Category]],1)-1)</f>
        <v>publishing</v>
      </c>
      <c r="R1448" t="str">
        <f>RIGHT(Table2[[#This Row],[Category and Sub-Category]],LEN(Table2[[#This Row],[Category and Sub-Category]])-FIND("/",Table2[[#This Row],[Category and Sub-Category]],1))</f>
        <v>translations</v>
      </c>
      <c r="S1448" s="13">
        <f>(((Table2[[#This Row],[launched_at]]/60)/60)/24)+DATE(1970,1,1)</f>
        <v>42461.447662037041</v>
      </c>
      <c r="T1448" s="13">
        <f>(((Table2[[#This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Table2[[#This Row],[pledged]]/Table2[[#This Row],[goal]]</f>
        <v>1.4999999999999999E-4</v>
      </c>
      <c r="P1449" s="8">
        <f>Table2[[#This Row],[pledged]]/Table2[[#This Row],[backers_count]]</f>
        <v>25</v>
      </c>
      <c r="Q1449" t="str">
        <f>LEFT(Table2[[#This Row],[Category and Sub-Category]],FIND("/",Table2[[#This Row],[Category and Sub-Category]],1)-1)</f>
        <v>publishing</v>
      </c>
      <c r="R1449" t="str">
        <f>RIGHT(Table2[[#This Row],[Category and Sub-Category]],LEN(Table2[[#This Row],[Category and Sub-Category]])-FIND("/",Table2[[#This Row],[Category and Sub-Category]],1))</f>
        <v>translations</v>
      </c>
      <c r="S1449" s="13">
        <f>(((Table2[[#This Row],[launched_at]]/60)/60)/24)+DATE(1970,1,1)</f>
        <v>42529.730717592596</v>
      </c>
      <c r="T1449" s="13">
        <f>(((Table2[[#This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Table2[[#This Row],[pledged]]/Table2[[#This Row],[goal]]</f>
        <v>0</v>
      </c>
      <c r="P1450" s="8" t="e">
        <f>Table2[[#This Row],[pledged]]/Table2[[#This Row],[backers_count]]</f>
        <v>#DIV/0!</v>
      </c>
      <c r="Q1450" t="str">
        <f>LEFT(Table2[[#This Row],[Category and Sub-Category]],FIND("/",Table2[[#This Row],[Category and Sub-Category]],1)-1)</f>
        <v>publishing</v>
      </c>
      <c r="R1450" t="str">
        <f>RIGHT(Table2[[#This Row],[Category and Sub-Category]],LEN(Table2[[#This Row],[Category and Sub-Category]])-FIND("/",Table2[[#This Row],[Category and Sub-Category]],1))</f>
        <v>translations</v>
      </c>
      <c r="S1450" s="13">
        <f>(((Table2[[#This Row],[launched_at]]/60)/60)/24)+DATE(1970,1,1)</f>
        <v>42115.936550925922</v>
      </c>
      <c r="T1450" s="13">
        <f>(((Table2[[#This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Table2[[#This Row],[pledged]]/Table2[[#This Row],[goal]]</f>
        <v>0</v>
      </c>
      <c r="P1451" s="8" t="e">
        <f>Table2[[#This Row],[pledged]]/Table2[[#This Row],[backers_count]]</f>
        <v>#DIV/0!</v>
      </c>
      <c r="Q1451" t="str">
        <f>LEFT(Table2[[#This Row],[Category and Sub-Category]],FIND("/",Table2[[#This Row],[Category and Sub-Category]],1)-1)</f>
        <v>publishing</v>
      </c>
      <c r="R1451" t="str">
        <f>RIGHT(Table2[[#This Row],[Category and Sub-Category]],LEN(Table2[[#This Row],[Category and Sub-Category]])-FIND("/",Table2[[#This Row],[Category and Sub-Category]],1))</f>
        <v>translations</v>
      </c>
      <c r="S1451" s="13">
        <f>(((Table2[[#This Row],[launched_at]]/60)/60)/24)+DATE(1970,1,1)</f>
        <v>42086.811400462961</v>
      </c>
      <c r="T1451" s="13">
        <f>(((Table2[[#This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Table2[[#This Row],[pledged]]/Table2[[#This Row],[goal]]</f>
        <v>1.0000000000000001E-5</v>
      </c>
      <c r="P1452" s="8">
        <f>Table2[[#This Row],[pledged]]/Table2[[#This Row],[backers_count]]</f>
        <v>1</v>
      </c>
      <c r="Q1452" t="str">
        <f>LEFT(Table2[[#This Row],[Category and Sub-Category]],FIND("/",Table2[[#This Row],[Category and Sub-Category]],1)-1)</f>
        <v>publishing</v>
      </c>
      <c r="R1452" t="str">
        <f>RIGHT(Table2[[#This Row],[Category and Sub-Category]],LEN(Table2[[#This Row],[Category and Sub-Category]])-FIND("/",Table2[[#This Row],[Category and Sub-Category]],1))</f>
        <v>translations</v>
      </c>
      <c r="S1452" s="13">
        <f>(((Table2[[#This Row],[launched_at]]/60)/60)/24)+DATE(1970,1,1)</f>
        <v>42390.171261574069</v>
      </c>
      <c r="T1452" s="13">
        <f>(((Table2[[#This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Table2[[#This Row],[pledged]]/Table2[[#This Row],[goal]]</f>
        <v>1.0554089709762533E-4</v>
      </c>
      <c r="P1453" s="8">
        <f>Table2[[#This Row],[pledged]]/Table2[[#This Row],[backers_count]]</f>
        <v>1</v>
      </c>
      <c r="Q1453" t="str">
        <f>LEFT(Table2[[#This Row],[Category and Sub-Category]],FIND("/",Table2[[#This Row],[Category and Sub-Category]],1)-1)</f>
        <v>publishing</v>
      </c>
      <c r="R1453" t="str">
        <f>RIGHT(Table2[[#This Row],[Category and Sub-Category]],LEN(Table2[[#This Row],[Category and Sub-Category]])-FIND("/",Table2[[#This Row],[Category and Sub-Category]],1))</f>
        <v>translations</v>
      </c>
      <c r="S1453" s="13">
        <f>(((Table2[[#This Row],[launched_at]]/60)/60)/24)+DATE(1970,1,1)</f>
        <v>41931.959016203706</v>
      </c>
      <c r="T1453" s="13">
        <f>(((Table2[[#This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Table2[[#This Row],[pledged]]/Table2[[#This Row],[goal]]</f>
        <v>0</v>
      </c>
      <c r="P1454" s="8" t="e">
        <f>Table2[[#This Row],[pledged]]/Table2[[#This Row],[backers_count]]</f>
        <v>#DIV/0!</v>
      </c>
      <c r="Q1454" t="str">
        <f>LEFT(Table2[[#This Row],[Category and Sub-Category]],FIND("/",Table2[[#This Row],[Category and Sub-Category]],1)-1)</f>
        <v>publishing</v>
      </c>
      <c r="R1454" t="str">
        <f>RIGHT(Table2[[#This Row],[Category and Sub-Category]],LEN(Table2[[#This Row],[Category and Sub-Category]])-FIND("/",Table2[[#This Row],[Category and Sub-Category]],1))</f>
        <v>translations</v>
      </c>
      <c r="S1454" s="13">
        <f>(((Table2[[#This Row],[launched_at]]/60)/60)/24)+DATE(1970,1,1)</f>
        <v>41818.703275462962</v>
      </c>
      <c r="T1454" s="13">
        <f>(((Table2[[#This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Table2[[#This Row],[pledged]]/Table2[[#This Row],[goal]]</f>
        <v>0</v>
      </c>
      <c r="P1455" s="8" t="e">
        <f>Table2[[#This Row],[pledged]]/Table2[[#This Row],[backers_count]]</f>
        <v>#DIV/0!</v>
      </c>
      <c r="Q1455" t="str">
        <f>LEFT(Table2[[#This Row],[Category and Sub-Category]],FIND("/",Table2[[#This Row],[Category and Sub-Category]],1)-1)</f>
        <v>publishing</v>
      </c>
      <c r="R1455" t="str">
        <f>RIGHT(Table2[[#This Row],[Category and Sub-Category]],LEN(Table2[[#This Row],[Category and Sub-Category]])-FIND("/",Table2[[#This Row],[Category and Sub-Category]],1))</f>
        <v>translations</v>
      </c>
      <c r="S1455" s="13">
        <f>(((Table2[[#This Row],[launched_at]]/60)/60)/24)+DATE(1970,1,1)</f>
        <v>42795.696145833332</v>
      </c>
      <c r="T1455" s="13">
        <f>(((Table2[[#This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Table2[[#This Row],[pledged]]/Table2[[#This Row],[goal]]</f>
        <v>8.5714285714285719E-3</v>
      </c>
      <c r="P1456" s="8">
        <f>Table2[[#This Row],[pledged]]/Table2[[#This Row],[backers_count]]</f>
        <v>15</v>
      </c>
      <c r="Q1456" t="str">
        <f>LEFT(Table2[[#This Row],[Category and Sub-Category]],FIND("/",Table2[[#This Row],[Category and Sub-Category]],1)-1)</f>
        <v>publishing</v>
      </c>
      <c r="R1456" t="str">
        <f>RIGHT(Table2[[#This Row],[Category and Sub-Category]],LEN(Table2[[#This Row],[Category and Sub-Category]])-FIND("/",Table2[[#This Row],[Category and Sub-Category]],1))</f>
        <v>translations</v>
      </c>
      <c r="S1456" s="13">
        <f>(((Table2[[#This Row],[launched_at]]/60)/60)/24)+DATE(1970,1,1)</f>
        <v>42463.866666666669</v>
      </c>
      <c r="T1456" s="13">
        <f>(((Table2[[#This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Table2[[#This Row],[pledged]]/Table2[[#This Row],[goal]]</f>
        <v>0.105</v>
      </c>
      <c r="P1457" s="8">
        <f>Table2[[#This Row],[pledged]]/Table2[[#This Row],[backers_count]]</f>
        <v>225</v>
      </c>
      <c r="Q1457" t="str">
        <f>LEFT(Table2[[#This Row],[Category and Sub-Category]],FIND("/",Table2[[#This Row],[Category and Sub-Category]],1)-1)</f>
        <v>publishing</v>
      </c>
      <c r="R1457" t="str">
        <f>RIGHT(Table2[[#This Row],[Category and Sub-Category]],LEN(Table2[[#This Row],[Category and Sub-Category]])-FIND("/",Table2[[#This Row],[Category and Sub-Category]],1))</f>
        <v>translations</v>
      </c>
      <c r="S1457" s="13">
        <f>(((Table2[[#This Row],[launched_at]]/60)/60)/24)+DATE(1970,1,1)</f>
        <v>41832.672685185185</v>
      </c>
      <c r="T1457" s="13">
        <f>(((Table2[[#This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Table2[[#This Row],[pledged]]/Table2[[#This Row],[goal]]</f>
        <v>2.9000000000000001E-2</v>
      </c>
      <c r="P1458" s="8">
        <f>Table2[[#This Row],[pledged]]/Table2[[#This Row],[backers_count]]</f>
        <v>48.333333333333336</v>
      </c>
      <c r="Q1458" t="str">
        <f>LEFT(Table2[[#This Row],[Category and Sub-Category]],FIND("/",Table2[[#This Row],[Category and Sub-Category]],1)-1)</f>
        <v>publishing</v>
      </c>
      <c r="R1458" t="str">
        <f>RIGHT(Table2[[#This Row],[Category and Sub-Category]],LEN(Table2[[#This Row],[Category and Sub-Category]])-FIND("/",Table2[[#This Row],[Category and Sub-Category]],1))</f>
        <v>translations</v>
      </c>
      <c r="S1458" s="13">
        <f>(((Table2[[#This Row],[launched_at]]/60)/60)/24)+DATE(1970,1,1)</f>
        <v>42708.668576388889</v>
      </c>
      <c r="T1458" s="13">
        <f>(((Table2[[#This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Table2[[#This Row],[pledged]]/Table2[[#This Row],[goal]]</f>
        <v>0</v>
      </c>
      <c r="P1459" s="8" t="e">
        <f>Table2[[#This Row],[pledged]]/Table2[[#This Row],[backers_count]]</f>
        <v>#DIV/0!</v>
      </c>
      <c r="Q1459" t="str">
        <f>LEFT(Table2[[#This Row],[Category and Sub-Category]],FIND("/",Table2[[#This Row],[Category and Sub-Category]],1)-1)</f>
        <v>publishing</v>
      </c>
      <c r="R1459" t="str">
        <f>RIGHT(Table2[[#This Row],[Category and Sub-Category]],LEN(Table2[[#This Row],[Category and Sub-Category]])-FIND("/",Table2[[#This Row],[Category and Sub-Category]],1))</f>
        <v>translations</v>
      </c>
      <c r="S1459" s="13">
        <f>(((Table2[[#This Row],[launched_at]]/60)/60)/24)+DATE(1970,1,1)</f>
        <v>42289.89634259259</v>
      </c>
      <c r="T1459" s="13">
        <f>(((Table2[[#This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Table2[[#This Row],[pledged]]/Table2[[#This Row],[goal]]</f>
        <v>0</v>
      </c>
      <c r="P1460" s="8" t="e">
        <f>Table2[[#This Row],[pledged]]/Table2[[#This Row],[backers_count]]</f>
        <v>#DIV/0!</v>
      </c>
      <c r="Q1460" t="str">
        <f>LEFT(Table2[[#This Row],[Category and Sub-Category]],FIND("/",Table2[[#This Row],[Category and Sub-Category]],1)-1)</f>
        <v>publishing</v>
      </c>
      <c r="R1460" t="str">
        <f>RIGHT(Table2[[#This Row],[Category and Sub-Category]],LEN(Table2[[#This Row],[Category and Sub-Category]])-FIND("/",Table2[[#This Row],[Category and Sub-Category]],1))</f>
        <v>translations</v>
      </c>
      <c r="S1460" s="13">
        <f>(((Table2[[#This Row],[launched_at]]/60)/60)/24)+DATE(1970,1,1)</f>
        <v>41831.705555555556</v>
      </c>
      <c r="T1460" s="13">
        <f>(((Table2[[#This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Table2[[#This Row],[pledged]]/Table2[[#This Row],[goal]]</f>
        <v>0</v>
      </c>
      <c r="P1461" s="8" t="e">
        <f>Table2[[#This Row],[pledged]]/Table2[[#This Row],[backers_count]]</f>
        <v>#DIV/0!</v>
      </c>
      <c r="Q1461" t="str">
        <f>LEFT(Table2[[#This Row],[Category and Sub-Category]],FIND("/",Table2[[#This Row],[Category and Sub-Category]],1)-1)</f>
        <v>publishing</v>
      </c>
      <c r="R1461" t="str">
        <f>RIGHT(Table2[[#This Row],[Category and Sub-Category]],LEN(Table2[[#This Row],[Category and Sub-Category]])-FIND("/",Table2[[#This Row],[Category and Sub-Category]],1))</f>
        <v>translations</v>
      </c>
      <c r="S1461" s="13">
        <f>(((Table2[[#This Row],[launched_at]]/60)/60)/24)+DATE(1970,1,1)</f>
        <v>42312.204814814817</v>
      </c>
      <c r="T1461" s="13">
        <f>(((Table2[[#This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Table2[[#This Row],[pledged]]/Table2[[#This Row],[goal]]</f>
        <v>0</v>
      </c>
      <c r="P1462" s="8" t="e">
        <f>Table2[[#This Row],[pledged]]/Table2[[#This Row],[backers_count]]</f>
        <v>#DIV/0!</v>
      </c>
      <c r="Q1462" t="str">
        <f>LEFT(Table2[[#This Row],[Category and Sub-Category]],FIND("/",Table2[[#This Row],[Category and Sub-Category]],1)-1)</f>
        <v>publishing</v>
      </c>
      <c r="R1462" t="str">
        <f>RIGHT(Table2[[#This Row],[Category and Sub-Category]],LEN(Table2[[#This Row],[Category and Sub-Category]])-FIND("/",Table2[[#This Row],[Category and Sub-Category]],1))</f>
        <v>translations</v>
      </c>
      <c r="S1462" s="13">
        <f>(((Table2[[#This Row],[launched_at]]/60)/60)/24)+DATE(1970,1,1)</f>
        <v>41915.896967592591</v>
      </c>
      <c r="T1462" s="13">
        <f>(((Table2[[#This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Table2[[#This Row],[pledged]]/Table2[[#This Row],[goal]]</f>
        <v>1.012446</v>
      </c>
      <c r="P1463" s="8">
        <f>Table2[[#This Row],[pledged]]/Table2[[#This Row],[backers_count]]</f>
        <v>44.66673529411765</v>
      </c>
      <c r="Q1463" t="str">
        <f>LEFT(Table2[[#This Row],[Category and Sub-Category]],FIND("/",Table2[[#This Row],[Category and Sub-Category]],1)-1)</f>
        <v>publishing</v>
      </c>
      <c r="R1463" t="str">
        <f>RIGHT(Table2[[#This Row],[Category and Sub-Category]],LEN(Table2[[#This Row],[Category and Sub-Category]])-FIND("/",Table2[[#This Row],[Category and Sub-Category]],1))</f>
        <v>radio &amp; podcasts</v>
      </c>
      <c r="S1463" s="13">
        <f>(((Table2[[#This Row],[launched_at]]/60)/60)/24)+DATE(1970,1,1)</f>
        <v>41899.645300925928</v>
      </c>
      <c r="T1463" s="13">
        <f>(((Table2[[#This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Table2[[#This Row],[pledged]]/Table2[[#This Row],[goal]]</f>
        <v>1.085175</v>
      </c>
      <c r="P1464" s="8">
        <f>Table2[[#This Row],[pledged]]/Table2[[#This Row],[backers_count]]</f>
        <v>28.937999999999999</v>
      </c>
      <c r="Q1464" t="str">
        <f>LEFT(Table2[[#This Row],[Category and Sub-Category]],FIND("/",Table2[[#This Row],[Category and Sub-Category]],1)-1)</f>
        <v>publishing</v>
      </c>
      <c r="R1464" t="str">
        <f>RIGHT(Table2[[#This Row],[Category and Sub-Category]],LEN(Table2[[#This Row],[Category and Sub-Category]])-FIND("/",Table2[[#This Row],[Category and Sub-Category]],1))</f>
        <v>radio &amp; podcasts</v>
      </c>
      <c r="S1464" s="13">
        <f>(((Table2[[#This Row],[launched_at]]/60)/60)/24)+DATE(1970,1,1)</f>
        <v>41344.662858796299</v>
      </c>
      <c r="T1464" s="13">
        <f>(((Table2[[#This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Table2[[#This Row],[pledged]]/Table2[[#This Row],[goal]]</f>
        <v>1.4766666666666666</v>
      </c>
      <c r="P1465" s="8">
        <f>Table2[[#This Row],[pledged]]/Table2[[#This Row],[backers_count]]</f>
        <v>35.44</v>
      </c>
      <c r="Q1465" t="str">
        <f>LEFT(Table2[[#This Row],[Category and Sub-Category]],FIND("/",Table2[[#This Row],[Category and Sub-Category]],1)-1)</f>
        <v>publishing</v>
      </c>
      <c r="R1465" t="str">
        <f>RIGHT(Table2[[#This Row],[Category and Sub-Category]],LEN(Table2[[#This Row],[Category and Sub-Category]])-FIND("/",Table2[[#This Row],[Category and Sub-Category]],1))</f>
        <v>radio &amp; podcasts</v>
      </c>
      <c r="S1465" s="13">
        <f>(((Table2[[#This Row],[launched_at]]/60)/60)/24)+DATE(1970,1,1)</f>
        <v>41326.911319444444</v>
      </c>
      <c r="T1465" s="13">
        <f>(((Table2[[#This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Table2[[#This Row],[pledged]]/Table2[[#This Row],[goal]]</f>
        <v>1.6319999999999999</v>
      </c>
      <c r="P1466" s="8">
        <f>Table2[[#This Row],[pledged]]/Table2[[#This Row],[backers_count]]</f>
        <v>34.871794871794869</v>
      </c>
      <c r="Q1466" t="str">
        <f>LEFT(Table2[[#This Row],[Category and Sub-Category]],FIND("/",Table2[[#This Row],[Category and Sub-Category]],1)-1)</f>
        <v>publishing</v>
      </c>
      <c r="R1466" t="str">
        <f>RIGHT(Table2[[#This Row],[Category and Sub-Category]],LEN(Table2[[#This Row],[Category and Sub-Category]])-FIND("/",Table2[[#This Row],[Category and Sub-Category]],1))</f>
        <v>radio &amp; podcasts</v>
      </c>
      <c r="S1466" s="13">
        <f>(((Table2[[#This Row],[launched_at]]/60)/60)/24)+DATE(1970,1,1)</f>
        <v>41291.661550925928</v>
      </c>
      <c r="T1466" s="13">
        <f>(((Table2[[#This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Table2[[#This Row],[pledged]]/Table2[[#This Row],[goal]]</f>
        <v>4.5641449999999999</v>
      </c>
      <c r="P1467" s="8">
        <f>Table2[[#This Row],[pledged]]/Table2[[#This Row],[backers_count]]</f>
        <v>52.622732513451197</v>
      </c>
      <c r="Q1467" t="str">
        <f>LEFT(Table2[[#This Row],[Category and Sub-Category]],FIND("/",Table2[[#This Row],[Category and Sub-Category]],1)-1)</f>
        <v>publishing</v>
      </c>
      <c r="R1467" t="str">
        <f>RIGHT(Table2[[#This Row],[Category and Sub-Category]],LEN(Table2[[#This Row],[Category and Sub-Category]])-FIND("/",Table2[[#This Row],[Category and Sub-Category]],1))</f>
        <v>radio &amp; podcasts</v>
      </c>
      <c r="S1467" s="13">
        <f>(((Table2[[#This Row],[launched_at]]/60)/60)/24)+DATE(1970,1,1)</f>
        <v>40959.734398148146</v>
      </c>
      <c r="T1467" s="13">
        <f>(((Table2[[#This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Table2[[#This Row],[pledged]]/Table2[[#This Row],[goal]]</f>
        <v>1.0787731249999999</v>
      </c>
      <c r="P1468" s="8">
        <f>Table2[[#This Row],[pledged]]/Table2[[#This Row],[backers_count]]</f>
        <v>69.598266129032254</v>
      </c>
      <c r="Q1468" t="str">
        <f>LEFT(Table2[[#This Row],[Category and Sub-Category]],FIND("/",Table2[[#This Row],[Category and Sub-Category]],1)-1)</f>
        <v>publishing</v>
      </c>
      <c r="R1468" t="str">
        <f>RIGHT(Table2[[#This Row],[Category and Sub-Category]],LEN(Table2[[#This Row],[Category and Sub-Category]])-FIND("/",Table2[[#This Row],[Category and Sub-Category]],1))</f>
        <v>radio &amp; podcasts</v>
      </c>
      <c r="S1468" s="13">
        <f>(((Table2[[#This Row],[launched_at]]/60)/60)/24)+DATE(1970,1,1)</f>
        <v>42340.172060185185</v>
      </c>
      <c r="T1468" s="13">
        <f>(((Table2[[#This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Table2[[#This Row],[pledged]]/Table2[[#This Row],[goal]]</f>
        <v>1.1508</v>
      </c>
      <c r="P1469" s="8">
        <f>Table2[[#This Row],[pledged]]/Table2[[#This Row],[backers_count]]</f>
        <v>76.72</v>
      </c>
      <c r="Q1469" t="str">
        <f>LEFT(Table2[[#This Row],[Category and Sub-Category]],FIND("/",Table2[[#This Row],[Category and Sub-Category]],1)-1)</f>
        <v>publishing</v>
      </c>
      <c r="R1469" t="str">
        <f>RIGHT(Table2[[#This Row],[Category and Sub-Category]],LEN(Table2[[#This Row],[Category and Sub-Category]])-FIND("/",Table2[[#This Row],[Category and Sub-Category]],1))</f>
        <v>radio &amp; podcasts</v>
      </c>
      <c r="S1469" s="13">
        <f>(((Table2[[#This Row],[launched_at]]/60)/60)/24)+DATE(1970,1,1)</f>
        <v>40933.80190972222</v>
      </c>
      <c r="T1469" s="13">
        <f>(((Table2[[#This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Table2[[#This Row],[pledged]]/Table2[[#This Row],[goal]]</f>
        <v>1.0236842105263158</v>
      </c>
      <c r="P1470" s="8">
        <f>Table2[[#This Row],[pledged]]/Table2[[#This Row],[backers_count]]</f>
        <v>33.191126279863482</v>
      </c>
      <c r="Q1470" t="str">
        <f>LEFT(Table2[[#This Row],[Category and Sub-Category]],FIND("/",Table2[[#This Row],[Category and Sub-Category]],1)-1)</f>
        <v>publishing</v>
      </c>
      <c r="R1470" t="str">
        <f>RIGHT(Table2[[#This Row],[Category and Sub-Category]],LEN(Table2[[#This Row],[Category and Sub-Category]])-FIND("/",Table2[[#This Row],[Category and Sub-Category]],1))</f>
        <v>radio &amp; podcasts</v>
      </c>
      <c r="S1470" s="13">
        <f>(((Table2[[#This Row],[launched_at]]/60)/60)/24)+DATE(1970,1,1)</f>
        <v>40646.014456018522</v>
      </c>
      <c r="T1470" s="13">
        <f>(((Table2[[#This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Table2[[#This Row],[pledged]]/Table2[[#This Row],[goal]]</f>
        <v>1.0842485875706214</v>
      </c>
      <c r="P1471" s="8">
        <f>Table2[[#This Row],[pledged]]/Table2[[#This Row],[backers_count]]</f>
        <v>149.46417445482865</v>
      </c>
      <c r="Q1471" t="str">
        <f>LEFT(Table2[[#This Row],[Category and Sub-Category]],FIND("/",Table2[[#This Row],[Category and Sub-Category]],1)-1)</f>
        <v>publishing</v>
      </c>
      <c r="R1471" t="str">
        <f>RIGHT(Table2[[#This Row],[Category and Sub-Category]],LEN(Table2[[#This Row],[Category and Sub-Category]])-FIND("/",Table2[[#This Row],[Category and Sub-Category]],1))</f>
        <v>radio &amp; podcasts</v>
      </c>
      <c r="S1471" s="13">
        <f>(((Table2[[#This Row],[launched_at]]/60)/60)/24)+DATE(1970,1,1)</f>
        <v>41290.598483796297</v>
      </c>
      <c r="T1471" s="13">
        <f>(((Table2[[#This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Table2[[#This Row],[pledged]]/Table2[[#This Row],[goal]]</f>
        <v>1.2513333333333334</v>
      </c>
      <c r="P1472" s="8">
        <f>Table2[[#This Row],[pledged]]/Table2[[#This Row],[backers_count]]</f>
        <v>23.172839506172838</v>
      </c>
      <c r="Q1472" t="str">
        <f>LEFT(Table2[[#This Row],[Category and Sub-Category]],FIND("/",Table2[[#This Row],[Category and Sub-Category]],1)-1)</f>
        <v>publishing</v>
      </c>
      <c r="R1472" t="str">
        <f>RIGHT(Table2[[#This Row],[Category and Sub-Category]],LEN(Table2[[#This Row],[Category and Sub-Category]])-FIND("/",Table2[[#This Row],[Category and Sub-Category]],1))</f>
        <v>radio &amp; podcasts</v>
      </c>
      <c r="S1472" s="13">
        <f>(((Table2[[#This Row],[launched_at]]/60)/60)/24)+DATE(1970,1,1)</f>
        <v>41250.827118055553</v>
      </c>
      <c r="T1472" s="13">
        <f>(((Table2[[#This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Table2[[#This Row],[pledged]]/Table2[[#This Row],[goal]]</f>
        <v>1.03840625</v>
      </c>
      <c r="P1473" s="8">
        <f>Table2[[#This Row],[pledged]]/Table2[[#This Row],[backers_count]]</f>
        <v>96.877551020408163</v>
      </c>
      <c r="Q1473" t="str">
        <f>LEFT(Table2[[#This Row],[Category and Sub-Category]],FIND("/",Table2[[#This Row],[Category and Sub-Category]],1)-1)</f>
        <v>publishing</v>
      </c>
      <c r="R1473" t="str">
        <f>RIGHT(Table2[[#This Row],[Category and Sub-Category]],LEN(Table2[[#This Row],[Category and Sub-Category]])-FIND("/",Table2[[#This Row],[Category and Sub-Category]],1))</f>
        <v>radio &amp; podcasts</v>
      </c>
      <c r="S1473" s="13">
        <f>(((Table2[[#This Row],[launched_at]]/60)/60)/24)+DATE(1970,1,1)</f>
        <v>42073.957569444443</v>
      </c>
      <c r="T1473" s="13">
        <f>(((Table2[[#This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Table2[[#This Row],[pledged]]/Table2[[#This Row],[goal]]</f>
        <v>1.3870400000000001</v>
      </c>
      <c r="P1474" s="8">
        <f>Table2[[#This Row],[pledged]]/Table2[[#This Row],[backers_count]]</f>
        <v>103.20238095238095</v>
      </c>
      <c r="Q1474" t="str">
        <f>LEFT(Table2[[#This Row],[Category and Sub-Category]],FIND("/",Table2[[#This Row],[Category and Sub-Category]],1)-1)</f>
        <v>publishing</v>
      </c>
      <c r="R1474" t="str">
        <f>RIGHT(Table2[[#This Row],[Category and Sub-Category]],LEN(Table2[[#This Row],[Category and Sub-Category]])-FIND("/",Table2[[#This Row],[Category and Sub-Category]],1))</f>
        <v>radio &amp; podcasts</v>
      </c>
      <c r="S1474" s="13">
        <f>(((Table2[[#This Row],[launched_at]]/60)/60)/24)+DATE(1970,1,1)</f>
        <v>41533.542858796296</v>
      </c>
      <c r="T1474" s="13">
        <f>(((Table2[[#This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Table2[[#This Row],[pledged]]/Table2[[#This Row],[goal]]</f>
        <v>1.20516</v>
      </c>
      <c r="P1475" s="8">
        <f>Table2[[#This Row],[pledged]]/Table2[[#This Row],[backers_count]]</f>
        <v>38.462553191489363</v>
      </c>
      <c r="Q1475" t="str">
        <f>LEFT(Table2[[#This Row],[Category and Sub-Category]],FIND("/",Table2[[#This Row],[Category and Sub-Category]],1)-1)</f>
        <v>publishing</v>
      </c>
      <c r="R1475" t="str">
        <f>RIGHT(Table2[[#This Row],[Category and Sub-Category]],LEN(Table2[[#This Row],[Category and Sub-Category]])-FIND("/",Table2[[#This Row],[Category and Sub-Category]],1))</f>
        <v>radio &amp; podcasts</v>
      </c>
      <c r="S1475" s="13">
        <f>(((Table2[[#This Row],[launched_at]]/60)/60)/24)+DATE(1970,1,1)</f>
        <v>40939.979618055557</v>
      </c>
      <c r="T1475" s="13">
        <f>(((Table2[[#This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Table2[[#This Row],[pledged]]/Table2[[#This Row],[goal]]</f>
        <v>1.1226666666666667</v>
      </c>
      <c r="P1476" s="8">
        <f>Table2[[#This Row],[pledged]]/Table2[[#This Row],[backers_count]]</f>
        <v>44.315789473684212</v>
      </c>
      <c r="Q1476" t="str">
        <f>LEFT(Table2[[#This Row],[Category and Sub-Category]],FIND("/",Table2[[#This Row],[Category and Sub-Category]],1)-1)</f>
        <v>publishing</v>
      </c>
      <c r="R1476" t="str">
        <f>RIGHT(Table2[[#This Row],[Category and Sub-Category]],LEN(Table2[[#This Row],[Category and Sub-Category]])-FIND("/",Table2[[#This Row],[Category and Sub-Category]],1))</f>
        <v>radio &amp; podcasts</v>
      </c>
      <c r="S1476" s="13">
        <f>(((Table2[[#This Row],[launched_at]]/60)/60)/24)+DATE(1970,1,1)</f>
        <v>41500.727916666663</v>
      </c>
      <c r="T1476" s="13">
        <f>(((Table2[[#This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Table2[[#This Row],[pledged]]/Table2[[#This Row],[goal]]</f>
        <v>1.8866966666666667</v>
      </c>
      <c r="P1477" s="8">
        <f>Table2[[#This Row],[pledged]]/Table2[[#This Row],[backers_count]]</f>
        <v>64.173356009070289</v>
      </c>
      <c r="Q1477" t="str">
        <f>LEFT(Table2[[#This Row],[Category and Sub-Category]],FIND("/",Table2[[#This Row],[Category and Sub-Category]],1)-1)</f>
        <v>publishing</v>
      </c>
      <c r="R1477" t="str">
        <f>RIGHT(Table2[[#This Row],[Category and Sub-Category]],LEN(Table2[[#This Row],[Category and Sub-Category]])-FIND("/",Table2[[#This Row],[Category and Sub-Category]],1))</f>
        <v>radio &amp; podcasts</v>
      </c>
      <c r="S1477" s="13">
        <f>(((Table2[[#This Row],[launched_at]]/60)/60)/24)+DATE(1970,1,1)</f>
        <v>41960.722951388889</v>
      </c>
      <c r="T1477" s="13">
        <f>(((Table2[[#This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Table2[[#This Row],[pledged]]/Table2[[#This Row],[goal]]</f>
        <v>6.6155466666666669</v>
      </c>
      <c r="P1478" s="8">
        <f>Table2[[#This Row],[pledged]]/Table2[[#This Row],[backers_count]]</f>
        <v>43.333275109170302</v>
      </c>
      <c r="Q1478" t="str">
        <f>LEFT(Table2[[#This Row],[Category and Sub-Category]],FIND("/",Table2[[#This Row],[Category and Sub-Category]],1)-1)</f>
        <v>publishing</v>
      </c>
      <c r="R1478" t="str">
        <f>RIGHT(Table2[[#This Row],[Category and Sub-Category]],LEN(Table2[[#This Row],[Category and Sub-Category]])-FIND("/",Table2[[#This Row],[Category and Sub-Category]],1))</f>
        <v>radio &amp; podcasts</v>
      </c>
      <c r="S1478" s="13">
        <f>(((Table2[[#This Row],[launched_at]]/60)/60)/24)+DATE(1970,1,1)</f>
        <v>40766.041921296295</v>
      </c>
      <c r="T1478" s="13">
        <f>(((Table2[[#This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Table2[[#This Row],[pledged]]/Table2[[#This Row],[goal]]</f>
        <v>1.1131</v>
      </c>
      <c r="P1479" s="8">
        <f>Table2[[#This Row],[pledged]]/Table2[[#This Row],[backers_count]]</f>
        <v>90.495934959349597</v>
      </c>
      <c r="Q1479" t="str">
        <f>LEFT(Table2[[#This Row],[Category and Sub-Category]],FIND("/",Table2[[#This Row],[Category and Sub-Category]],1)-1)</f>
        <v>publishing</v>
      </c>
      <c r="R1479" t="str">
        <f>RIGHT(Table2[[#This Row],[Category and Sub-Category]],LEN(Table2[[#This Row],[Category and Sub-Category]])-FIND("/",Table2[[#This Row],[Category and Sub-Category]],1))</f>
        <v>radio &amp; podcasts</v>
      </c>
      <c r="S1479" s="13">
        <f>(((Table2[[#This Row],[launched_at]]/60)/60)/24)+DATE(1970,1,1)</f>
        <v>40840.615787037037</v>
      </c>
      <c r="T1479" s="13">
        <f>(((Table2[[#This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Table2[[#This Row],[pledged]]/Table2[[#This Row],[goal]]</f>
        <v>11.8161422</v>
      </c>
      <c r="P1480" s="8">
        <f>Table2[[#This Row],[pledged]]/Table2[[#This Row],[backers_count]]</f>
        <v>29.187190495010373</v>
      </c>
      <c r="Q1480" t="str">
        <f>LEFT(Table2[[#This Row],[Category and Sub-Category]],FIND("/",Table2[[#This Row],[Category and Sub-Category]],1)-1)</f>
        <v>publishing</v>
      </c>
      <c r="R1480" t="str">
        <f>RIGHT(Table2[[#This Row],[Category and Sub-Category]],LEN(Table2[[#This Row],[Category and Sub-Category]])-FIND("/",Table2[[#This Row],[Category and Sub-Category]],1))</f>
        <v>radio &amp; podcasts</v>
      </c>
      <c r="S1480" s="13">
        <f>(((Table2[[#This Row],[launched_at]]/60)/60)/24)+DATE(1970,1,1)</f>
        <v>41394.871678240743</v>
      </c>
      <c r="T1480" s="13">
        <f>(((Table2[[#This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Table2[[#This Row],[pledged]]/Table2[[#This Row],[goal]]</f>
        <v>1.37375</v>
      </c>
      <c r="P1481" s="8">
        <f>Table2[[#This Row],[pledged]]/Table2[[#This Row],[backers_count]]</f>
        <v>30.95774647887324</v>
      </c>
      <c r="Q1481" t="str">
        <f>LEFT(Table2[[#This Row],[Category and Sub-Category]],FIND("/",Table2[[#This Row],[Category and Sub-Category]],1)-1)</f>
        <v>publishing</v>
      </c>
      <c r="R1481" t="str">
        <f>RIGHT(Table2[[#This Row],[Category and Sub-Category]],LEN(Table2[[#This Row],[Category and Sub-Category]])-FIND("/",Table2[[#This Row],[Category and Sub-Category]],1))</f>
        <v>radio &amp; podcasts</v>
      </c>
      <c r="S1481" s="13">
        <f>(((Table2[[#This Row],[launched_at]]/60)/60)/24)+DATE(1970,1,1)</f>
        <v>41754.745243055557</v>
      </c>
      <c r="T1481" s="13">
        <f>(((Table2[[#This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Table2[[#This Row],[pledged]]/Table2[[#This Row],[goal]]</f>
        <v>1.170404</v>
      </c>
      <c r="P1482" s="8">
        <f>Table2[[#This Row],[pledged]]/Table2[[#This Row],[backers_count]]</f>
        <v>92.157795275590544</v>
      </c>
      <c r="Q1482" t="str">
        <f>LEFT(Table2[[#This Row],[Category and Sub-Category]],FIND("/",Table2[[#This Row],[Category and Sub-Category]],1)-1)</f>
        <v>publishing</v>
      </c>
      <c r="R1482" t="str">
        <f>RIGHT(Table2[[#This Row],[Category and Sub-Category]],LEN(Table2[[#This Row],[Category and Sub-Category]])-FIND("/",Table2[[#This Row],[Category and Sub-Category]],1))</f>
        <v>radio &amp; podcasts</v>
      </c>
      <c r="S1482" s="13">
        <f>(((Table2[[#This Row],[launched_at]]/60)/60)/24)+DATE(1970,1,1)</f>
        <v>41464.934016203704</v>
      </c>
      <c r="T1482" s="13">
        <f>(((Table2[[#This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Table2[[#This Row],[pledged]]/Table2[[#This Row],[goal]]</f>
        <v>2.1000000000000001E-2</v>
      </c>
      <c r="P1483" s="8">
        <f>Table2[[#This Row],[pledged]]/Table2[[#This Row],[backers_count]]</f>
        <v>17.5</v>
      </c>
      <c r="Q1483" t="str">
        <f>LEFT(Table2[[#This Row],[Category and Sub-Category]],FIND("/",Table2[[#This Row],[Category and Sub-Category]],1)-1)</f>
        <v>publishing</v>
      </c>
      <c r="R1483" t="str">
        <f>RIGHT(Table2[[#This Row],[Category and Sub-Category]],LEN(Table2[[#This Row],[Category and Sub-Category]])-FIND("/",Table2[[#This Row],[Category and Sub-Category]],1))</f>
        <v>fiction</v>
      </c>
      <c r="S1483" s="13">
        <f>(((Table2[[#This Row],[launched_at]]/60)/60)/24)+DATE(1970,1,1)</f>
        <v>41550.922974537039</v>
      </c>
      <c r="T1483" s="13">
        <f>(((Table2[[#This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Table2[[#This Row],[pledged]]/Table2[[#This Row],[goal]]</f>
        <v>1E-3</v>
      </c>
      <c r="P1484" s="8">
        <f>Table2[[#This Row],[pledged]]/Table2[[#This Row],[backers_count]]</f>
        <v>5</v>
      </c>
      <c r="Q1484" t="str">
        <f>LEFT(Table2[[#This Row],[Category and Sub-Category]],FIND("/",Table2[[#This Row],[Category and Sub-Category]],1)-1)</f>
        <v>publishing</v>
      </c>
      <c r="R1484" t="str">
        <f>RIGHT(Table2[[#This Row],[Category and Sub-Category]],LEN(Table2[[#This Row],[Category and Sub-Category]])-FIND("/",Table2[[#This Row],[Category and Sub-Category]],1))</f>
        <v>fiction</v>
      </c>
      <c r="S1484" s="13">
        <f>(((Table2[[#This Row],[launched_at]]/60)/60)/24)+DATE(1970,1,1)</f>
        <v>41136.85805555556</v>
      </c>
      <c r="T1484" s="13">
        <f>(((Table2[[#This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Table2[[#This Row],[pledged]]/Table2[[#This Row],[goal]]</f>
        <v>7.1428571428571426E-3</v>
      </c>
      <c r="P1485" s="8">
        <f>Table2[[#This Row],[pledged]]/Table2[[#This Row],[backers_count]]</f>
        <v>25</v>
      </c>
      <c r="Q1485" t="str">
        <f>LEFT(Table2[[#This Row],[Category and Sub-Category]],FIND("/",Table2[[#This Row],[Category and Sub-Category]],1)-1)</f>
        <v>publishing</v>
      </c>
      <c r="R1485" t="str">
        <f>RIGHT(Table2[[#This Row],[Category and Sub-Category]],LEN(Table2[[#This Row],[Category and Sub-Category]])-FIND("/",Table2[[#This Row],[Category and Sub-Category]],1))</f>
        <v>fiction</v>
      </c>
      <c r="S1485" s="13">
        <f>(((Table2[[#This Row],[launched_at]]/60)/60)/24)+DATE(1970,1,1)</f>
        <v>42548.192997685182</v>
      </c>
      <c r="T1485" s="13">
        <f>(((Table2[[#This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Table2[[#This Row],[pledged]]/Table2[[#This Row],[goal]]</f>
        <v>0</v>
      </c>
      <c r="P1486" s="8" t="e">
        <f>Table2[[#This Row],[pledged]]/Table2[[#This Row],[backers_count]]</f>
        <v>#DIV/0!</v>
      </c>
      <c r="Q1486" t="str">
        <f>LEFT(Table2[[#This Row],[Category and Sub-Category]],FIND("/",Table2[[#This Row],[Category and Sub-Category]],1)-1)</f>
        <v>publishing</v>
      </c>
      <c r="R1486" t="str">
        <f>RIGHT(Table2[[#This Row],[Category and Sub-Category]],LEN(Table2[[#This Row],[Category and Sub-Category]])-FIND("/",Table2[[#This Row],[Category and Sub-Category]],1))</f>
        <v>fiction</v>
      </c>
      <c r="S1486" s="13">
        <f>(((Table2[[#This Row],[launched_at]]/60)/60)/24)+DATE(1970,1,1)</f>
        <v>41053.200960648144</v>
      </c>
      <c r="T1486" s="13">
        <f>(((Table2[[#This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Table2[[#This Row],[pledged]]/Table2[[#This Row],[goal]]</f>
        <v>2.2388059701492536E-2</v>
      </c>
      <c r="P1487" s="8">
        <f>Table2[[#This Row],[pledged]]/Table2[[#This Row],[backers_count]]</f>
        <v>50</v>
      </c>
      <c r="Q1487" t="str">
        <f>LEFT(Table2[[#This Row],[Category and Sub-Category]],FIND("/",Table2[[#This Row],[Category and Sub-Category]],1)-1)</f>
        <v>publishing</v>
      </c>
      <c r="R1487" t="str">
        <f>RIGHT(Table2[[#This Row],[Category and Sub-Category]],LEN(Table2[[#This Row],[Category and Sub-Category]])-FIND("/",Table2[[#This Row],[Category and Sub-Category]],1))</f>
        <v>fiction</v>
      </c>
      <c r="S1487" s="13">
        <f>(((Table2[[#This Row],[launched_at]]/60)/60)/24)+DATE(1970,1,1)</f>
        <v>42130.795983796299</v>
      </c>
      <c r="T1487" s="13">
        <f>(((Table2[[#This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Table2[[#This Row],[pledged]]/Table2[[#This Row],[goal]]</f>
        <v>2.3999999999999998E-3</v>
      </c>
      <c r="P1488" s="8">
        <f>Table2[[#This Row],[pledged]]/Table2[[#This Row],[backers_count]]</f>
        <v>16</v>
      </c>
      <c r="Q1488" t="str">
        <f>LEFT(Table2[[#This Row],[Category and Sub-Category]],FIND("/",Table2[[#This Row],[Category and Sub-Category]],1)-1)</f>
        <v>publishing</v>
      </c>
      <c r="R1488" t="str">
        <f>RIGHT(Table2[[#This Row],[Category and Sub-Category]],LEN(Table2[[#This Row],[Category and Sub-Category]])-FIND("/",Table2[[#This Row],[Category and Sub-Category]],1))</f>
        <v>fiction</v>
      </c>
      <c r="S1488" s="13">
        <f>(((Table2[[#This Row],[launched_at]]/60)/60)/24)+DATE(1970,1,1)</f>
        <v>42032.168530092589</v>
      </c>
      <c r="T1488" s="13">
        <f>(((Table2[[#This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Table2[[#This Row],[pledged]]/Table2[[#This Row],[goal]]</f>
        <v>0</v>
      </c>
      <c r="P1489" s="8" t="e">
        <f>Table2[[#This Row],[pledged]]/Table2[[#This Row],[backers_count]]</f>
        <v>#DIV/0!</v>
      </c>
      <c r="Q1489" t="str">
        <f>LEFT(Table2[[#This Row],[Category and Sub-Category]],FIND("/",Table2[[#This Row],[Category and Sub-Category]],1)-1)</f>
        <v>publishing</v>
      </c>
      <c r="R1489" t="str">
        <f>RIGHT(Table2[[#This Row],[Category and Sub-Category]],LEN(Table2[[#This Row],[Category and Sub-Category]])-FIND("/",Table2[[#This Row],[Category and Sub-Category]],1))</f>
        <v>fiction</v>
      </c>
      <c r="S1489" s="13">
        <f>(((Table2[[#This Row],[launched_at]]/60)/60)/24)+DATE(1970,1,1)</f>
        <v>42554.917488425926</v>
      </c>
      <c r="T1489" s="13">
        <f>(((Table2[[#This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Table2[[#This Row],[pledged]]/Table2[[#This Row],[goal]]</f>
        <v>2.4E-2</v>
      </c>
      <c r="P1490" s="8">
        <f>Table2[[#This Row],[pledged]]/Table2[[#This Row],[backers_count]]</f>
        <v>60</v>
      </c>
      <c r="Q1490" t="str">
        <f>LEFT(Table2[[#This Row],[Category and Sub-Category]],FIND("/",Table2[[#This Row],[Category and Sub-Category]],1)-1)</f>
        <v>publishing</v>
      </c>
      <c r="R1490" t="str">
        <f>RIGHT(Table2[[#This Row],[Category and Sub-Category]],LEN(Table2[[#This Row],[Category and Sub-Category]])-FIND("/",Table2[[#This Row],[Category and Sub-Category]],1))</f>
        <v>fiction</v>
      </c>
      <c r="S1490" s="13">
        <f>(((Table2[[#This Row],[launched_at]]/60)/60)/24)+DATE(1970,1,1)</f>
        <v>41614.563194444447</v>
      </c>
      <c r="T1490" s="13">
        <f>(((Table2[[#This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Table2[[#This Row],[pledged]]/Table2[[#This Row],[goal]]</f>
        <v>0</v>
      </c>
      <c r="P1491" s="8" t="e">
        <f>Table2[[#This Row],[pledged]]/Table2[[#This Row],[backers_count]]</f>
        <v>#DIV/0!</v>
      </c>
      <c r="Q1491" t="str">
        <f>LEFT(Table2[[#This Row],[Category and Sub-Category]],FIND("/",Table2[[#This Row],[Category and Sub-Category]],1)-1)</f>
        <v>publishing</v>
      </c>
      <c r="R1491" t="str">
        <f>RIGHT(Table2[[#This Row],[Category and Sub-Category]],LEN(Table2[[#This Row],[Category and Sub-Category]])-FIND("/",Table2[[#This Row],[Category and Sub-Category]],1))</f>
        <v>fiction</v>
      </c>
      <c r="S1491" s="13">
        <f>(((Table2[[#This Row],[launched_at]]/60)/60)/24)+DATE(1970,1,1)</f>
        <v>41198.611712962964</v>
      </c>
      <c r="T1491" s="13">
        <f>(((Table2[[#This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Table2[[#This Row],[pledged]]/Table2[[#This Row],[goal]]</f>
        <v>0.30862068965517242</v>
      </c>
      <c r="P1492" s="8">
        <f>Table2[[#This Row],[pledged]]/Table2[[#This Row],[backers_count]]</f>
        <v>47.10526315789474</v>
      </c>
      <c r="Q1492" t="str">
        <f>LEFT(Table2[[#This Row],[Category and Sub-Category]],FIND("/",Table2[[#This Row],[Category and Sub-Category]],1)-1)</f>
        <v>publishing</v>
      </c>
      <c r="R1492" t="str">
        <f>RIGHT(Table2[[#This Row],[Category and Sub-Category]],LEN(Table2[[#This Row],[Category and Sub-Category]])-FIND("/",Table2[[#This Row],[Category and Sub-Category]],1))</f>
        <v>fiction</v>
      </c>
      <c r="S1492" s="13">
        <f>(((Table2[[#This Row],[launched_at]]/60)/60)/24)+DATE(1970,1,1)</f>
        <v>41520.561041666668</v>
      </c>
      <c r="T1492" s="13">
        <f>(((Table2[[#This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Table2[[#This Row],[pledged]]/Table2[[#This Row],[goal]]</f>
        <v>8.3333333333333329E-2</v>
      </c>
      <c r="P1493" s="8">
        <f>Table2[[#This Row],[pledged]]/Table2[[#This Row],[backers_count]]</f>
        <v>100</v>
      </c>
      <c r="Q1493" t="str">
        <f>LEFT(Table2[[#This Row],[Category and Sub-Category]],FIND("/",Table2[[#This Row],[Category and Sub-Category]],1)-1)</f>
        <v>publishing</v>
      </c>
      <c r="R1493" t="str">
        <f>RIGHT(Table2[[#This Row],[Category and Sub-Category]],LEN(Table2[[#This Row],[Category and Sub-Category]])-FIND("/",Table2[[#This Row],[Category and Sub-Category]],1))</f>
        <v>fiction</v>
      </c>
      <c r="S1493" s="13">
        <f>(((Table2[[#This Row],[launched_at]]/60)/60)/24)+DATE(1970,1,1)</f>
        <v>41991.713460648149</v>
      </c>
      <c r="T1493" s="13">
        <f>(((Table2[[#This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Table2[[#This Row],[pledged]]/Table2[[#This Row],[goal]]</f>
        <v>7.4999999999999997E-3</v>
      </c>
      <c r="P1494" s="8">
        <f>Table2[[#This Row],[pledged]]/Table2[[#This Row],[backers_count]]</f>
        <v>15</v>
      </c>
      <c r="Q1494" t="str">
        <f>LEFT(Table2[[#This Row],[Category and Sub-Category]],FIND("/",Table2[[#This Row],[Category and Sub-Category]],1)-1)</f>
        <v>publishing</v>
      </c>
      <c r="R1494" t="str">
        <f>RIGHT(Table2[[#This Row],[Category and Sub-Category]],LEN(Table2[[#This Row],[Category and Sub-Category]])-FIND("/",Table2[[#This Row],[Category and Sub-Category]],1))</f>
        <v>fiction</v>
      </c>
      <c r="S1494" s="13">
        <f>(((Table2[[#This Row],[launched_at]]/60)/60)/24)+DATE(1970,1,1)</f>
        <v>40682.884791666671</v>
      </c>
      <c r="T1494" s="13">
        <f>(((Table2[[#This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Table2[[#This Row],[pledged]]/Table2[[#This Row],[goal]]</f>
        <v>0</v>
      </c>
      <c r="P1495" s="8" t="e">
        <f>Table2[[#This Row],[pledged]]/Table2[[#This Row],[backers_count]]</f>
        <v>#DIV/0!</v>
      </c>
      <c r="Q1495" t="str">
        <f>LEFT(Table2[[#This Row],[Category and Sub-Category]],FIND("/",Table2[[#This Row],[Category and Sub-Category]],1)-1)</f>
        <v>publishing</v>
      </c>
      <c r="R1495" t="str">
        <f>RIGHT(Table2[[#This Row],[Category and Sub-Category]],LEN(Table2[[#This Row],[Category and Sub-Category]])-FIND("/",Table2[[#This Row],[Category and Sub-Category]],1))</f>
        <v>fiction</v>
      </c>
      <c r="S1495" s="13">
        <f>(((Table2[[#This Row],[launched_at]]/60)/60)/24)+DATE(1970,1,1)</f>
        <v>41411.866608796299</v>
      </c>
      <c r="T1495" s="13">
        <f>(((Table2[[#This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Table2[[#This Row],[pledged]]/Table2[[#This Row],[goal]]</f>
        <v>8.8999999999999996E-2</v>
      </c>
      <c r="P1496" s="8">
        <f>Table2[[#This Row],[pledged]]/Table2[[#This Row],[backers_count]]</f>
        <v>40.454545454545453</v>
      </c>
      <c r="Q1496" t="str">
        <f>LEFT(Table2[[#This Row],[Category and Sub-Category]],FIND("/",Table2[[#This Row],[Category and Sub-Category]],1)-1)</f>
        <v>publishing</v>
      </c>
      <c r="R1496" t="str">
        <f>RIGHT(Table2[[#This Row],[Category and Sub-Category]],LEN(Table2[[#This Row],[Category and Sub-Category]])-FIND("/",Table2[[#This Row],[Category and Sub-Category]],1))</f>
        <v>fiction</v>
      </c>
      <c r="S1496" s="13">
        <f>(((Table2[[#This Row],[launched_at]]/60)/60)/24)+DATE(1970,1,1)</f>
        <v>42067.722372685181</v>
      </c>
      <c r="T1496" s="13">
        <f>(((Table2[[#This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Table2[[#This Row],[pledged]]/Table2[[#This Row],[goal]]</f>
        <v>0</v>
      </c>
      <c r="P1497" s="8" t="e">
        <f>Table2[[#This Row],[pledged]]/Table2[[#This Row],[backers_count]]</f>
        <v>#DIV/0!</v>
      </c>
      <c r="Q1497" t="str">
        <f>LEFT(Table2[[#This Row],[Category and Sub-Category]],FIND("/",Table2[[#This Row],[Category and Sub-Category]],1)-1)</f>
        <v>publishing</v>
      </c>
      <c r="R1497" t="str">
        <f>RIGHT(Table2[[#This Row],[Category and Sub-Category]],LEN(Table2[[#This Row],[Category and Sub-Category]])-FIND("/",Table2[[#This Row],[Category and Sub-Category]],1))</f>
        <v>fiction</v>
      </c>
      <c r="S1497" s="13">
        <f>(((Table2[[#This Row],[launched_at]]/60)/60)/24)+DATE(1970,1,1)</f>
        <v>40752.789710648147</v>
      </c>
      <c r="T1497" s="13">
        <f>(((Table2[[#This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Table2[[#This Row],[pledged]]/Table2[[#This Row],[goal]]</f>
        <v>0</v>
      </c>
      <c r="P1498" s="8" t="e">
        <f>Table2[[#This Row],[pledged]]/Table2[[#This Row],[backers_count]]</f>
        <v>#DIV/0!</v>
      </c>
      <c r="Q1498" t="str">
        <f>LEFT(Table2[[#This Row],[Category and Sub-Category]],FIND("/",Table2[[#This Row],[Category and Sub-Category]],1)-1)</f>
        <v>publishing</v>
      </c>
      <c r="R1498" t="str">
        <f>RIGHT(Table2[[#This Row],[Category and Sub-Category]],LEN(Table2[[#This Row],[Category and Sub-Category]])-FIND("/",Table2[[#This Row],[Category and Sub-Category]],1))</f>
        <v>fiction</v>
      </c>
      <c r="S1498" s="13">
        <f>(((Table2[[#This Row],[launched_at]]/60)/60)/24)+DATE(1970,1,1)</f>
        <v>41838.475219907406</v>
      </c>
      <c r="T1498" s="13">
        <f>(((Table2[[#This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Table2[[#This Row],[pledged]]/Table2[[#This Row],[goal]]</f>
        <v>6.666666666666667E-5</v>
      </c>
      <c r="P1499" s="8">
        <f>Table2[[#This Row],[pledged]]/Table2[[#This Row],[backers_count]]</f>
        <v>1</v>
      </c>
      <c r="Q1499" t="str">
        <f>LEFT(Table2[[#This Row],[Category and Sub-Category]],FIND("/",Table2[[#This Row],[Category and Sub-Category]],1)-1)</f>
        <v>publishing</v>
      </c>
      <c r="R1499" t="str">
        <f>RIGHT(Table2[[#This Row],[Category and Sub-Category]],LEN(Table2[[#This Row],[Category and Sub-Category]])-FIND("/",Table2[[#This Row],[Category and Sub-Category]],1))</f>
        <v>fiction</v>
      </c>
      <c r="S1499" s="13">
        <f>(((Table2[[#This Row],[launched_at]]/60)/60)/24)+DATE(1970,1,1)</f>
        <v>41444.64261574074</v>
      </c>
      <c r="T1499" s="13">
        <f>(((Table2[[#This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Table2[[#This Row],[pledged]]/Table2[[#This Row],[goal]]</f>
        <v>1.9E-2</v>
      </c>
      <c r="P1500" s="8">
        <f>Table2[[#This Row],[pledged]]/Table2[[#This Row],[backers_count]]</f>
        <v>19</v>
      </c>
      <c r="Q1500" t="str">
        <f>LEFT(Table2[[#This Row],[Category and Sub-Category]],FIND("/",Table2[[#This Row],[Category and Sub-Category]],1)-1)</f>
        <v>publishing</v>
      </c>
      <c r="R1500" t="str">
        <f>RIGHT(Table2[[#This Row],[Category and Sub-Category]],LEN(Table2[[#This Row],[Category and Sub-Category]])-FIND("/",Table2[[#This Row],[Category and Sub-Category]],1))</f>
        <v>fiction</v>
      </c>
      <c r="S1500" s="13">
        <f>(((Table2[[#This Row],[launched_at]]/60)/60)/24)+DATE(1970,1,1)</f>
        <v>41840.983541666668</v>
      </c>
      <c r="T1500" s="13">
        <f>(((Table2[[#This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Table2[[#This Row],[pledged]]/Table2[[#This Row],[goal]]</f>
        <v>2.5000000000000001E-3</v>
      </c>
      <c r="P1501" s="8">
        <f>Table2[[#This Row],[pledged]]/Table2[[#This Row],[backers_count]]</f>
        <v>5</v>
      </c>
      <c r="Q1501" t="str">
        <f>LEFT(Table2[[#This Row],[Category and Sub-Category]],FIND("/",Table2[[#This Row],[Category and Sub-Category]],1)-1)</f>
        <v>publishing</v>
      </c>
      <c r="R1501" t="str">
        <f>RIGHT(Table2[[#This Row],[Category and Sub-Category]],LEN(Table2[[#This Row],[Category and Sub-Category]])-FIND("/",Table2[[#This Row],[Category and Sub-Category]],1))</f>
        <v>fiction</v>
      </c>
      <c r="S1501" s="13">
        <f>(((Table2[[#This Row],[launched_at]]/60)/60)/24)+DATE(1970,1,1)</f>
        <v>42527.007326388892</v>
      </c>
      <c r="T1501" s="13">
        <f>(((Table2[[#This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Table2[[#This Row],[pledged]]/Table2[[#This Row],[goal]]</f>
        <v>0.25035714285714283</v>
      </c>
      <c r="P1502" s="8">
        <f>Table2[[#This Row],[pledged]]/Table2[[#This Row],[backers_count]]</f>
        <v>46.733333333333334</v>
      </c>
      <c r="Q1502" t="str">
        <f>LEFT(Table2[[#This Row],[Category and Sub-Category]],FIND("/",Table2[[#This Row],[Category and Sub-Category]],1)-1)</f>
        <v>publishing</v>
      </c>
      <c r="R1502" t="str">
        <f>RIGHT(Table2[[#This Row],[Category and Sub-Category]],LEN(Table2[[#This Row],[Category and Sub-Category]])-FIND("/",Table2[[#This Row],[Category and Sub-Category]],1))</f>
        <v>fiction</v>
      </c>
      <c r="S1502" s="13">
        <f>(((Table2[[#This Row],[launched_at]]/60)/60)/24)+DATE(1970,1,1)</f>
        <v>41365.904594907406</v>
      </c>
      <c r="T1502" s="13">
        <f>(((Table2[[#This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Table2[[#This Row],[pledged]]/Table2[[#This Row],[goal]]</f>
        <v>1.6633076923076924</v>
      </c>
      <c r="P1503" s="8">
        <f>Table2[[#This Row],[pledged]]/Table2[[#This Row],[backers_count]]</f>
        <v>97.731073446327684</v>
      </c>
      <c r="Q1503" t="str">
        <f>LEFT(Table2[[#This Row],[Category and Sub-Category]],FIND("/",Table2[[#This Row],[Category and Sub-Category]],1)-1)</f>
        <v>photography</v>
      </c>
      <c r="R1503" t="str">
        <f>RIGHT(Table2[[#This Row],[Category and Sub-Category]],LEN(Table2[[#This Row],[Category and Sub-Category]])-FIND("/",Table2[[#This Row],[Category and Sub-Category]],1))</f>
        <v>photobooks</v>
      </c>
      <c r="S1503" s="13">
        <f>(((Table2[[#This Row],[launched_at]]/60)/60)/24)+DATE(1970,1,1)</f>
        <v>42163.583599537036</v>
      </c>
      <c r="T1503" s="13">
        <f>(((Table2[[#This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Table2[[#This Row],[pledged]]/Table2[[#This Row],[goal]]</f>
        <v>1.0144545454545455</v>
      </c>
      <c r="P1504" s="8">
        <f>Table2[[#This Row],[pledged]]/Table2[[#This Row],[backers_count]]</f>
        <v>67.835866261398181</v>
      </c>
      <c r="Q1504" t="str">
        <f>LEFT(Table2[[#This Row],[Category and Sub-Category]],FIND("/",Table2[[#This Row],[Category and Sub-Category]],1)-1)</f>
        <v>photography</v>
      </c>
      <c r="R1504" t="str">
        <f>RIGHT(Table2[[#This Row],[Category and Sub-Category]],LEN(Table2[[#This Row],[Category and Sub-Category]])-FIND("/",Table2[[#This Row],[Category and Sub-Category]],1))</f>
        <v>photobooks</v>
      </c>
      <c r="S1504" s="13">
        <f>(((Table2[[#This Row],[launched_at]]/60)/60)/24)+DATE(1970,1,1)</f>
        <v>42426.542592592596</v>
      </c>
      <c r="T1504" s="13">
        <f>(((Table2[[#This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Table2[[#This Row],[pledged]]/Table2[[#This Row],[goal]]</f>
        <v>1.0789146666666667</v>
      </c>
      <c r="P1505" s="8">
        <f>Table2[[#This Row],[pledged]]/Table2[[#This Row],[backers_count]]</f>
        <v>56.98492957746479</v>
      </c>
      <c r="Q1505" t="str">
        <f>LEFT(Table2[[#This Row],[Category and Sub-Category]],FIND("/",Table2[[#This Row],[Category and Sub-Category]],1)-1)</f>
        <v>photography</v>
      </c>
      <c r="R1505" t="str">
        <f>RIGHT(Table2[[#This Row],[Category and Sub-Category]],LEN(Table2[[#This Row],[Category and Sub-Category]])-FIND("/",Table2[[#This Row],[Category and Sub-Category]],1))</f>
        <v>photobooks</v>
      </c>
      <c r="S1505" s="13">
        <f>(((Table2[[#This Row],[launched_at]]/60)/60)/24)+DATE(1970,1,1)</f>
        <v>42606.347233796296</v>
      </c>
      <c r="T1505" s="13">
        <f>(((Table2[[#This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Table2[[#This Row],[pledged]]/Table2[[#This Row],[goal]]</f>
        <v>2.7793846153846156</v>
      </c>
      <c r="P1506" s="8">
        <f>Table2[[#This Row],[pledged]]/Table2[[#This Row],[backers_count]]</f>
        <v>67.159851301115239</v>
      </c>
      <c r="Q1506" t="str">
        <f>LEFT(Table2[[#This Row],[Category and Sub-Category]],FIND("/",Table2[[#This Row],[Category and Sub-Category]],1)-1)</f>
        <v>photography</v>
      </c>
      <c r="R1506" t="str">
        <f>RIGHT(Table2[[#This Row],[Category and Sub-Category]],LEN(Table2[[#This Row],[Category and Sub-Category]])-FIND("/",Table2[[#This Row],[Category and Sub-Category]],1))</f>
        <v>photobooks</v>
      </c>
      <c r="S1506" s="13">
        <f>(((Table2[[#This Row],[launched_at]]/60)/60)/24)+DATE(1970,1,1)</f>
        <v>41772.657685185186</v>
      </c>
      <c r="T1506" s="13">
        <f>(((Table2[[#This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Table2[[#This Row],[pledged]]/Table2[[#This Row],[goal]]</f>
        <v>1.0358125</v>
      </c>
      <c r="P1507" s="8">
        <f>Table2[[#This Row],[pledged]]/Table2[[#This Row],[backers_count]]</f>
        <v>48.037681159420288</v>
      </c>
      <c r="Q1507" t="str">
        <f>LEFT(Table2[[#This Row],[Category and Sub-Category]],FIND("/",Table2[[#This Row],[Category and Sub-Category]],1)-1)</f>
        <v>photography</v>
      </c>
      <c r="R1507" t="str">
        <f>RIGHT(Table2[[#This Row],[Category and Sub-Category]],LEN(Table2[[#This Row],[Category and Sub-Category]])-FIND("/",Table2[[#This Row],[Category and Sub-Category]],1))</f>
        <v>photobooks</v>
      </c>
      <c r="S1507" s="13">
        <f>(((Table2[[#This Row],[launched_at]]/60)/60)/24)+DATE(1970,1,1)</f>
        <v>42414.44332175926</v>
      </c>
      <c r="T1507" s="13">
        <f>(((Table2[[#This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Table2[[#This Row],[pledged]]/Table2[[#This Row],[goal]]</f>
        <v>1.1140000000000001</v>
      </c>
      <c r="P1508" s="8">
        <f>Table2[[#This Row],[pledged]]/Table2[[#This Row],[backers_count]]</f>
        <v>38.860465116279073</v>
      </c>
      <c r="Q1508" t="str">
        <f>LEFT(Table2[[#This Row],[Category and Sub-Category]],FIND("/",Table2[[#This Row],[Category and Sub-Category]],1)-1)</f>
        <v>photography</v>
      </c>
      <c r="R1508" t="str">
        <f>RIGHT(Table2[[#This Row],[Category and Sub-Category]],LEN(Table2[[#This Row],[Category and Sub-Category]])-FIND("/",Table2[[#This Row],[Category and Sub-Category]],1))</f>
        <v>photobooks</v>
      </c>
      <c r="S1508" s="13">
        <f>(((Table2[[#This Row],[launched_at]]/60)/60)/24)+DATE(1970,1,1)</f>
        <v>41814.785925925928</v>
      </c>
      <c r="T1508" s="13">
        <f>(((Table2[[#This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Table2[[#This Row],[pledged]]/Table2[[#This Row],[goal]]</f>
        <v>2.15</v>
      </c>
      <c r="P1509" s="8">
        <f>Table2[[#This Row],[pledged]]/Table2[[#This Row],[backers_count]]</f>
        <v>78.181818181818187</v>
      </c>
      <c r="Q1509" t="str">
        <f>LEFT(Table2[[#This Row],[Category and Sub-Category]],FIND("/",Table2[[#This Row],[Category and Sub-Category]],1)-1)</f>
        <v>photography</v>
      </c>
      <c r="R1509" t="str">
        <f>RIGHT(Table2[[#This Row],[Category and Sub-Category]],LEN(Table2[[#This Row],[Category and Sub-Category]])-FIND("/",Table2[[#This Row],[Category and Sub-Category]],1))</f>
        <v>photobooks</v>
      </c>
      <c r="S1509" s="13">
        <f>(((Table2[[#This Row],[launched_at]]/60)/60)/24)+DATE(1970,1,1)</f>
        <v>40254.450335648151</v>
      </c>
      <c r="T1509" s="13">
        <f>(((Table2[[#This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Table2[[#This Row],[pledged]]/Table2[[#This Row],[goal]]</f>
        <v>1.1076216216216217</v>
      </c>
      <c r="P1510" s="8">
        <f>Table2[[#This Row],[pledged]]/Table2[[#This Row],[backers_count]]</f>
        <v>97.113744075829388</v>
      </c>
      <c r="Q1510" t="str">
        <f>LEFT(Table2[[#This Row],[Category and Sub-Category]],FIND("/",Table2[[#This Row],[Category and Sub-Category]],1)-1)</f>
        <v>photography</v>
      </c>
      <c r="R1510" t="str">
        <f>RIGHT(Table2[[#This Row],[Category and Sub-Category]],LEN(Table2[[#This Row],[Category and Sub-Category]])-FIND("/",Table2[[#This Row],[Category and Sub-Category]],1))</f>
        <v>photobooks</v>
      </c>
      <c r="S1510" s="13">
        <f>(((Table2[[#This Row],[launched_at]]/60)/60)/24)+DATE(1970,1,1)</f>
        <v>41786.614363425928</v>
      </c>
      <c r="T1510" s="13">
        <f>(((Table2[[#This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Table2[[#This Row],[pledged]]/Table2[[#This Row],[goal]]</f>
        <v>1.2364125714285714</v>
      </c>
      <c r="P1511" s="8">
        <f>Table2[[#This Row],[pledged]]/Table2[[#This Row],[backers_count]]</f>
        <v>110.39397959183674</v>
      </c>
      <c r="Q1511" t="str">
        <f>LEFT(Table2[[#This Row],[Category and Sub-Category]],FIND("/",Table2[[#This Row],[Category and Sub-Category]],1)-1)</f>
        <v>photography</v>
      </c>
      <c r="R1511" t="str">
        <f>RIGHT(Table2[[#This Row],[Category and Sub-Category]],LEN(Table2[[#This Row],[Category and Sub-Category]])-FIND("/",Table2[[#This Row],[Category and Sub-Category]],1))</f>
        <v>photobooks</v>
      </c>
      <c r="S1511" s="13">
        <f>(((Table2[[#This Row],[launched_at]]/60)/60)/24)+DATE(1970,1,1)</f>
        <v>42751.533391203702</v>
      </c>
      <c r="T1511" s="13">
        <f>(((Table2[[#This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Table2[[#This Row],[pledged]]/Table2[[#This Row],[goal]]</f>
        <v>1.0103500000000001</v>
      </c>
      <c r="P1512" s="8">
        <f>Table2[[#This Row],[pledged]]/Table2[[#This Row],[backers_count]]</f>
        <v>39.91506172839506</v>
      </c>
      <c r="Q1512" t="str">
        <f>LEFT(Table2[[#This Row],[Category and Sub-Category]],FIND("/",Table2[[#This Row],[Category and Sub-Category]],1)-1)</f>
        <v>photography</v>
      </c>
      <c r="R1512" t="str">
        <f>RIGHT(Table2[[#This Row],[Category and Sub-Category]],LEN(Table2[[#This Row],[Category and Sub-Category]])-FIND("/",Table2[[#This Row],[Category and Sub-Category]],1))</f>
        <v>photobooks</v>
      </c>
      <c r="S1512" s="13">
        <f>(((Table2[[#This Row],[launched_at]]/60)/60)/24)+DATE(1970,1,1)</f>
        <v>41809.385162037033</v>
      </c>
      <c r="T1512" s="13">
        <f>(((Table2[[#This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Table2[[#This Row],[pledged]]/Table2[[#This Row],[goal]]</f>
        <v>1.1179285714285714</v>
      </c>
      <c r="P1513" s="8">
        <f>Table2[[#This Row],[pledged]]/Table2[[#This Row],[backers_count]]</f>
        <v>75.975728155339809</v>
      </c>
      <c r="Q1513" t="str">
        <f>LEFT(Table2[[#This Row],[Category and Sub-Category]],FIND("/",Table2[[#This Row],[Category and Sub-Category]],1)-1)</f>
        <v>photography</v>
      </c>
      <c r="R1513" t="str">
        <f>RIGHT(Table2[[#This Row],[Category and Sub-Category]],LEN(Table2[[#This Row],[Category and Sub-Category]])-FIND("/",Table2[[#This Row],[Category and Sub-Category]],1))</f>
        <v>photobooks</v>
      </c>
      <c r="S1513" s="13">
        <f>(((Table2[[#This Row],[launched_at]]/60)/60)/24)+DATE(1970,1,1)</f>
        <v>42296.583379629628</v>
      </c>
      <c r="T1513" s="13">
        <f>(((Table2[[#This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Table2[[#This Row],[pledged]]/Table2[[#This Row],[goal]]</f>
        <v>5.5877142857142861</v>
      </c>
      <c r="P1514" s="8">
        <f>Table2[[#This Row],[pledged]]/Table2[[#This Row],[backers_count]]</f>
        <v>58.379104477611939</v>
      </c>
      <c r="Q1514" t="str">
        <f>LEFT(Table2[[#This Row],[Category and Sub-Category]],FIND("/",Table2[[#This Row],[Category and Sub-Category]],1)-1)</f>
        <v>photography</v>
      </c>
      <c r="R1514" t="str">
        <f>RIGHT(Table2[[#This Row],[Category and Sub-Category]],LEN(Table2[[#This Row],[Category and Sub-Category]])-FIND("/",Table2[[#This Row],[Category and Sub-Category]],1))</f>
        <v>photobooks</v>
      </c>
      <c r="S1514" s="13">
        <f>(((Table2[[#This Row],[launched_at]]/60)/60)/24)+DATE(1970,1,1)</f>
        <v>42741.684479166666</v>
      </c>
      <c r="T1514" s="13">
        <f>(((Table2[[#This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Table2[[#This Row],[pledged]]/Table2[[#This Row],[goal]]</f>
        <v>1.5001875</v>
      </c>
      <c r="P1515" s="8">
        <f>Table2[[#This Row],[pledged]]/Table2[[#This Row],[backers_count]]</f>
        <v>55.82093023255814</v>
      </c>
      <c r="Q1515" t="str">
        <f>LEFT(Table2[[#This Row],[Category and Sub-Category]],FIND("/",Table2[[#This Row],[Category and Sub-Category]],1)-1)</f>
        <v>photography</v>
      </c>
      <c r="R1515" t="str">
        <f>RIGHT(Table2[[#This Row],[Category and Sub-Category]],LEN(Table2[[#This Row],[Category and Sub-Category]])-FIND("/",Table2[[#This Row],[Category and Sub-Category]],1))</f>
        <v>photobooks</v>
      </c>
      <c r="S1515" s="13">
        <f>(((Table2[[#This Row],[launched_at]]/60)/60)/24)+DATE(1970,1,1)</f>
        <v>41806.637337962966</v>
      </c>
      <c r="T1515" s="13">
        <f>(((Table2[[#This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Table2[[#This Row],[pledged]]/Table2[[#This Row],[goal]]</f>
        <v>1.0647599999999999</v>
      </c>
      <c r="P1516" s="8">
        <f>Table2[[#This Row],[pledged]]/Table2[[#This Row],[backers_count]]</f>
        <v>151.24431818181819</v>
      </c>
      <c r="Q1516" t="str">
        <f>LEFT(Table2[[#This Row],[Category and Sub-Category]],FIND("/",Table2[[#This Row],[Category and Sub-Category]],1)-1)</f>
        <v>photography</v>
      </c>
      <c r="R1516" t="str">
        <f>RIGHT(Table2[[#This Row],[Category and Sub-Category]],LEN(Table2[[#This Row],[Category and Sub-Category]])-FIND("/",Table2[[#This Row],[Category and Sub-Category]],1))</f>
        <v>photobooks</v>
      </c>
      <c r="S1516" s="13">
        <f>(((Table2[[#This Row],[launched_at]]/60)/60)/24)+DATE(1970,1,1)</f>
        <v>42234.597685185188</v>
      </c>
      <c r="T1516" s="13">
        <f>(((Table2[[#This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Table2[[#This Row],[pledged]]/Table2[[#This Row],[goal]]</f>
        <v>1.57189</v>
      </c>
      <c r="P1517" s="8">
        <f>Table2[[#This Row],[pledged]]/Table2[[#This Row],[backers_count]]</f>
        <v>849.67027027027029</v>
      </c>
      <c r="Q1517" t="str">
        <f>LEFT(Table2[[#This Row],[Category and Sub-Category]],FIND("/",Table2[[#This Row],[Category and Sub-Category]],1)-1)</f>
        <v>photography</v>
      </c>
      <c r="R1517" t="str">
        <f>RIGHT(Table2[[#This Row],[Category and Sub-Category]],LEN(Table2[[#This Row],[Category and Sub-Category]])-FIND("/",Table2[[#This Row],[Category and Sub-Category]],1))</f>
        <v>photobooks</v>
      </c>
      <c r="S1517" s="13">
        <f>(((Table2[[#This Row],[launched_at]]/60)/60)/24)+DATE(1970,1,1)</f>
        <v>42415.253437499996</v>
      </c>
      <c r="T1517" s="13">
        <f>(((Table2[[#This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Table2[[#This Row],[pledged]]/Table2[[#This Row],[goal]]</f>
        <v>1.0865882352941176</v>
      </c>
      <c r="P1518" s="8">
        <f>Table2[[#This Row],[pledged]]/Table2[[#This Row],[backers_count]]</f>
        <v>159.24137931034483</v>
      </c>
      <c r="Q1518" t="str">
        <f>LEFT(Table2[[#This Row],[Category and Sub-Category]],FIND("/",Table2[[#This Row],[Category and Sub-Category]],1)-1)</f>
        <v>photography</v>
      </c>
      <c r="R1518" t="str">
        <f>RIGHT(Table2[[#This Row],[Category and Sub-Category]],LEN(Table2[[#This Row],[Category and Sub-Category]])-FIND("/",Table2[[#This Row],[Category and Sub-Category]],1))</f>
        <v>photobooks</v>
      </c>
      <c r="S1518" s="13">
        <f>(((Table2[[#This Row],[launched_at]]/60)/60)/24)+DATE(1970,1,1)</f>
        <v>42619.466342592597</v>
      </c>
      <c r="T1518" s="13">
        <f>(((Table2[[#This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Table2[[#This Row],[pledged]]/Table2[[#This Row],[goal]]</f>
        <v>1.6197999999999999</v>
      </c>
      <c r="P1519" s="8">
        <f>Table2[[#This Row],[pledged]]/Table2[[#This Row],[backers_count]]</f>
        <v>39.507317073170732</v>
      </c>
      <c r="Q1519" t="str">
        <f>LEFT(Table2[[#This Row],[Category and Sub-Category]],FIND("/",Table2[[#This Row],[Category and Sub-Category]],1)-1)</f>
        <v>photography</v>
      </c>
      <c r="R1519" t="str">
        <f>RIGHT(Table2[[#This Row],[Category and Sub-Category]],LEN(Table2[[#This Row],[Category and Sub-Category]])-FIND("/",Table2[[#This Row],[Category and Sub-Category]],1))</f>
        <v>photobooks</v>
      </c>
      <c r="S1519" s="13">
        <f>(((Table2[[#This Row],[launched_at]]/60)/60)/24)+DATE(1970,1,1)</f>
        <v>41948.56658564815</v>
      </c>
      <c r="T1519" s="13">
        <f>(((Table2[[#This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Table2[[#This Row],[pledged]]/Table2[[#This Row],[goal]]</f>
        <v>2.0536666666666665</v>
      </c>
      <c r="P1520" s="8">
        <f>Table2[[#This Row],[pledged]]/Table2[[#This Row],[backers_count]]</f>
        <v>130.52966101694915</v>
      </c>
      <c r="Q1520" t="str">
        <f>LEFT(Table2[[#This Row],[Category and Sub-Category]],FIND("/",Table2[[#This Row],[Category and Sub-Category]],1)-1)</f>
        <v>photography</v>
      </c>
      <c r="R1520" t="str">
        <f>RIGHT(Table2[[#This Row],[Category and Sub-Category]],LEN(Table2[[#This Row],[Category and Sub-Category]])-FIND("/",Table2[[#This Row],[Category and Sub-Category]],1))</f>
        <v>photobooks</v>
      </c>
      <c r="S1520" s="13">
        <f>(((Table2[[#This Row],[launched_at]]/60)/60)/24)+DATE(1970,1,1)</f>
        <v>41760.8200462963</v>
      </c>
      <c r="T1520" s="13">
        <f>(((Table2[[#This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Table2[[#This Row],[pledged]]/Table2[[#This Row],[goal]]</f>
        <v>1.033638888888889</v>
      </c>
      <c r="P1521" s="8">
        <f>Table2[[#This Row],[pledged]]/Table2[[#This Row],[backers_count]]</f>
        <v>64.156896551724131</v>
      </c>
      <c r="Q1521" t="str">
        <f>LEFT(Table2[[#This Row],[Category and Sub-Category]],FIND("/",Table2[[#This Row],[Category and Sub-Category]],1)-1)</f>
        <v>photography</v>
      </c>
      <c r="R1521" t="str">
        <f>RIGHT(Table2[[#This Row],[Category and Sub-Category]],LEN(Table2[[#This Row],[Category and Sub-Category]])-FIND("/",Table2[[#This Row],[Category and Sub-Category]],1))</f>
        <v>photobooks</v>
      </c>
      <c r="S1521" s="13">
        <f>(((Table2[[#This Row],[launched_at]]/60)/60)/24)+DATE(1970,1,1)</f>
        <v>41782.741701388892</v>
      </c>
      <c r="T1521" s="13">
        <f>(((Table2[[#This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Table2[[#This Row],[pledged]]/Table2[[#This Row],[goal]]</f>
        <v>1.0347222222222223</v>
      </c>
      <c r="P1522" s="8">
        <f>Table2[[#This Row],[pledged]]/Table2[[#This Row],[backers_count]]</f>
        <v>111.52694610778443</v>
      </c>
      <c r="Q1522" t="str">
        <f>LEFT(Table2[[#This Row],[Category and Sub-Category]],FIND("/",Table2[[#This Row],[Category and Sub-Category]],1)-1)</f>
        <v>photography</v>
      </c>
      <c r="R1522" t="str">
        <f>RIGHT(Table2[[#This Row],[Category and Sub-Category]],LEN(Table2[[#This Row],[Category and Sub-Category]])-FIND("/",Table2[[#This Row],[Category and Sub-Category]],1))</f>
        <v>photobooks</v>
      </c>
      <c r="S1522" s="13">
        <f>(((Table2[[#This Row],[launched_at]]/60)/60)/24)+DATE(1970,1,1)</f>
        <v>41955.857789351852</v>
      </c>
      <c r="T1522" s="13">
        <f>(((Table2[[#This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Table2[[#This Row],[pledged]]/Table2[[#This Row],[goal]]</f>
        <v>1.0681333333333334</v>
      </c>
      <c r="P1523" s="8">
        <f>Table2[[#This Row],[pledged]]/Table2[[#This Row],[backers_count]]</f>
        <v>170.44680851063831</v>
      </c>
      <c r="Q1523" t="str">
        <f>LEFT(Table2[[#This Row],[Category and Sub-Category]],FIND("/",Table2[[#This Row],[Category and Sub-Category]],1)-1)</f>
        <v>photography</v>
      </c>
      <c r="R1523" t="str">
        <f>RIGHT(Table2[[#This Row],[Category and Sub-Category]],LEN(Table2[[#This Row],[Category and Sub-Category]])-FIND("/",Table2[[#This Row],[Category and Sub-Category]],1))</f>
        <v>photobooks</v>
      </c>
      <c r="S1523" s="13">
        <f>(((Table2[[#This Row],[launched_at]]/60)/60)/24)+DATE(1970,1,1)</f>
        <v>42493.167719907404</v>
      </c>
      <c r="T1523" s="13">
        <f>(((Table2[[#This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Table2[[#This Row],[pledged]]/Table2[[#This Row],[goal]]</f>
        <v>1.3896574712643677</v>
      </c>
      <c r="P1524" s="8">
        <f>Table2[[#This Row],[pledged]]/Table2[[#This Row],[backers_count]]</f>
        <v>133.7391592920354</v>
      </c>
      <c r="Q1524" t="str">
        <f>LEFT(Table2[[#This Row],[Category and Sub-Category]],FIND("/",Table2[[#This Row],[Category and Sub-Category]],1)-1)</f>
        <v>photography</v>
      </c>
      <c r="R1524" t="str">
        <f>RIGHT(Table2[[#This Row],[Category and Sub-Category]],LEN(Table2[[#This Row],[Category and Sub-Category]])-FIND("/",Table2[[#This Row],[Category and Sub-Category]],1))</f>
        <v>photobooks</v>
      </c>
      <c r="S1524" s="13">
        <f>(((Table2[[#This Row],[launched_at]]/60)/60)/24)+DATE(1970,1,1)</f>
        <v>41899.830312500002</v>
      </c>
      <c r="T1524" s="13">
        <f>(((Table2[[#This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Table2[[#This Row],[pledged]]/Table2[[#This Row],[goal]]</f>
        <v>1.2484324324324325</v>
      </c>
      <c r="P1525" s="8">
        <f>Table2[[#This Row],[pledged]]/Table2[[#This Row],[backers_count]]</f>
        <v>95.834024896265561</v>
      </c>
      <c r="Q1525" t="str">
        <f>LEFT(Table2[[#This Row],[Category and Sub-Category]],FIND("/",Table2[[#This Row],[Category and Sub-Category]],1)-1)</f>
        <v>photography</v>
      </c>
      <c r="R1525" t="str">
        <f>RIGHT(Table2[[#This Row],[Category and Sub-Category]],LEN(Table2[[#This Row],[Category and Sub-Category]])-FIND("/",Table2[[#This Row],[Category and Sub-Category]],1))</f>
        <v>photobooks</v>
      </c>
      <c r="S1525" s="13">
        <f>(((Table2[[#This Row],[launched_at]]/60)/60)/24)+DATE(1970,1,1)</f>
        <v>41964.751342592594</v>
      </c>
      <c r="T1525" s="13">
        <f>(((Table2[[#This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Table2[[#This Row],[pledged]]/Table2[[#This Row],[goal]]</f>
        <v>2.0699999999999998</v>
      </c>
      <c r="P1526" s="8">
        <f>Table2[[#This Row],[pledged]]/Table2[[#This Row],[backers_count]]</f>
        <v>221.78571428571428</v>
      </c>
      <c r="Q1526" t="str">
        <f>LEFT(Table2[[#This Row],[Category and Sub-Category]],FIND("/",Table2[[#This Row],[Category and Sub-Category]],1)-1)</f>
        <v>photography</v>
      </c>
      <c r="R1526" t="str">
        <f>RIGHT(Table2[[#This Row],[Category and Sub-Category]],LEN(Table2[[#This Row],[Category and Sub-Category]])-FIND("/",Table2[[#This Row],[Category and Sub-Category]],1))</f>
        <v>photobooks</v>
      </c>
      <c r="S1526" s="13">
        <f>(((Table2[[#This Row],[launched_at]]/60)/60)/24)+DATE(1970,1,1)</f>
        <v>42756.501041666663</v>
      </c>
      <c r="T1526" s="13">
        <f>(((Table2[[#This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Table2[[#This Row],[pledged]]/Table2[[#This Row],[goal]]</f>
        <v>1.7400576923076922</v>
      </c>
      <c r="P1527" s="8">
        <f>Table2[[#This Row],[pledged]]/Table2[[#This Row],[backers_count]]</f>
        <v>32.315357142857138</v>
      </c>
      <c r="Q1527" t="str">
        <f>LEFT(Table2[[#This Row],[Category and Sub-Category]],FIND("/",Table2[[#This Row],[Category and Sub-Category]],1)-1)</f>
        <v>photography</v>
      </c>
      <c r="R1527" t="str">
        <f>RIGHT(Table2[[#This Row],[Category and Sub-Category]],LEN(Table2[[#This Row],[Category and Sub-Category]])-FIND("/",Table2[[#This Row],[Category and Sub-Category]],1))</f>
        <v>photobooks</v>
      </c>
      <c r="S1527" s="13">
        <f>(((Table2[[#This Row],[launched_at]]/60)/60)/24)+DATE(1970,1,1)</f>
        <v>42570.702986111108</v>
      </c>
      <c r="T1527" s="13">
        <f>(((Table2[[#This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Table2[[#This Row],[pledged]]/Table2[[#This Row],[goal]]</f>
        <v>1.2032608695652174</v>
      </c>
      <c r="P1528" s="8">
        <f>Table2[[#This Row],[pledged]]/Table2[[#This Row],[backers_count]]</f>
        <v>98.839285714285708</v>
      </c>
      <c r="Q1528" t="str">
        <f>LEFT(Table2[[#This Row],[Category and Sub-Category]],FIND("/",Table2[[#This Row],[Category and Sub-Category]],1)-1)</f>
        <v>photography</v>
      </c>
      <c r="R1528" t="str">
        <f>RIGHT(Table2[[#This Row],[Category and Sub-Category]],LEN(Table2[[#This Row],[Category and Sub-Category]])-FIND("/",Table2[[#This Row],[Category and Sub-Category]],1))</f>
        <v>photobooks</v>
      </c>
      <c r="S1528" s="13">
        <f>(((Table2[[#This Row],[launched_at]]/60)/60)/24)+DATE(1970,1,1)</f>
        <v>42339.276006944448</v>
      </c>
      <c r="T1528" s="13">
        <f>(((Table2[[#This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Table2[[#This Row],[pledged]]/Table2[[#This Row],[goal]]</f>
        <v>1.1044428571428573</v>
      </c>
      <c r="P1529" s="8">
        <f>Table2[[#This Row],[pledged]]/Table2[[#This Row],[backers_count]]</f>
        <v>55.222142857142863</v>
      </c>
      <c r="Q1529" t="str">
        <f>LEFT(Table2[[#This Row],[Category and Sub-Category]],FIND("/",Table2[[#This Row],[Category and Sub-Category]],1)-1)</f>
        <v>photography</v>
      </c>
      <c r="R1529" t="str">
        <f>RIGHT(Table2[[#This Row],[Category and Sub-Category]],LEN(Table2[[#This Row],[Category and Sub-Category]])-FIND("/",Table2[[#This Row],[Category and Sub-Category]],1))</f>
        <v>photobooks</v>
      </c>
      <c r="S1529" s="13">
        <f>(((Table2[[#This Row],[launched_at]]/60)/60)/24)+DATE(1970,1,1)</f>
        <v>42780.600532407407</v>
      </c>
      <c r="T1529" s="13">
        <f>(((Table2[[#This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Table2[[#This Row],[pledged]]/Table2[[#This Row],[goal]]</f>
        <v>2.8156666666666665</v>
      </c>
      <c r="P1530" s="8">
        <f>Table2[[#This Row],[pledged]]/Table2[[#This Row],[backers_count]]</f>
        <v>52.793750000000003</v>
      </c>
      <c r="Q1530" t="str">
        <f>LEFT(Table2[[#This Row],[Category and Sub-Category]],FIND("/",Table2[[#This Row],[Category and Sub-Category]],1)-1)</f>
        <v>photography</v>
      </c>
      <c r="R1530" t="str">
        <f>RIGHT(Table2[[#This Row],[Category and Sub-Category]],LEN(Table2[[#This Row],[Category and Sub-Category]])-FIND("/",Table2[[#This Row],[Category and Sub-Category]],1))</f>
        <v>photobooks</v>
      </c>
      <c r="S1530" s="13">
        <f>(((Table2[[#This Row],[launched_at]]/60)/60)/24)+DATE(1970,1,1)</f>
        <v>42736.732893518521</v>
      </c>
      <c r="T1530" s="13">
        <f>(((Table2[[#This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Table2[[#This Row],[pledged]]/Table2[[#This Row],[goal]]</f>
        <v>1.0067894736842105</v>
      </c>
      <c r="P1531" s="8">
        <f>Table2[[#This Row],[pledged]]/Table2[[#This Row],[backers_count]]</f>
        <v>135.66666666666666</v>
      </c>
      <c r="Q1531" t="str">
        <f>LEFT(Table2[[#This Row],[Category and Sub-Category]],FIND("/",Table2[[#This Row],[Category and Sub-Category]],1)-1)</f>
        <v>photography</v>
      </c>
      <c r="R1531" t="str">
        <f>RIGHT(Table2[[#This Row],[Category and Sub-Category]],LEN(Table2[[#This Row],[Category and Sub-Category]])-FIND("/",Table2[[#This Row],[Category and Sub-Category]],1))</f>
        <v>photobooks</v>
      </c>
      <c r="S1531" s="13">
        <f>(((Table2[[#This Row],[launched_at]]/60)/60)/24)+DATE(1970,1,1)</f>
        <v>42052.628703703704</v>
      </c>
      <c r="T1531" s="13">
        <f>(((Table2[[#This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Table2[[#This Row],[pledged]]/Table2[[#This Row],[goal]]</f>
        <v>1.3482571428571428</v>
      </c>
      <c r="P1532" s="8">
        <f>Table2[[#This Row],[pledged]]/Table2[[#This Row],[backers_count]]</f>
        <v>53.991990846681922</v>
      </c>
      <c r="Q1532" t="str">
        <f>LEFT(Table2[[#This Row],[Category and Sub-Category]],FIND("/",Table2[[#This Row],[Category and Sub-Category]],1)-1)</f>
        <v>photography</v>
      </c>
      <c r="R1532" t="str">
        <f>RIGHT(Table2[[#This Row],[Category and Sub-Category]],LEN(Table2[[#This Row],[Category and Sub-Category]])-FIND("/",Table2[[#This Row],[Category and Sub-Category]],1))</f>
        <v>photobooks</v>
      </c>
      <c r="S1532" s="13">
        <f>(((Table2[[#This Row],[launched_at]]/60)/60)/24)+DATE(1970,1,1)</f>
        <v>42275.767303240747</v>
      </c>
      <c r="T1532" s="13">
        <f>(((Table2[[#This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Table2[[#This Row],[pledged]]/Table2[[#This Row],[goal]]</f>
        <v>1.7595744680851064</v>
      </c>
      <c r="P1533" s="8">
        <f>Table2[[#This Row],[pledged]]/Table2[[#This Row],[backers_count]]</f>
        <v>56.643835616438359</v>
      </c>
      <c r="Q1533" t="str">
        <f>LEFT(Table2[[#This Row],[Category and Sub-Category]],FIND("/",Table2[[#This Row],[Category and Sub-Category]],1)-1)</f>
        <v>photography</v>
      </c>
      <c r="R1533" t="str">
        <f>RIGHT(Table2[[#This Row],[Category and Sub-Category]],LEN(Table2[[#This Row],[Category and Sub-Category]])-FIND("/",Table2[[#This Row],[Category and Sub-Category]],1))</f>
        <v>photobooks</v>
      </c>
      <c r="S1533" s="13">
        <f>(((Table2[[#This Row],[launched_at]]/60)/60)/24)+DATE(1970,1,1)</f>
        <v>41941.802384259259</v>
      </c>
      <c r="T1533" s="13">
        <f>(((Table2[[#This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Table2[[#This Row],[pledged]]/Table2[[#This Row],[goal]]</f>
        <v>4.8402000000000003</v>
      </c>
      <c r="P1534" s="8">
        <f>Table2[[#This Row],[pledged]]/Table2[[#This Row],[backers_count]]</f>
        <v>82.316326530612244</v>
      </c>
      <c r="Q1534" t="str">
        <f>LEFT(Table2[[#This Row],[Category and Sub-Category]],FIND("/",Table2[[#This Row],[Category and Sub-Category]],1)-1)</f>
        <v>photography</v>
      </c>
      <c r="R1534" t="str">
        <f>RIGHT(Table2[[#This Row],[Category and Sub-Category]],LEN(Table2[[#This Row],[Category and Sub-Category]])-FIND("/",Table2[[#This Row],[Category and Sub-Category]],1))</f>
        <v>photobooks</v>
      </c>
      <c r="S1534" s="13">
        <f>(((Table2[[#This Row],[launched_at]]/60)/60)/24)+DATE(1970,1,1)</f>
        <v>42391.475289351853</v>
      </c>
      <c r="T1534" s="13">
        <f>(((Table2[[#This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Table2[[#This Row],[pledged]]/Table2[[#This Row],[goal]]</f>
        <v>1.4514</v>
      </c>
      <c r="P1535" s="8">
        <f>Table2[[#This Row],[pledged]]/Table2[[#This Row],[backers_count]]</f>
        <v>88.26081081081081</v>
      </c>
      <c r="Q1535" t="str">
        <f>LEFT(Table2[[#This Row],[Category and Sub-Category]],FIND("/",Table2[[#This Row],[Category and Sub-Category]],1)-1)</f>
        <v>photography</v>
      </c>
      <c r="R1535" t="str">
        <f>RIGHT(Table2[[#This Row],[Category and Sub-Category]],LEN(Table2[[#This Row],[Category and Sub-Category]])-FIND("/",Table2[[#This Row],[Category and Sub-Category]],1))</f>
        <v>photobooks</v>
      </c>
      <c r="S1535" s="13">
        <f>(((Table2[[#This Row],[launched_at]]/60)/60)/24)+DATE(1970,1,1)</f>
        <v>42443.00204861111</v>
      </c>
      <c r="T1535" s="13">
        <f>(((Table2[[#This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Table2[[#This Row],[pledged]]/Table2[[#This Row],[goal]]</f>
        <v>4.1773333333333333</v>
      </c>
      <c r="P1536" s="8">
        <f>Table2[[#This Row],[pledged]]/Table2[[#This Row],[backers_count]]</f>
        <v>84.905149051490511</v>
      </c>
      <c r="Q1536" t="str">
        <f>LEFT(Table2[[#This Row],[Category and Sub-Category]],FIND("/",Table2[[#This Row],[Category and Sub-Category]],1)-1)</f>
        <v>photography</v>
      </c>
      <c r="R1536" t="str">
        <f>RIGHT(Table2[[#This Row],[Category and Sub-Category]],LEN(Table2[[#This Row],[Category and Sub-Category]])-FIND("/",Table2[[#This Row],[Category and Sub-Category]],1))</f>
        <v>photobooks</v>
      </c>
      <c r="S1536" s="13">
        <f>(((Table2[[#This Row],[launched_at]]/60)/60)/24)+DATE(1970,1,1)</f>
        <v>42221.67432870371</v>
      </c>
      <c r="T1536" s="13">
        <f>(((Table2[[#This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Table2[[#This Row],[pledged]]/Table2[[#This Row],[goal]]</f>
        <v>1.3242499999999999</v>
      </c>
      <c r="P1537" s="8">
        <f>Table2[[#This Row],[pledged]]/Table2[[#This Row],[backers_count]]</f>
        <v>48.154545454545456</v>
      </c>
      <c r="Q1537" t="str">
        <f>LEFT(Table2[[#This Row],[Category and Sub-Category]],FIND("/",Table2[[#This Row],[Category and Sub-Category]],1)-1)</f>
        <v>photography</v>
      </c>
      <c r="R1537" t="str">
        <f>RIGHT(Table2[[#This Row],[Category and Sub-Category]],LEN(Table2[[#This Row],[Category and Sub-Category]])-FIND("/",Table2[[#This Row],[Category and Sub-Category]],1))</f>
        <v>photobooks</v>
      </c>
      <c r="S1537" s="13">
        <f>(((Table2[[#This Row],[launched_at]]/60)/60)/24)+DATE(1970,1,1)</f>
        <v>42484.829062500001</v>
      </c>
      <c r="T1537" s="13">
        <f>(((Table2[[#This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Table2[[#This Row],[pledged]]/Table2[[#This Row],[goal]]</f>
        <v>2.5030841666666666</v>
      </c>
      <c r="P1538" s="8">
        <f>Table2[[#This Row],[pledged]]/Table2[[#This Row],[backers_count]]</f>
        <v>66.015406593406595</v>
      </c>
      <c r="Q1538" t="str">
        <f>LEFT(Table2[[#This Row],[Category and Sub-Category]],FIND("/",Table2[[#This Row],[Category and Sub-Category]],1)-1)</f>
        <v>photography</v>
      </c>
      <c r="R1538" t="str">
        <f>RIGHT(Table2[[#This Row],[Category and Sub-Category]],LEN(Table2[[#This Row],[Category and Sub-Category]])-FIND("/",Table2[[#This Row],[Category and Sub-Category]],1))</f>
        <v>photobooks</v>
      </c>
      <c r="S1538" s="13">
        <f>(((Table2[[#This Row],[launched_at]]/60)/60)/24)+DATE(1970,1,1)</f>
        <v>42213.802199074074</v>
      </c>
      <c r="T1538" s="13">
        <f>(((Table2[[#This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Table2[[#This Row],[pledged]]/Table2[[#This Row],[goal]]</f>
        <v>1.7989999999999999</v>
      </c>
      <c r="P1539" s="8">
        <f>Table2[[#This Row],[pledged]]/Table2[[#This Row],[backers_count]]</f>
        <v>96.375</v>
      </c>
      <c r="Q1539" t="str">
        <f>LEFT(Table2[[#This Row],[Category and Sub-Category]],FIND("/",Table2[[#This Row],[Category and Sub-Category]],1)-1)</f>
        <v>photography</v>
      </c>
      <c r="R1539" t="str">
        <f>RIGHT(Table2[[#This Row],[Category and Sub-Category]],LEN(Table2[[#This Row],[Category and Sub-Category]])-FIND("/",Table2[[#This Row],[Category and Sub-Category]],1))</f>
        <v>photobooks</v>
      </c>
      <c r="S1539" s="13">
        <f>(((Table2[[#This Row],[launched_at]]/60)/60)/24)+DATE(1970,1,1)</f>
        <v>42552.315127314811</v>
      </c>
      <c r="T1539" s="13">
        <f>(((Table2[[#This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Table2[[#This Row],[pledged]]/Table2[[#This Row],[goal]]</f>
        <v>1.0262857142857142</v>
      </c>
      <c r="P1540" s="8">
        <f>Table2[[#This Row],[pledged]]/Table2[[#This Row],[backers_count]]</f>
        <v>156.17391304347825</v>
      </c>
      <c r="Q1540" t="str">
        <f>LEFT(Table2[[#This Row],[Category and Sub-Category]],FIND("/",Table2[[#This Row],[Category and Sub-Category]],1)-1)</f>
        <v>photography</v>
      </c>
      <c r="R1540" t="str">
        <f>RIGHT(Table2[[#This Row],[Category and Sub-Category]],LEN(Table2[[#This Row],[Category and Sub-Category]])-FIND("/",Table2[[#This Row],[Category and Sub-Category]],1))</f>
        <v>photobooks</v>
      </c>
      <c r="S1540" s="13">
        <f>(((Table2[[#This Row],[launched_at]]/60)/60)/24)+DATE(1970,1,1)</f>
        <v>41981.782060185185</v>
      </c>
      <c r="T1540" s="13">
        <f>(((Table2[[#This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Table2[[#This Row],[pledged]]/Table2[[#This Row],[goal]]</f>
        <v>1.359861</v>
      </c>
      <c r="P1541" s="8">
        <f>Table2[[#This Row],[pledged]]/Table2[[#This Row],[backers_count]]</f>
        <v>95.764859154929582</v>
      </c>
      <c r="Q1541" t="str">
        <f>LEFT(Table2[[#This Row],[Category and Sub-Category]],FIND("/",Table2[[#This Row],[Category and Sub-Category]],1)-1)</f>
        <v>photography</v>
      </c>
      <c r="R1541" t="str">
        <f>RIGHT(Table2[[#This Row],[Category and Sub-Category]],LEN(Table2[[#This Row],[Category and Sub-Category]])-FIND("/",Table2[[#This Row],[Category and Sub-Category]],1))</f>
        <v>photobooks</v>
      </c>
      <c r="S1541" s="13">
        <f>(((Table2[[#This Row],[launched_at]]/60)/60)/24)+DATE(1970,1,1)</f>
        <v>42705.919201388882</v>
      </c>
      <c r="T1541" s="13">
        <f>(((Table2[[#This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Table2[[#This Row],[pledged]]/Table2[[#This Row],[goal]]</f>
        <v>1.1786666666666668</v>
      </c>
      <c r="P1542" s="8">
        <f>Table2[[#This Row],[pledged]]/Table2[[#This Row],[backers_count]]</f>
        <v>180.40816326530611</v>
      </c>
      <c r="Q1542" t="str">
        <f>LEFT(Table2[[#This Row],[Category and Sub-Category]],FIND("/",Table2[[#This Row],[Category and Sub-Category]],1)-1)</f>
        <v>photography</v>
      </c>
      <c r="R1542" t="str">
        <f>RIGHT(Table2[[#This Row],[Category and Sub-Category]],LEN(Table2[[#This Row],[Category and Sub-Category]])-FIND("/",Table2[[#This Row],[Category and Sub-Category]],1))</f>
        <v>photobooks</v>
      </c>
      <c r="S1542" s="13">
        <f>(((Table2[[#This Row],[launched_at]]/60)/60)/24)+DATE(1970,1,1)</f>
        <v>41939.00712962963</v>
      </c>
      <c r="T1542" s="13">
        <f>(((Table2[[#This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Table2[[#This Row],[pledged]]/Table2[[#This Row],[goal]]</f>
        <v>3.3333333333333332E-4</v>
      </c>
      <c r="P1543" s="8">
        <f>Table2[[#This Row],[pledged]]/Table2[[#This Row],[backers_count]]</f>
        <v>3</v>
      </c>
      <c r="Q1543" t="str">
        <f>LEFT(Table2[[#This Row],[Category and Sub-Category]],FIND("/",Table2[[#This Row],[Category and Sub-Category]],1)-1)</f>
        <v>photography</v>
      </c>
      <c r="R1543" t="str">
        <f>RIGHT(Table2[[#This Row],[Category and Sub-Category]],LEN(Table2[[#This Row],[Category and Sub-Category]])-FIND("/",Table2[[#This Row],[Category and Sub-Category]],1))</f>
        <v>nature</v>
      </c>
      <c r="S1543" s="13">
        <f>(((Table2[[#This Row],[launched_at]]/60)/60)/24)+DATE(1970,1,1)</f>
        <v>41974.712245370371</v>
      </c>
      <c r="T1543" s="13">
        <f>(((Table2[[#This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Table2[[#This Row],[pledged]]/Table2[[#This Row],[goal]]</f>
        <v>0.04</v>
      </c>
      <c r="P1544" s="8">
        <f>Table2[[#This Row],[pledged]]/Table2[[#This Row],[backers_count]]</f>
        <v>20</v>
      </c>
      <c r="Q1544" t="str">
        <f>LEFT(Table2[[#This Row],[Category and Sub-Category]],FIND("/",Table2[[#This Row],[Category and Sub-Category]],1)-1)</f>
        <v>photography</v>
      </c>
      <c r="R1544" t="str">
        <f>RIGHT(Table2[[#This Row],[Category and Sub-Category]],LEN(Table2[[#This Row],[Category and Sub-Category]])-FIND("/",Table2[[#This Row],[Category and Sub-Category]],1))</f>
        <v>nature</v>
      </c>
      <c r="S1544" s="13">
        <f>(((Table2[[#This Row],[launched_at]]/60)/60)/24)+DATE(1970,1,1)</f>
        <v>42170.996527777781</v>
      </c>
      <c r="T1544" s="13">
        <f>(((Table2[[#This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Table2[[#This Row],[pledged]]/Table2[[#This Row],[goal]]</f>
        <v>4.4444444444444444E-3</v>
      </c>
      <c r="P1545" s="8">
        <f>Table2[[#This Row],[pledged]]/Table2[[#This Row],[backers_count]]</f>
        <v>10</v>
      </c>
      <c r="Q1545" t="str">
        <f>LEFT(Table2[[#This Row],[Category and Sub-Category]],FIND("/",Table2[[#This Row],[Category and Sub-Category]],1)-1)</f>
        <v>photography</v>
      </c>
      <c r="R1545" t="str">
        <f>RIGHT(Table2[[#This Row],[Category and Sub-Category]],LEN(Table2[[#This Row],[Category and Sub-Category]])-FIND("/",Table2[[#This Row],[Category and Sub-Category]],1))</f>
        <v>nature</v>
      </c>
      <c r="S1545" s="13">
        <f>(((Table2[[#This Row],[launched_at]]/60)/60)/24)+DATE(1970,1,1)</f>
        <v>41935.509652777779</v>
      </c>
      <c r="T1545" s="13">
        <f>(((Table2[[#This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Table2[[#This Row],[pledged]]/Table2[[#This Row],[goal]]</f>
        <v>0</v>
      </c>
      <c r="P1546" s="8" t="e">
        <f>Table2[[#This Row],[pledged]]/Table2[[#This Row],[backers_count]]</f>
        <v>#DIV/0!</v>
      </c>
      <c r="Q1546" t="str">
        <f>LEFT(Table2[[#This Row],[Category and Sub-Category]],FIND("/",Table2[[#This Row],[Category and Sub-Category]],1)-1)</f>
        <v>photography</v>
      </c>
      <c r="R1546" t="str">
        <f>RIGHT(Table2[[#This Row],[Category and Sub-Category]],LEN(Table2[[#This Row],[Category and Sub-Category]])-FIND("/",Table2[[#This Row],[Category and Sub-Category]],1))</f>
        <v>nature</v>
      </c>
      <c r="S1546" s="13">
        <f>(((Table2[[#This Row],[launched_at]]/60)/60)/24)+DATE(1970,1,1)</f>
        <v>42053.051203703704</v>
      </c>
      <c r="T1546" s="13">
        <f>(((Table2[[#This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Table2[[#This Row],[pledged]]/Table2[[#This Row],[goal]]</f>
        <v>3.3333333333333332E-4</v>
      </c>
      <c r="P1547" s="8">
        <f>Table2[[#This Row],[pledged]]/Table2[[#This Row],[backers_count]]</f>
        <v>1</v>
      </c>
      <c r="Q1547" t="str">
        <f>LEFT(Table2[[#This Row],[Category and Sub-Category]],FIND("/",Table2[[#This Row],[Category and Sub-Category]],1)-1)</f>
        <v>photography</v>
      </c>
      <c r="R1547" t="str">
        <f>RIGHT(Table2[[#This Row],[Category and Sub-Category]],LEN(Table2[[#This Row],[Category and Sub-Category]])-FIND("/",Table2[[#This Row],[Category and Sub-Category]],1))</f>
        <v>nature</v>
      </c>
      <c r="S1547" s="13">
        <f>(((Table2[[#This Row],[launched_at]]/60)/60)/24)+DATE(1970,1,1)</f>
        <v>42031.884652777779</v>
      </c>
      <c r="T1547" s="13">
        <f>(((Table2[[#This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Table2[[#This Row],[pledged]]/Table2[[#This Row],[goal]]</f>
        <v>0.28899999999999998</v>
      </c>
      <c r="P1548" s="8">
        <f>Table2[[#This Row],[pledged]]/Table2[[#This Row],[backers_count]]</f>
        <v>26.272727272727273</v>
      </c>
      <c r="Q1548" t="str">
        <f>LEFT(Table2[[#This Row],[Category and Sub-Category]],FIND("/",Table2[[#This Row],[Category and Sub-Category]],1)-1)</f>
        <v>photography</v>
      </c>
      <c r="R1548" t="str">
        <f>RIGHT(Table2[[#This Row],[Category and Sub-Category]],LEN(Table2[[#This Row],[Category and Sub-Category]])-FIND("/",Table2[[#This Row],[Category and Sub-Category]],1))</f>
        <v>nature</v>
      </c>
      <c r="S1548" s="13">
        <f>(((Table2[[#This Row],[launched_at]]/60)/60)/24)+DATE(1970,1,1)</f>
        <v>41839.212951388887</v>
      </c>
      <c r="T1548" s="13">
        <f>(((Table2[[#This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Table2[[#This Row],[pledged]]/Table2[[#This Row],[goal]]</f>
        <v>0</v>
      </c>
      <c r="P1549" s="8" t="e">
        <f>Table2[[#This Row],[pledged]]/Table2[[#This Row],[backers_count]]</f>
        <v>#DIV/0!</v>
      </c>
      <c r="Q1549" t="str">
        <f>LEFT(Table2[[#This Row],[Category and Sub-Category]],FIND("/",Table2[[#This Row],[Category and Sub-Category]],1)-1)</f>
        <v>photography</v>
      </c>
      <c r="R1549" t="str">
        <f>RIGHT(Table2[[#This Row],[Category and Sub-Category]],LEN(Table2[[#This Row],[Category and Sub-Category]])-FIND("/",Table2[[#This Row],[Category and Sub-Category]],1))</f>
        <v>nature</v>
      </c>
      <c r="S1549" s="13">
        <f>(((Table2[[#This Row],[launched_at]]/60)/60)/24)+DATE(1970,1,1)</f>
        <v>42782.426875000005</v>
      </c>
      <c r="T1549" s="13">
        <f>(((Table2[[#This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Table2[[#This Row],[pledged]]/Table2[[#This Row],[goal]]</f>
        <v>8.5714285714285715E-2</v>
      </c>
      <c r="P1550" s="8">
        <f>Table2[[#This Row],[pledged]]/Table2[[#This Row],[backers_count]]</f>
        <v>60</v>
      </c>
      <c r="Q1550" t="str">
        <f>LEFT(Table2[[#This Row],[Category and Sub-Category]],FIND("/",Table2[[#This Row],[Category and Sub-Category]],1)-1)</f>
        <v>photography</v>
      </c>
      <c r="R1550" t="str">
        <f>RIGHT(Table2[[#This Row],[Category and Sub-Category]],LEN(Table2[[#This Row],[Category and Sub-Category]])-FIND("/",Table2[[#This Row],[Category and Sub-Category]],1))</f>
        <v>nature</v>
      </c>
      <c r="S1550" s="13">
        <f>(((Table2[[#This Row],[launched_at]]/60)/60)/24)+DATE(1970,1,1)</f>
        <v>42286.88217592593</v>
      </c>
      <c r="T1550" s="13">
        <f>(((Table2[[#This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Table2[[#This Row],[pledged]]/Table2[[#This Row],[goal]]</f>
        <v>0.34</v>
      </c>
      <c r="P1551" s="8">
        <f>Table2[[#This Row],[pledged]]/Table2[[#This Row],[backers_count]]</f>
        <v>28.333333333333332</v>
      </c>
      <c r="Q1551" t="str">
        <f>LEFT(Table2[[#This Row],[Category and Sub-Category]],FIND("/",Table2[[#This Row],[Category and Sub-Category]],1)-1)</f>
        <v>photography</v>
      </c>
      <c r="R1551" t="str">
        <f>RIGHT(Table2[[#This Row],[Category and Sub-Category]],LEN(Table2[[#This Row],[Category and Sub-Category]])-FIND("/",Table2[[#This Row],[Category and Sub-Category]],1))</f>
        <v>nature</v>
      </c>
      <c r="S1551" s="13">
        <f>(((Table2[[#This Row],[launched_at]]/60)/60)/24)+DATE(1970,1,1)</f>
        <v>42281.136099537034</v>
      </c>
      <c r="T1551" s="13">
        <f>(((Table2[[#This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Table2[[#This Row],[pledged]]/Table2[[#This Row],[goal]]</f>
        <v>0.13466666666666666</v>
      </c>
      <c r="P1552" s="8">
        <f>Table2[[#This Row],[pledged]]/Table2[[#This Row],[backers_count]]</f>
        <v>14.428571428571429</v>
      </c>
      <c r="Q1552" t="str">
        <f>LEFT(Table2[[#This Row],[Category and Sub-Category]],FIND("/",Table2[[#This Row],[Category and Sub-Category]],1)-1)</f>
        <v>photography</v>
      </c>
      <c r="R1552" t="str">
        <f>RIGHT(Table2[[#This Row],[Category and Sub-Category]],LEN(Table2[[#This Row],[Category and Sub-Category]])-FIND("/",Table2[[#This Row],[Category and Sub-Category]],1))</f>
        <v>nature</v>
      </c>
      <c r="S1552" s="13">
        <f>(((Table2[[#This Row],[launched_at]]/60)/60)/24)+DATE(1970,1,1)</f>
        <v>42472.449467592596</v>
      </c>
      <c r="T1552" s="13">
        <f>(((Table2[[#This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Table2[[#This Row],[pledged]]/Table2[[#This Row],[goal]]</f>
        <v>0</v>
      </c>
      <c r="P1553" s="8" t="e">
        <f>Table2[[#This Row],[pledged]]/Table2[[#This Row],[backers_count]]</f>
        <v>#DIV/0!</v>
      </c>
      <c r="Q1553" t="str">
        <f>LEFT(Table2[[#This Row],[Category and Sub-Category]],FIND("/",Table2[[#This Row],[Category and Sub-Category]],1)-1)</f>
        <v>photography</v>
      </c>
      <c r="R1553" t="str">
        <f>RIGHT(Table2[[#This Row],[Category and Sub-Category]],LEN(Table2[[#This Row],[Category and Sub-Category]])-FIND("/",Table2[[#This Row],[Category and Sub-Category]],1))</f>
        <v>nature</v>
      </c>
      <c r="S1553" s="13">
        <f>(((Table2[[#This Row],[launched_at]]/60)/60)/24)+DATE(1970,1,1)</f>
        <v>42121.824525462958</v>
      </c>
      <c r="T1553" s="13">
        <f>(((Table2[[#This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Table2[[#This Row],[pledged]]/Table2[[#This Row],[goal]]</f>
        <v>0.49186046511627907</v>
      </c>
      <c r="P1554" s="8">
        <f>Table2[[#This Row],[pledged]]/Table2[[#This Row],[backers_count]]</f>
        <v>132.1875</v>
      </c>
      <c r="Q1554" t="str">
        <f>LEFT(Table2[[#This Row],[Category and Sub-Category]],FIND("/",Table2[[#This Row],[Category and Sub-Category]],1)-1)</f>
        <v>photography</v>
      </c>
      <c r="R1554" t="str">
        <f>RIGHT(Table2[[#This Row],[Category and Sub-Category]],LEN(Table2[[#This Row],[Category and Sub-Category]])-FIND("/",Table2[[#This Row],[Category and Sub-Category]],1))</f>
        <v>nature</v>
      </c>
      <c r="S1554" s="13">
        <f>(((Table2[[#This Row],[launched_at]]/60)/60)/24)+DATE(1970,1,1)</f>
        <v>41892.688750000001</v>
      </c>
      <c r="T1554" s="13">
        <f>(((Table2[[#This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Table2[[#This Row],[pledged]]/Table2[[#This Row],[goal]]</f>
        <v>0</v>
      </c>
      <c r="P1555" s="8" t="e">
        <f>Table2[[#This Row],[pledged]]/Table2[[#This Row],[backers_count]]</f>
        <v>#DIV/0!</v>
      </c>
      <c r="Q1555" t="str">
        <f>LEFT(Table2[[#This Row],[Category and Sub-Category]],FIND("/",Table2[[#This Row],[Category and Sub-Category]],1)-1)</f>
        <v>photography</v>
      </c>
      <c r="R1555" t="str">
        <f>RIGHT(Table2[[#This Row],[Category and Sub-Category]],LEN(Table2[[#This Row],[Category and Sub-Category]])-FIND("/",Table2[[#This Row],[Category and Sub-Category]],1))</f>
        <v>nature</v>
      </c>
      <c r="S1555" s="13">
        <f>(((Table2[[#This Row],[launched_at]]/60)/60)/24)+DATE(1970,1,1)</f>
        <v>42219.282951388886</v>
      </c>
      <c r="T1555" s="13">
        <f>(((Table2[[#This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Table2[[#This Row],[pledged]]/Table2[[#This Row],[goal]]</f>
        <v>0</v>
      </c>
      <c r="P1556" s="8" t="e">
        <f>Table2[[#This Row],[pledged]]/Table2[[#This Row],[backers_count]]</f>
        <v>#DIV/0!</v>
      </c>
      <c r="Q1556" t="str">
        <f>LEFT(Table2[[#This Row],[Category and Sub-Category]],FIND("/",Table2[[#This Row],[Category and Sub-Category]],1)-1)</f>
        <v>photography</v>
      </c>
      <c r="R1556" t="str">
        <f>RIGHT(Table2[[#This Row],[Category and Sub-Category]],LEN(Table2[[#This Row],[Category and Sub-Category]])-FIND("/",Table2[[#This Row],[Category and Sub-Category]],1))</f>
        <v>nature</v>
      </c>
      <c r="S1556" s="13">
        <f>(((Table2[[#This Row],[launched_at]]/60)/60)/24)+DATE(1970,1,1)</f>
        <v>42188.252199074079</v>
      </c>
      <c r="T1556" s="13">
        <f>(((Table2[[#This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Table2[[#This Row],[pledged]]/Table2[[#This Row],[goal]]</f>
        <v>0</v>
      </c>
      <c r="P1557" s="8" t="e">
        <f>Table2[[#This Row],[pledged]]/Table2[[#This Row],[backers_count]]</f>
        <v>#DIV/0!</v>
      </c>
      <c r="Q1557" t="str">
        <f>LEFT(Table2[[#This Row],[Category and Sub-Category]],FIND("/",Table2[[#This Row],[Category and Sub-Category]],1)-1)</f>
        <v>photography</v>
      </c>
      <c r="R1557" t="str">
        <f>RIGHT(Table2[[#This Row],[Category and Sub-Category]],LEN(Table2[[#This Row],[Category and Sub-Category]])-FIND("/",Table2[[#This Row],[Category and Sub-Category]],1))</f>
        <v>nature</v>
      </c>
      <c r="S1557" s="13">
        <f>(((Table2[[#This Row],[launched_at]]/60)/60)/24)+DATE(1970,1,1)</f>
        <v>42241.613796296297</v>
      </c>
      <c r="T1557" s="13">
        <f>(((Table2[[#This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Table2[[#This Row],[pledged]]/Table2[[#This Row],[goal]]</f>
        <v>0.45133333333333331</v>
      </c>
      <c r="P1558" s="8">
        <f>Table2[[#This Row],[pledged]]/Table2[[#This Row],[backers_count]]</f>
        <v>56.416666666666664</v>
      </c>
      <c r="Q1558" t="str">
        <f>LEFT(Table2[[#This Row],[Category and Sub-Category]],FIND("/",Table2[[#This Row],[Category and Sub-Category]],1)-1)</f>
        <v>photography</v>
      </c>
      <c r="R1558" t="str">
        <f>RIGHT(Table2[[#This Row],[Category and Sub-Category]],LEN(Table2[[#This Row],[Category and Sub-Category]])-FIND("/",Table2[[#This Row],[Category and Sub-Category]],1))</f>
        <v>nature</v>
      </c>
      <c r="S1558" s="13">
        <f>(((Table2[[#This Row],[launched_at]]/60)/60)/24)+DATE(1970,1,1)</f>
        <v>42525.153055555551</v>
      </c>
      <c r="T1558" s="13">
        <f>(((Table2[[#This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Table2[[#This Row],[pledged]]/Table2[[#This Row],[goal]]</f>
        <v>0.04</v>
      </c>
      <c r="P1559" s="8">
        <f>Table2[[#This Row],[pledged]]/Table2[[#This Row],[backers_count]]</f>
        <v>100</v>
      </c>
      <c r="Q1559" t="str">
        <f>LEFT(Table2[[#This Row],[Category and Sub-Category]],FIND("/",Table2[[#This Row],[Category and Sub-Category]],1)-1)</f>
        <v>photography</v>
      </c>
      <c r="R1559" t="str">
        <f>RIGHT(Table2[[#This Row],[Category and Sub-Category]],LEN(Table2[[#This Row],[Category and Sub-Category]])-FIND("/",Table2[[#This Row],[Category and Sub-Category]],1))</f>
        <v>nature</v>
      </c>
      <c r="S1559" s="13">
        <f>(((Table2[[#This Row],[launched_at]]/60)/60)/24)+DATE(1970,1,1)</f>
        <v>41871.65315972222</v>
      </c>
      <c r="T1559" s="13">
        <f>(((Table2[[#This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Table2[[#This Row],[pledged]]/Table2[[#This Row],[goal]]</f>
        <v>4.6666666666666669E-2</v>
      </c>
      <c r="P1560" s="8">
        <f>Table2[[#This Row],[pledged]]/Table2[[#This Row],[backers_count]]</f>
        <v>11.666666666666666</v>
      </c>
      <c r="Q1560" t="str">
        <f>LEFT(Table2[[#This Row],[Category and Sub-Category]],FIND("/",Table2[[#This Row],[Category and Sub-Category]],1)-1)</f>
        <v>photography</v>
      </c>
      <c r="R1560" t="str">
        <f>RIGHT(Table2[[#This Row],[Category and Sub-Category]],LEN(Table2[[#This Row],[Category and Sub-Category]])-FIND("/",Table2[[#This Row],[Category and Sub-Category]],1))</f>
        <v>nature</v>
      </c>
      <c r="S1560" s="13">
        <f>(((Table2[[#This Row],[launched_at]]/60)/60)/24)+DATE(1970,1,1)</f>
        <v>42185.397673611107</v>
      </c>
      <c r="T1560" s="13">
        <f>(((Table2[[#This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Table2[[#This Row],[pledged]]/Table2[[#This Row],[goal]]</f>
        <v>3.3333333333333335E-3</v>
      </c>
      <c r="P1561" s="8">
        <f>Table2[[#This Row],[pledged]]/Table2[[#This Row],[backers_count]]</f>
        <v>50</v>
      </c>
      <c r="Q1561" t="str">
        <f>LEFT(Table2[[#This Row],[Category and Sub-Category]],FIND("/",Table2[[#This Row],[Category and Sub-Category]],1)-1)</f>
        <v>photography</v>
      </c>
      <c r="R1561" t="str">
        <f>RIGHT(Table2[[#This Row],[Category and Sub-Category]],LEN(Table2[[#This Row],[Category and Sub-Category]])-FIND("/",Table2[[#This Row],[Category and Sub-Category]],1))</f>
        <v>nature</v>
      </c>
      <c r="S1561" s="13">
        <f>(((Table2[[#This Row],[launched_at]]/60)/60)/24)+DATE(1970,1,1)</f>
        <v>42108.05322916666</v>
      </c>
      <c r="T1561" s="13">
        <f>(((Table2[[#This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Table2[[#This Row],[pledged]]/Table2[[#This Row],[goal]]</f>
        <v>3.7600000000000001E-2</v>
      </c>
      <c r="P1562" s="8">
        <f>Table2[[#This Row],[pledged]]/Table2[[#This Row],[backers_count]]</f>
        <v>23.5</v>
      </c>
      <c r="Q1562" t="str">
        <f>LEFT(Table2[[#This Row],[Category and Sub-Category]],FIND("/",Table2[[#This Row],[Category and Sub-Category]],1)-1)</f>
        <v>photography</v>
      </c>
      <c r="R1562" t="str">
        <f>RIGHT(Table2[[#This Row],[Category and Sub-Category]],LEN(Table2[[#This Row],[Category and Sub-Category]])-FIND("/",Table2[[#This Row],[Category and Sub-Category]],1))</f>
        <v>nature</v>
      </c>
      <c r="S1562" s="13">
        <f>(((Table2[[#This Row],[launched_at]]/60)/60)/24)+DATE(1970,1,1)</f>
        <v>41936.020752314813</v>
      </c>
      <c r="T1562" s="13">
        <f>(((Table2[[#This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Table2[[#This Row],[pledged]]/Table2[[#This Row],[goal]]</f>
        <v>6.7000000000000002E-3</v>
      </c>
      <c r="P1563" s="8">
        <f>Table2[[#This Row],[pledged]]/Table2[[#This Row],[backers_count]]</f>
        <v>67</v>
      </c>
      <c r="Q1563" t="str">
        <f>LEFT(Table2[[#This Row],[Category and Sub-Category]],FIND("/",Table2[[#This Row],[Category and Sub-Category]],1)-1)</f>
        <v>publishing</v>
      </c>
      <c r="R1563" t="str">
        <f>RIGHT(Table2[[#This Row],[Category and Sub-Category]],LEN(Table2[[#This Row],[Category and Sub-Category]])-FIND("/",Table2[[#This Row],[Category and Sub-Category]],1))</f>
        <v>art books</v>
      </c>
      <c r="S1563" s="13">
        <f>(((Table2[[#This Row],[launched_at]]/60)/60)/24)+DATE(1970,1,1)</f>
        <v>41555.041701388887</v>
      </c>
      <c r="T1563" s="13">
        <f>(((Table2[[#This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Table2[[#This Row],[pledged]]/Table2[[#This Row],[goal]]</f>
        <v>0</v>
      </c>
      <c r="P1564" s="8" t="e">
        <f>Table2[[#This Row],[pledged]]/Table2[[#This Row],[backers_count]]</f>
        <v>#DIV/0!</v>
      </c>
      <c r="Q1564" t="str">
        <f>LEFT(Table2[[#This Row],[Category and Sub-Category]],FIND("/",Table2[[#This Row],[Category and Sub-Category]],1)-1)</f>
        <v>publishing</v>
      </c>
      <c r="R1564" t="str">
        <f>RIGHT(Table2[[#This Row],[Category and Sub-Category]],LEN(Table2[[#This Row],[Category and Sub-Category]])-FIND("/",Table2[[#This Row],[Category and Sub-Category]],1))</f>
        <v>art books</v>
      </c>
      <c r="S1564" s="13">
        <f>(((Table2[[#This Row],[launched_at]]/60)/60)/24)+DATE(1970,1,1)</f>
        <v>40079.566157407404</v>
      </c>
      <c r="T1564" s="13">
        <f>(((Table2[[#This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Table2[[#This Row],[pledged]]/Table2[[#This Row],[goal]]</f>
        <v>1.4166666666666666E-2</v>
      </c>
      <c r="P1565" s="8">
        <f>Table2[[#This Row],[pledged]]/Table2[[#This Row],[backers_count]]</f>
        <v>42.5</v>
      </c>
      <c r="Q1565" t="str">
        <f>LEFT(Table2[[#This Row],[Category and Sub-Category]],FIND("/",Table2[[#This Row],[Category and Sub-Category]],1)-1)</f>
        <v>publishing</v>
      </c>
      <c r="R1565" t="str">
        <f>RIGHT(Table2[[#This Row],[Category and Sub-Category]],LEN(Table2[[#This Row],[Category and Sub-Category]])-FIND("/",Table2[[#This Row],[Category and Sub-Category]],1))</f>
        <v>art books</v>
      </c>
      <c r="S1565" s="13">
        <f>(((Table2[[#This Row],[launched_at]]/60)/60)/24)+DATE(1970,1,1)</f>
        <v>41652.742488425924</v>
      </c>
      <c r="T1565" s="13">
        <f>(((Table2[[#This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Table2[[#This Row],[pledged]]/Table2[[#This Row],[goal]]</f>
        <v>1E-3</v>
      </c>
      <c r="P1566" s="8">
        <f>Table2[[#This Row],[pledged]]/Table2[[#This Row],[backers_count]]</f>
        <v>10</v>
      </c>
      <c r="Q1566" t="str">
        <f>LEFT(Table2[[#This Row],[Category and Sub-Category]],FIND("/",Table2[[#This Row],[Category and Sub-Category]],1)-1)</f>
        <v>publishing</v>
      </c>
      <c r="R1566" t="str">
        <f>RIGHT(Table2[[#This Row],[Category and Sub-Category]],LEN(Table2[[#This Row],[Category and Sub-Category]])-FIND("/",Table2[[#This Row],[Category and Sub-Category]],1))</f>
        <v>art books</v>
      </c>
      <c r="S1566" s="13">
        <f>(((Table2[[#This Row],[launched_at]]/60)/60)/24)+DATE(1970,1,1)</f>
        <v>42121.367002314815</v>
      </c>
      <c r="T1566" s="13">
        <f>(((Table2[[#This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Table2[[#This Row],[pledged]]/Table2[[#This Row],[goal]]</f>
        <v>2.5000000000000001E-2</v>
      </c>
      <c r="P1567" s="8">
        <f>Table2[[#This Row],[pledged]]/Table2[[#This Row],[backers_count]]</f>
        <v>100</v>
      </c>
      <c r="Q1567" t="str">
        <f>LEFT(Table2[[#This Row],[Category and Sub-Category]],FIND("/",Table2[[#This Row],[Category and Sub-Category]],1)-1)</f>
        <v>publishing</v>
      </c>
      <c r="R1567" t="str">
        <f>RIGHT(Table2[[#This Row],[Category and Sub-Category]],LEN(Table2[[#This Row],[Category and Sub-Category]])-FIND("/",Table2[[#This Row],[Category and Sub-Category]],1))</f>
        <v>art books</v>
      </c>
      <c r="S1567" s="13">
        <f>(((Table2[[#This Row],[launched_at]]/60)/60)/24)+DATE(1970,1,1)</f>
        <v>40672.729872685188</v>
      </c>
      <c r="T1567" s="13">
        <f>(((Table2[[#This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Table2[[#This Row],[pledged]]/Table2[[#This Row],[goal]]</f>
        <v>0.21249999999999999</v>
      </c>
      <c r="P1568" s="8">
        <f>Table2[[#This Row],[pledged]]/Table2[[#This Row],[backers_count]]</f>
        <v>108.05084745762711</v>
      </c>
      <c r="Q1568" t="str">
        <f>LEFT(Table2[[#This Row],[Category and Sub-Category]],FIND("/",Table2[[#This Row],[Category and Sub-Category]],1)-1)</f>
        <v>publishing</v>
      </c>
      <c r="R1568" t="str">
        <f>RIGHT(Table2[[#This Row],[Category and Sub-Category]],LEN(Table2[[#This Row],[Category and Sub-Category]])-FIND("/",Table2[[#This Row],[Category and Sub-Category]],1))</f>
        <v>art books</v>
      </c>
      <c r="S1568" s="13">
        <f>(((Table2[[#This Row],[launched_at]]/60)/60)/24)+DATE(1970,1,1)</f>
        <v>42549.916712962964</v>
      </c>
      <c r="T1568" s="13">
        <f>(((Table2[[#This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Table2[[#This Row],[pledged]]/Table2[[#This Row],[goal]]</f>
        <v>4.1176470588235294E-2</v>
      </c>
      <c r="P1569" s="8">
        <f>Table2[[#This Row],[pledged]]/Table2[[#This Row],[backers_count]]</f>
        <v>26.923076923076923</v>
      </c>
      <c r="Q1569" t="str">
        <f>LEFT(Table2[[#This Row],[Category and Sub-Category]],FIND("/",Table2[[#This Row],[Category and Sub-Category]],1)-1)</f>
        <v>publishing</v>
      </c>
      <c r="R1569" t="str">
        <f>RIGHT(Table2[[#This Row],[Category and Sub-Category]],LEN(Table2[[#This Row],[Category and Sub-Category]])-FIND("/",Table2[[#This Row],[Category and Sub-Category]],1))</f>
        <v>art books</v>
      </c>
      <c r="S1569" s="13">
        <f>(((Table2[[#This Row],[launched_at]]/60)/60)/24)+DATE(1970,1,1)</f>
        <v>41671.936863425923</v>
      </c>
      <c r="T1569" s="13">
        <f>(((Table2[[#This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Table2[[#This Row],[pledged]]/Table2[[#This Row],[goal]]</f>
        <v>0.13639999999999999</v>
      </c>
      <c r="P1570" s="8">
        <f>Table2[[#This Row],[pledged]]/Table2[[#This Row],[backers_count]]</f>
        <v>155</v>
      </c>
      <c r="Q1570" t="str">
        <f>LEFT(Table2[[#This Row],[Category and Sub-Category]],FIND("/",Table2[[#This Row],[Category and Sub-Category]],1)-1)</f>
        <v>publishing</v>
      </c>
      <c r="R1570" t="str">
        <f>RIGHT(Table2[[#This Row],[Category and Sub-Category]],LEN(Table2[[#This Row],[Category and Sub-Category]])-FIND("/",Table2[[#This Row],[Category and Sub-Category]],1))</f>
        <v>art books</v>
      </c>
      <c r="S1570" s="13">
        <f>(((Table2[[#This Row],[launched_at]]/60)/60)/24)+DATE(1970,1,1)</f>
        <v>41962.062326388885</v>
      </c>
      <c r="T1570" s="13">
        <f>(((Table2[[#This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Table2[[#This Row],[pledged]]/Table2[[#This Row],[goal]]</f>
        <v>0</v>
      </c>
      <c r="P1571" s="8" t="e">
        <f>Table2[[#This Row],[pledged]]/Table2[[#This Row],[backers_count]]</f>
        <v>#DIV/0!</v>
      </c>
      <c r="Q1571" t="str">
        <f>LEFT(Table2[[#This Row],[Category and Sub-Category]],FIND("/",Table2[[#This Row],[Category and Sub-Category]],1)-1)</f>
        <v>publishing</v>
      </c>
      <c r="R1571" t="str">
        <f>RIGHT(Table2[[#This Row],[Category and Sub-Category]],LEN(Table2[[#This Row],[Category and Sub-Category]])-FIND("/",Table2[[#This Row],[Category and Sub-Category]],1))</f>
        <v>art books</v>
      </c>
      <c r="S1571" s="13">
        <f>(((Table2[[#This Row],[launched_at]]/60)/60)/24)+DATE(1970,1,1)</f>
        <v>41389.679560185185</v>
      </c>
      <c r="T1571" s="13">
        <f>(((Table2[[#This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Table2[[#This Row],[pledged]]/Table2[[#This Row],[goal]]</f>
        <v>0.41399999999999998</v>
      </c>
      <c r="P1572" s="8">
        <f>Table2[[#This Row],[pledged]]/Table2[[#This Row],[backers_count]]</f>
        <v>47.769230769230766</v>
      </c>
      <c r="Q1572" t="str">
        <f>LEFT(Table2[[#This Row],[Category and Sub-Category]],FIND("/",Table2[[#This Row],[Category and Sub-Category]],1)-1)</f>
        <v>publishing</v>
      </c>
      <c r="R1572" t="str">
        <f>RIGHT(Table2[[#This Row],[Category and Sub-Category]],LEN(Table2[[#This Row],[Category and Sub-Category]])-FIND("/",Table2[[#This Row],[Category and Sub-Category]],1))</f>
        <v>art books</v>
      </c>
      <c r="S1572" s="13">
        <f>(((Table2[[#This Row],[launched_at]]/60)/60)/24)+DATE(1970,1,1)</f>
        <v>42438.813449074078</v>
      </c>
      <c r="T1572" s="13">
        <f>(((Table2[[#This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Table2[[#This Row],[pledged]]/Table2[[#This Row],[goal]]</f>
        <v>6.6115702479338841E-3</v>
      </c>
      <c r="P1573" s="8">
        <f>Table2[[#This Row],[pledged]]/Table2[[#This Row],[backers_count]]</f>
        <v>20</v>
      </c>
      <c r="Q1573" t="str">
        <f>LEFT(Table2[[#This Row],[Category and Sub-Category]],FIND("/",Table2[[#This Row],[Category and Sub-Category]],1)-1)</f>
        <v>publishing</v>
      </c>
      <c r="R1573" t="str">
        <f>RIGHT(Table2[[#This Row],[Category and Sub-Category]],LEN(Table2[[#This Row],[Category and Sub-Category]])-FIND("/",Table2[[#This Row],[Category and Sub-Category]],1))</f>
        <v>art books</v>
      </c>
      <c r="S1573" s="13">
        <f>(((Table2[[#This Row],[launched_at]]/60)/60)/24)+DATE(1970,1,1)</f>
        <v>42144.769479166673</v>
      </c>
      <c r="T1573" s="13">
        <f>(((Table2[[#This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Table2[[#This Row],[pledged]]/Table2[[#This Row],[goal]]</f>
        <v>0.05</v>
      </c>
      <c r="P1574" s="8">
        <f>Table2[[#This Row],[pledged]]/Table2[[#This Row],[backers_count]]</f>
        <v>41.666666666666664</v>
      </c>
      <c r="Q1574" t="str">
        <f>LEFT(Table2[[#This Row],[Category and Sub-Category]],FIND("/",Table2[[#This Row],[Category and Sub-Category]],1)-1)</f>
        <v>publishing</v>
      </c>
      <c r="R1574" t="str">
        <f>RIGHT(Table2[[#This Row],[Category and Sub-Category]],LEN(Table2[[#This Row],[Category and Sub-Category]])-FIND("/",Table2[[#This Row],[Category and Sub-Category]],1))</f>
        <v>art books</v>
      </c>
      <c r="S1574" s="13">
        <f>(((Table2[[#This Row],[launched_at]]/60)/60)/24)+DATE(1970,1,1)</f>
        <v>42404.033090277779</v>
      </c>
      <c r="T1574" s="13">
        <f>(((Table2[[#This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Table2[[#This Row],[pledged]]/Table2[[#This Row],[goal]]</f>
        <v>2.4777777777777777E-2</v>
      </c>
      <c r="P1575" s="8">
        <f>Table2[[#This Row],[pledged]]/Table2[[#This Row],[backers_count]]</f>
        <v>74.333333333333329</v>
      </c>
      <c r="Q1575" t="str">
        <f>LEFT(Table2[[#This Row],[Category and Sub-Category]],FIND("/",Table2[[#This Row],[Category and Sub-Category]],1)-1)</f>
        <v>publishing</v>
      </c>
      <c r="R1575" t="str">
        <f>RIGHT(Table2[[#This Row],[Category and Sub-Category]],LEN(Table2[[#This Row],[Category and Sub-Category]])-FIND("/",Table2[[#This Row],[Category and Sub-Category]],1))</f>
        <v>art books</v>
      </c>
      <c r="S1575" s="13">
        <f>(((Table2[[#This Row],[launched_at]]/60)/60)/24)+DATE(1970,1,1)</f>
        <v>42786.000023148154</v>
      </c>
      <c r="T1575" s="13">
        <f>(((Table2[[#This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Table2[[#This Row],[pledged]]/Table2[[#This Row],[goal]]</f>
        <v>5.0599999999999999E-2</v>
      </c>
      <c r="P1576" s="8">
        <f>Table2[[#This Row],[pledged]]/Table2[[#This Row],[backers_count]]</f>
        <v>84.333333333333329</v>
      </c>
      <c r="Q1576" t="str">
        <f>LEFT(Table2[[#This Row],[Category and Sub-Category]],FIND("/",Table2[[#This Row],[Category and Sub-Category]],1)-1)</f>
        <v>publishing</v>
      </c>
      <c r="R1576" t="str">
        <f>RIGHT(Table2[[#This Row],[Category and Sub-Category]],LEN(Table2[[#This Row],[Category and Sub-Category]])-FIND("/",Table2[[#This Row],[Category and Sub-Category]],1))</f>
        <v>art books</v>
      </c>
      <c r="S1576" s="13">
        <f>(((Table2[[#This Row],[launched_at]]/60)/60)/24)+DATE(1970,1,1)</f>
        <v>42017.927418981482</v>
      </c>
      <c r="T1576" s="13">
        <f>(((Table2[[#This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Table2[[#This Row],[pledged]]/Table2[[#This Row],[goal]]</f>
        <v>0.2291</v>
      </c>
      <c r="P1577" s="8">
        <f>Table2[[#This Row],[pledged]]/Table2[[#This Row],[backers_count]]</f>
        <v>65.457142857142856</v>
      </c>
      <c r="Q1577" t="str">
        <f>LEFT(Table2[[#This Row],[Category and Sub-Category]],FIND("/",Table2[[#This Row],[Category and Sub-Category]],1)-1)</f>
        <v>publishing</v>
      </c>
      <c r="R1577" t="str">
        <f>RIGHT(Table2[[#This Row],[Category and Sub-Category]],LEN(Table2[[#This Row],[Category and Sub-Category]])-FIND("/",Table2[[#This Row],[Category and Sub-Category]],1))</f>
        <v>art books</v>
      </c>
      <c r="S1577" s="13">
        <f>(((Table2[[#This Row],[launched_at]]/60)/60)/24)+DATE(1970,1,1)</f>
        <v>41799.524259259262</v>
      </c>
      <c r="T1577" s="13">
        <f>(((Table2[[#This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Table2[[#This Row],[pledged]]/Table2[[#This Row],[goal]]</f>
        <v>0.13</v>
      </c>
      <c r="P1578" s="8">
        <f>Table2[[#This Row],[pledged]]/Table2[[#This Row],[backers_count]]</f>
        <v>65</v>
      </c>
      <c r="Q1578" t="str">
        <f>LEFT(Table2[[#This Row],[Category and Sub-Category]],FIND("/",Table2[[#This Row],[Category and Sub-Category]],1)-1)</f>
        <v>publishing</v>
      </c>
      <c r="R1578" t="str">
        <f>RIGHT(Table2[[#This Row],[Category and Sub-Category]],LEN(Table2[[#This Row],[Category and Sub-Category]])-FIND("/",Table2[[#This Row],[Category and Sub-Category]],1))</f>
        <v>art books</v>
      </c>
      <c r="S1578" s="13">
        <f>(((Table2[[#This Row],[launched_at]]/60)/60)/24)+DATE(1970,1,1)</f>
        <v>42140.879259259258</v>
      </c>
      <c r="T1578" s="13">
        <f>(((Table2[[#This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Table2[[#This Row],[pledged]]/Table2[[#This Row],[goal]]</f>
        <v>5.4999999999999997E-3</v>
      </c>
      <c r="P1579" s="8">
        <f>Table2[[#This Row],[pledged]]/Table2[[#This Row],[backers_count]]</f>
        <v>27.5</v>
      </c>
      <c r="Q1579" t="str">
        <f>LEFT(Table2[[#This Row],[Category and Sub-Category]],FIND("/",Table2[[#This Row],[Category and Sub-Category]],1)-1)</f>
        <v>publishing</v>
      </c>
      <c r="R1579" t="str">
        <f>RIGHT(Table2[[#This Row],[Category and Sub-Category]],LEN(Table2[[#This Row],[Category and Sub-Category]])-FIND("/",Table2[[#This Row],[Category and Sub-Category]],1))</f>
        <v>art books</v>
      </c>
      <c r="S1579" s="13">
        <f>(((Table2[[#This Row],[launched_at]]/60)/60)/24)+DATE(1970,1,1)</f>
        <v>41054.847777777781</v>
      </c>
      <c r="T1579" s="13">
        <f>(((Table2[[#This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Table2[[#This Row],[pledged]]/Table2[[#This Row],[goal]]</f>
        <v>0.10806536636794939</v>
      </c>
      <c r="P1580" s="8">
        <f>Table2[[#This Row],[pledged]]/Table2[[#This Row],[backers_count]]</f>
        <v>51.25</v>
      </c>
      <c r="Q1580" t="str">
        <f>LEFT(Table2[[#This Row],[Category and Sub-Category]],FIND("/",Table2[[#This Row],[Category and Sub-Category]],1)-1)</f>
        <v>publishing</v>
      </c>
      <c r="R1580" t="str">
        <f>RIGHT(Table2[[#This Row],[Category and Sub-Category]],LEN(Table2[[#This Row],[Category and Sub-Category]])-FIND("/",Table2[[#This Row],[Category and Sub-Category]],1))</f>
        <v>art books</v>
      </c>
      <c r="S1580" s="13">
        <f>(((Table2[[#This Row],[launched_at]]/60)/60)/24)+DATE(1970,1,1)</f>
        <v>40399.065868055557</v>
      </c>
      <c r="T1580" s="13">
        <f>(((Table2[[#This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Table2[[#This Row],[pledged]]/Table2[[#This Row],[goal]]</f>
        <v>8.4008400840084006E-3</v>
      </c>
      <c r="P1581" s="8">
        <f>Table2[[#This Row],[pledged]]/Table2[[#This Row],[backers_count]]</f>
        <v>14</v>
      </c>
      <c r="Q1581" t="str">
        <f>LEFT(Table2[[#This Row],[Category and Sub-Category]],FIND("/",Table2[[#This Row],[Category and Sub-Category]],1)-1)</f>
        <v>publishing</v>
      </c>
      <c r="R1581" t="str">
        <f>RIGHT(Table2[[#This Row],[Category and Sub-Category]],LEN(Table2[[#This Row],[Category and Sub-Category]])-FIND("/",Table2[[#This Row],[Category and Sub-Category]],1))</f>
        <v>art books</v>
      </c>
      <c r="S1581" s="13">
        <f>(((Table2[[#This Row],[launched_at]]/60)/60)/24)+DATE(1970,1,1)</f>
        <v>41481.996423611112</v>
      </c>
      <c r="T1581" s="13">
        <f>(((Table2[[#This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Table2[[#This Row],[pledged]]/Table2[[#This Row],[goal]]</f>
        <v>0</v>
      </c>
      <c r="P1582" s="8" t="e">
        <f>Table2[[#This Row],[pledged]]/Table2[[#This Row],[backers_count]]</f>
        <v>#DIV/0!</v>
      </c>
      <c r="Q1582" t="str">
        <f>LEFT(Table2[[#This Row],[Category and Sub-Category]],FIND("/",Table2[[#This Row],[Category and Sub-Category]],1)-1)</f>
        <v>publishing</v>
      </c>
      <c r="R1582" t="str">
        <f>RIGHT(Table2[[#This Row],[Category and Sub-Category]],LEN(Table2[[#This Row],[Category and Sub-Category]])-FIND("/",Table2[[#This Row],[Category and Sub-Category]],1))</f>
        <v>art books</v>
      </c>
      <c r="S1582" s="13">
        <f>(((Table2[[#This Row],[launched_at]]/60)/60)/24)+DATE(1970,1,1)</f>
        <v>40990.050069444449</v>
      </c>
      <c r="T1582" s="13">
        <f>(((Table2[[#This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Table2[[#This Row],[pledged]]/Table2[[#This Row],[goal]]</f>
        <v>5.0000000000000001E-3</v>
      </c>
      <c r="P1583" s="8">
        <f>Table2[[#This Row],[pledged]]/Table2[[#This Row],[backers_count]]</f>
        <v>5</v>
      </c>
      <c r="Q1583" t="str">
        <f>LEFT(Table2[[#This Row],[Category and Sub-Category]],FIND("/",Table2[[#This Row],[Category and Sub-Category]],1)-1)</f>
        <v>photography</v>
      </c>
      <c r="R1583" t="str">
        <f>RIGHT(Table2[[#This Row],[Category and Sub-Category]],LEN(Table2[[#This Row],[Category and Sub-Category]])-FIND("/",Table2[[#This Row],[Category and Sub-Category]],1))</f>
        <v>places</v>
      </c>
      <c r="S1583" s="13">
        <f>(((Table2[[#This Row],[launched_at]]/60)/60)/24)+DATE(1970,1,1)</f>
        <v>42325.448958333334</v>
      </c>
      <c r="T1583" s="13">
        <f>(((Table2[[#This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Table2[[#This Row],[pledged]]/Table2[[#This Row],[goal]]</f>
        <v>9.2999999999999999E-2</v>
      </c>
      <c r="P1584" s="8">
        <f>Table2[[#This Row],[pledged]]/Table2[[#This Row],[backers_count]]</f>
        <v>31</v>
      </c>
      <c r="Q1584" t="str">
        <f>LEFT(Table2[[#This Row],[Category and Sub-Category]],FIND("/",Table2[[#This Row],[Category and Sub-Category]],1)-1)</f>
        <v>photography</v>
      </c>
      <c r="R1584" t="str">
        <f>RIGHT(Table2[[#This Row],[Category and Sub-Category]],LEN(Table2[[#This Row],[Category and Sub-Category]])-FIND("/",Table2[[#This Row],[Category and Sub-Category]],1))</f>
        <v>places</v>
      </c>
      <c r="S1584" s="13">
        <f>(((Table2[[#This Row],[launched_at]]/60)/60)/24)+DATE(1970,1,1)</f>
        <v>42246.789965277778</v>
      </c>
      <c r="T1584" s="13">
        <f>(((Table2[[#This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Table2[[#This Row],[pledged]]/Table2[[#This Row],[goal]]</f>
        <v>7.5000000000000002E-4</v>
      </c>
      <c r="P1585" s="8">
        <f>Table2[[#This Row],[pledged]]/Table2[[#This Row],[backers_count]]</f>
        <v>15</v>
      </c>
      <c r="Q1585" t="str">
        <f>LEFT(Table2[[#This Row],[Category and Sub-Category]],FIND("/",Table2[[#This Row],[Category and Sub-Category]],1)-1)</f>
        <v>photography</v>
      </c>
      <c r="R1585" t="str">
        <f>RIGHT(Table2[[#This Row],[Category and Sub-Category]],LEN(Table2[[#This Row],[Category and Sub-Category]])-FIND("/",Table2[[#This Row],[Category and Sub-Category]],1))</f>
        <v>places</v>
      </c>
      <c r="S1585" s="13">
        <f>(((Table2[[#This Row],[launched_at]]/60)/60)/24)+DATE(1970,1,1)</f>
        <v>41877.904988425929</v>
      </c>
      <c r="T1585" s="13">
        <f>(((Table2[[#This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Table2[[#This Row],[pledged]]/Table2[[#This Row],[goal]]</f>
        <v>0</v>
      </c>
      <c r="P1586" s="8" t="e">
        <f>Table2[[#This Row],[pledged]]/Table2[[#This Row],[backers_count]]</f>
        <v>#DIV/0!</v>
      </c>
      <c r="Q1586" t="str">
        <f>LEFT(Table2[[#This Row],[Category and Sub-Category]],FIND("/",Table2[[#This Row],[Category and Sub-Category]],1)-1)</f>
        <v>photography</v>
      </c>
      <c r="R1586" t="str">
        <f>RIGHT(Table2[[#This Row],[Category and Sub-Category]],LEN(Table2[[#This Row],[Category and Sub-Category]])-FIND("/",Table2[[#This Row],[Category and Sub-Category]],1))</f>
        <v>places</v>
      </c>
      <c r="S1586" s="13">
        <f>(((Table2[[#This Row],[launched_at]]/60)/60)/24)+DATE(1970,1,1)</f>
        <v>41779.649317129632</v>
      </c>
      <c r="T1586" s="13">
        <f>(((Table2[[#This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Table2[[#This Row],[pledged]]/Table2[[#This Row],[goal]]</f>
        <v>0.79</v>
      </c>
      <c r="P1587" s="8">
        <f>Table2[[#This Row],[pledged]]/Table2[[#This Row],[backers_count]]</f>
        <v>131.66666666666666</v>
      </c>
      <c r="Q1587" t="str">
        <f>LEFT(Table2[[#This Row],[Category and Sub-Category]],FIND("/",Table2[[#This Row],[Category and Sub-Category]],1)-1)</f>
        <v>photography</v>
      </c>
      <c r="R1587" t="str">
        <f>RIGHT(Table2[[#This Row],[Category and Sub-Category]],LEN(Table2[[#This Row],[Category and Sub-Category]])-FIND("/",Table2[[#This Row],[Category and Sub-Category]],1))</f>
        <v>places</v>
      </c>
      <c r="S1587" s="13">
        <f>(((Table2[[#This Row],[launched_at]]/60)/60)/24)+DATE(1970,1,1)</f>
        <v>42707.895462962959</v>
      </c>
      <c r="T1587" s="13">
        <f>(((Table2[[#This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Table2[[#This Row],[pledged]]/Table2[[#This Row],[goal]]</f>
        <v>0</v>
      </c>
      <c r="P1588" s="8" t="e">
        <f>Table2[[#This Row],[pledged]]/Table2[[#This Row],[backers_count]]</f>
        <v>#DIV/0!</v>
      </c>
      <c r="Q1588" t="str">
        <f>LEFT(Table2[[#This Row],[Category and Sub-Category]],FIND("/",Table2[[#This Row],[Category and Sub-Category]],1)-1)</f>
        <v>photography</v>
      </c>
      <c r="R1588" t="str">
        <f>RIGHT(Table2[[#This Row],[Category and Sub-Category]],LEN(Table2[[#This Row],[Category and Sub-Category]])-FIND("/",Table2[[#This Row],[Category and Sub-Category]],1))</f>
        <v>places</v>
      </c>
      <c r="S1588" s="13">
        <f>(((Table2[[#This Row],[launched_at]]/60)/60)/24)+DATE(1970,1,1)</f>
        <v>42069.104421296302</v>
      </c>
      <c r="T1588" s="13">
        <f>(((Table2[[#This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Table2[[#This Row],[pledged]]/Table2[[#This Row],[goal]]</f>
        <v>1.3333333333333334E-4</v>
      </c>
      <c r="P1589" s="8">
        <f>Table2[[#This Row],[pledged]]/Table2[[#This Row],[backers_count]]</f>
        <v>1</v>
      </c>
      <c r="Q1589" t="str">
        <f>LEFT(Table2[[#This Row],[Category and Sub-Category]],FIND("/",Table2[[#This Row],[Category and Sub-Category]],1)-1)</f>
        <v>photography</v>
      </c>
      <c r="R1589" t="str">
        <f>RIGHT(Table2[[#This Row],[Category and Sub-Category]],LEN(Table2[[#This Row],[Category and Sub-Category]])-FIND("/",Table2[[#This Row],[Category and Sub-Category]],1))</f>
        <v>places</v>
      </c>
      <c r="S1589" s="13">
        <f>(((Table2[[#This Row],[launched_at]]/60)/60)/24)+DATE(1970,1,1)</f>
        <v>41956.950983796298</v>
      </c>
      <c r="T1589" s="13">
        <f>(((Table2[[#This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Table2[[#This Row],[pledged]]/Table2[[#This Row],[goal]]</f>
        <v>0</v>
      </c>
      <c r="P1590" s="8" t="e">
        <f>Table2[[#This Row],[pledged]]/Table2[[#This Row],[backers_count]]</f>
        <v>#DIV/0!</v>
      </c>
      <c r="Q1590" t="str">
        <f>LEFT(Table2[[#This Row],[Category and Sub-Category]],FIND("/",Table2[[#This Row],[Category and Sub-Category]],1)-1)</f>
        <v>photography</v>
      </c>
      <c r="R1590" t="str">
        <f>RIGHT(Table2[[#This Row],[Category and Sub-Category]],LEN(Table2[[#This Row],[Category and Sub-Category]])-FIND("/",Table2[[#This Row],[Category and Sub-Category]],1))</f>
        <v>places</v>
      </c>
      <c r="S1590" s="13">
        <f>(((Table2[[#This Row],[launched_at]]/60)/60)/24)+DATE(1970,1,1)</f>
        <v>42005.24998842593</v>
      </c>
      <c r="T1590" s="13">
        <f>(((Table2[[#This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Table2[[#This Row],[pledged]]/Table2[[#This Row],[goal]]</f>
        <v>0</v>
      </c>
      <c r="P1591" s="8" t="e">
        <f>Table2[[#This Row],[pledged]]/Table2[[#This Row],[backers_count]]</f>
        <v>#DIV/0!</v>
      </c>
      <c r="Q1591" t="str">
        <f>LEFT(Table2[[#This Row],[Category and Sub-Category]],FIND("/",Table2[[#This Row],[Category and Sub-Category]],1)-1)</f>
        <v>photography</v>
      </c>
      <c r="R1591" t="str">
        <f>RIGHT(Table2[[#This Row],[Category and Sub-Category]],LEN(Table2[[#This Row],[Category and Sub-Category]])-FIND("/",Table2[[#This Row],[Category and Sub-Category]],1))</f>
        <v>places</v>
      </c>
      <c r="S1591" s="13">
        <f>(((Table2[[#This Row],[launched_at]]/60)/60)/24)+DATE(1970,1,1)</f>
        <v>42256.984791666662</v>
      </c>
      <c r="T1591" s="13">
        <f>(((Table2[[#This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Table2[[#This Row],[pledged]]/Table2[[#This Row],[goal]]</f>
        <v>1.7000000000000001E-2</v>
      </c>
      <c r="P1592" s="8">
        <f>Table2[[#This Row],[pledged]]/Table2[[#This Row],[backers_count]]</f>
        <v>510</v>
      </c>
      <c r="Q1592" t="str">
        <f>LEFT(Table2[[#This Row],[Category and Sub-Category]],FIND("/",Table2[[#This Row],[Category and Sub-Category]],1)-1)</f>
        <v>photography</v>
      </c>
      <c r="R1592" t="str">
        <f>RIGHT(Table2[[#This Row],[Category and Sub-Category]],LEN(Table2[[#This Row],[Category and Sub-Category]])-FIND("/",Table2[[#This Row],[Category and Sub-Category]],1))</f>
        <v>places</v>
      </c>
      <c r="S1592" s="13">
        <f>(((Table2[[#This Row],[launched_at]]/60)/60)/24)+DATE(1970,1,1)</f>
        <v>42240.857222222221</v>
      </c>
      <c r="T1592" s="13">
        <f>(((Table2[[#This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Table2[[#This Row],[pledged]]/Table2[[#This Row],[goal]]</f>
        <v>0.29228571428571426</v>
      </c>
      <c r="P1593" s="8">
        <f>Table2[[#This Row],[pledged]]/Table2[[#This Row],[backers_count]]</f>
        <v>44.478260869565219</v>
      </c>
      <c r="Q1593" t="str">
        <f>LEFT(Table2[[#This Row],[Category and Sub-Category]],FIND("/",Table2[[#This Row],[Category and Sub-Category]],1)-1)</f>
        <v>photography</v>
      </c>
      <c r="R1593" t="str">
        <f>RIGHT(Table2[[#This Row],[Category and Sub-Category]],LEN(Table2[[#This Row],[Category and Sub-Category]])-FIND("/",Table2[[#This Row],[Category and Sub-Category]],1))</f>
        <v>places</v>
      </c>
      <c r="S1593" s="13">
        <f>(((Table2[[#This Row],[launched_at]]/60)/60)/24)+DATE(1970,1,1)</f>
        <v>42433.726168981477</v>
      </c>
      <c r="T1593" s="13">
        <f>(((Table2[[#This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Table2[[#This Row],[pledged]]/Table2[[#This Row],[goal]]</f>
        <v>0</v>
      </c>
      <c r="P1594" s="8" t="e">
        <f>Table2[[#This Row],[pledged]]/Table2[[#This Row],[backers_count]]</f>
        <v>#DIV/0!</v>
      </c>
      <c r="Q1594" t="str">
        <f>LEFT(Table2[[#This Row],[Category and Sub-Category]],FIND("/",Table2[[#This Row],[Category and Sub-Category]],1)-1)</f>
        <v>photography</v>
      </c>
      <c r="R1594" t="str">
        <f>RIGHT(Table2[[#This Row],[Category and Sub-Category]],LEN(Table2[[#This Row],[Category and Sub-Category]])-FIND("/",Table2[[#This Row],[Category and Sub-Category]],1))</f>
        <v>places</v>
      </c>
      <c r="S1594" s="13">
        <f>(((Table2[[#This Row],[launched_at]]/60)/60)/24)+DATE(1970,1,1)</f>
        <v>42046.072743055556</v>
      </c>
      <c r="T1594" s="13">
        <f>(((Table2[[#This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Table2[[#This Row],[pledged]]/Table2[[#This Row],[goal]]</f>
        <v>1.3636363636363637E-4</v>
      </c>
      <c r="P1595" s="8">
        <f>Table2[[#This Row],[pledged]]/Table2[[#This Row],[backers_count]]</f>
        <v>1</v>
      </c>
      <c r="Q1595" t="str">
        <f>LEFT(Table2[[#This Row],[Category and Sub-Category]],FIND("/",Table2[[#This Row],[Category and Sub-Category]],1)-1)</f>
        <v>photography</v>
      </c>
      <c r="R1595" t="str">
        <f>RIGHT(Table2[[#This Row],[Category and Sub-Category]],LEN(Table2[[#This Row],[Category and Sub-Category]])-FIND("/",Table2[[#This Row],[Category and Sub-Category]],1))</f>
        <v>places</v>
      </c>
      <c r="S1595" s="13">
        <f>(((Table2[[#This Row],[launched_at]]/60)/60)/24)+DATE(1970,1,1)</f>
        <v>42033.845543981486</v>
      </c>
      <c r="T1595" s="13">
        <f>(((Table2[[#This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Table2[[#This Row],[pledged]]/Table2[[#This Row],[goal]]</f>
        <v>0.20499999999999999</v>
      </c>
      <c r="P1596" s="8">
        <f>Table2[[#This Row],[pledged]]/Table2[[#This Row],[backers_count]]</f>
        <v>20.5</v>
      </c>
      <c r="Q1596" t="str">
        <f>LEFT(Table2[[#This Row],[Category and Sub-Category]],FIND("/",Table2[[#This Row],[Category and Sub-Category]],1)-1)</f>
        <v>photography</v>
      </c>
      <c r="R1596" t="str">
        <f>RIGHT(Table2[[#This Row],[Category and Sub-Category]],LEN(Table2[[#This Row],[Category and Sub-Category]])-FIND("/",Table2[[#This Row],[Category and Sub-Category]],1))</f>
        <v>places</v>
      </c>
      <c r="S1596" s="13">
        <f>(((Table2[[#This Row],[launched_at]]/60)/60)/24)+DATE(1970,1,1)</f>
        <v>42445.712754629625</v>
      </c>
      <c r="T1596" s="13">
        <f>(((Table2[[#This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Table2[[#This Row],[pledged]]/Table2[[#This Row],[goal]]</f>
        <v>2.8E-3</v>
      </c>
      <c r="P1597" s="8">
        <f>Table2[[#This Row],[pledged]]/Table2[[#This Row],[backers_count]]</f>
        <v>40</v>
      </c>
      <c r="Q1597" t="str">
        <f>LEFT(Table2[[#This Row],[Category and Sub-Category]],FIND("/",Table2[[#This Row],[Category and Sub-Category]],1)-1)</f>
        <v>photography</v>
      </c>
      <c r="R1597" t="str">
        <f>RIGHT(Table2[[#This Row],[Category and Sub-Category]],LEN(Table2[[#This Row],[Category and Sub-Category]])-FIND("/",Table2[[#This Row],[Category and Sub-Category]],1))</f>
        <v>places</v>
      </c>
      <c r="S1597" s="13">
        <f>(((Table2[[#This Row],[launched_at]]/60)/60)/24)+DATE(1970,1,1)</f>
        <v>41780.050092592595</v>
      </c>
      <c r="T1597" s="13">
        <f>(((Table2[[#This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Table2[[#This Row],[pledged]]/Table2[[#This Row],[goal]]</f>
        <v>2.3076923076923078E-2</v>
      </c>
      <c r="P1598" s="8">
        <f>Table2[[#This Row],[pledged]]/Table2[[#This Row],[backers_count]]</f>
        <v>25</v>
      </c>
      <c r="Q1598" t="str">
        <f>LEFT(Table2[[#This Row],[Category and Sub-Category]],FIND("/",Table2[[#This Row],[Category and Sub-Category]],1)-1)</f>
        <v>photography</v>
      </c>
      <c r="R1598" t="str">
        <f>RIGHT(Table2[[#This Row],[Category and Sub-Category]],LEN(Table2[[#This Row],[Category and Sub-Category]])-FIND("/",Table2[[#This Row],[Category and Sub-Category]],1))</f>
        <v>places</v>
      </c>
      <c r="S1598" s="13">
        <f>(((Table2[[#This Row],[launched_at]]/60)/60)/24)+DATE(1970,1,1)</f>
        <v>41941.430196759262</v>
      </c>
      <c r="T1598" s="13">
        <f>(((Table2[[#This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Table2[[#This Row],[pledged]]/Table2[[#This Row],[goal]]</f>
        <v>0</v>
      </c>
      <c r="P1599" s="8" t="e">
        <f>Table2[[#This Row],[pledged]]/Table2[[#This Row],[backers_count]]</f>
        <v>#DIV/0!</v>
      </c>
      <c r="Q1599" t="str">
        <f>LEFT(Table2[[#This Row],[Category and Sub-Category]],FIND("/",Table2[[#This Row],[Category and Sub-Category]],1)-1)</f>
        <v>photography</v>
      </c>
      <c r="R1599" t="str">
        <f>RIGHT(Table2[[#This Row],[Category and Sub-Category]],LEN(Table2[[#This Row],[Category and Sub-Category]])-FIND("/",Table2[[#This Row],[Category and Sub-Category]],1))</f>
        <v>places</v>
      </c>
      <c r="S1599" s="13">
        <f>(((Table2[[#This Row],[launched_at]]/60)/60)/24)+DATE(1970,1,1)</f>
        <v>42603.354131944448</v>
      </c>
      <c r="T1599" s="13">
        <f>(((Table2[[#This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Table2[[#This Row],[pledged]]/Table2[[#This Row],[goal]]</f>
        <v>1.25E-3</v>
      </c>
      <c r="P1600" s="8">
        <f>Table2[[#This Row],[pledged]]/Table2[[#This Row],[backers_count]]</f>
        <v>1</v>
      </c>
      <c r="Q1600" t="str">
        <f>LEFT(Table2[[#This Row],[Category and Sub-Category]],FIND("/",Table2[[#This Row],[Category and Sub-Category]],1)-1)</f>
        <v>photography</v>
      </c>
      <c r="R1600" t="str">
        <f>RIGHT(Table2[[#This Row],[Category and Sub-Category]],LEN(Table2[[#This Row],[Category and Sub-Category]])-FIND("/",Table2[[#This Row],[Category and Sub-Category]],1))</f>
        <v>places</v>
      </c>
      <c r="S1600" s="13">
        <f>(((Table2[[#This Row],[launched_at]]/60)/60)/24)+DATE(1970,1,1)</f>
        <v>42151.667337962965</v>
      </c>
      <c r="T1600" s="13">
        <f>(((Table2[[#This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Table2[[#This Row],[pledged]]/Table2[[#This Row],[goal]]</f>
        <v>0</v>
      </c>
      <c r="P1601" s="8" t="e">
        <f>Table2[[#This Row],[pledged]]/Table2[[#This Row],[backers_count]]</f>
        <v>#DIV/0!</v>
      </c>
      <c r="Q1601" t="str">
        <f>LEFT(Table2[[#This Row],[Category and Sub-Category]],FIND("/",Table2[[#This Row],[Category and Sub-Category]],1)-1)</f>
        <v>photography</v>
      </c>
      <c r="R1601" t="str">
        <f>RIGHT(Table2[[#This Row],[Category and Sub-Category]],LEN(Table2[[#This Row],[Category and Sub-Category]])-FIND("/",Table2[[#This Row],[Category and Sub-Category]],1))</f>
        <v>places</v>
      </c>
      <c r="S1601" s="13">
        <f>(((Table2[[#This Row],[launched_at]]/60)/60)/24)+DATE(1970,1,1)</f>
        <v>42438.53907407407</v>
      </c>
      <c r="T1601" s="13">
        <f>(((Table2[[#This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Table2[[#This Row],[pledged]]/Table2[[#This Row],[goal]]</f>
        <v>7.3400000000000007E-2</v>
      </c>
      <c r="P1602" s="8">
        <f>Table2[[#This Row],[pledged]]/Table2[[#This Row],[backers_count]]</f>
        <v>40.777777777777779</v>
      </c>
      <c r="Q1602" t="str">
        <f>LEFT(Table2[[#This Row],[Category and Sub-Category]],FIND("/",Table2[[#This Row],[Category and Sub-Category]],1)-1)</f>
        <v>photography</v>
      </c>
      <c r="R1602" t="str">
        <f>RIGHT(Table2[[#This Row],[Category and Sub-Category]],LEN(Table2[[#This Row],[Category and Sub-Category]])-FIND("/",Table2[[#This Row],[Category and Sub-Category]],1))</f>
        <v>places</v>
      </c>
      <c r="S1602" s="13">
        <f>(((Table2[[#This Row],[launched_at]]/60)/60)/24)+DATE(1970,1,1)</f>
        <v>41791.057314814818</v>
      </c>
      <c r="T1602" s="13">
        <f>(((Table2[[#This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Table2[[#This Row],[pledged]]/Table2[[#This Row],[goal]]</f>
        <v>1.082492</v>
      </c>
      <c r="P1603" s="8">
        <f>Table2[[#This Row],[pledged]]/Table2[[#This Row],[backers_count]]</f>
        <v>48.325535714285714</v>
      </c>
      <c r="Q1603" t="str">
        <f>LEFT(Table2[[#This Row],[Category and Sub-Category]],FIND("/",Table2[[#This Row],[Category and Sub-Category]],1)-1)</f>
        <v>music</v>
      </c>
      <c r="R1603" t="str">
        <f>RIGHT(Table2[[#This Row],[Category and Sub-Category]],LEN(Table2[[#This Row],[Category and Sub-Category]])-FIND("/",Table2[[#This Row],[Category and Sub-Category]],1))</f>
        <v>rock</v>
      </c>
      <c r="S1603" s="13">
        <f>(((Table2[[#This Row],[launched_at]]/60)/60)/24)+DATE(1970,1,1)</f>
        <v>40638.092974537038</v>
      </c>
      <c r="T1603" s="13">
        <f>(((Table2[[#This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Table2[[#This Row],[pledged]]/Table2[[#This Row],[goal]]</f>
        <v>1.0016666666666667</v>
      </c>
      <c r="P1604" s="8">
        <f>Table2[[#This Row],[pledged]]/Table2[[#This Row],[backers_count]]</f>
        <v>46.953125</v>
      </c>
      <c r="Q1604" t="str">
        <f>LEFT(Table2[[#This Row],[Category and Sub-Category]],FIND("/",Table2[[#This Row],[Category and Sub-Category]],1)-1)</f>
        <v>music</v>
      </c>
      <c r="R1604" t="str">
        <f>RIGHT(Table2[[#This Row],[Category and Sub-Category]],LEN(Table2[[#This Row],[Category and Sub-Category]])-FIND("/",Table2[[#This Row],[Category and Sub-Category]],1))</f>
        <v>rock</v>
      </c>
      <c r="S1604" s="13">
        <f>(((Table2[[#This Row],[launched_at]]/60)/60)/24)+DATE(1970,1,1)</f>
        <v>40788.297650462962</v>
      </c>
      <c r="T1604" s="13">
        <f>(((Table2[[#This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Table2[[#This Row],[pledged]]/Table2[[#This Row],[goal]]</f>
        <v>1.0003299999999999</v>
      </c>
      <c r="P1605" s="8">
        <f>Table2[[#This Row],[pledged]]/Table2[[#This Row],[backers_count]]</f>
        <v>66.688666666666663</v>
      </c>
      <c r="Q1605" t="str">
        <f>LEFT(Table2[[#This Row],[Category and Sub-Category]],FIND("/",Table2[[#This Row],[Category and Sub-Category]],1)-1)</f>
        <v>music</v>
      </c>
      <c r="R1605" t="str">
        <f>RIGHT(Table2[[#This Row],[Category and Sub-Category]],LEN(Table2[[#This Row],[Category and Sub-Category]])-FIND("/",Table2[[#This Row],[Category and Sub-Category]],1))</f>
        <v>rock</v>
      </c>
      <c r="S1605" s="13">
        <f>(((Table2[[#This Row],[launched_at]]/60)/60)/24)+DATE(1970,1,1)</f>
        <v>40876.169664351852</v>
      </c>
      <c r="T1605" s="13">
        <f>(((Table2[[#This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Table2[[#This Row],[pledged]]/Table2[[#This Row],[goal]]</f>
        <v>1.2210714285714286</v>
      </c>
      <c r="P1606" s="8">
        <f>Table2[[#This Row],[pledged]]/Table2[[#This Row],[backers_count]]</f>
        <v>48.842857142857142</v>
      </c>
      <c r="Q1606" t="str">
        <f>LEFT(Table2[[#This Row],[Category and Sub-Category]],FIND("/",Table2[[#This Row],[Category and Sub-Category]],1)-1)</f>
        <v>music</v>
      </c>
      <c r="R1606" t="str">
        <f>RIGHT(Table2[[#This Row],[Category and Sub-Category]],LEN(Table2[[#This Row],[Category and Sub-Category]])-FIND("/",Table2[[#This Row],[Category and Sub-Category]],1))</f>
        <v>rock</v>
      </c>
      <c r="S1606" s="13">
        <f>(((Table2[[#This Row],[launched_at]]/60)/60)/24)+DATE(1970,1,1)</f>
        <v>40945.845312500001</v>
      </c>
      <c r="T1606" s="13">
        <f>(((Table2[[#This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Table2[[#This Row],[pledged]]/Table2[[#This Row],[goal]]</f>
        <v>1.0069333333333335</v>
      </c>
      <c r="P1607" s="8">
        <f>Table2[[#This Row],[pledged]]/Table2[[#This Row],[backers_count]]</f>
        <v>137.30909090909091</v>
      </c>
      <c r="Q1607" t="str">
        <f>LEFT(Table2[[#This Row],[Category and Sub-Category]],FIND("/",Table2[[#This Row],[Category and Sub-Category]],1)-1)</f>
        <v>music</v>
      </c>
      <c r="R1607" t="str">
        <f>RIGHT(Table2[[#This Row],[Category and Sub-Category]],LEN(Table2[[#This Row],[Category and Sub-Category]])-FIND("/",Table2[[#This Row],[Category and Sub-Category]],1))</f>
        <v>rock</v>
      </c>
      <c r="S1607" s="13">
        <f>(((Table2[[#This Row],[launched_at]]/60)/60)/24)+DATE(1970,1,1)</f>
        <v>40747.012881944444</v>
      </c>
      <c r="T1607" s="13">
        <f>(((Table2[[#This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Table2[[#This Row],[pledged]]/Table2[[#This Row],[goal]]</f>
        <v>1.01004125</v>
      </c>
      <c r="P1608" s="8">
        <f>Table2[[#This Row],[pledged]]/Table2[[#This Row],[backers_count]]</f>
        <v>87.829673913043479</v>
      </c>
      <c r="Q1608" t="str">
        <f>LEFT(Table2[[#This Row],[Category and Sub-Category]],FIND("/",Table2[[#This Row],[Category and Sub-Category]],1)-1)</f>
        <v>music</v>
      </c>
      <c r="R1608" t="str">
        <f>RIGHT(Table2[[#This Row],[Category and Sub-Category]],LEN(Table2[[#This Row],[Category and Sub-Category]])-FIND("/",Table2[[#This Row],[Category and Sub-Category]],1))</f>
        <v>rock</v>
      </c>
      <c r="S1608" s="13">
        <f>(((Table2[[#This Row],[launched_at]]/60)/60)/24)+DATE(1970,1,1)</f>
        <v>40536.111550925925</v>
      </c>
      <c r="T1608" s="13">
        <f>(((Table2[[#This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Table2[[#This Row],[pledged]]/Table2[[#This Row],[goal]]</f>
        <v>1.4511000000000001</v>
      </c>
      <c r="P1609" s="8">
        <f>Table2[[#This Row],[pledged]]/Table2[[#This Row],[backers_count]]</f>
        <v>70.785365853658533</v>
      </c>
      <c r="Q1609" t="str">
        <f>LEFT(Table2[[#This Row],[Category and Sub-Category]],FIND("/",Table2[[#This Row],[Category and Sub-Category]],1)-1)</f>
        <v>music</v>
      </c>
      <c r="R1609" t="str">
        <f>RIGHT(Table2[[#This Row],[Category and Sub-Category]],LEN(Table2[[#This Row],[Category and Sub-Category]])-FIND("/",Table2[[#This Row],[Category and Sub-Category]],1))</f>
        <v>rock</v>
      </c>
      <c r="S1609" s="13">
        <f>(((Table2[[#This Row],[launched_at]]/60)/60)/24)+DATE(1970,1,1)</f>
        <v>41053.80846064815</v>
      </c>
      <c r="T1609" s="13">
        <f>(((Table2[[#This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Table2[[#This Row],[pledged]]/Table2[[#This Row],[goal]]</f>
        <v>1.0125</v>
      </c>
      <c r="P1610" s="8">
        <f>Table2[[#This Row],[pledged]]/Table2[[#This Row],[backers_count]]</f>
        <v>52.826086956521742</v>
      </c>
      <c r="Q1610" t="str">
        <f>LEFT(Table2[[#This Row],[Category and Sub-Category]],FIND("/",Table2[[#This Row],[Category and Sub-Category]],1)-1)</f>
        <v>music</v>
      </c>
      <c r="R1610" t="str">
        <f>RIGHT(Table2[[#This Row],[Category and Sub-Category]],LEN(Table2[[#This Row],[Category and Sub-Category]])-FIND("/",Table2[[#This Row],[Category and Sub-Category]],1))</f>
        <v>rock</v>
      </c>
      <c r="S1610" s="13">
        <f>(((Table2[[#This Row],[launched_at]]/60)/60)/24)+DATE(1970,1,1)</f>
        <v>41607.83085648148</v>
      </c>
      <c r="T1610" s="13">
        <f>(((Table2[[#This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Table2[[#This Row],[pledged]]/Table2[[#This Row],[goal]]</f>
        <v>1.1833333333333333</v>
      </c>
      <c r="P1611" s="8">
        <f>Table2[[#This Row],[pledged]]/Table2[[#This Row],[backers_count]]</f>
        <v>443.75</v>
      </c>
      <c r="Q1611" t="str">
        <f>LEFT(Table2[[#This Row],[Category and Sub-Category]],FIND("/",Table2[[#This Row],[Category and Sub-Category]],1)-1)</f>
        <v>music</v>
      </c>
      <c r="R1611" t="str">
        <f>RIGHT(Table2[[#This Row],[Category and Sub-Category]],LEN(Table2[[#This Row],[Category and Sub-Category]])-FIND("/",Table2[[#This Row],[Category and Sub-Category]],1))</f>
        <v>rock</v>
      </c>
      <c r="S1611" s="13">
        <f>(((Table2[[#This Row],[launched_at]]/60)/60)/24)+DATE(1970,1,1)</f>
        <v>40796.001261574071</v>
      </c>
      <c r="T1611" s="13">
        <f>(((Table2[[#This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Table2[[#This Row],[pledged]]/Table2[[#This Row],[goal]]</f>
        <v>2.7185000000000001</v>
      </c>
      <c r="P1612" s="8">
        <f>Table2[[#This Row],[pledged]]/Table2[[#This Row],[backers_count]]</f>
        <v>48.544642857142854</v>
      </c>
      <c r="Q1612" t="str">
        <f>LEFT(Table2[[#This Row],[Category and Sub-Category]],FIND("/",Table2[[#This Row],[Category and Sub-Category]],1)-1)</f>
        <v>music</v>
      </c>
      <c r="R1612" t="str">
        <f>RIGHT(Table2[[#This Row],[Category and Sub-Category]],LEN(Table2[[#This Row],[Category and Sub-Category]])-FIND("/",Table2[[#This Row],[Category and Sub-Category]],1))</f>
        <v>rock</v>
      </c>
      <c r="S1612" s="13">
        <f>(((Table2[[#This Row],[launched_at]]/60)/60)/24)+DATE(1970,1,1)</f>
        <v>41228.924884259257</v>
      </c>
      <c r="T1612" s="13">
        <f>(((Table2[[#This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Table2[[#This Row],[pledged]]/Table2[[#This Row],[goal]]</f>
        <v>1.25125</v>
      </c>
      <c r="P1613" s="8">
        <f>Table2[[#This Row],[pledged]]/Table2[[#This Row],[backers_count]]</f>
        <v>37.074074074074076</v>
      </c>
      <c r="Q1613" t="str">
        <f>LEFT(Table2[[#This Row],[Category and Sub-Category]],FIND("/",Table2[[#This Row],[Category and Sub-Category]],1)-1)</f>
        <v>music</v>
      </c>
      <c r="R1613" t="str">
        <f>RIGHT(Table2[[#This Row],[Category and Sub-Category]],LEN(Table2[[#This Row],[Category and Sub-Category]])-FIND("/",Table2[[#This Row],[Category and Sub-Category]],1))</f>
        <v>rock</v>
      </c>
      <c r="S1613" s="13">
        <f>(((Table2[[#This Row],[launched_at]]/60)/60)/24)+DATE(1970,1,1)</f>
        <v>41409.00037037037</v>
      </c>
      <c r="T1613" s="13">
        <f>(((Table2[[#This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Table2[[#This Row],[pledged]]/Table2[[#This Row],[goal]]</f>
        <v>1.1000000000000001</v>
      </c>
      <c r="P1614" s="8">
        <f>Table2[[#This Row],[pledged]]/Table2[[#This Row],[backers_count]]</f>
        <v>50</v>
      </c>
      <c r="Q1614" t="str">
        <f>LEFT(Table2[[#This Row],[Category and Sub-Category]],FIND("/",Table2[[#This Row],[Category and Sub-Category]],1)-1)</f>
        <v>music</v>
      </c>
      <c r="R1614" t="str">
        <f>RIGHT(Table2[[#This Row],[Category and Sub-Category]],LEN(Table2[[#This Row],[Category and Sub-Category]])-FIND("/",Table2[[#This Row],[Category and Sub-Category]],1))</f>
        <v>rock</v>
      </c>
      <c r="S1614" s="13">
        <f>(((Table2[[#This Row],[launched_at]]/60)/60)/24)+DATE(1970,1,1)</f>
        <v>41246.874814814815</v>
      </c>
      <c r="T1614" s="13">
        <f>(((Table2[[#This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Table2[[#This Row],[pledged]]/Table2[[#This Row],[goal]]</f>
        <v>1.0149999999999999</v>
      </c>
      <c r="P1615" s="8">
        <f>Table2[[#This Row],[pledged]]/Table2[[#This Row],[backers_count]]</f>
        <v>39.03846153846154</v>
      </c>
      <c r="Q1615" t="str">
        <f>LEFT(Table2[[#This Row],[Category and Sub-Category]],FIND("/",Table2[[#This Row],[Category and Sub-Category]],1)-1)</f>
        <v>music</v>
      </c>
      <c r="R1615" t="str">
        <f>RIGHT(Table2[[#This Row],[Category and Sub-Category]],LEN(Table2[[#This Row],[Category and Sub-Category]])-FIND("/",Table2[[#This Row],[Category and Sub-Category]],1))</f>
        <v>rock</v>
      </c>
      <c r="S1615" s="13">
        <f>(((Table2[[#This Row],[launched_at]]/60)/60)/24)+DATE(1970,1,1)</f>
        <v>41082.069467592592</v>
      </c>
      <c r="T1615" s="13">
        <f>(((Table2[[#This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Table2[[#This Row],[pledged]]/Table2[[#This Row],[goal]]</f>
        <v>1.0269999999999999</v>
      </c>
      <c r="P1616" s="8">
        <f>Table2[[#This Row],[pledged]]/Table2[[#This Row],[backers_count]]</f>
        <v>66.688311688311686</v>
      </c>
      <c r="Q1616" t="str">
        <f>LEFT(Table2[[#This Row],[Category and Sub-Category]],FIND("/",Table2[[#This Row],[Category and Sub-Category]],1)-1)</f>
        <v>music</v>
      </c>
      <c r="R1616" t="str">
        <f>RIGHT(Table2[[#This Row],[Category and Sub-Category]],LEN(Table2[[#This Row],[Category and Sub-Category]])-FIND("/",Table2[[#This Row],[Category and Sub-Category]],1))</f>
        <v>rock</v>
      </c>
      <c r="S1616" s="13">
        <f>(((Table2[[#This Row],[launched_at]]/60)/60)/24)+DATE(1970,1,1)</f>
        <v>41794.981122685182</v>
      </c>
      <c r="T1616" s="13">
        <f>(((Table2[[#This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Table2[[#This Row],[pledged]]/Table2[[#This Row],[goal]]</f>
        <v>1.1412500000000001</v>
      </c>
      <c r="P1617" s="8">
        <f>Table2[[#This Row],[pledged]]/Table2[[#This Row],[backers_count]]</f>
        <v>67.132352941176464</v>
      </c>
      <c r="Q1617" t="str">
        <f>LEFT(Table2[[#This Row],[Category and Sub-Category]],FIND("/",Table2[[#This Row],[Category and Sub-Category]],1)-1)</f>
        <v>music</v>
      </c>
      <c r="R1617" t="str">
        <f>RIGHT(Table2[[#This Row],[Category and Sub-Category]],LEN(Table2[[#This Row],[Category and Sub-Category]])-FIND("/",Table2[[#This Row],[Category and Sub-Category]],1))</f>
        <v>rock</v>
      </c>
      <c r="S1617" s="13">
        <f>(((Table2[[#This Row],[launched_at]]/60)/60)/24)+DATE(1970,1,1)</f>
        <v>40845.050879629627</v>
      </c>
      <c r="T1617" s="13">
        <f>(((Table2[[#This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Table2[[#This Row],[pledged]]/Table2[[#This Row],[goal]]</f>
        <v>1.042</v>
      </c>
      <c r="P1618" s="8">
        <f>Table2[[#This Row],[pledged]]/Table2[[#This Row],[backers_count]]</f>
        <v>66.369426751592357</v>
      </c>
      <c r="Q1618" t="str">
        <f>LEFT(Table2[[#This Row],[Category and Sub-Category]],FIND("/",Table2[[#This Row],[Category and Sub-Category]],1)-1)</f>
        <v>music</v>
      </c>
      <c r="R1618" t="str">
        <f>RIGHT(Table2[[#This Row],[Category and Sub-Category]],LEN(Table2[[#This Row],[Category and Sub-Category]])-FIND("/",Table2[[#This Row],[Category and Sub-Category]],1))</f>
        <v>rock</v>
      </c>
      <c r="S1618" s="13">
        <f>(((Table2[[#This Row],[launched_at]]/60)/60)/24)+DATE(1970,1,1)</f>
        <v>41194.715520833335</v>
      </c>
      <c r="T1618" s="13">
        <f>(((Table2[[#This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Table2[[#This Row],[pledged]]/Table2[[#This Row],[goal]]</f>
        <v>1.4585714285714286</v>
      </c>
      <c r="P1619" s="8">
        <f>Table2[[#This Row],[pledged]]/Table2[[#This Row],[backers_count]]</f>
        <v>64.620253164556956</v>
      </c>
      <c r="Q1619" t="str">
        <f>LEFT(Table2[[#This Row],[Category and Sub-Category]],FIND("/",Table2[[#This Row],[Category and Sub-Category]],1)-1)</f>
        <v>music</v>
      </c>
      <c r="R1619" t="str">
        <f>RIGHT(Table2[[#This Row],[Category and Sub-Category]],LEN(Table2[[#This Row],[Category and Sub-Category]])-FIND("/",Table2[[#This Row],[Category and Sub-Category]],1))</f>
        <v>rock</v>
      </c>
      <c r="S1619" s="13">
        <f>(((Table2[[#This Row],[launched_at]]/60)/60)/24)+DATE(1970,1,1)</f>
        <v>41546.664212962962</v>
      </c>
      <c r="T1619" s="13">
        <f>(((Table2[[#This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Table2[[#This Row],[pledged]]/Table2[[#This Row],[goal]]</f>
        <v>1.0506666666666666</v>
      </c>
      <c r="P1620" s="8">
        <f>Table2[[#This Row],[pledged]]/Table2[[#This Row],[backers_count]]</f>
        <v>58.370370370370374</v>
      </c>
      <c r="Q1620" t="str">
        <f>LEFT(Table2[[#This Row],[Category and Sub-Category]],FIND("/",Table2[[#This Row],[Category and Sub-Category]],1)-1)</f>
        <v>music</v>
      </c>
      <c r="R1620" t="str">
        <f>RIGHT(Table2[[#This Row],[Category and Sub-Category]],LEN(Table2[[#This Row],[Category and Sub-Category]])-FIND("/",Table2[[#This Row],[Category and Sub-Category]],1))</f>
        <v>rock</v>
      </c>
      <c r="S1620" s="13">
        <f>(((Table2[[#This Row],[launched_at]]/60)/60)/24)+DATE(1970,1,1)</f>
        <v>41301.654340277775</v>
      </c>
      <c r="T1620" s="13">
        <f>(((Table2[[#This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Table2[[#This Row],[pledged]]/Table2[[#This Row],[goal]]</f>
        <v>1.3333333333333333</v>
      </c>
      <c r="P1621" s="8">
        <f>Table2[[#This Row],[pledged]]/Table2[[#This Row],[backers_count]]</f>
        <v>86.956521739130437</v>
      </c>
      <c r="Q1621" t="str">
        <f>LEFT(Table2[[#This Row],[Category and Sub-Category]],FIND("/",Table2[[#This Row],[Category and Sub-Category]],1)-1)</f>
        <v>music</v>
      </c>
      <c r="R1621" t="str">
        <f>RIGHT(Table2[[#This Row],[Category and Sub-Category]],LEN(Table2[[#This Row],[Category and Sub-Category]])-FIND("/",Table2[[#This Row],[Category and Sub-Category]],1))</f>
        <v>rock</v>
      </c>
      <c r="S1621" s="13">
        <f>(((Table2[[#This Row],[launched_at]]/60)/60)/24)+DATE(1970,1,1)</f>
        <v>41876.18618055556</v>
      </c>
      <c r="T1621" s="13">
        <f>(((Table2[[#This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Table2[[#This Row],[pledged]]/Table2[[#This Row],[goal]]</f>
        <v>1.1299999999999999</v>
      </c>
      <c r="P1622" s="8">
        <f>Table2[[#This Row],[pledged]]/Table2[[#This Row],[backers_count]]</f>
        <v>66.470588235294116</v>
      </c>
      <c r="Q1622" t="str">
        <f>LEFT(Table2[[#This Row],[Category and Sub-Category]],FIND("/",Table2[[#This Row],[Category and Sub-Category]],1)-1)</f>
        <v>music</v>
      </c>
      <c r="R1622" t="str">
        <f>RIGHT(Table2[[#This Row],[Category and Sub-Category]],LEN(Table2[[#This Row],[Category and Sub-Category]])-FIND("/",Table2[[#This Row],[Category and Sub-Category]],1))</f>
        <v>rock</v>
      </c>
      <c r="S1622" s="13">
        <f>(((Table2[[#This Row],[launched_at]]/60)/60)/24)+DATE(1970,1,1)</f>
        <v>41321.339583333334</v>
      </c>
      <c r="T1622" s="13">
        <f>(((Table2[[#This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Table2[[#This Row],[pledged]]/Table2[[#This Row],[goal]]</f>
        <v>1.212</v>
      </c>
      <c r="P1623" s="8">
        <f>Table2[[#This Row],[pledged]]/Table2[[#This Row],[backers_count]]</f>
        <v>163.78378378378378</v>
      </c>
      <c r="Q1623" t="str">
        <f>LEFT(Table2[[#This Row],[Category and Sub-Category]],FIND("/",Table2[[#This Row],[Category and Sub-Category]],1)-1)</f>
        <v>music</v>
      </c>
      <c r="R1623" t="str">
        <f>RIGHT(Table2[[#This Row],[Category and Sub-Category]],LEN(Table2[[#This Row],[Category and Sub-Category]])-FIND("/",Table2[[#This Row],[Category and Sub-Category]],1))</f>
        <v>rock</v>
      </c>
      <c r="S1623" s="13">
        <f>(((Table2[[#This Row],[launched_at]]/60)/60)/24)+DATE(1970,1,1)</f>
        <v>41003.60665509259</v>
      </c>
      <c r="T1623" s="13">
        <f>(((Table2[[#This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Table2[[#This Row],[pledged]]/Table2[[#This Row],[goal]]</f>
        <v>1.0172463768115942</v>
      </c>
      <c r="P1624" s="8">
        <f>Table2[[#This Row],[pledged]]/Table2[[#This Row],[backers_count]]</f>
        <v>107.98461538461538</v>
      </c>
      <c r="Q1624" t="str">
        <f>LEFT(Table2[[#This Row],[Category and Sub-Category]],FIND("/",Table2[[#This Row],[Category and Sub-Category]],1)-1)</f>
        <v>music</v>
      </c>
      <c r="R1624" t="str">
        <f>RIGHT(Table2[[#This Row],[Category and Sub-Category]],LEN(Table2[[#This Row],[Category and Sub-Category]])-FIND("/",Table2[[#This Row],[Category and Sub-Category]],1))</f>
        <v>rock</v>
      </c>
      <c r="S1624" s="13">
        <f>(((Table2[[#This Row],[launched_at]]/60)/60)/24)+DATE(1970,1,1)</f>
        <v>41950.29483796296</v>
      </c>
      <c r="T1624" s="13">
        <f>(((Table2[[#This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Table2[[#This Row],[pledged]]/Table2[[#This Row],[goal]]</f>
        <v>1.0106666666666666</v>
      </c>
      <c r="P1625" s="8">
        <f>Table2[[#This Row],[pledged]]/Table2[[#This Row],[backers_count]]</f>
        <v>42.111111111111114</v>
      </c>
      <c r="Q1625" t="str">
        <f>LEFT(Table2[[#This Row],[Category and Sub-Category]],FIND("/",Table2[[#This Row],[Category and Sub-Category]],1)-1)</f>
        <v>music</v>
      </c>
      <c r="R1625" t="str">
        <f>RIGHT(Table2[[#This Row],[Category and Sub-Category]],LEN(Table2[[#This Row],[Category and Sub-Category]])-FIND("/",Table2[[#This Row],[Category and Sub-Category]],1))</f>
        <v>rock</v>
      </c>
      <c r="S1625" s="13">
        <f>(((Table2[[#This Row],[launched_at]]/60)/60)/24)+DATE(1970,1,1)</f>
        <v>41453.688530092593</v>
      </c>
      <c r="T1625" s="13">
        <f>(((Table2[[#This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Table2[[#This Row],[pledged]]/Table2[[#This Row],[goal]]</f>
        <v>1.18</v>
      </c>
      <c r="P1626" s="8">
        <f>Table2[[#This Row],[pledged]]/Table2[[#This Row],[backers_count]]</f>
        <v>47.2</v>
      </c>
      <c r="Q1626" t="str">
        <f>LEFT(Table2[[#This Row],[Category and Sub-Category]],FIND("/",Table2[[#This Row],[Category and Sub-Category]],1)-1)</f>
        <v>music</v>
      </c>
      <c r="R1626" t="str">
        <f>RIGHT(Table2[[#This Row],[Category and Sub-Category]],LEN(Table2[[#This Row],[Category and Sub-Category]])-FIND("/",Table2[[#This Row],[Category and Sub-Category]],1))</f>
        <v>rock</v>
      </c>
      <c r="S1626" s="13">
        <f>(((Table2[[#This Row],[launched_at]]/60)/60)/24)+DATE(1970,1,1)</f>
        <v>41243.367303240739</v>
      </c>
      <c r="T1626" s="13">
        <f>(((Table2[[#This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Table2[[#This Row],[pledged]]/Table2[[#This Row],[goal]]</f>
        <v>1.5533333333333332</v>
      </c>
      <c r="P1627" s="8">
        <f>Table2[[#This Row],[pledged]]/Table2[[#This Row],[backers_count]]</f>
        <v>112.01923076923077</v>
      </c>
      <c r="Q1627" t="str">
        <f>LEFT(Table2[[#This Row],[Category and Sub-Category]],FIND("/",Table2[[#This Row],[Category and Sub-Category]],1)-1)</f>
        <v>music</v>
      </c>
      <c r="R1627" t="str">
        <f>RIGHT(Table2[[#This Row],[Category and Sub-Category]],LEN(Table2[[#This Row],[Category and Sub-Category]])-FIND("/",Table2[[#This Row],[Category and Sub-Category]],1))</f>
        <v>rock</v>
      </c>
      <c r="S1627" s="13">
        <f>(((Table2[[#This Row],[launched_at]]/60)/60)/24)+DATE(1970,1,1)</f>
        <v>41135.699687500004</v>
      </c>
      <c r="T1627" s="13">
        <f>(((Table2[[#This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Table2[[#This Row],[pledged]]/Table2[[#This Row],[goal]]</f>
        <v>1.0118750000000001</v>
      </c>
      <c r="P1628" s="8">
        <f>Table2[[#This Row],[pledged]]/Table2[[#This Row],[backers_count]]</f>
        <v>74.953703703703709</v>
      </c>
      <c r="Q1628" t="str">
        <f>LEFT(Table2[[#This Row],[Category and Sub-Category]],FIND("/",Table2[[#This Row],[Category and Sub-Category]],1)-1)</f>
        <v>music</v>
      </c>
      <c r="R1628" t="str">
        <f>RIGHT(Table2[[#This Row],[Category and Sub-Category]],LEN(Table2[[#This Row],[Category and Sub-Category]])-FIND("/",Table2[[#This Row],[Category and Sub-Category]],1))</f>
        <v>rock</v>
      </c>
      <c r="S1628" s="13">
        <f>(((Table2[[#This Row],[launched_at]]/60)/60)/24)+DATE(1970,1,1)</f>
        <v>41579.847997685189</v>
      </c>
      <c r="T1628" s="13">
        <f>(((Table2[[#This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Table2[[#This Row],[pledged]]/Table2[[#This Row],[goal]]</f>
        <v>1.17</v>
      </c>
      <c r="P1629" s="8">
        <f>Table2[[#This Row],[pledged]]/Table2[[#This Row],[backers_count]]</f>
        <v>61.578947368421055</v>
      </c>
      <c r="Q1629" t="str">
        <f>LEFT(Table2[[#This Row],[Category and Sub-Category]],FIND("/",Table2[[#This Row],[Category and Sub-Category]],1)-1)</f>
        <v>music</v>
      </c>
      <c r="R1629" t="str">
        <f>RIGHT(Table2[[#This Row],[Category and Sub-Category]],LEN(Table2[[#This Row],[Category and Sub-Category]])-FIND("/",Table2[[#This Row],[Category and Sub-Category]],1))</f>
        <v>rock</v>
      </c>
      <c r="S1629" s="13">
        <f>(((Table2[[#This Row],[launched_at]]/60)/60)/24)+DATE(1970,1,1)</f>
        <v>41205.707048611112</v>
      </c>
      <c r="T1629" s="13">
        <f>(((Table2[[#This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Table2[[#This Row],[pledged]]/Table2[[#This Row],[goal]]</f>
        <v>1.00925</v>
      </c>
      <c r="P1630" s="8">
        <f>Table2[[#This Row],[pledged]]/Table2[[#This Row],[backers_count]]</f>
        <v>45.875</v>
      </c>
      <c r="Q1630" t="str">
        <f>LEFT(Table2[[#This Row],[Category and Sub-Category]],FIND("/",Table2[[#This Row],[Category and Sub-Category]],1)-1)</f>
        <v>music</v>
      </c>
      <c r="R1630" t="str">
        <f>RIGHT(Table2[[#This Row],[Category and Sub-Category]],LEN(Table2[[#This Row],[Category and Sub-Category]])-FIND("/",Table2[[#This Row],[Category and Sub-Category]],1))</f>
        <v>rock</v>
      </c>
      <c r="S1630" s="13">
        <f>(((Table2[[#This Row],[launched_at]]/60)/60)/24)+DATE(1970,1,1)</f>
        <v>41774.737060185187</v>
      </c>
      <c r="T1630" s="13">
        <f>(((Table2[[#This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Table2[[#This Row],[pledged]]/Table2[[#This Row],[goal]]</f>
        <v>1.0366666666666666</v>
      </c>
      <c r="P1631" s="8">
        <f>Table2[[#This Row],[pledged]]/Table2[[#This Row],[backers_count]]</f>
        <v>75.853658536585371</v>
      </c>
      <c r="Q1631" t="str">
        <f>LEFT(Table2[[#This Row],[Category and Sub-Category]],FIND("/",Table2[[#This Row],[Category and Sub-Category]],1)-1)</f>
        <v>music</v>
      </c>
      <c r="R1631" t="str">
        <f>RIGHT(Table2[[#This Row],[Category and Sub-Category]],LEN(Table2[[#This Row],[Category and Sub-Category]])-FIND("/",Table2[[#This Row],[Category and Sub-Category]],1))</f>
        <v>rock</v>
      </c>
      <c r="S1631" s="13">
        <f>(((Table2[[#This Row],[launched_at]]/60)/60)/24)+DATE(1970,1,1)</f>
        <v>41645.867280092592</v>
      </c>
      <c r="T1631" s="13">
        <f>(((Table2[[#This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Table2[[#This Row],[pledged]]/Table2[[#This Row],[goal]]</f>
        <v>2.6524999999999999</v>
      </c>
      <c r="P1632" s="8">
        <f>Table2[[#This Row],[pledged]]/Table2[[#This Row],[backers_count]]</f>
        <v>84.206349206349202</v>
      </c>
      <c r="Q1632" t="str">
        <f>LEFT(Table2[[#This Row],[Category and Sub-Category]],FIND("/",Table2[[#This Row],[Category and Sub-Category]],1)-1)</f>
        <v>music</v>
      </c>
      <c r="R1632" t="str">
        <f>RIGHT(Table2[[#This Row],[Category and Sub-Category]],LEN(Table2[[#This Row],[Category and Sub-Category]])-FIND("/",Table2[[#This Row],[Category and Sub-Category]],1))</f>
        <v>rock</v>
      </c>
      <c r="S1632" s="13">
        <f>(((Table2[[#This Row],[launched_at]]/60)/60)/24)+DATE(1970,1,1)</f>
        <v>40939.837673611109</v>
      </c>
      <c r="T1632" s="13">
        <f>(((Table2[[#This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Table2[[#This Row],[pledged]]/Table2[[#This Row],[goal]]</f>
        <v>1.5590999999999999</v>
      </c>
      <c r="P1633" s="8">
        <f>Table2[[#This Row],[pledged]]/Table2[[#This Row],[backers_count]]</f>
        <v>117.22556390977444</v>
      </c>
      <c r="Q1633" t="str">
        <f>LEFT(Table2[[#This Row],[Category and Sub-Category]],FIND("/",Table2[[#This Row],[Category and Sub-Category]],1)-1)</f>
        <v>music</v>
      </c>
      <c r="R1633" t="str">
        <f>RIGHT(Table2[[#This Row],[Category and Sub-Category]],LEN(Table2[[#This Row],[Category and Sub-Category]])-FIND("/",Table2[[#This Row],[Category and Sub-Category]],1))</f>
        <v>rock</v>
      </c>
      <c r="S1633" s="13">
        <f>(((Table2[[#This Row],[launched_at]]/60)/60)/24)+DATE(1970,1,1)</f>
        <v>41164.859502314815</v>
      </c>
      <c r="T1633" s="13">
        <f>(((Table2[[#This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Table2[[#This Row],[pledged]]/Table2[[#This Row],[goal]]</f>
        <v>1.0162500000000001</v>
      </c>
      <c r="P1634" s="8">
        <f>Table2[[#This Row],[pledged]]/Table2[[#This Row],[backers_count]]</f>
        <v>86.489361702127653</v>
      </c>
      <c r="Q1634" t="str">
        <f>LEFT(Table2[[#This Row],[Category and Sub-Category]],FIND("/",Table2[[#This Row],[Category and Sub-Category]],1)-1)</f>
        <v>music</v>
      </c>
      <c r="R1634" t="str">
        <f>RIGHT(Table2[[#This Row],[Category and Sub-Category]],LEN(Table2[[#This Row],[Category and Sub-Category]])-FIND("/",Table2[[#This Row],[Category and Sub-Category]],1))</f>
        <v>rock</v>
      </c>
      <c r="S1634" s="13">
        <f>(((Table2[[#This Row],[launched_at]]/60)/60)/24)+DATE(1970,1,1)</f>
        <v>40750.340902777774</v>
      </c>
      <c r="T1634" s="13">
        <f>(((Table2[[#This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Table2[[#This Row],[pledged]]/Table2[[#This Row],[goal]]</f>
        <v>1</v>
      </c>
      <c r="P1635" s="8">
        <f>Table2[[#This Row],[pledged]]/Table2[[#This Row],[backers_count]]</f>
        <v>172.41379310344828</v>
      </c>
      <c r="Q1635" t="str">
        <f>LEFT(Table2[[#This Row],[Category and Sub-Category]],FIND("/",Table2[[#This Row],[Category and Sub-Category]],1)-1)</f>
        <v>music</v>
      </c>
      <c r="R1635" t="str">
        <f>RIGHT(Table2[[#This Row],[Category and Sub-Category]],LEN(Table2[[#This Row],[Category and Sub-Category]])-FIND("/",Table2[[#This Row],[Category and Sub-Category]],1))</f>
        <v>rock</v>
      </c>
      <c r="S1635" s="13">
        <f>(((Table2[[#This Row],[launched_at]]/60)/60)/24)+DATE(1970,1,1)</f>
        <v>40896.883750000001</v>
      </c>
      <c r="T1635" s="13">
        <f>(((Table2[[#This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Table2[[#This Row],[pledged]]/Table2[[#This Row],[goal]]</f>
        <v>1.0049999999999999</v>
      </c>
      <c r="P1636" s="8">
        <f>Table2[[#This Row],[pledged]]/Table2[[#This Row],[backers_count]]</f>
        <v>62.8125</v>
      </c>
      <c r="Q1636" t="str">
        <f>LEFT(Table2[[#This Row],[Category and Sub-Category]],FIND("/",Table2[[#This Row],[Category and Sub-Category]],1)-1)</f>
        <v>music</v>
      </c>
      <c r="R1636" t="str">
        <f>RIGHT(Table2[[#This Row],[Category and Sub-Category]],LEN(Table2[[#This Row],[Category and Sub-Category]])-FIND("/",Table2[[#This Row],[Category and Sub-Category]],1))</f>
        <v>rock</v>
      </c>
      <c r="S1636" s="13">
        <f>(((Table2[[#This Row],[launched_at]]/60)/60)/24)+DATE(1970,1,1)</f>
        <v>40658.189826388887</v>
      </c>
      <c r="T1636" s="13">
        <f>(((Table2[[#This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Table2[[#This Row],[pledged]]/Table2[[#This Row],[goal]]</f>
        <v>1.2529999999999999</v>
      </c>
      <c r="P1637" s="8">
        <f>Table2[[#This Row],[pledged]]/Table2[[#This Row],[backers_count]]</f>
        <v>67.729729729729726</v>
      </c>
      <c r="Q1637" t="str">
        <f>LEFT(Table2[[#This Row],[Category and Sub-Category]],FIND("/",Table2[[#This Row],[Category and Sub-Category]],1)-1)</f>
        <v>music</v>
      </c>
      <c r="R1637" t="str">
        <f>RIGHT(Table2[[#This Row],[Category and Sub-Category]],LEN(Table2[[#This Row],[Category and Sub-Category]])-FIND("/",Table2[[#This Row],[Category and Sub-Category]],1))</f>
        <v>rock</v>
      </c>
      <c r="S1637" s="13">
        <f>(((Table2[[#This Row],[launched_at]]/60)/60)/24)+DATE(1970,1,1)</f>
        <v>42502.868761574078</v>
      </c>
      <c r="T1637" s="13">
        <f>(((Table2[[#This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Table2[[#This Row],[pledged]]/Table2[[#This Row],[goal]]</f>
        <v>1.0355555555555556</v>
      </c>
      <c r="P1638" s="8">
        <f>Table2[[#This Row],[pledged]]/Table2[[#This Row],[backers_count]]</f>
        <v>53.5632183908046</v>
      </c>
      <c r="Q1638" t="str">
        <f>LEFT(Table2[[#This Row],[Category and Sub-Category]],FIND("/",Table2[[#This Row],[Category and Sub-Category]],1)-1)</f>
        <v>music</v>
      </c>
      <c r="R1638" t="str">
        <f>RIGHT(Table2[[#This Row],[Category and Sub-Category]],LEN(Table2[[#This Row],[Category and Sub-Category]])-FIND("/",Table2[[#This Row],[Category and Sub-Category]],1))</f>
        <v>rock</v>
      </c>
      <c r="S1638" s="13">
        <f>(((Table2[[#This Row],[launched_at]]/60)/60)/24)+DATE(1970,1,1)</f>
        <v>40663.08666666667</v>
      </c>
      <c r="T1638" s="13">
        <f>(((Table2[[#This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Table2[[#This Row],[pledged]]/Table2[[#This Row],[goal]]</f>
        <v>1.038</v>
      </c>
      <c r="P1639" s="8">
        <f>Table2[[#This Row],[pledged]]/Table2[[#This Row],[backers_count]]</f>
        <v>34.6</v>
      </c>
      <c r="Q1639" t="str">
        <f>LEFT(Table2[[#This Row],[Category and Sub-Category]],FIND("/",Table2[[#This Row],[Category and Sub-Category]],1)-1)</f>
        <v>music</v>
      </c>
      <c r="R1639" t="str">
        <f>RIGHT(Table2[[#This Row],[Category and Sub-Category]],LEN(Table2[[#This Row],[Category and Sub-Category]])-FIND("/",Table2[[#This Row],[Category and Sub-Category]],1))</f>
        <v>rock</v>
      </c>
      <c r="S1639" s="13">
        <f>(((Table2[[#This Row],[launched_at]]/60)/60)/24)+DATE(1970,1,1)</f>
        <v>40122.751620370371</v>
      </c>
      <c r="T1639" s="13">
        <f>(((Table2[[#This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Table2[[#This Row],[pledged]]/Table2[[#This Row],[goal]]</f>
        <v>1.05</v>
      </c>
      <c r="P1640" s="8">
        <f>Table2[[#This Row],[pledged]]/Table2[[#This Row],[backers_count]]</f>
        <v>38.888888888888886</v>
      </c>
      <c r="Q1640" t="str">
        <f>LEFT(Table2[[#This Row],[Category and Sub-Category]],FIND("/",Table2[[#This Row],[Category and Sub-Category]],1)-1)</f>
        <v>music</v>
      </c>
      <c r="R1640" t="str">
        <f>RIGHT(Table2[[#This Row],[Category and Sub-Category]],LEN(Table2[[#This Row],[Category and Sub-Category]])-FIND("/",Table2[[#This Row],[Category and Sub-Category]],1))</f>
        <v>rock</v>
      </c>
      <c r="S1640" s="13">
        <f>(((Table2[[#This Row],[launched_at]]/60)/60)/24)+DATE(1970,1,1)</f>
        <v>41288.68712962963</v>
      </c>
      <c r="T1640" s="13">
        <f>(((Table2[[#This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Table2[[#This Row],[pledged]]/Table2[[#This Row],[goal]]</f>
        <v>1</v>
      </c>
      <c r="P1641" s="8">
        <f>Table2[[#This Row],[pledged]]/Table2[[#This Row],[backers_count]]</f>
        <v>94.736842105263165</v>
      </c>
      <c r="Q1641" t="str">
        <f>LEFT(Table2[[#This Row],[Category and Sub-Category]],FIND("/",Table2[[#This Row],[Category and Sub-Category]],1)-1)</f>
        <v>music</v>
      </c>
      <c r="R1641" t="str">
        <f>RIGHT(Table2[[#This Row],[Category and Sub-Category]],LEN(Table2[[#This Row],[Category and Sub-Category]])-FIND("/",Table2[[#This Row],[Category and Sub-Category]],1))</f>
        <v>rock</v>
      </c>
      <c r="S1641" s="13">
        <f>(((Table2[[#This Row],[launched_at]]/60)/60)/24)+DATE(1970,1,1)</f>
        <v>40941.652372685188</v>
      </c>
      <c r="T1641" s="13">
        <f>(((Table2[[#This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Table2[[#This Row],[pledged]]/Table2[[#This Row],[goal]]</f>
        <v>1.6986000000000001</v>
      </c>
      <c r="P1642" s="8">
        <f>Table2[[#This Row],[pledged]]/Table2[[#This Row],[backers_count]]</f>
        <v>39.967058823529413</v>
      </c>
      <c r="Q1642" t="str">
        <f>LEFT(Table2[[#This Row],[Category and Sub-Category]],FIND("/",Table2[[#This Row],[Category and Sub-Category]],1)-1)</f>
        <v>music</v>
      </c>
      <c r="R1642" t="str">
        <f>RIGHT(Table2[[#This Row],[Category and Sub-Category]],LEN(Table2[[#This Row],[Category and Sub-Category]])-FIND("/",Table2[[#This Row],[Category and Sub-Category]],1))</f>
        <v>rock</v>
      </c>
      <c r="S1642" s="13">
        <f>(((Table2[[#This Row],[launched_at]]/60)/60)/24)+DATE(1970,1,1)</f>
        <v>40379.23096064815</v>
      </c>
      <c r="T1642" s="13">
        <f>(((Table2[[#This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Table2[[#This Row],[pledged]]/Table2[[#This Row],[goal]]</f>
        <v>1.014</v>
      </c>
      <c r="P1643" s="8">
        <f>Table2[[#This Row],[pledged]]/Table2[[#This Row],[backers_count]]</f>
        <v>97.5</v>
      </c>
      <c r="Q1643" t="str">
        <f>LEFT(Table2[[#This Row],[Category and Sub-Category]],FIND("/",Table2[[#This Row],[Category and Sub-Category]],1)-1)</f>
        <v>music</v>
      </c>
      <c r="R1643" t="str">
        <f>RIGHT(Table2[[#This Row],[Category and Sub-Category]],LEN(Table2[[#This Row],[Category and Sub-Category]])-FIND("/",Table2[[#This Row],[Category and Sub-Category]],1))</f>
        <v>pop</v>
      </c>
      <c r="S1643" s="13">
        <f>(((Table2[[#This Row],[launched_at]]/60)/60)/24)+DATE(1970,1,1)</f>
        <v>41962.596574074079</v>
      </c>
      <c r="T1643" s="13">
        <f>(((Table2[[#This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Table2[[#This Row],[pledged]]/Table2[[#This Row],[goal]]</f>
        <v>1</v>
      </c>
      <c r="P1644" s="8">
        <f>Table2[[#This Row],[pledged]]/Table2[[#This Row],[backers_count]]</f>
        <v>42.857142857142854</v>
      </c>
      <c r="Q1644" t="str">
        <f>LEFT(Table2[[#This Row],[Category and Sub-Category]],FIND("/",Table2[[#This Row],[Category and Sub-Category]],1)-1)</f>
        <v>music</v>
      </c>
      <c r="R1644" t="str">
        <f>RIGHT(Table2[[#This Row],[Category and Sub-Category]],LEN(Table2[[#This Row],[Category and Sub-Category]])-FIND("/",Table2[[#This Row],[Category and Sub-Category]],1))</f>
        <v>pop</v>
      </c>
      <c r="S1644" s="13">
        <f>(((Table2[[#This Row],[launched_at]]/60)/60)/24)+DATE(1970,1,1)</f>
        <v>40688.024618055555</v>
      </c>
      <c r="T1644" s="13">
        <f>(((Table2[[#This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Table2[[#This Row],[pledged]]/Table2[[#This Row],[goal]]</f>
        <v>1.2470000000000001</v>
      </c>
      <c r="P1645" s="8">
        <f>Table2[[#This Row],[pledged]]/Table2[[#This Row],[backers_count]]</f>
        <v>168.51351351351352</v>
      </c>
      <c r="Q1645" t="str">
        <f>LEFT(Table2[[#This Row],[Category and Sub-Category]],FIND("/",Table2[[#This Row],[Category and Sub-Category]],1)-1)</f>
        <v>music</v>
      </c>
      <c r="R1645" t="str">
        <f>RIGHT(Table2[[#This Row],[Category and Sub-Category]],LEN(Table2[[#This Row],[Category and Sub-Category]])-FIND("/",Table2[[#This Row],[Category and Sub-Category]],1))</f>
        <v>pop</v>
      </c>
      <c r="S1645" s="13">
        <f>(((Table2[[#This Row],[launched_at]]/60)/60)/24)+DATE(1970,1,1)</f>
        <v>41146.824212962965</v>
      </c>
      <c r="T1645" s="13">
        <f>(((Table2[[#This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Table2[[#This Row],[pledged]]/Table2[[#This Row],[goal]]</f>
        <v>1.095</v>
      </c>
      <c r="P1646" s="8">
        <f>Table2[[#This Row],[pledged]]/Table2[[#This Row],[backers_count]]</f>
        <v>85.546875</v>
      </c>
      <c r="Q1646" t="str">
        <f>LEFT(Table2[[#This Row],[Category and Sub-Category]],FIND("/",Table2[[#This Row],[Category and Sub-Category]],1)-1)</f>
        <v>music</v>
      </c>
      <c r="R1646" t="str">
        <f>RIGHT(Table2[[#This Row],[Category and Sub-Category]],LEN(Table2[[#This Row],[Category and Sub-Category]])-FIND("/",Table2[[#This Row],[Category and Sub-Category]],1))</f>
        <v>pop</v>
      </c>
      <c r="S1646" s="13">
        <f>(((Table2[[#This Row],[launched_at]]/60)/60)/24)+DATE(1970,1,1)</f>
        <v>41175.05972222222</v>
      </c>
      <c r="T1646" s="13">
        <f>(((Table2[[#This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Table2[[#This Row],[pledged]]/Table2[[#This Row],[goal]]</f>
        <v>1.1080000000000001</v>
      </c>
      <c r="P1647" s="8">
        <f>Table2[[#This Row],[pledged]]/Table2[[#This Row],[backers_count]]</f>
        <v>554</v>
      </c>
      <c r="Q1647" t="str">
        <f>LEFT(Table2[[#This Row],[Category and Sub-Category]],FIND("/",Table2[[#This Row],[Category and Sub-Category]],1)-1)</f>
        <v>music</v>
      </c>
      <c r="R1647" t="str">
        <f>RIGHT(Table2[[#This Row],[Category and Sub-Category]],LEN(Table2[[#This Row],[Category and Sub-Category]])-FIND("/",Table2[[#This Row],[Category and Sub-Category]],1))</f>
        <v>pop</v>
      </c>
      <c r="S1647" s="13">
        <f>(((Table2[[#This Row],[launched_at]]/60)/60)/24)+DATE(1970,1,1)</f>
        <v>41521.617361111108</v>
      </c>
      <c r="T1647" s="13">
        <f>(((Table2[[#This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Table2[[#This Row],[pledged]]/Table2[[#This Row],[goal]]</f>
        <v>1.1020000000000001</v>
      </c>
      <c r="P1648" s="8">
        <f>Table2[[#This Row],[pledged]]/Table2[[#This Row],[backers_count]]</f>
        <v>26.554216867469879</v>
      </c>
      <c r="Q1648" t="str">
        <f>LEFT(Table2[[#This Row],[Category and Sub-Category]],FIND("/",Table2[[#This Row],[Category and Sub-Category]],1)-1)</f>
        <v>music</v>
      </c>
      <c r="R1648" t="str">
        <f>RIGHT(Table2[[#This Row],[Category and Sub-Category]],LEN(Table2[[#This Row],[Category and Sub-Category]])-FIND("/",Table2[[#This Row],[Category and Sub-Category]],1))</f>
        <v>pop</v>
      </c>
      <c r="S1648" s="13">
        <f>(((Table2[[#This Row],[launched_at]]/60)/60)/24)+DATE(1970,1,1)</f>
        <v>41833.450266203705</v>
      </c>
      <c r="T1648" s="13">
        <f>(((Table2[[#This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Table2[[#This Row],[pledged]]/Table2[[#This Row],[goal]]</f>
        <v>1.0471999999999999</v>
      </c>
      <c r="P1649" s="8">
        <f>Table2[[#This Row],[pledged]]/Table2[[#This Row],[backers_count]]</f>
        <v>113.82608695652173</v>
      </c>
      <c r="Q1649" t="str">
        <f>LEFT(Table2[[#This Row],[Category and Sub-Category]],FIND("/",Table2[[#This Row],[Category and Sub-Category]],1)-1)</f>
        <v>music</v>
      </c>
      <c r="R1649" t="str">
        <f>RIGHT(Table2[[#This Row],[Category and Sub-Category]],LEN(Table2[[#This Row],[Category and Sub-Category]])-FIND("/",Table2[[#This Row],[Category and Sub-Category]],1))</f>
        <v>pop</v>
      </c>
      <c r="S1649" s="13">
        <f>(((Table2[[#This Row],[launched_at]]/60)/60)/24)+DATE(1970,1,1)</f>
        <v>41039.409456018519</v>
      </c>
      <c r="T1649" s="13">
        <f>(((Table2[[#This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Table2[[#This Row],[pledged]]/Table2[[#This Row],[goal]]</f>
        <v>1.2526086956521738</v>
      </c>
      <c r="P1650" s="8">
        <f>Table2[[#This Row],[pledged]]/Table2[[#This Row],[backers_count]]</f>
        <v>32.011111111111113</v>
      </c>
      <c r="Q1650" t="str">
        <f>LEFT(Table2[[#This Row],[Category and Sub-Category]],FIND("/",Table2[[#This Row],[Category and Sub-Category]],1)-1)</f>
        <v>music</v>
      </c>
      <c r="R1650" t="str">
        <f>RIGHT(Table2[[#This Row],[Category and Sub-Category]],LEN(Table2[[#This Row],[Category and Sub-Category]])-FIND("/",Table2[[#This Row],[Category and Sub-Category]],1))</f>
        <v>pop</v>
      </c>
      <c r="S1650" s="13">
        <f>(((Table2[[#This Row],[launched_at]]/60)/60)/24)+DATE(1970,1,1)</f>
        <v>40592.704652777778</v>
      </c>
      <c r="T1650" s="13">
        <f>(((Table2[[#This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Table2[[#This Row],[pledged]]/Table2[[#This Row],[goal]]</f>
        <v>1.0058763157894737</v>
      </c>
      <c r="P1651" s="8">
        <f>Table2[[#This Row],[pledged]]/Table2[[#This Row],[backers_count]]</f>
        <v>47.189259259259259</v>
      </c>
      <c r="Q1651" t="str">
        <f>LEFT(Table2[[#This Row],[Category and Sub-Category]],FIND("/",Table2[[#This Row],[Category and Sub-Category]],1)-1)</f>
        <v>music</v>
      </c>
      <c r="R1651" t="str">
        <f>RIGHT(Table2[[#This Row],[Category and Sub-Category]],LEN(Table2[[#This Row],[Category and Sub-Category]])-FIND("/",Table2[[#This Row],[Category and Sub-Category]],1))</f>
        <v>pop</v>
      </c>
      <c r="S1651" s="13">
        <f>(((Table2[[#This Row],[launched_at]]/60)/60)/24)+DATE(1970,1,1)</f>
        <v>41737.684664351851</v>
      </c>
      <c r="T1651" s="13">
        <f>(((Table2[[#This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Table2[[#This Row],[pledged]]/Table2[[#This Row],[goal]]</f>
        <v>1.4155</v>
      </c>
      <c r="P1652" s="8">
        <f>Table2[[#This Row],[pledged]]/Table2[[#This Row],[backers_count]]</f>
        <v>88.46875</v>
      </c>
      <c r="Q1652" t="str">
        <f>LEFT(Table2[[#This Row],[Category and Sub-Category]],FIND("/",Table2[[#This Row],[Category and Sub-Category]],1)-1)</f>
        <v>music</v>
      </c>
      <c r="R1652" t="str">
        <f>RIGHT(Table2[[#This Row],[Category and Sub-Category]],LEN(Table2[[#This Row],[Category and Sub-Category]])-FIND("/",Table2[[#This Row],[Category and Sub-Category]],1))</f>
        <v>pop</v>
      </c>
      <c r="S1652" s="13">
        <f>(((Table2[[#This Row],[launched_at]]/60)/60)/24)+DATE(1970,1,1)</f>
        <v>41526.435613425929</v>
      </c>
      <c r="T1652" s="13">
        <f>(((Table2[[#This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Table2[[#This Row],[pledged]]/Table2[[#This Row],[goal]]</f>
        <v>1.0075000000000001</v>
      </c>
      <c r="P1653" s="8">
        <f>Table2[[#This Row],[pledged]]/Table2[[#This Row],[backers_count]]</f>
        <v>100.75</v>
      </c>
      <c r="Q1653" t="str">
        <f>LEFT(Table2[[#This Row],[Category and Sub-Category]],FIND("/",Table2[[#This Row],[Category and Sub-Category]],1)-1)</f>
        <v>music</v>
      </c>
      <c r="R1653" t="str">
        <f>RIGHT(Table2[[#This Row],[Category and Sub-Category]],LEN(Table2[[#This Row],[Category and Sub-Category]])-FIND("/",Table2[[#This Row],[Category and Sub-Category]],1))</f>
        <v>pop</v>
      </c>
      <c r="S1653" s="13">
        <f>(((Table2[[#This Row],[launched_at]]/60)/60)/24)+DATE(1970,1,1)</f>
        <v>40625.900694444441</v>
      </c>
      <c r="T1653" s="13">
        <f>(((Table2[[#This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Table2[[#This Row],[pledged]]/Table2[[#This Row],[goal]]</f>
        <v>1.0066666666666666</v>
      </c>
      <c r="P1654" s="8">
        <f>Table2[[#This Row],[pledged]]/Table2[[#This Row],[backers_count]]</f>
        <v>64.714285714285708</v>
      </c>
      <c r="Q1654" t="str">
        <f>LEFT(Table2[[#This Row],[Category and Sub-Category]],FIND("/",Table2[[#This Row],[Category and Sub-Category]],1)-1)</f>
        <v>music</v>
      </c>
      <c r="R1654" t="str">
        <f>RIGHT(Table2[[#This Row],[Category and Sub-Category]],LEN(Table2[[#This Row],[Category and Sub-Category]])-FIND("/",Table2[[#This Row],[Category and Sub-Category]],1))</f>
        <v>pop</v>
      </c>
      <c r="S1654" s="13">
        <f>(((Table2[[#This Row],[launched_at]]/60)/60)/24)+DATE(1970,1,1)</f>
        <v>41572.492974537039</v>
      </c>
      <c r="T1654" s="13">
        <f>(((Table2[[#This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Table2[[#This Row],[pledged]]/Table2[[#This Row],[goal]]</f>
        <v>1.7423040000000001</v>
      </c>
      <c r="P1655" s="8">
        <f>Table2[[#This Row],[pledged]]/Table2[[#This Row],[backers_count]]</f>
        <v>51.854285714285716</v>
      </c>
      <c r="Q1655" t="str">
        <f>LEFT(Table2[[#This Row],[Category and Sub-Category]],FIND("/",Table2[[#This Row],[Category and Sub-Category]],1)-1)</f>
        <v>music</v>
      </c>
      <c r="R1655" t="str">
        <f>RIGHT(Table2[[#This Row],[Category and Sub-Category]],LEN(Table2[[#This Row],[Category and Sub-Category]])-FIND("/",Table2[[#This Row],[Category and Sub-Category]],1))</f>
        <v>pop</v>
      </c>
      <c r="S1655" s="13">
        <f>(((Table2[[#This Row],[launched_at]]/60)/60)/24)+DATE(1970,1,1)</f>
        <v>40626.834444444445</v>
      </c>
      <c r="T1655" s="13">
        <f>(((Table2[[#This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Table2[[#This Row],[pledged]]/Table2[[#This Row],[goal]]</f>
        <v>1.199090909090909</v>
      </c>
      <c r="P1656" s="8">
        <f>Table2[[#This Row],[pledged]]/Table2[[#This Row],[backers_count]]</f>
        <v>38.794117647058826</v>
      </c>
      <c r="Q1656" t="str">
        <f>LEFT(Table2[[#This Row],[Category and Sub-Category]],FIND("/",Table2[[#This Row],[Category and Sub-Category]],1)-1)</f>
        <v>music</v>
      </c>
      <c r="R1656" t="str">
        <f>RIGHT(Table2[[#This Row],[Category and Sub-Category]],LEN(Table2[[#This Row],[Category and Sub-Category]])-FIND("/",Table2[[#This Row],[Category and Sub-Category]],1))</f>
        <v>pop</v>
      </c>
      <c r="S1656" s="13">
        <f>(((Table2[[#This Row],[launched_at]]/60)/60)/24)+DATE(1970,1,1)</f>
        <v>40987.890740740739</v>
      </c>
      <c r="T1656" s="13">
        <f>(((Table2[[#This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Table2[[#This Row],[pledged]]/Table2[[#This Row],[goal]]</f>
        <v>1.4286666666666668</v>
      </c>
      <c r="P1657" s="8">
        <f>Table2[[#This Row],[pledged]]/Table2[[#This Row],[backers_count]]</f>
        <v>44.645833333333336</v>
      </c>
      <c r="Q1657" t="str">
        <f>LEFT(Table2[[#This Row],[Category and Sub-Category]],FIND("/",Table2[[#This Row],[Category and Sub-Category]],1)-1)</f>
        <v>music</v>
      </c>
      <c r="R1657" t="str">
        <f>RIGHT(Table2[[#This Row],[Category and Sub-Category]],LEN(Table2[[#This Row],[Category and Sub-Category]])-FIND("/",Table2[[#This Row],[Category and Sub-Category]],1))</f>
        <v>pop</v>
      </c>
      <c r="S1657" s="13">
        <f>(((Table2[[#This Row],[launched_at]]/60)/60)/24)+DATE(1970,1,1)</f>
        <v>40974.791898148149</v>
      </c>
      <c r="T1657" s="13">
        <f>(((Table2[[#This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Table2[[#This Row],[pledged]]/Table2[[#This Row],[goal]]</f>
        <v>1.0033493333333334</v>
      </c>
      <c r="P1658" s="8">
        <f>Table2[[#This Row],[pledged]]/Table2[[#This Row],[backers_count]]</f>
        <v>156.77333333333334</v>
      </c>
      <c r="Q1658" t="str">
        <f>LEFT(Table2[[#This Row],[Category and Sub-Category]],FIND("/",Table2[[#This Row],[Category and Sub-Category]],1)-1)</f>
        <v>music</v>
      </c>
      <c r="R1658" t="str">
        <f>RIGHT(Table2[[#This Row],[Category and Sub-Category]],LEN(Table2[[#This Row],[Category and Sub-Category]])-FIND("/",Table2[[#This Row],[Category and Sub-Category]],1))</f>
        <v>pop</v>
      </c>
      <c r="S1658" s="13">
        <f>(((Table2[[#This Row],[launched_at]]/60)/60)/24)+DATE(1970,1,1)</f>
        <v>41226.928842592592</v>
      </c>
      <c r="T1658" s="13">
        <f>(((Table2[[#This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Table2[[#This Row],[pledged]]/Table2[[#This Row],[goal]]</f>
        <v>1.0493380000000001</v>
      </c>
      <c r="P1659" s="8">
        <f>Table2[[#This Row],[pledged]]/Table2[[#This Row],[backers_count]]</f>
        <v>118.70339366515837</v>
      </c>
      <c r="Q1659" t="str">
        <f>LEFT(Table2[[#This Row],[Category and Sub-Category]],FIND("/",Table2[[#This Row],[Category and Sub-Category]],1)-1)</f>
        <v>music</v>
      </c>
      <c r="R1659" t="str">
        <f>RIGHT(Table2[[#This Row],[Category and Sub-Category]],LEN(Table2[[#This Row],[Category and Sub-Category]])-FIND("/",Table2[[#This Row],[Category and Sub-Category]],1))</f>
        <v>pop</v>
      </c>
      <c r="S1659" s="13">
        <f>(((Table2[[#This Row],[launched_at]]/60)/60)/24)+DATE(1970,1,1)</f>
        <v>41023.782037037039</v>
      </c>
      <c r="T1659" s="13">
        <f>(((Table2[[#This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Table2[[#This Row],[pledged]]/Table2[[#This Row],[goal]]</f>
        <v>1.3223333333333334</v>
      </c>
      <c r="P1660" s="8">
        <f>Table2[[#This Row],[pledged]]/Table2[[#This Row],[backers_count]]</f>
        <v>74.149532710280369</v>
      </c>
      <c r="Q1660" t="str">
        <f>LEFT(Table2[[#This Row],[Category and Sub-Category]],FIND("/",Table2[[#This Row],[Category and Sub-Category]],1)-1)</f>
        <v>music</v>
      </c>
      <c r="R1660" t="str">
        <f>RIGHT(Table2[[#This Row],[Category and Sub-Category]],LEN(Table2[[#This Row],[Category and Sub-Category]])-FIND("/",Table2[[#This Row],[Category and Sub-Category]],1))</f>
        <v>pop</v>
      </c>
      <c r="S1660" s="13">
        <f>(((Table2[[#This Row],[launched_at]]/60)/60)/24)+DATE(1970,1,1)</f>
        <v>41223.22184027778</v>
      </c>
      <c r="T1660" s="13">
        <f>(((Table2[[#This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Table2[[#This Row],[pledged]]/Table2[[#This Row],[goal]]</f>
        <v>1.1279999999999999</v>
      </c>
      <c r="P1661" s="8">
        <f>Table2[[#This Row],[pledged]]/Table2[[#This Row],[backers_count]]</f>
        <v>12.533333333333333</v>
      </c>
      <c r="Q1661" t="str">
        <f>LEFT(Table2[[#This Row],[Category and Sub-Category]],FIND("/",Table2[[#This Row],[Category and Sub-Category]],1)-1)</f>
        <v>music</v>
      </c>
      <c r="R1661" t="str">
        <f>RIGHT(Table2[[#This Row],[Category and Sub-Category]],LEN(Table2[[#This Row],[Category and Sub-Category]])-FIND("/",Table2[[#This Row],[Category and Sub-Category]],1))</f>
        <v>pop</v>
      </c>
      <c r="S1661" s="13">
        <f>(((Table2[[#This Row],[launched_at]]/60)/60)/24)+DATE(1970,1,1)</f>
        <v>41596.913437499999</v>
      </c>
      <c r="T1661" s="13">
        <f>(((Table2[[#This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Table2[[#This Row],[pledged]]/Table2[[#This Row],[goal]]</f>
        <v>12.5375</v>
      </c>
      <c r="P1662" s="8">
        <f>Table2[[#This Row],[pledged]]/Table2[[#This Row],[backers_count]]</f>
        <v>27.861111111111111</v>
      </c>
      <c r="Q1662" t="str">
        <f>LEFT(Table2[[#This Row],[Category and Sub-Category]],FIND("/",Table2[[#This Row],[Category and Sub-Category]],1)-1)</f>
        <v>music</v>
      </c>
      <c r="R1662" t="str">
        <f>RIGHT(Table2[[#This Row],[Category and Sub-Category]],LEN(Table2[[#This Row],[Category and Sub-Category]])-FIND("/",Table2[[#This Row],[Category and Sub-Category]],1))</f>
        <v>pop</v>
      </c>
      <c r="S1662" s="13">
        <f>(((Table2[[#This Row],[launched_at]]/60)/60)/24)+DATE(1970,1,1)</f>
        <v>42459.693865740745</v>
      </c>
      <c r="T1662" s="13">
        <f>(((Table2[[#This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Table2[[#This Row],[pledged]]/Table2[[#This Row],[goal]]</f>
        <v>1.0250632911392406</v>
      </c>
      <c r="P1663" s="8">
        <f>Table2[[#This Row],[pledged]]/Table2[[#This Row],[backers_count]]</f>
        <v>80.178217821782184</v>
      </c>
      <c r="Q1663" t="str">
        <f>LEFT(Table2[[#This Row],[Category and Sub-Category]],FIND("/",Table2[[#This Row],[Category and Sub-Category]],1)-1)</f>
        <v>music</v>
      </c>
      <c r="R1663" t="str">
        <f>RIGHT(Table2[[#This Row],[Category and Sub-Category]],LEN(Table2[[#This Row],[Category and Sub-Category]])-FIND("/",Table2[[#This Row],[Category and Sub-Category]],1))</f>
        <v>pop</v>
      </c>
      <c r="S1663" s="13">
        <f>(((Table2[[#This Row],[launched_at]]/60)/60)/24)+DATE(1970,1,1)</f>
        <v>42343.998043981483</v>
      </c>
      <c r="T1663" s="13">
        <f>(((Table2[[#This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Table2[[#This Row],[pledged]]/Table2[[#This Row],[goal]]</f>
        <v>1.026375</v>
      </c>
      <c r="P1664" s="8">
        <f>Table2[[#This Row],[pledged]]/Table2[[#This Row],[backers_count]]</f>
        <v>132.43548387096774</v>
      </c>
      <c r="Q1664" t="str">
        <f>LEFT(Table2[[#This Row],[Category and Sub-Category]],FIND("/",Table2[[#This Row],[Category and Sub-Category]],1)-1)</f>
        <v>music</v>
      </c>
      <c r="R1664" t="str">
        <f>RIGHT(Table2[[#This Row],[Category and Sub-Category]],LEN(Table2[[#This Row],[Category and Sub-Category]])-FIND("/",Table2[[#This Row],[Category and Sub-Category]],1))</f>
        <v>pop</v>
      </c>
      <c r="S1664" s="13">
        <f>(((Table2[[#This Row],[launched_at]]/60)/60)/24)+DATE(1970,1,1)</f>
        <v>40848.198333333334</v>
      </c>
      <c r="T1664" s="13">
        <f>(((Table2[[#This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Table2[[#This Row],[pledged]]/Table2[[#This Row],[goal]]</f>
        <v>1.08</v>
      </c>
      <c r="P1665" s="8">
        <f>Table2[[#This Row],[pledged]]/Table2[[#This Row],[backers_count]]</f>
        <v>33.75</v>
      </c>
      <c r="Q1665" t="str">
        <f>LEFT(Table2[[#This Row],[Category and Sub-Category]],FIND("/",Table2[[#This Row],[Category and Sub-Category]],1)-1)</f>
        <v>music</v>
      </c>
      <c r="R1665" t="str">
        <f>RIGHT(Table2[[#This Row],[Category and Sub-Category]],LEN(Table2[[#This Row],[Category and Sub-Category]])-FIND("/",Table2[[#This Row],[Category and Sub-Category]],1))</f>
        <v>pop</v>
      </c>
      <c r="S1665" s="13">
        <f>(((Table2[[#This Row],[launched_at]]/60)/60)/24)+DATE(1970,1,1)</f>
        <v>42006.02207175926</v>
      </c>
      <c r="T1665" s="13">
        <f>(((Table2[[#This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Table2[[#This Row],[pledged]]/Table2[[#This Row],[goal]]</f>
        <v>1.2240879999999998</v>
      </c>
      <c r="P1666" s="8">
        <f>Table2[[#This Row],[pledged]]/Table2[[#This Row],[backers_count]]</f>
        <v>34.384494382022467</v>
      </c>
      <c r="Q1666" t="str">
        <f>LEFT(Table2[[#This Row],[Category and Sub-Category]],FIND("/",Table2[[#This Row],[Category and Sub-Category]],1)-1)</f>
        <v>music</v>
      </c>
      <c r="R1666" t="str">
        <f>RIGHT(Table2[[#This Row],[Category and Sub-Category]],LEN(Table2[[#This Row],[Category and Sub-Category]])-FIND("/",Table2[[#This Row],[Category and Sub-Category]],1))</f>
        <v>pop</v>
      </c>
      <c r="S1666" s="13">
        <f>(((Table2[[#This Row],[launched_at]]/60)/60)/24)+DATE(1970,1,1)</f>
        <v>40939.761782407404</v>
      </c>
      <c r="T1666" s="13">
        <f>(((Table2[[#This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Table2[[#This Row],[pledged]]/Table2[[#This Row],[goal]]</f>
        <v>1.1945714285714286</v>
      </c>
      <c r="P1667" s="8">
        <f>Table2[[#This Row],[pledged]]/Table2[[#This Row],[backers_count]]</f>
        <v>44.956989247311824</v>
      </c>
      <c r="Q1667" t="str">
        <f>LEFT(Table2[[#This Row],[Category and Sub-Category]],FIND("/",Table2[[#This Row],[Category and Sub-Category]],1)-1)</f>
        <v>music</v>
      </c>
      <c r="R1667" t="str">
        <f>RIGHT(Table2[[#This Row],[Category and Sub-Category]],LEN(Table2[[#This Row],[Category and Sub-Category]])-FIND("/",Table2[[#This Row],[Category and Sub-Category]],1))</f>
        <v>pop</v>
      </c>
      <c r="S1667" s="13">
        <f>(((Table2[[#This Row],[launched_at]]/60)/60)/24)+DATE(1970,1,1)</f>
        <v>40564.649456018517</v>
      </c>
      <c r="T1667" s="13">
        <f>(((Table2[[#This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Table2[[#This Row],[pledged]]/Table2[[#This Row],[goal]]</f>
        <v>1.6088</v>
      </c>
      <c r="P1668" s="8">
        <f>Table2[[#This Row],[pledged]]/Table2[[#This Row],[backers_count]]</f>
        <v>41.04081632653061</v>
      </c>
      <c r="Q1668" t="str">
        <f>LEFT(Table2[[#This Row],[Category and Sub-Category]],FIND("/",Table2[[#This Row],[Category and Sub-Category]],1)-1)</f>
        <v>music</v>
      </c>
      <c r="R1668" t="str">
        <f>RIGHT(Table2[[#This Row],[Category and Sub-Category]],LEN(Table2[[#This Row],[Category and Sub-Category]])-FIND("/",Table2[[#This Row],[Category and Sub-Category]],1))</f>
        <v>pop</v>
      </c>
      <c r="S1668" s="13">
        <f>(((Table2[[#This Row],[launched_at]]/60)/60)/24)+DATE(1970,1,1)</f>
        <v>41331.253159722226</v>
      </c>
      <c r="T1668" s="13">
        <f>(((Table2[[#This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Table2[[#This Row],[pledged]]/Table2[[#This Row],[goal]]</f>
        <v>1.2685294117647059</v>
      </c>
      <c r="P1669" s="8">
        <f>Table2[[#This Row],[pledged]]/Table2[[#This Row],[backers_count]]</f>
        <v>52.597560975609753</v>
      </c>
      <c r="Q1669" t="str">
        <f>LEFT(Table2[[#This Row],[Category and Sub-Category]],FIND("/",Table2[[#This Row],[Category and Sub-Category]],1)-1)</f>
        <v>music</v>
      </c>
      <c r="R1669" t="str">
        <f>RIGHT(Table2[[#This Row],[Category and Sub-Category]],LEN(Table2[[#This Row],[Category and Sub-Category]])-FIND("/",Table2[[#This Row],[Category and Sub-Category]],1))</f>
        <v>pop</v>
      </c>
      <c r="S1669" s="13">
        <f>(((Table2[[#This Row],[launched_at]]/60)/60)/24)+DATE(1970,1,1)</f>
        <v>41682.0705787037</v>
      </c>
      <c r="T1669" s="13">
        <f>(((Table2[[#This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Table2[[#This Row],[pledged]]/Table2[[#This Row],[goal]]</f>
        <v>1.026375</v>
      </c>
      <c r="P1670" s="8">
        <f>Table2[[#This Row],[pledged]]/Table2[[#This Row],[backers_count]]</f>
        <v>70.784482758620683</v>
      </c>
      <c r="Q1670" t="str">
        <f>LEFT(Table2[[#This Row],[Category and Sub-Category]],FIND("/",Table2[[#This Row],[Category and Sub-Category]],1)-1)</f>
        <v>music</v>
      </c>
      <c r="R1670" t="str">
        <f>RIGHT(Table2[[#This Row],[Category and Sub-Category]],LEN(Table2[[#This Row],[Category and Sub-Category]])-FIND("/",Table2[[#This Row],[Category and Sub-Category]],1))</f>
        <v>pop</v>
      </c>
      <c r="S1670" s="13">
        <f>(((Table2[[#This Row],[launched_at]]/60)/60)/24)+DATE(1970,1,1)</f>
        <v>40845.14975694444</v>
      </c>
      <c r="T1670" s="13">
        <f>(((Table2[[#This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Table2[[#This Row],[pledged]]/Table2[[#This Row],[goal]]</f>
        <v>1.3975</v>
      </c>
      <c r="P1671" s="8">
        <f>Table2[[#This Row],[pledged]]/Table2[[#This Row],[backers_count]]</f>
        <v>53.75</v>
      </c>
      <c r="Q1671" t="str">
        <f>LEFT(Table2[[#This Row],[Category and Sub-Category]],FIND("/",Table2[[#This Row],[Category and Sub-Category]],1)-1)</f>
        <v>music</v>
      </c>
      <c r="R1671" t="str">
        <f>RIGHT(Table2[[#This Row],[Category and Sub-Category]],LEN(Table2[[#This Row],[Category and Sub-Category]])-FIND("/",Table2[[#This Row],[Category and Sub-Category]],1))</f>
        <v>pop</v>
      </c>
      <c r="S1671" s="13">
        <f>(((Table2[[#This Row],[launched_at]]/60)/60)/24)+DATE(1970,1,1)</f>
        <v>42461.885138888887</v>
      </c>
      <c r="T1671" s="13">
        <f>(((Table2[[#This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Table2[[#This Row],[pledged]]/Table2[[#This Row],[goal]]</f>
        <v>1.026</v>
      </c>
      <c r="P1672" s="8">
        <f>Table2[[#This Row],[pledged]]/Table2[[#This Row],[backers_count]]</f>
        <v>44.608695652173914</v>
      </c>
      <c r="Q1672" t="str">
        <f>LEFT(Table2[[#This Row],[Category and Sub-Category]],FIND("/",Table2[[#This Row],[Category and Sub-Category]],1)-1)</f>
        <v>music</v>
      </c>
      <c r="R1672" t="str">
        <f>RIGHT(Table2[[#This Row],[Category and Sub-Category]],LEN(Table2[[#This Row],[Category and Sub-Category]])-FIND("/",Table2[[#This Row],[Category and Sub-Category]],1))</f>
        <v>pop</v>
      </c>
      <c r="S1672" s="13">
        <f>(((Table2[[#This Row],[launched_at]]/60)/60)/24)+DATE(1970,1,1)</f>
        <v>40313.930543981485</v>
      </c>
      <c r="T1672" s="13">
        <f>(((Table2[[#This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Table2[[#This Row],[pledged]]/Table2[[#This Row],[goal]]</f>
        <v>1.0067349999999999</v>
      </c>
      <c r="P1673" s="8">
        <f>Table2[[#This Row],[pledged]]/Table2[[#This Row],[backers_count]]</f>
        <v>26.148961038961041</v>
      </c>
      <c r="Q1673" t="str">
        <f>LEFT(Table2[[#This Row],[Category and Sub-Category]],FIND("/",Table2[[#This Row],[Category and Sub-Category]],1)-1)</f>
        <v>music</v>
      </c>
      <c r="R1673" t="str">
        <f>RIGHT(Table2[[#This Row],[Category and Sub-Category]],LEN(Table2[[#This Row],[Category and Sub-Category]])-FIND("/",Table2[[#This Row],[Category and Sub-Category]],1))</f>
        <v>pop</v>
      </c>
      <c r="S1673" s="13">
        <f>(((Table2[[#This Row],[launched_at]]/60)/60)/24)+DATE(1970,1,1)</f>
        <v>42553.54414351852</v>
      </c>
      <c r="T1673" s="13">
        <f>(((Table2[[#This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Table2[[#This Row],[pledged]]/Table2[[#This Row],[goal]]</f>
        <v>1.1294117647058823</v>
      </c>
      <c r="P1674" s="8">
        <f>Table2[[#This Row],[pledged]]/Table2[[#This Row],[backers_count]]</f>
        <v>39.183673469387756</v>
      </c>
      <c r="Q1674" t="str">
        <f>LEFT(Table2[[#This Row],[Category and Sub-Category]],FIND("/",Table2[[#This Row],[Category and Sub-Category]],1)-1)</f>
        <v>music</v>
      </c>
      <c r="R1674" t="str">
        <f>RIGHT(Table2[[#This Row],[Category and Sub-Category]],LEN(Table2[[#This Row],[Category and Sub-Category]])-FIND("/",Table2[[#This Row],[Category and Sub-Category]],1))</f>
        <v>pop</v>
      </c>
      <c r="S1674" s="13">
        <f>(((Table2[[#This Row],[launched_at]]/60)/60)/24)+DATE(1970,1,1)</f>
        <v>41034.656597222223</v>
      </c>
      <c r="T1674" s="13">
        <f>(((Table2[[#This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Table2[[#This Row],[pledged]]/Table2[[#This Row],[goal]]</f>
        <v>1.2809523809523808</v>
      </c>
      <c r="P1675" s="8">
        <f>Table2[[#This Row],[pledged]]/Table2[[#This Row],[backers_count]]</f>
        <v>45.593220338983052</v>
      </c>
      <c r="Q1675" t="str">
        <f>LEFT(Table2[[#This Row],[Category and Sub-Category]],FIND("/",Table2[[#This Row],[Category and Sub-Category]],1)-1)</f>
        <v>music</v>
      </c>
      <c r="R1675" t="str">
        <f>RIGHT(Table2[[#This Row],[Category and Sub-Category]],LEN(Table2[[#This Row],[Category and Sub-Category]])-FIND("/",Table2[[#This Row],[Category and Sub-Category]],1))</f>
        <v>pop</v>
      </c>
      <c r="S1675" s="13">
        <f>(((Table2[[#This Row],[launched_at]]/60)/60)/24)+DATE(1970,1,1)</f>
        <v>42039.878379629634</v>
      </c>
      <c r="T1675" s="13">
        <f>(((Table2[[#This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Table2[[#This Row],[pledged]]/Table2[[#This Row],[goal]]</f>
        <v>2.0169999999999999</v>
      </c>
      <c r="P1676" s="8">
        <f>Table2[[#This Row],[pledged]]/Table2[[#This Row],[backers_count]]</f>
        <v>89.247787610619469</v>
      </c>
      <c r="Q1676" t="str">
        <f>LEFT(Table2[[#This Row],[Category and Sub-Category]],FIND("/",Table2[[#This Row],[Category and Sub-Category]],1)-1)</f>
        <v>music</v>
      </c>
      <c r="R1676" t="str">
        <f>RIGHT(Table2[[#This Row],[Category and Sub-Category]],LEN(Table2[[#This Row],[Category and Sub-Category]])-FIND("/",Table2[[#This Row],[Category and Sub-Category]],1))</f>
        <v>pop</v>
      </c>
      <c r="S1676" s="13">
        <f>(((Table2[[#This Row],[launched_at]]/60)/60)/24)+DATE(1970,1,1)</f>
        <v>42569.605393518519</v>
      </c>
      <c r="T1676" s="13">
        <f>(((Table2[[#This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Table2[[#This Row],[pledged]]/Table2[[#This Row],[goal]]</f>
        <v>1.37416</v>
      </c>
      <c r="P1677" s="8">
        <f>Table2[[#This Row],[pledged]]/Table2[[#This Row],[backers_count]]</f>
        <v>40.416470588235299</v>
      </c>
      <c r="Q1677" t="str">
        <f>LEFT(Table2[[#This Row],[Category and Sub-Category]],FIND("/",Table2[[#This Row],[Category and Sub-Category]],1)-1)</f>
        <v>music</v>
      </c>
      <c r="R1677" t="str">
        <f>RIGHT(Table2[[#This Row],[Category and Sub-Category]],LEN(Table2[[#This Row],[Category and Sub-Category]])-FIND("/",Table2[[#This Row],[Category and Sub-Category]],1))</f>
        <v>pop</v>
      </c>
      <c r="S1677" s="13">
        <f>(((Table2[[#This Row],[launched_at]]/60)/60)/24)+DATE(1970,1,1)</f>
        <v>40802.733101851853</v>
      </c>
      <c r="T1677" s="13">
        <f>(((Table2[[#This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Table2[[#This Row],[pledged]]/Table2[[#This Row],[goal]]</f>
        <v>1.1533333333333333</v>
      </c>
      <c r="P1678" s="8">
        <f>Table2[[#This Row],[pledged]]/Table2[[#This Row],[backers_count]]</f>
        <v>82.38095238095238</v>
      </c>
      <c r="Q1678" t="str">
        <f>LEFT(Table2[[#This Row],[Category and Sub-Category]],FIND("/",Table2[[#This Row],[Category and Sub-Category]],1)-1)</f>
        <v>music</v>
      </c>
      <c r="R1678" t="str">
        <f>RIGHT(Table2[[#This Row],[Category and Sub-Category]],LEN(Table2[[#This Row],[Category and Sub-Category]])-FIND("/",Table2[[#This Row],[Category and Sub-Category]],1))</f>
        <v>pop</v>
      </c>
      <c r="S1678" s="13">
        <f>(((Table2[[#This Row],[launched_at]]/60)/60)/24)+DATE(1970,1,1)</f>
        <v>40973.72623842593</v>
      </c>
      <c r="T1678" s="13">
        <f>(((Table2[[#This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Table2[[#This Row],[pledged]]/Table2[[#This Row],[goal]]</f>
        <v>1.1166666666666667</v>
      </c>
      <c r="P1679" s="8">
        <f>Table2[[#This Row],[pledged]]/Table2[[#This Row],[backers_count]]</f>
        <v>159.52380952380952</v>
      </c>
      <c r="Q1679" t="str">
        <f>LEFT(Table2[[#This Row],[Category and Sub-Category]],FIND("/",Table2[[#This Row],[Category and Sub-Category]],1)-1)</f>
        <v>music</v>
      </c>
      <c r="R1679" t="str">
        <f>RIGHT(Table2[[#This Row],[Category and Sub-Category]],LEN(Table2[[#This Row],[Category and Sub-Category]])-FIND("/",Table2[[#This Row],[Category and Sub-Category]],1))</f>
        <v>pop</v>
      </c>
      <c r="S1679" s="13">
        <f>(((Table2[[#This Row],[launched_at]]/60)/60)/24)+DATE(1970,1,1)</f>
        <v>42416.407129629632</v>
      </c>
      <c r="T1679" s="13">
        <f>(((Table2[[#This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Table2[[#This Row],[pledged]]/Table2[[#This Row],[goal]]</f>
        <v>1.1839999999999999</v>
      </c>
      <c r="P1680" s="8">
        <f>Table2[[#This Row],[pledged]]/Table2[[#This Row],[backers_count]]</f>
        <v>36.244897959183675</v>
      </c>
      <c r="Q1680" t="str">
        <f>LEFT(Table2[[#This Row],[Category and Sub-Category]],FIND("/",Table2[[#This Row],[Category and Sub-Category]],1)-1)</f>
        <v>music</v>
      </c>
      <c r="R1680" t="str">
        <f>RIGHT(Table2[[#This Row],[Category and Sub-Category]],LEN(Table2[[#This Row],[Category and Sub-Category]])-FIND("/",Table2[[#This Row],[Category and Sub-Category]],1))</f>
        <v>pop</v>
      </c>
      <c r="S1680" s="13">
        <f>(((Table2[[#This Row],[launched_at]]/60)/60)/24)+DATE(1970,1,1)</f>
        <v>41662.854988425926</v>
      </c>
      <c r="T1680" s="13">
        <f>(((Table2[[#This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Table2[[#This Row],[pledged]]/Table2[[#This Row],[goal]]</f>
        <v>1.75</v>
      </c>
      <c r="P1681" s="8">
        <f>Table2[[#This Row],[pledged]]/Table2[[#This Row],[backers_count]]</f>
        <v>62.5</v>
      </c>
      <c r="Q1681" t="str">
        <f>LEFT(Table2[[#This Row],[Category and Sub-Category]],FIND("/",Table2[[#This Row],[Category and Sub-Category]],1)-1)</f>
        <v>music</v>
      </c>
      <c r="R1681" t="str">
        <f>RIGHT(Table2[[#This Row],[Category and Sub-Category]],LEN(Table2[[#This Row],[Category and Sub-Category]])-FIND("/",Table2[[#This Row],[Category and Sub-Category]],1))</f>
        <v>pop</v>
      </c>
      <c r="S1681" s="13">
        <f>(((Table2[[#This Row],[launched_at]]/60)/60)/24)+DATE(1970,1,1)</f>
        <v>40723.068807870368</v>
      </c>
      <c r="T1681" s="13">
        <f>(((Table2[[#This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Table2[[#This Row],[pledged]]/Table2[[#This Row],[goal]]</f>
        <v>1.175</v>
      </c>
      <c r="P1682" s="8">
        <f>Table2[[#This Row],[pledged]]/Table2[[#This Row],[backers_count]]</f>
        <v>47</v>
      </c>
      <c r="Q1682" t="str">
        <f>LEFT(Table2[[#This Row],[Category and Sub-Category]],FIND("/",Table2[[#This Row],[Category and Sub-Category]],1)-1)</f>
        <v>music</v>
      </c>
      <c r="R1682" t="str">
        <f>RIGHT(Table2[[#This Row],[Category and Sub-Category]],LEN(Table2[[#This Row],[Category and Sub-Category]])-FIND("/",Table2[[#This Row],[Category and Sub-Category]],1))</f>
        <v>pop</v>
      </c>
      <c r="S1682" s="13">
        <f>(((Table2[[#This Row],[launched_at]]/60)/60)/24)+DATE(1970,1,1)</f>
        <v>41802.757719907408</v>
      </c>
      <c r="T1682" s="13">
        <f>(((Table2[[#This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Table2[[#This Row],[pledged]]/Table2[[#This Row],[goal]]</f>
        <v>1.0142212307692309</v>
      </c>
      <c r="P1683" s="8">
        <f>Table2[[#This Row],[pledged]]/Table2[[#This Row],[backers_count]]</f>
        <v>74.575090497737563</v>
      </c>
      <c r="Q1683" t="str">
        <f>LEFT(Table2[[#This Row],[Category and Sub-Category]],FIND("/",Table2[[#This Row],[Category and Sub-Category]],1)-1)</f>
        <v>music</v>
      </c>
      <c r="R1683" t="str">
        <f>RIGHT(Table2[[#This Row],[Category and Sub-Category]],LEN(Table2[[#This Row],[Category and Sub-Category]])-FIND("/",Table2[[#This Row],[Category and Sub-Category]],1))</f>
        <v>faith</v>
      </c>
      <c r="S1683" s="13">
        <f>(((Table2[[#This Row],[launched_at]]/60)/60)/24)+DATE(1970,1,1)</f>
        <v>42774.121342592596</v>
      </c>
      <c r="T1683" s="13">
        <f>(((Table2[[#This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Table2[[#This Row],[pledged]]/Table2[[#This Row],[goal]]</f>
        <v>0</v>
      </c>
      <c r="P1684" s="8" t="e">
        <f>Table2[[#This Row],[pledged]]/Table2[[#This Row],[backers_count]]</f>
        <v>#DIV/0!</v>
      </c>
      <c r="Q1684" t="str">
        <f>LEFT(Table2[[#This Row],[Category and Sub-Category]],FIND("/",Table2[[#This Row],[Category and Sub-Category]],1)-1)</f>
        <v>music</v>
      </c>
      <c r="R1684" t="str">
        <f>RIGHT(Table2[[#This Row],[Category and Sub-Category]],LEN(Table2[[#This Row],[Category and Sub-Category]])-FIND("/",Table2[[#This Row],[Category and Sub-Category]],1))</f>
        <v>faith</v>
      </c>
      <c r="S1684" s="13">
        <f>(((Table2[[#This Row],[launched_at]]/60)/60)/24)+DATE(1970,1,1)</f>
        <v>42779.21365740741</v>
      </c>
      <c r="T1684" s="13">
        <f>(((Table2[[#This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Table2[[#This Row],[pledged]]/Table2[[#This Row],[goal]]</f>
        <v>0.21714285714285714</v>
      </c>
      <c r="P1685" s="8">
        <f>Table2[[#This Row],[pledged]]/Table2[[#This Row],[backers_count]]</f>
        <v>76</v>
      </c>
      <c r="Q1685" t="str">
        <f>LEFT(Table2[[#This Row],[Category and Sub-Category]],FIND("/",Table2[[#This Row],[Category and Sub-Category]],1)-1)</f>
        <v>music</v>
      </c>
      <c r="R1685" t="str">
        <f>RIGHT(Table2[[#This Row],[Category and Sub-Category]],LEN(Table2[[#This Row],[Category and Sub-Category]])-FIND("/",Table2[[#This Row],[Category and Sub-Category]],1))</f>
        <v>faith</v>
      </c>
      <c r="S1685" s="13">
        <f>(((Table2[[#This Row],[launched_at]]/60)/60)/24)+DATE(1970,1,1)</f>
        <v>42808.781689814816</v>
      </c>
      <c r="T1685" s="13">
        <f>(((Table2[[#This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Table2[[#This Row],[pledged]]/Table2[[#This Row],[goal]]</f>
        <v>1.0912500000000001</v>
      </c>
      <c r="P1686" s="8">
        <f>Table2[[#This Row],[pledged]]/Table2[[#This Row],[backers_count]]</f>
        <v>86.43564356435644</v>
      </c>
      <c r="Q1686" t="str">
        <f>LEFT(Table2[[#This Row],[Category and Sub-Category]],FIND("/",Table2[[#This Row],[Category and Sub-Category]],1)-1)</f>
        <v>music</v>
      </c>
      <c r="R1686" t="str">
        <f>RIGHT(Table2[[#This Row],[Category and Sub-Category]],LEN(Table2[[#This Row],[Category and Sub-Category]])-FIND("/",Table2[[#This Row],[Category and Sub-Category]],1))</f>
        <v>faith</v>
      </c>
      <c r="S1686" s="13">
        <f>(((Table2[[#This Row],[launched_at]]/60)/60)/24)+DATE(1970,1,1)</f>
        <v>42783.815289351856</v>
      </c>
      <c r="T1686" s="13">
        <f>(((Table2[[#This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Table2[[#This Row],[pledged]]/Table2[[#This Row],[goal]]</f>
        <v>1.0285714285714285</v>
      </c>
      <c r="P1687" s="8">
        <f>Table2[[#This Row],[pledged]]/Table2[[#This Row],[backers_count]]</f>
        <v>24</v>
      </c>
      <c r="Q1687" t="str">
        <f>LEFT(Table2[[#This Row],[Category and Sub-Category]],FIND("/",Table2[[#This Row],[Category and Sub-Category]],1)-1)</f>
        <v>music</v>
      </c>
      <c r="R1687" t="str">
        <f>RIGHT(Table2[[#This Row],[Category and Sub-Category]],LEN(Table2[[#This Row],[Category and Sub-Category]])-FIND("/",Table2[[#This Row],[Category and Sub-Category]],1))</f>
        <v>faith</v>
      </c>
      <c r="S1687" s="13">
        <f>(((Table2[[#This Row],[launched_at]]/60)/60)/24)+DATE(1970,1,1)</f>
        <v>42788.2502662037</v>
      </c>
      <c r="T1687" s="13">
        <f>(((Table2[[#This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Table2[[#This Row],[pledged]]/Table2[[#This Row],[goal]]</f>
        <v>3.5999999999999999E-3</v>
      </c>
      <c r="P1688" s="8">
        <f>Table2[[#This Row],[pledged]]/Table2[[#This Row],[backers_count]]</f>
        <v>18</v>
      </c>
      <c r="Q1688" t="str">
        <f>LEFT(Table2[[#This Row],[Category and Sub-Category]],FIND("/",Table2[[#This Row],[Category and Sub-Category]],1)-1)</f>
        <v>music</v>
      </c>
      <c r="R1688" t="str">
        <f>RIGHT(Table2[[#This Row],[Category and Sub-Category]],LEN(Table2[[#This Row],[Category and Sub-Category]])-FIND("/",Table2[[#This Row],[Category and Sub-Category]],1))</f>
        <v>faith</v>
      </c>
      <c r="S1688" s="13">
        <f>(((Table2[[#This Row],[launched_at]]/60)/60)/24)+DATE(1970,1,1)</f>
        <v>42792.843969907408</v>
      </c>
      <c r="T1688" s="13">
        <f>(((Table2[[#This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Table2[[#This Row],[pledged]]/Table2[[#This Row],[goal]]</f>
        <v>0.3125</v>
      </c>
      <c r="P1689" s="8">
        <f>Table2[[#This Row],[pledged]]/Table2[[#This Row],[backers_count]]</f>
        <v>80.128205128205124</v>
      </c>
      <c r="Q1689" t="str">
        <f>LEFT(Table2[[#This Row],[Category and Sub-Category]],FIND("/",Table2[[#This Row],[Category and Sub-Category]],1)-1)</f>
        <v>music</v>
      </c>
      <c r="R1689" t="str">
        <f>RIGHT(Table2[[#This Row],[Category and Sub-Category]],LEN(Table2[[#This Row],[Category and Sub-Category]])-FIND("/",Table2[[#This Row],[Category and Sub-Category]],1))</f>
        <v>faith</v>
      </c>
      <c r="S1689" s="13">
        <f>(((Table2[[#This Row],[launched_at]]/60)/60)/24)+DATE(1970,1,1)</f>
        <v>42802.046817129631</v>
      </c>
      <c r="T1689" s="13">
        <f>(((Table2[[#This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Table2[[#This Row],[pledged]]/Table2[[#This Row],[goal]]</f>
        <v>0.443</v>
      </c>
      <c r="P1690" s="8">
        <f>Table2[[#This Row],[pledged]]/Table2[[#This Row],[backers_count]]</f>
        <v>253.14285714285714</v>
      </c>
      <c r="Q1690" t="str">
        <f>LEFT(Table2[[#This Row],[Category and Sub-Category]],FIND("/",Table2[[#This Row],[Category and Sub-Category]],1)-1)</f>
        <v>music</v>
      </c>
      <c r="R1690" t="str">
        <f>RIGHT(Table2[[#This Row],[Category and Sub-Category]],LEN(Table2[[#This Row],[Category and Sub-Category]])-FIND("/",Table2[[#This Row],[Category and Sub-Category]],1))</f>
        <v>faith</v>
      </c>
      <c r="S1690" s="13">
        <f>(((Table2[[#This Row],[launched_at]]/60)/60)/24)+DATE(1970,1,1)</f>
        <v>42804.534652777773</v>
      </c>
      <c r="T1690" s="13">
        <f>(((Table2[[#This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Table2[[#This Row],[pledged]]/Table2[[#This Row],[goal]]</f>
        <v>1</v>
      </c>
      <c r="P1691" s="8">
        <f>Table2[[#This Row],[pledged]]/Table2[[#This Row],[backers_count]]</f>
        <v>171.42857142857142</v>
      </c>
      <c r="Q1691" t="str">
        <f>LEFT(Table2[[#This Row],[Category and Sub-Category]],FIND("/",Table2[[#This Row],[Category and Sub-Category]],1)-1)</f>
        <v>music</v>
      </c>
      <c r="R1691" t="str">
        <f>RIGHT(Table2[[#This Row],[Category and Sub-Category]],LEN(Table2[[#This Row],[Category and Sub-Category]])-FIND("/",Table2[[#This Row],[Category and Sub-Category]],1))</f>
        <v>faith</v>
      </c>
      <c r="S1691" s="13">
        <f>(((Table2[[#This Row],[launched_at]]/60)/60)/24)+DATE(1970,1,1)</f>
        <v>42780.942476851851</v>
      </c>
      <c r="T1691" s="13">
        <f>(((Table2[[#This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Table2[[#This Row],[pledged]]/Table2[[#This Row],[goal]]</f>
        <v>0.254</v>
      </c>
      <c r="P1692" s="8">
        <f>Table2[[#This Row],[pledged]]/Table2[[#This Row],[backers_count]]</f>
        <v>57.727272727272727</v>
      </c>
      <c r="Q1692" t="str">
        <f>LEFT(Table2[[#This Row],[Category and Sub-Category]],FIND("/",Table2[[#This Row],[Category and Sub-Category]],1)-1)</f>
        <v>music</v>
      </c>
      <c r="R1692" t="str">
        <f>RIGHT(Table2[[#This Row],[Category and Sub-Category]],LEN(Table2[[#This Row],[Category and Sub-Category]])-FIND("/",Table2[[#This Row],[Category and Sub-Category]],1))</f>
        <v>faith</v>
      </c>
      <c r="S1692" s="13">
        <f>(((Table2[[#This Row],[launched_at]]/60)/60)/24)+DATE(1970,1,1)</f>
        <v>42801.43104166667</v>
      </c>
      <c r="T1692" s="13">
        <f>(((Table2[[#This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Table2[[#This Row],[pledged]]/Table2[[#This Row],[goal]]</f>
        <v>0.33473333333333333</v>
      </c>
      <c r="P1693" s="8">
        <f>Table2[[#This Row],[pledged]]/Table2[[#This Row],[backers_count]]</f>
        <v>264.26315789473682</v>
      </c>
      <c r="Q1693" t="str">
        <f>LEFT(Table2[[#This Row],[Category and Sub-Category]],FIND("/",Table2[[#This Row],[Category and Sub-Category]],1)-1)</f>
        <v>music</v>
      </c>
      <c r="R1693" t="str">
        <f>RIGHT(Table2[[#This Row],[Category and Sub-Category]],LEN(Table2[[#This Row],[Category and Sub-Category]])-FIND("/",Table2[[#This Row],[Category and Sub-Category]],1))</f>
        <v>faith</v>
      </c>
      <c r="S1693" s="13">
        <f>(((Table2[[#This Row],[launched_at]]/60)/60)/24)+DATE(1970,1,1)</f>
        <v>42795.701481481476</v>
      </c>
      <c r="T1693" s="13">
        <f>(((Table2[[#This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Table2[[#This Row],[pledged]]/Table2[[#This Row],[goal]]</f>
        <v>0.47799999999999998</v>
      </c>
      <c r="P1694" s="8">
        <f>Table2[[#This Row],[pledged]]/Table2[[#This Row],[backers_count]]</f>
        <v>159.33333333333334</v>
      </c>
      <c r="Q1694" t="str">
        <f>LEFT(Table2[[#This Row],[Category and Sub-Category]],FIND("/",Table2[[#This Row],[Category and Sub-Category]],1)-1)</f>
        <v>music</v>
      </c>
      <c r="R1694" t="str">
        <f>RIGHT(Table2[[#This Row],[Category and Sub-Category]],LEN(Table2[[#This Row],[Category and Sub-Category]])-FIND("/",Table2[[#This Row],[Category and Sub-Category]],1))</f>
        <v>faith</v>
      </c>
      <c r="S1694" s="13">
        <f>(((Table2[[#This Row],[launched_at]]/60)/60)/24)+DATE(1970,1,1)</f>
        <v>42788.151238425926</v>
      </c>
      <c r="T1694" s="13">
        <f>(((Table2[[#This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Table2[[#This Row],[pledged]]/Table2[[#This Row],[goal]]</f>
        <v>9.3333333333333338E-2</v>
      </c>
      <c r="P1695" s="8">
        <f>Table2[[#This Row],[pledged]]/Table2[[#This Row],[backers_count]]</f>
        <v>35</v>
      </c>
      <c r="Q1695" t="str">
        <f>LEFT(Table2[[#This Row],[Category and Sub-Category]],FIND("/",Table2[[#This Row],[Category and Sub-Category]],1)-1)</f>
        <v>music</v>
      </c>
      <c r="R1695" t="str">
        <f>RIGHT(Table2[[#This Row],[Category and Sub-Category]],LEN(Table2[[#This Row],[Category and Sub-Category]])-FIND("/",Table2[[#This Row],[Category and Sub-Category]],1))</f>
        <v>faith</v>
      </c>
      <c r="S1695" s="13">
        <f>(((Table2[[#This Row],[launched_at]]/60)/60)/24)+DATE(1970,1,1)</f>
        <v>42803.920277777783</v>
      </c>
      <c r="T1695" s="13">
        <f>(((Table2[[#This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Table2[[#This Row],[pledged]]/Table2[[#This Row],[goal]]</f>
        <v>5.0000000000000001E-4</v>
      </c>
      <c r="P1696" s="8">
        <f>Table2[[#This Row],[pledged]]/Table2[[#This Row],[backers_count]]</f>
        <v>5</v>
      </c>
      <c r="Q1696" t="str">
        <f>LEFT(Table2[[#This Row],[Category and Sub-Category]],FIND("/",Table2[[#This Row],[Category and Sub-Category]],1)-1)</f>
        <v>music</v>
      </c>
      <c r="R1696" t="str">
        <f>RIGHT(Table2[[#This Row],[Category and Sub-Category]],LEN(Table2[[#This Row],[Category and Sub-Category]])-FIND("/",Table2[[#This Row],[Category and Sub-Category]],1))</f>
        <v>faith</v>
      </c>
      <c r="S1696" s="13">
        <f>(((Table2[[#This Row],[launched_at]]/60)/60)/24)+DATE(1970,1,1)</f>
        <v>42791.669837962967</v>
      </c>
      <c r="T1696" s="13">
        <f>(((Table2[[#This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Table2[[#This Row],[pledged]]/Table2[[#This Row],[goal]]</f>
        <v>0.11708333333333333</v>
      </c>
      <c r="P1697" s="8">
        <f>Table2[[#This Row],[pledged]]/Table2[[#This Row],[backers_count]]</f>
        <v>61.086956521739133</v>
      </c>
      <c r="Q1697" t="str">
        <f>LEFT(Table2[[#This Row],[Category and Sub-Category]],FIND("/",Table2[[#This Row],[Category and Sub-Category]],1)-1)</f>
        <v>music</v>
      </c>
      <c r="R1697" t="str">
        <f>RIGHT(Table2[[#This Row],[Category and Sub-Category]],LEN(Table2[[#This Row],[Category and Sub-Category]])-FIND("/",Table2[[#This Row],[Category and Sub-Category]],1))</f>
        <v>faith</v>
      </c>
      <c r="S1697" s="13">
        <f>(((Table2[[#This Row],[launched_at]]/60)/60)/24)+DATE(1970,1,1)</f>
        <v>42801.031412037039</v>
      </c>
      <c r="T1697" s="13">
        <f>(((Table2[[#This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Table2[[#This Row],[pledged]]/Table2[[#This Row],[goal]]</f>
        <v>0</v>
      </c>
      <c r="P1698" s="8" t="e">
        <f>Table2[[#This Row],[pledged]]/Table2[[#This Row],[backers_count]]</f>
        <v>#DIV/0!</v>
      </c>
      <c r="Q1698" t="str">
        <f>LEFT(Table2[[#This Row],[Category and Sub-Category]],FIND("/",Table2[[#This Row],[Category and Sub-Category]],1)-1)</f>
        <v>music</v>
      </c>
      <c r="R1698" t="str">
        <f>RIGHT(Table2[[#This Row],[Category and Sub-Category]],LEN(Table2[[#This Row],[Category and Sub-Category]])-FIND("/",Table2[[#This Row],[Category and Sub-Category]],1))</f>
        <v>faith</v>
      </c>
      <c r="S1698" s="13">
        <f>(((Table2[[#This Row],[launched_at]]/60)/60)/24)+DATE(1970,1,1)</f>
        <v>42796.069571759261</v>
      </c>
      <c r="T1698" s="13">
        <f>(((Table2[[#This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Table2[[#This Row],[pledged]]/Table2[[#This Row],[goal]]</f>
        <v>0.20208000000000001</v>
      </c>
      <c r="P1699" s="8">
        <f>Table2[[#This Row],[pledged]]/Table2[[#This Row],[backers_count]]</f>
        <v>114.81818181818181</v>
      </c>
      <c r="Q1699" t="str">
        <f>LEFT(Table2[[#This Row],[Category and Sub-Category]],FIND("/",Table2[[#This Row],[Category and Sub-Category]],1)-1)</f>
        <v>music</v>
      </c>
      <c r="R1699" t="str">
        <f>RIGHT(Table2[[#This Row],[Category and Sub-Category]],LEN(Table2[[#This Row],[Category and Sub-Category]])-FIND("/",Table2[[#This Row],[Category and Sub-Category]],1))</f>
        <v>faith</v>
      </c>
      <c r="S1699" s="13">
        <f>(((Table2[[#This Row],[launched_at]]/60)/60)/24)+DATE(1970,1,1)</f>
        <v>42805.032962962956</v>
      </c>
      <c r="T1699" s="13">
        <f>(((Table2[[#This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Table2[[#This Row],[pledged]]/Table2[[#This Row],[goal]]</f>
        <v>0</v>
      </c>
      <c r="P1700" s="8" t="e">
        <f>Table2[[#This Row],[pledged]]/Table2[[#This Row],[backers_count]]</f>
        <v>#DIV/0!</v>
      </c>
      <c r="Q1700" t="str">
        <f>LEFT(Table2[[#This Row],[Category and Sub-Category]],FIND("/",Table2[[#This Row],[Category and Sub-Category]],1)-1)</f>
        <v>music</v>
      </c>
      <c r="R1700" t="str">
        <f>RIGHT(Table2[[#This Row],[Category and Sub-Category]],LEN(Table2[[#This Row],[Category and Sub-Category]])-FIND("/",Table2[[#This Row],[Category and Sub-Category]],1))</f>
        <v>faith</v>
      </c>
      <c r="S1700" s="13">
        <f>(((Table2[[#This Row],[launched_at]]/60)/60)/24)+DATE(1970,1,1)</f>
        <v>42796.207870370374</v>
      </c>
      <c r="T1700" s="13">
        <f>(((Table2[[#This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Table2[[#This Row],[pledged]]/Table2[[#This Row],[goal]]</f>
        <v>4.2311459353574929E-2</v>
      </c>
      <c r="P1701" s="8">
        <f>Table2[[#This Row],[pledged]]/Table2[[#This Row],[backers_count]]</f>
        <v>54</v>
      </c>
      <c r="Q1701" t="str">
        <f>LEFT(Table2[[#This Row],[Category and Sub-Category]],FIND("/",Table2[[#This Row],[Category and Sub-Category]],1)-1)</f>
        <v>music</v>
      </c>
      <c r="R1701" t="str">
        <f>RIGHT(Table2[[#This Row],[Category and Sub-Category]],LEN(Table2[[#This Row],[Category and Sub-Category]])-FIND("/",Table2[[#This Row],[Category and Sub-Category]],1))</f>
        <v>faith</v>
      </c>
      <c r="S1701" s="13">
        <f>(((Table2[[#This Row],[launched_at]]/60)/60)/24)+DATE(1970,1,1)</f>
        <v>42806.863946759258</v>
      </c>
      <c r="T1701" s="13">
        <f>(((Table2[[#This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Table2[[#This Row],[pledged]]/Table2[[#This Row],[goal]]</f>
        <v>0.2606</v>
      </c>
      <c r="P1702" s="8">
        <f>Table2[[#This Row],[pledged]]/Table2[[#This Row],[backers_count]]</f>
        <v>65.974683544303801</v>
      </c>
      <c r="Q1702" t="str">
        <f>LEFT(Table2[[#This Row],[Category and Sub-Category]],FIND("/",Table2[[#This Row],[Category and Sub-Category]],1)-1)</f>
        <v>music</v>
      </c>
      <c r="R1702" t="str">
        <f>RIGHT(Table2[[#This Row],[Category and Sub-Category]],LEN(Table2[[#This Row],[Category and Sub-Category]])-FIND("/",Table2[[#This Row],[Category and Sub-Category]],1))</f>
        <v>faith</v>
      </c>
      <c r="S1702" s="13">
        <f>(((Table2[[#This Row],[launched_at]]/60)/60)/24)+DATE(1970,1,1)</f>
        <v>42796.071643518517</v>
      </c>
      <c r="T1702" s="13">
        <f>(((Table2[[#This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Table2[[#This Row],[pledged]]/Table2[[#This Row],[goal]]</f>
        <v>1.9801980198019802E-3</v>
      </c>
      <c r="P1703" s="8">
        <f>Table2[[#This Row],[pledged]]/Table2[[#This Row],[backers_count]]</f>
        <v>5</v>
      </c>
      <c r="Q1703" t="str">
        <f>LEFT(Table2[[#This Row],[Category and Sub-Category]],FIND("/",Table2[[#This Row],[Category and Sub-Category]],1)-1)</f>
        <v>music</v>
      </c>
      <c r="R1703" t="str">
        <f>RIGHT(Table2[[#This Row],[Category and Sub-Category]],LEN(Table2[[#This Row],[Category and Sub-Category]])-FIND("/",Table2[[#This Row],[Category and Sub-Category]],1))</f>
        <v>faith</v>
      </c>
      <c r="S1703" s="13">
        <f>(((Table2[[#This Row],[launched_at]]/60)/60)/24)+DATE(1970,1,1)</f>
        <v>41989.664409722223</v>
      </c>
      <c r="T1703" s="13">
        <f>(((Table2[[#This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Table2[[#This Row],[pledged]]/Table2[[#This Row],[goal]]</f>
        <v>6.0606060606060605E-5</v>
      </c>
      <c r="P1704" s="8">
        <f>Table2[[#This Row],[pledged]]/Table2[[#This Row],[backers_count]]</f>
        <v>1</v>
      </c>
      <c r="Q1704" t="str">
        <f>LEFT(Table2[[#This Row],[Category and Sub-Category]],FIND("/",Table2[[#This Row],[Category and Sub-Category]],1)-1)</f>
        <v>music</v>
      </c>
      <c r="R1704" t="str">
        <f>RIGHT(Table2[[#This Row],[Category and Sub-Category]],LEN(Table2[[#This Row],[Category and Sub-Category]])-FIND("/",Table2[[#This Row],[Category and Sub-Category]],1))</f>
        <v>faith</v>
      </c>
      <c r="S1704" s="13">
        <f>(((Table2[[#This Row],[launched_at]]/60)/60)/24)+DATE(1970,1,1)</f>
        <v>42063.869791666672</v>
      </c>
      <c r="T1704" s="13">
        <f>(((Table2[[#This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Table2[[#This Row],[pledged]]/Table2[[#This Row],[goal]]</f>
        <v>1.0200000000000001E-2</v>
      </c>
      <c r="P1705" s="8">
        <f>Table2[[#This Row],[pledged]]/Table2[[#This Row],[backers_count]]</f>
        <v>25.5</v>
      </c>
      <c r="Q1705" t="str">
        <f>LEFT(Table2[[#This Row],[Category and Sub-Category]],FIND("/",Table2[[#This Row],[Category and Sub-Category]],1)-1)</f>
        <v>music</v>
      </c>
      <c r="R1705" t="str">
        <f>RIGHT(Table2[[#This Row],[Category and Sub-Category]],LEN(Table2[[#This Row],[Category and Sub-Category]])-FIND("/",Table2[[#This Row],[Category and Sub-Category]],1))</f>
        <v>faith</v>
      </c>
      <c r="S1705" s="13">
        <f>(((Table2[[#This Row],[launched_at]]/60)/60)/24)+DATE(1970,1,1)</f>
        <v>42187.281678240746</v>
      </c>
      <c r="T1705" s="13">
        <f>(((Table2[[#This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Table2[[#This Row],[pledged]]/Table2[[#This Row],[goal]]</f>
        <v>0.65100000000000002</v>
      </c>
      <c r="P1706" s="8">
        <f>Table2[[#This Row],[pledged]]/Table2[[#This Row],[backers_count]]</f>
        <v>118.36363636363636</v>
      </c>
      <c r="Q1706" t="str">
        <f>LEFT(Table2[[#This Row],[Category and Sub-Category]],FIND("/",Table2[[#This Row],[Category and Sub-Category]],1)-1)</f>
        <v>music</v>
      </c>
      <c r="R1706" t="str">
        <f>RIGHT(Table2[[#This Row],[Category and Sub-Category]],LEN(Table2[[#This Row],[Category and Sub-Category]])-FIND("/",Table2[[#This Row],[Category and Sub-Category]],1))</f>
        <v>faith</v>
      </c>
      <c r="S1706" s="13">
        <f>(((Table2[[#This Row],[launched_at]]/60)/60)/24)+DATE(1970,1,1)</f>
        <v>42021.139733796299</v>
      </c>
      <c r="T1706" s="13">
        <f>(((Table2[[#This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Table2[[#This Row],[pledged]]/Table2[[#This Row],[goal]]</f>
        <v>0</v>
      </c>
      <c r="P1707" s="8" t="e">
        <f>Table2[[#This Row],[pledged]]/Table2[[#This Row],[backers_count]]</f>
        <v>#DIV/0!</v>
      </c>
      <c r="Q1707" t="str">
        <f>LEFT(Table2[[#This Row],[Category and Sub-Category]],FIND("/",Table2[[#This Row],[Category and Sub-Category]],1)-1)</f>
        <v>music</v>
      </c>
      <c r="R1707" t="str">
        <f>RIGHT(Table2[[#This Row],[Category and Sub-Category]],LEN(Table2[[#This Row],[Category and Sub-Category]])-FIND("/",Table2[[#This Row],[Category and Sub-Category]],1))</f>
        <v>faith</v>
      </c>
      <c r="S1707" s="13">
        <f>(((Table2[[#This Row],[launched_at]]/60)/60)/24)+DATE(1970,1,1)</f>
        <v>42245.016736111109</v>
      </c>
      <c r="T1707" s="13">
        <f>(((Table2[[#This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Table2[[#This Row],[pledged]]/Table2[[#This Row],[goal]]</f>
        <v>0</v>
      </c>
      <c r="P1708" s="8" t="e">
        <f>Table2[[#This Row],[pledged]]/Table2[[#This Row],[backers_count]]</f>
        <v>#DIV/0!</v>
      </c>
      <c r="Q1708" t="str">
        <f>LEFT(Table2[[#This Row],[Category and Sub-Category]],FIND("/",Table2[[#This Row],[Category and Sub-Category]],1)-1)</f>
        <v>music</v>
      </c>
      <c r="R1708" t="str">
        <f>RIGHT(Table2[[#This Row],[Category and Sub-Category]],LEN(Table2[[#This Row],[Category and Sub-Category]])-FIND("/",Table2[[#This Row],[Category and Sub-Category]],1))</f>
        <v>faith</v>
      </c>
      <c r="S1708" s="13">
        <f>(((Table2[[#This Row],[launched_at]]/60)/60)/24)+DATE(1970,1,1)</f>
        <v>42179.306388888886</v>
      </c>
      <c r="T1708" s="13">
        <f>(((Table2[[#This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Table2[[#This Row],[pledged]]/Table2[[#This Row],[goal]]</f>
        <v>9.74E-2</v>
      </c>
      <c r="P1709" s="8">
        <f>Table2[[#This Row],[pledged]]/Table2[[#This Row],[backers_count]]</f>
        <v>54.111111111111114</v>
      </c>
      <c r="Q1709" t="str">
        <f>LEFT(Table2[[#This Row],[Category and Sub-Category]],FIND("/",Table2[[#This Row],[Category and Sub-Category]],1)-1)</f>
        <v>music</v>
      </c>
      <c r="R1709" t="str">
        <f>RIGHT(Table2[[#This Row],[Category and Sub-Category]],LEN(Table2[[#This Row],[Category and Sub-Category]])-FIND("/",Table2[[#This Row],[Category and Sub-Category]],1))</f>
        <v>faith</v>
      </c>
      <c r="S1709" s="13">
        <f>(((Table2[[#This Row],[launched_at]]/60)/60)/24)+DATE(1970,1,1)</f>
        <v>42427.721006944441</v>
      </c>
      <c r="T1709" s="13">
        <f>(((Table2[[#This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Table2[[#This Row],[pledged]]/Table2[[#This Row],[goal]]</f>
        <v>0</v>
      </c>
      <c r="P1710" s="8" t="e">
        <f>Table2[[#This Row],[pledged]]/Table2[[#This Row],[backers_count]]</f>
        <v>#DIV/0!</v>
      </c>
      <c r="Q1710" t="str">
        <f>LEFT(Table2[[#This Row],[Category and Sub-Category]],FIND("/",Table2[[#This Row],[Category and Sub-Category]],1)-1)</f>
        <v>music</v>
      </c>
      <c r="R1710" t="str">
        <f>RIGHT(Table2[[#This Row],[Category and Sub-Category]],LEN(Table2[[#This Row],[Category and Sub-Category]])-FIND("/",Table2[[#This Row],[Category and Sub-Category]],1))</f>
        <v>faith</v>
      </c>
      <c r="S1710" s="13">
        <f>(((Table2[[#This Row],[launched_at]]/60)/60)/24)+DATE(1970,1,1)</f>
        <v>42451.866967592592</v>
      </c>
      <c r="T1710" s="13">
        <f>(((Table2[[#This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Table2[[#This Row],[pledged]]/Table2[[#This Row],[goal]]</f>
        <v>4.8571428571428571E-2</v>
      </c>
      <c r="P1711" s="8">
        <f>Table2[[#This Row],[pledged]]/Table2[[#This Row],[backers_count]]</f>
        <v>21.25</v>
      </c>
      <c r="Q1711" t="str">
        <f>LEFT(Table2[[#This Row],[Category and Sub-Category]],FIND("/",Table2[[#This Row],[Category and Sub-Category]],1)-1)</f>
        <v>music</v>
      </c>
      <c r="R1711" t="str">
        <f>RIGHT(Table2[[#This Row],[Category and Sub-Category]],LEN(Table2[[#This Row],[Category and Sub-Category]])-FIND("/",Table2[[#This Row],[Category and Sub-Category]],1))</f>
        <v>faith</v>
      </c>
      <c r="S1711" s="13">
        <f>(((Table2[[#This Row],[launched_at]]/60)/60)/24)+DATE(1970,1,1)</f>
        <v>41841.56381944444</v>
      </c>
      <c r="T1711" s="13">
        <f>(((Table2[[#This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Table2[[#This Row],[pledged]]/Table2[[#This Row],[goal]]</f>
        <v>6.7999999999999996E-3</v>
      </c>
      <c r="P1712" s="8">
        <f>Table2[[#This Row],[pledged]]/Table2[[#This Row],[backers_count]]</f>
        <v>34</v>
      </c>
      <c r="Q1712" t="str">
        <f>LEFT(Table2[[#This Row],[Category and Sub-Category]],FIND("/",Table2[[#This Row],[Category and Sub-Category]],1)-1)</f>
        <v>music</v>
      </c>
      <c r="R1712" t="str">
        <f>RIGHT(Table2[[#This Row],[Category and Sub-Category]],LEN(Table2[[#This Row],[Category and Sub-Category]])-FIND("/",Table2[[#This Row],[Category and Sub-Category]],1))</f>
        <v>faith</v>
      </c>
      <c r="S1712" s="13">
        <f>(((Table2[[#This Row],[launched_at]]/60)/60)/24)+DATE(1970,1,1)</f>
        <v>42341.59129629629</v>
      </c>
      <c r="T1712" s="13">
        <f>(((Table2[[#This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Table2[[#This Row],[pledged]]/Table2[[#This Row],[goal]]</f>
        <v>0.105</v>
      </c>
      <c r="P1713" s="8">
        <f>Table2[[#This Row],[pledged]]/Table2[[#This Row],[backers_count]]</f>
        <v>525</v>
      </c>
      <c r="Q1713" t="str">
        <f>LEFT(Table2[[#This Row],[Category and Sub-Category]],FIND("/",Table2[[#This Row],[Category and Sub-Category]],1)-1)</f>
        <v>music</v>
      </c>
      <c r="R1713" t="str">
        <f>RIGHT(Table2[[#This Row],[Category and Sub-Category]],LEN(Table2[[#This Row],[Category and Sub-Category]])-FIND("/",Table2[[#This Row],[Category and Sub-Category]],1))</f>
        <v>faith</v>
      </c>
      <c r="S1713" s="13">
        <f>(((Table2[[#This Row],[launched_at]]/60)/60)/24)+DATE(1970,1,1)</f>
        <v>41852.646226851852</v>
      </c>
      <c r="T1713" s="13">
        <f>(((Table2[[#This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Table2[[#This Row],[pledged]]/Table2[[#This Row],[goal]]</f>
        <v>0</v>
      </c>
      <c r="P1714" s="8" t="e">
        <f>Table2[[#This Row],[pledged]]/Table2[[#This Row],[backers_count]]</f>
        <v>#DIV/0!</v>
      </c>
      <c r="Q1714" t="str">
        <f>LEFT(Table2[[#This Row],[Category and Sub-Category]],FIND("/",Table2[[#This Row],[Category and Sub-Category]],1)-1)</f>
        <v>music</v>
      </c>
      <c r="R1714" t="str">
        <f>RIGHT(Table2[[#This Row],[Category and Sub-Category]],LEN(Table2[[#This Row],[Category and Sub-Category]])-FIND("/",Table2[[#This Row],[Category and Sub-Category]],1))</f>
        <v>faith</v>
      </c>
      <c r="S1714" s="13">
        <f>(((Table2[[#This Row],[launched_at]]/60)/60)/24)+DATE(1970,1,1)</f>
        <v>42125.913807870369</v>
      </c>
      <c r="T1714" s="13">
        <f>(((Table2[[#This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Table2[[#This Row],[pledged]]/Table2[[#This Row],[goal]]</f>
        <v>1.6666666666666666E-2</v>
      </c>
      <c r="P1715" s="8">
        <f>Table2[[#This Row],[pledged]]/Table2[[#This Row],[backers_count]]</f>
        <v>50</v>
      </c>
      <c r="Q1715" t="str">
        <f>LEFT(Table2[[#This Row],[Category and Sub-Category]],FIND("/",Table2[[#This Row],[Category and Sub-Category]],1)-1)</f>
        <v>music</v>
      </c>
      <c r="R1715" t="str">
        <f>RIGHT(Table2[[#This Row],[Category and Sub-Category]],LEN(Table2[[#This Row],[Category and Sub-Category]])-FIND("/",Table2[[#This Row],[Category and Sub-Category]],1))</f>
        <v>faith</v>
      </c>
      <c r="S1715" s="13">
        <f>(((Table2[[#This Row],[launched_at]]/60)/60)/24)+DATE(1970,1,1)</f>
        <v>41887.801064814819</v>
      </c>
      <c r="T1715" s="13">
        <f>(((Table2[[#This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Table2[[#This Row],[pledged]]/Table2[[#This Row],[goal]]</f>
        <v>7.868E-2</v>
      </c>
      <c r="P1716" s="8">
        <f>Table2[[#This Row],[pledged]]/Table2[[#This Row],[backers_count]]</f>
        <v>115.70588235294117</v>
      </c>
      <c r="Q1716" t="str">
        <f>LEFT(Table2[[#This Row],[Category and Sub-Category]],FIND("/",Table2[[#This Row],[Category and Sub-Category]],1)-1)</f>
        <v>music</v>
      </c>
      <c r="R1716" t="str">
        <f>RIGHT(Table2[[#This Row],[Category and Sub-Category]],LEN(Table2[[#This Row],[Category and Sub-Category]])-FIND("/",Table2[[#This Row],[Category and Sub-Category]],1))</f>
        <v>faith</v>
      </c>
      <c r="S1716" s="13">
        <f>(((Table2[[#This Row],[launched_at]]/60)/60)/24)+DATE(1970,1,1)</f>
        <v>42095.918530092589</v>
      </c>
      <c r="T1716" s="13">
        <f>(((Table2[[#This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Table2[[#This Row],[pledged]]/Table2[[#This Row],[goal]]</f>
        <v>2.2000000000000001E-3</v>
      </c>
      <c r="P1717" s="8">
        <f>Table2[[#This Row],[pledged]]/Table2[[#This Row],[backers_count]]</f>
        <v>5.5</v>
      </c>
      <c r="Q1717" t="str">
        <f>LEFT(Table2[[#This Row],[Category and Sub-Category]],FIND("/",Table2[[#This Row],[Category and Sub-Category]],1)-1)</f>
        <v>music</v>
      </c>
      <c r="R1717" t="str">
        <f>RIGHT(Table2[[#This Row],[Category and Sub-Category]],LEN(Table2[[#This Row],[Category and Sub-Category]])-FIND("/",Table2[[#This Row],[Category and Sub-Category]],1))</f>
        <v>faith</v>
      </c>
      <c r="S1717" s="13">
        <f>(((Table2[[#This Row],[launched_at]]/60)/60)/24)+DATE(1970,1,1)</f>
        <v>42064.217418981483</v>
      </c>
      <c r="T1717" s="13">
        <f>(((Table2[[#This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Table2[[#This Row],[pledged]]/Table2[[#This Row],[goal]]</f>
        <v>7.4999999999999997E-2</v>
      </c>
      <c r="P1718" s="8">
        <f>Table2[[#This Row],[pledged]]/Table2[[#This Row],[backers_count]]</f>
        <v>50</v>
      </c>
      <c r="Q1718" t="str">
        <f>LEFT(Table2[[#This Row],[Category and Sub-Category]],FIND("/",Table2[[#This Row],[Category and Sub-Category]],1)-1)</f>
        <v>music</v>
      </c>
      <c r="R1718" t="str">
        <f>RIGHT(Table2[[#This Row],[Category and Sub-Category]],LEN(Table2[[#This Row],[Category and Sub-Category]])-FIND("/",Table2[[#This Row],[Category and Sub-Category]],1))</f>
        <v>faith</v>
      </c>
      <c r="S1718" s="13">
        <f>(((Table2[[#This Row],[launched_at]]/60)/60)/24)+DATE(1970,1,1)</f>
        <v>42673.577534722222</v>
      </c>
      <c r="T1718" s="13">
        <f>(((Table2[[#This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Table2[[#This Row],[pledged]]/Table2[[#This Row],[goal]]</f>
        <v>0.42725880551301687</v>
      </c>
      <c r="P1719" s="8">
        <f>Table2[[#This Row],[pledged]]/Table2[[#This Row],[backers_count]]</f>
        <v>34.024390243902438</v>
      </c>
      <c r="Q1719" t="str">
        <f>LEFT(Table2[[#This Row],[Category and Sub-Category]],FIND("/",Table2[[#This Row],[Category and Sub-Category]],1)-1)</f>
        <v>music</v>
      </c>
      <c r="R1719" t="str">
        <f>RIGHT(Table2[[#This Row],[Category and Sub-Category]],LEN(Table2[[#This Row],[Category and Sub-Category]])-FIND("/",Table2[[#This Row],[Category and Sub-Category]],1))</f>
        <v>faith</v>
      </c>
      <c r="S1719" s="13">
        <f>(((Table2[[#This Row],[launched_at]]/60)/60)/24)+DATE(1970,1,1)</f>
        <v>42460.98192129629</v>
      </c>
      <c r="T1719" s="13">
        <f>(((Table2[[#This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Table2[[#This Row],[pledged]]/Table2[[#This Row],[goal]]</f>
        <v>2.142857142857143E-3</v>
      </c>
      <c r="P1720" s="8">
        <f>Table2[[#This Row],[pledged]]/Table2[[#This Row],[backers_count]]</f>
        <v>37.5</v>
      </c>
      <c r="Q1720" t="str">
        <f>LEFT(Table2[[#This Row],[Category and Sub-Category]],FIND("/",Table2[[#This Row],[Category and Sub-Category]],1)-1)</f>
        <v>music</v>
      </c>
      <c r="R1720" t="str">
        <f>RIGHT(Table2[[#This Row],[Category and Sub-Category]],LEN(Table2[[#This Row],[Category and Sub-Category]])-FIND("/",Table2[[#This Row],[Category and Sub-Category]],1))</f>
        <v>faith</v>
      </c>
      <c r="S1720" s="13">
        <f>(((Table2[[#This Row],[launched_at]]/60)/60)/24)+DATE(1970,1,1)</f>
        <v>42460.610520833332</v>
      </c>
      <c r="T1720" s="13">
        <f>(((Table2[[#This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Table2[[#This Row],[pledged]]/Table2[[#This Row],[goal]]</f>
        <v>8.7500000000000008E-3</v>
      </c>
      <c r="P1721" s="8">
        <f>Table2[[#This Row],[pledged]]/Table2[[#This Row],[backers_count]]</f>
        <v>11.666666666666666</v>
      </c>
      <c r="Q1721" t="str">
        <f>LEFT(Table2[[#This Row],[Category and Sub-Category]],FIND("/",Table2[[#This Row],[Category and Sub-Category]],1)-1)</f>
        <v>music</v>
      </c>
      <c r="R1721" t="str">
        <f>RIGHT(Table2[[#This Row],[Category and Sub-Category]],LEN(Table2[[#This Row],[Category and Sub-Category]])-FIND("/",Table2[[#This Row],[Category and Sub-Category]],1))</f>
        <v>faith</v>
      </c>
      <c r="S1721" s="13">
        <f>(((Table2[[#This Row],[launched_at]]/60)/60)/24)+DATE(1970,1,1)</f>
        <v>41869.534618055557</v>
      </c>
      <c r="T1721" s="13">
        <f>(((Table2[[#This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Table2[[#This Row],[pledged]]/Table2[[#This Row],[goal]]</f>
        <v>5.6250000000000001E-2</v>
      </c>
      <c r="P1722" s="8">
        <f>Table2[[#This Row],[pledged]]/Table2[[#This Row],[backers_count]]</f>
        <v>28.125</v>
      </c>
      <c r="Q1722" t="str">
        <f>LEFT(Table2[[#This Row],[Category and Sub-Category]],FIND("/",Table2[[#This Row],[Category and Sub-Category]],1)-1)</f>
        <v>music</v>
      </c>
      <c r="R1722" t="str">
        <f>RIGHT(Table2[[#This Row],[Category and Sub-Category]],LEN(Table2[[#This Row],[Category and Sub-Category]])-FIND("/",Table2[[#This Row],[Category and Sub-Category]],1))</f>
        <v>faith</v>
      </c>
      <c r="S1722" s="13">
        <f>(((Table2[[#This Row],[launched_at]]/60)/60)/24)+DATE(1970,1,1)</f>
        <v>41922.783229166671</v>
      </c>
      <c r="T1722" s="13">
        <f>(((Table2[[#This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Table2[[#This Row],[pledged]]/Table2[[#This Row],[goal]]</f>
        <v>0</v>
      </c>
      <c r="P1723" s="8" t="e">
        <f>Table2[[#This Row],[pledged]]/Table2[[#This Row],[backers_count]]</f>
        <v>#DIV/0!</v>
      </c>
      <c r="Q1723" t="str">
        <f>LEFT(Table2[[#This Row],[Category and Sub-Category]],FIND("/",Table2[[#This Row],[Category and Sub-Category]],1)-1)</f>
        <v>music</v>
      </c>
      <c r="R1723" t="str">
        <f>RIGHT(Table2[[#This Row],[Category and Sub-Category]],LEN(Table2[[#This Row],[Category and Sub-Category]])-FIND("/",Table2[[#This Row],[Category and Sub-Category]],1))</f>
        <v>faith</v>
      </c>
      <c r="S1723" s="13">
        <f>(((Table2[[#This Row],[launched_at]]/60)/60)/24)+DATE(1970,1,1)</f>
        <v>42319.461377314816</v>
      </c>
      <c r="T1723" s="13">
        <f>(((Table2[[#This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Table2[[#This Row],[pledged]]/Table2[[#This Row],[goal]]</f>
        <v>3.4722222222222224E-4</v>
      </c>
      <c r="P1724" s="8">
        <f>Table2[[#This Row],[pledged]]/Table2[[#This Row],[backers_count]]</f>
        <v>1</v>
      </c>
      <c r="Q1724" t="str">
        <f>LEFT(Table2[[#This Row],[Category and Sub-Category]],FIND("/",Table2[[#This Row],[Category and Sub-Category]],1)-1)</f>
        <v>music</v>
      </c>
      <c r="R1724" t="str">
        <f>RIGHT(Table2[[#This Row],[Category and Sub-Category]],LEN(Table2[[#This Row],[Category and Sub-Category]])-FIND("/",Table2[[#This Row],[Category and Sub-Category]],1))</f>
        <v>faith</v>
      </c>
      <c r="S1724" s="13">
        <f>(((Table2[[#This Row],[launched_at]]/60)/60)/24)+DATE(1970,1,1)</f>
        <v>42425.960983796293</v>
      </c>
      <c r="T1724" s="13">
        <f>(((Table2[[#This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Table2[[#This Row],[pledged]]/Table2[[#This Row],[goal]]</f>
        <v>6.5000000000000002E-2</v>
      </c>
      <c r="P1725" s="8">
        <f>Table2[[#This Row],[pledged]]/Table2[[#This Row],[backers_count]]</f>
        <v>216.66666666666666</v>
      </c>
      <c r="Q1725" t="str">
        <f>LEFT(Table2[[#This Row],[Category and Sub-Category]],FIND("/",Table2[[#This Row],[Category and Sub-Category]],1)-1)</f>
        <v>music</v>
      </c>
      <c r="R1725" t="str">
        <f>RIGHT(Table2[[#This Row],[Category and Sub-Category]],LEN(Table2[[#This Row],[Category and Sub-Category]])-FIND("/",Table2[[#This Row],[Category and Sub-Category]],1))</f>
        <v>faith</v>
      </c>
      <c r="S1725" s="13">
        <f>(((Table2[[#This Row],[launched_at]]/60)/60)/24)+DATE(1970,1,1)</f>
        <v>42129.82540509259</v>
      </c>
      <c r="T1725" s="13">
        <f>(((Table2[[#This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Table2[[#This Row],[pledged]]/Table2[[#This Row],[goal]]</f>
        <v>5.8333333333333336E-3</v>
      </c>
      <c r="P1726" s="8">
        <f>Table2[[#This Row],[pledged]]/Table2[[#This Row],[backers_count]]</f>
        <v>8.75</v>
      </c>
      <c r="Q1726" t="str">
        <f>LEFT(Table2[[#This Row],[Category and Sub-Category]],FIND("/",Table2[[#This Row],[Category and Sub-Category]],1)-1)</f>
        <v>music</v>
      </c>
      <c r="R1726" t="str">
        <f>RIGHT(Table2[[#This Row],[Category and Sub-Category]],LEN(Table2[[#This Row],[Category and Sub-Category]])-FIND("/",Table2[[#This Row],[Category and Sub-Category]],1))</f>
        <v>faith</v>
      </c>
      <c r="S1726" s="13">
        <f>(((Table2[[#This Row],[launched_at]]/60)/60)/24)+DATE(1970,1,1)</f>
        <v>41912.932430555556</v>
      </c>
      <c r="T1726" s="13">
        <f>(((Table2[[#This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Table2[[#This Row],[pledged]]/Table2[[#This Row],[goal]]</f>
        <v>0.10181818181818182</v>
      </c>
      <c r="P1727" s="8">
        <f>Table2[[#This Row],[pledged]]/Table2[[#This Row],[backers_count]]</f>
        <v>62.222222222222221</v>
      </c>
      <c r="Q1727" t="str">
        <f>LEFT(Table2[[#This Row],[Category and Sub-Category]],FIND("/",Table2[[#This Row],[Category and Sub-Category]],1)-1)</f>
        <v>music</v>
      </c>
      <c r="R1727" t="str">
        <f>RIGHT(Table2[[#This Row],[Category and Sub-Category]],LEN(Table2[[#This Row],[Category and Sub-Category]])-FIND("/",Table2[[#This Row],[Category and Sub-Category]],1))</f>
        <v>faith</v>
      </c>
      <c r="S1727" s="13">
        <f>(((Table2[[#This Row],[launched_at]]/60)/60)/24)+DATE(1970,1,1)</f>
        <v>41845.968159722222</v>
      </c>
      <c r="T1727" s="13">
        <f>(((Table2[[#This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Table2[[#This Row],[pledged]]/Table2[[#This Row],[goal]]</f>
        <v>0.33784615384615385</v>
      </c>
      <c r="P1728" s="8">
        <f>Table2[[#This Row],[pledged]]/Table2[[#This Row],[backers_count]]</f>
        <v>137.25</v>
      </c>
      <c r="Q1728" t="str">
        <f>LEFT(Table2[[#This Row],[Category and Sub-Category]],FIND("/",Table2[[#This Row],[Category and Sub-Category]],1)-1)</f>
        <v>music</v>
      </c>
      <c r="R1728" t="str">
        <f>RIGHT(Table2[[#This Row],[Category and Sub-Category]],LEN(Table2[[#This Row],[Category and Sub-Category]])-FIND("/",Table2[[#This Row],[Category and Sub-Category]],1))</f>
        <v>faith</v>
      </c>
      <c r="S1728" s="13">
        <f>(((Table2[[#This Row],[launched_at]]/60)/60)/24)+DATE(1970,1,1)</f>
        <v>41788.919722222221</v>
      </c>
      <c r="T1728" s="13">
        <f>(((Table2[[#This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Table2[[#This Row],[pledged]]/Table2[[#This Row],[goal]]</f>
        <v>3.3333333333333332E-4</v>
      </c>
      <c r="P1729" s="8">
        <f>Table2[[#This Row],[pledged]]/Table2[[#This Row],[backers_count]]</f>
        <v>1</v>
      </c>
      <c r="Q1729" t="str">
        <f>LEFT(Table2[[#This Row],[Category and Sub-Category]],FIND("/",Table2[[#This Row],[Category and Sub-Category]],1)-1)</f>
        <v>music</v>
      </c>
      <c r="R1729" t="str">
        <f>RIGHT(Table2[[#This Row],[Category and Sub-Category]],LEN(Table2[[#This Row],[Category and Sub-Category]])-FIND("/",Table2[[#This Row],[Category and Sub-Category]],1))</f>
        <v>faith</v>
      </c>
      <c r="S1729" s="13">
        <f>(((Table2[[#This Row],[launched_at]]/60)/60)/24)+DATE(1970,1,1)</f>
        <v>42044.927974537044</v>
      </c>
      <c r="T1729" s="13">
        <f>(((Table2[[#This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Table2[[#This Row],[pledged]]/Table2[[#This Row],[goal]]</f>
        <v>0.68400000000000005</v>
      </c>
      <c r="P1730" s="8">
        <f>Table2[[#This Row],[pledged]]/Table2[[#This Row],[backers_count]]</f>
        <v>122.14285714285714</v>
      </c>
      <c r="Q1730" t="str">
        <f>LEFT(Table2[[#This Row],[Category and Sub-Category]],FIND("/",Table2[[#This Row],[Category and Sub-Category]],1)-1)</f>
        <v>music</v>
      </c>
      <c r="R1730" t="str">
        <f>RIGHT(Table2[[#This Row],[Category and Sub-Category]],LEN(Table2[[#This Row],[Category and Sub-Category]])-FIND("/",Table2[[#This Row],[Category and Sub-Category]],1))</f>
        <v>faith</v>
      </c>
      <c r="S1730" s="13">
        <f>(((Table2[[#This Row],[launched_at]]/60)/60)/24)+DATE(1970,1,1)</f>
        <v>42268.625856481478</v>
      </c>
      <c r="T1730" s="13">
        <f>(((Table2[[#This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Table2[[#This Row],[pledged]]/Table2[[#This Row],[goal]]</f>
        <v>0</v>
      </c>
      <c r="P1731" s="8" t="e">
        <f>Table2[[#This Row],[pledged]]/Table2[[#This Row],[backers_count]]</f>
        <v>#DIV/0!</v>
      </c>
      <c r="Q1731" t="str">
        <f>LEFT(Table2[[#This Row],[Category and Sub-Category]],FIND("/",Table2[[#This Row],[Category and Sub-Category]],1)-1)</f>
        <v>music</v>
      </c>
      <c r="R1731" t="str">
        <f>RIGHT(Table2[[#This Row],[Category and Sub-Category]],LEN(Table2[[#This Row],[Category and Sub-Category]])-FIND("/",Table2[[#This Row],[Category and Sub-Category]],1))</f>
        <v>faith</v>
      </c>
      <c r="S1731" s="13">
        <f>(((Table2[[#This Row],[launched_at]]/60)/60)/24)+DATE(1970,1,1)</f>
        <v>42471.052152777775</v>
      </c>
      <c r="T1731" s="13">
        <f>(((Table2[[#This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Table2[[#This Row],[pledged]]/Table2[[#This Row],[goal]]</f>
        <v>0</v>
      </c>
      <c r="P1732" s="8" t="e">
        <f>Table2[[#This Row],[pledged]]/Table2[[#This Row],[backers_count]]</f>
        <v>#DIV/0!</v>
      </c>
      <c r="Q1732" t="str">
        <f>LEFT(Table2[[#This Row],[Category and Sub-Category]],FIND("/",Table2[[#This Row],[Category and Sub-Category]],1)-1)</f>
        <v>music</v>
      </c>
      <c r="R1732" t="str">
        <f>RIGHT(Table2[[#This Row],[Category and Sub-Category]],LEN(Table2[[#This Row],[Category and Sub-Category]])-FIND("/",Table2[[#This Row],[Category and Sub-Category]],1))</f>
        <v>faith</v>
      </c>
      <c r="S1732" s="13">
        <f>(((Table2[[#This Row],[launched_at]]/60)/60)/24)+DATE(1970,1,1)</f>
        <v>42272.087766203709</v>
      </c>
      <c r="T1732" s="13">
        <f>(((Table2[[#This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Table2[[#This Row],[pledged]]/Table2[[#This Row],[goal]]</f>
        <v>0</v>
      </c>
      <c r="P1733" s="8" t="e">
        <f>Table2[[#This Row],[pledged]]/Table2[[#This Row],[backers_count]]</f>
        <v>#DIV/0!</v>
      </c>
      <c r="Q1733" t="str">
        <f>LEFT(Table2[[#This Row],[Category and Sub-Category]],FIND("/",Table2[[#This Row],[Category and Sub-Category]],1)-1)</f>
        <v>music</v>
      </c>
      <c r="R1733" t="str">
        <f>RIGHT(Table2[[#This Row],[Category and Sub-Category]],LEN(Table2[[#This Row],[Category and Sub-Category]])-FIND("/",Table2[[#This Row],[Category and Sub-Category]],1))</f>
        <v>faith</v>
      </c>
      <c r="S1733" s="13">
        <f>(((Table2[[#This Row],[launched_at]]/60)/60)/24)+DATE(1970,1,1)</f>
        <v>42152.906851851847</v>
      </c>
      <c r="T1733" s="13">
        <f>(((Table2[[#This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Table2[[#This Row],[pledged]]/Table2[[#This Row],[goal]]</f>
        <v>0</v>
      </c>
      <c r="P1734" s="8" t="e">
        <f>Table2[[#This Row],[pledged]]/Table2[[#This Row],[backers_count]]</f>
        <v>#DIV/0!</v>
      </c>
      <c r="Q1734" t="str">
        <f>LEFT(Table2[[#This Row],[Category and Sub-Category]],FIND("/",Table2[[#This Row],[Category and Sub-Category]],1)-1)</f>
        <v>music</v>
      </c>
      <c r="R1734" t="str">
        <f>RIGHT(Table2[[#This Row],[Category and Sub-Category]],LEN(Table2[[#This Row],[Category and Sub-Category]])-FIND("/",Table2[[#This Row],[Category and Sub-Category]],1))</f>
        <v>faith</v>
      </c>
      <c r="S1734" s="13">
        <f>(((Table2[[#This Row],[launched_at]]/60)/60)/24)+DATE(1970,1,1)</f>
        <v>42325.683807870373</v>
      </c>
      <c r="T1734" s="13">
        <f>(((Table2[[#This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Table2[[#This Row],[pledged]]/Table2[[#This Row],[goal]]</f>
        <v>0</v>
      </c>
      <c r="P1735" s="8" t="e">
        <f>Table2[[#This Row],[pledged]]/Table2[[#This Row],[backers_count]]</f>
        <v>#DIV/0!</v>
      </c>
      <c r="Q1735" t="str">
        <f>LEFT(Table2[[#This Row],[Category and Sub-Category]],FIND("/",Table2[[#This Row],[Category and Sub-Category]],1)-1)</f>
        <v>music</v>
      </c>
      <c r="R1735" t="str">
        <f>RIGHT(Table2[[#This Row],[Category and Sub-Category]],LEN(Table2[[#This Row],[Category and Sub-Category]])-FIND("/",Table2[[#This Row],[Category and Sub-Category]],1))</f>
        <v>faith</v>
      </c>
      <c r="S1735" s="13">
        <f>(((Table2[[#This Row],[launched_at]]/60)/60)/24)+DATE(1970,1,1)</f>
        <v>42614.675625000003</v>
      </c>
      <c r="T1735" s="13">
        <f>(((Table2[[#This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Table2[[#This Row],[pledged]]/Table2[[#This Row],[goal]]</f>
        <v>2.2222222222222223E-4</v>
      </c>
      <c r="P1736" s="8">
        <f>Table2[[#This Row],[pledged]]/Table2[[#This Row],[backers_count]]</f>
        <v>1</v>
      </c>
      <c r="Q1736" t="str">
        <f>LEFT(Table2[[#This Row],[Category and Sub-Category]],FIND("/",Table2[[#This Row],[Category and Sub-Category]],1)-1)</f>
        <v>music</v>
      </c>
      <c r="R1736" t="str">
        <f>RIGHT(Table2[[#This Row],[Category and Sub-Category]],LEN(Table2[[#This Row],[Category and Sub-Category]])-FIND("/",Table2[[#This Row],[Category and Sub-Category]],1))</f>
        <v>faith</v>
      </c>
      <c r="S1736" s="13">
        <f>(((Table2[[#This Row],[launched_at]]/60)/60)/24)+DATE(1970,1,1)</f>
        <v>42102.036527777775</v>
      </c>
      <c r="T1736" s="13">
        <f>(((Table2[[#This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Table2[[#This Row],[pledged]]/Table2[[#This Row],[goal]]</f>
        <v>0.11</v>
      </c>
      <c r="P1737" s="8">
        <f>Table2[[#This Row],[pledged]]/Table2[[#This Row],[backers_count]]</f>
        <v>55</v>
      </c>
      <c r="Q1737" t="str">
        <f>LEFT(Table2[[#This Row],[Category and Sub-Category]],FIND("/",Table2[[#This Row],[Category and Sub-Category]],1)-1)</f>
        <v>music</v>
      </c>
      <c r="R1737" t="str">
        <f>RIGHT(Table2[[#This Row],[Category and Sub-Category]],LEN(Table2[[#This Row],[Category and Sub-Category]])-FIND("/",Table2[[#This Row],[Category and Sub-Category]],1))</f>
        <v>faith</v>
      </c>
      <c r="S1737" s="13">
        <f>(((Table2[[#This Row],[launched_at]]/60)/60)/24)+DATE(1970,1,1)</f>
        <v>42559.814178240747</v>
      </c>
      <c r="T1737" s="13">
        <f>(((Table2[[#This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Table2[[#This Row],[pledged]]/Table2[[#This Row],[goal]]</f>
        <v>7.3333333333333332E-3</v>
      </c>
      <c r="P1738" s="8">
        <f>Table2[[#This Row],[pledged]]/Table2[[#This Row],[backers_count]]</f>
        <v>22</v>
      </c>
      <c r="Q1738" t="str">
        <f>LEFT(Table2[[#This Row],[Category and Sub-Category]],FIND("/",Table2[[#This Row],[Category and Sub-Category]],1)-1)</f>
        <v>music</v>
      </c>
      <c r="R1738" t="str">
        <f>RIGHT(Table2[[#This Row],[Category and Sub-Category]],LEN(Table2[[#This Row],[Category and Sub-Category]])-FIND("/",Table2[[#This Row],[Category and Sub-Category]],1))</f>
        <v>faith</v>
      </c>
      <c r="S1738" s="13">
        <f>(((Table2[[#This Row],[launched_at]]/60)/60)/24)+DATE(1970,1,1)</f>
        <v>42286.861493055556</v>
      </c>
      <c r="T1738" s="13">
        <f>(((Table2[[#This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Table2[[#This Row],[pledged]]/Table2[[#This Row],[goal]]</f>
        <v>0.21249999999999999</v>
      </c>
      <c r="P1739" s="8">
        <f>Table2[[#This Row],[pledged]]/Table2[[#This Row],[backers_count]]</f>
        <v>56.666666666666664</v>
      </c>
      <c r="Q1739" t="str">
        <f>LEFT(Table2[[#This Row],[Category and Sub-Category]],FIND("/",Table2[[#This Row],[Category and Sub-Category]],1)-1)</f>
        <v>music</v>
      </c>
      <c r="R1739" t="str">
        <f>RIGHT(Table2[[#This Row],[Category and Sub-Category]],LEN(Table2[[#This Row],[Category and Sub-Category]])-FIND("/",Table2[[#This Row],[Category and Sub-Category]],1))</f>
        <v>faith</v>
      </c>
      <c r="S1739" s="13">
        <f>(((Table2[[#This Row],[launched_at]]/60)/60)/24)+DATE(1970,1,1)</f>
        <v>42175.948981481488</v>
      </c>
      <c r="T1739" s="13">
        <f>(((Table2[[#This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Table2[[#This Row],[pledged]]/Table2[[#This Row],[goal]]</f>
        <v>4.0000000000000001E-3</v>
      </c>
      <c r="P1740" s="8">
        <f>Table2[[#This Row],[pledged]]/Table2[[#This Row],[backers_count]]</f>
        <v>20</v>
      </c>
      <c r="Q1740" t="str">
        <f>LEFT(Table2[[#This Row],[Category and Sub-Category]],FIND("/",Table2[[#This Row],[Category and Sub-Category]],1)-1)</f>
        <v>music</v>
      </c>
      <c r="R1740" t="str">
        <f>RIGHT(Table2[[#This Row],[Category and Sub-Category]],LEN(Table2[[#This Row],[Category and Sub-Category]])-FIND("/",Table2[[#This Row],[Category and Sub-Category]],1))</f>
        <v>faith</v>
      </c>
      <c r="S1740" s="13">
        <f>(((Table2[[#This Row],[launched_at]]/60)/60)/24)+DATE(1970,1,1)</f>
        <v>41884.874328703707</v>
      </c>
      <c r="T1740" s="13">
        <f>(((Table2[[#This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Table2[[#This Row],[pledged]]/Table2[[#This Row],[goal]]</f>
        <v>1E-3</v>
      </c>
      <c r="P1741" s="8">
        <f>Table2[[#This Row],[pledged]]/Table2[[#This Row],[backers_count]]</f>
        <v>1</v>
      </c>
      <c r="Q1741" t="str">
        <f>LEFT(Table2[[#This Row],[Category and Sub-Category]],FIND("/",Table2[[#This Row],[Category and Sub-Category]],1)-1)</f>
        <v>music</v>
      </c>
      <c r="R1741" t="str">
        <f>RIGHT(Table2[[#This Row],[Category and Sub-Category]],LEN(Table2[[#This Row],[Category and Sub-Category]])-FIND("/",Table2[[#This Row],[Category and Sub-Category]],1))</f>
        <v>faith</v>
      </c>
      <c r="S1741" s="13">
        <f>(((Table2[[#This Row],[launched_at]]/60)/60)/24)+DATE(1970,1,1)</f>
        <v>42435.874212962968</v>
      </c>
      <c r="T1741" s="13">
        <f>(((Table2[[#This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Table2[[#This Row],[pledged]]/Table2[[#This Row],[goal]]</f>
        <v>0</v>
      </c>
      <c r="P1742" s="8" t="e">
        <f>Table2[[#This Row],[pledged]]/Table2[[#This Row],[backers_count]]</f>
        <v>#DIV/0!</v>
      </c>
      <c r="Q1742" t="str">
        <f>LEFT(Table2[[#This Row],[Category and Sub-Category]],FIND("/",Table2[[#This Row],[Category and Sub-Category]],1)-1)</f>
        <v>music</v>
      </c>
      <c r="R1742" t="str">
        <f>RIGHT(Table2[[#This Row],[Category and Sub-Category]],LEN(Table2[[#This Row],[Category and Sub-Category]])-FIND("/",Table2[[#This Row],[Category and Sub-Category]],1))</f>
        <v>faith</v>
      </c>
      <c r="S1742" s="13">
        <f>(((Table2[[#This Row],[launched_at]]/60)/60)/24)+DATE(1970,1,1)</f>
        <v>42171.817384259266</v>
      </c>
      <c r="T1742" s="13">
        <f>(((Table2[[#This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Table2[[#This Row],[pledged]]/Table2[[#This Row],[goal]]</f>
        <v>1.1083333333333334</v>
      </c>
      <c r="P1743" s="8">
        <f>Table2[[#This Row],[pledged]]/Table2[[#This Row],[backers_count]]</f>
        <v>25.576923076923077</v>
      </c>
      <c r="Q1743" t="str">
        <f>LEFT(Table2[[#This Row],[Category and Sub-Category]],FIND("/",Table2[[#This Row],[Category and Sub-Category]],1)-1)</f>
        <v>photography</v>
      </c>
      <c r="R1743" t="str">
        <f>RIGHT(Table2[[#This Row],[Category and Sub-Category]],LEN(Table2[[#This Row],[Category and Sub-Category]])-FIND("/",Table2[[#This Row],[Category and Sub-Category]],1))</f>
        <v>photobooks</v>
      </c>
      <c r="S1743" s="13">
        <f>(((Table2[[#This Row],[launched_at]]/60)/60)/24)+DATE(1970,1,1)</f>
        <v>42120.628136574072</v>
      </c>
      <c r="T1743" s="13">
        <f>(((Table2[[#This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Table2[[#This Row],[pledged]]/Table2[[#This Row],[goal]]</f>
        <v>1.0874999999999999</v>
      </c>
      <c r="P1744" s="8">
        <f>Table2[[#This Row],[pledged]]/Table2[[#This Row],[backers_count]]</f>
        <v>63.970588235294116</v>
      </c>
      <c r="Q1744" t="str">
        <f>LEFT(Table2[[#This Row],[Category and Sub-Category]],FIND("/",Table2[[#This Row],[Category and Sub-Category]],1)-1)</f>
        <v>photography</v>
      </c>
      <c r="R1744" t="str">
        <f>RIGHT(Table2[[#This Row],[Category and Sub-Category]],LEN(Table2[[#This Row],[Category and Sub-Category]])-FIND("/",Table2[[#This Row],[Category and Sub-Category]],1))</f>
        <v>photobooks</v>
      </c>
      <c r="S1744" s="13">
        <f>(((Table2[[#This Row],[launched_at]]/60)/60)/24)+DATE(1970,1,1)</f>
        <v>42710.876967592587</v>
      </c>
      <c r="T1744" s="13">
        <f>(((Table2[[#This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Table2[[#This Row],[pledged]]/Table2[[#This Row],[goal]]</f>
        <v>1.0041666666666667</v>
      </c>
      <c r="P1745" s="8">
        <f>Table2[[#This Row],[pledged]]/Table2[[#This Row],[backers_count]]</f>
        <v>89.925373134328353</v>
      </c>
      <c r="Q1745" t="str">
        <f>LEFT(Table2[[#This Row],[Category and Sub-Category]],FIND("/",Table2[[#This Row],[Category and Sub-Category]],1)-1)</f>
        <v>photography</v>
      </c>
      <c r="R1745" t="str">
        <f>RIGHT(Table2[[#This Row],[Category and Sub-Category]],LEN(Table2[[#This Row],[Category and Sub-Category]])-FIND("/",Table2[[#This Row],[Category and Sub-Category]],1))</f>
        <v>photobooks</v>
      </c>
      <c r="S1745" s="13">
        <f>(((Table2[[#This Row],[launched_at]]/60)/60)/24)+DATE(1970,1,1)</f>
        <v>42586.925636574073</v>
      </c>
      <c r="T1745" s="13">
        <f>(((Table2[[#This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Table2[[#This Row],[pledged]]/Table2[[#This Row],[goal]]</f>
        <v>1.1845454545454546</v>
      </c>
      <c r="P1746" s="8">
        <f>Table2[[#This Row],[pledged]]/Table2[[#This Row],[backers_count]]</f>
        <v>93.071428571428569</v>
      </c>
      <c r="Q1746" t="str">
        <f>LEFT(Table2[[#This Row],[Category and Sub-Category]],FIND("/",Table2[[#This Row],[Category and Sub-Category]],1)-1)</f>
        <v>photography</v>
      </c>
      <c r="R1746" t="str">
        <f>RIGHT(Table2[[#This Row],[Category and Sub-Category]],LEN(Table2[[#This Row],[Category and Sub-Category]])-FIND("/",Table2[[#This Row],[Category and Sub-Category]],1))</f>
        <v>photobooks</v>
      </c>
      <c r="S1746" s="13">
        <f>(((Table2[[#This Row],[launched_at]]/60)/60)/24)+DATE(1970,1,1)</f>
        <v>42026.605057870373</v>
      </c>
      <c r="T1746" s="13">
        <f>(((Table2[[#This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Table2[[#This Row],[pledged]]/Table2[[#This Row],[goal]]</f>
        <v>1.1401428571428571</v>
      </c>
      <c r="P1747" s="8">
        <f>Table2[[#This Row],[pledged]]/Table2[[#This Row],[backers_count]]</f>
        <v>89.674157303370791</v>
      </c>
      <c r="Q1747" t="str">
        <f>LEFT(Table2[[#This Row],[Category and Sub-Category]],FIND("/",Table2[[#This Row],[Category and Sub-Category]],1)-1)</f>
        <v>photography</v>
      </c>
      <c r="R1747" t="str">
        <f>RIGHT(Table2[[#This Row],[Category and Sub-Category]],LEN(Table2[[#This Row],[Category and Sub-Category]])-FIND("/",Table2[[#This Row],[Category and Sub-Category]],1))</f>
        <v>photobooks</v>
      </c>
      <c r="S1747" s="13">
        <f>(((Table2[[#This Row],[launched_at]]/60)/60)/24)+DATE(1970,1,1)</f>
        <v>42690.259699074071</v>
      </c>
      <c r="T1747" s="13">
        <f>(((Table2[[#This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Table2[[#This Row],[pledged]]/Table2[[#This Row],[goal]]</f>
        <v>1.4810000000000001</v>
      </c>
      <c r="P1748" s="8">
        <f>Table2[[#This Row],[pledged]]/Table2[[#This Row],[backers_count]]</f>
        <v>207.61682242990653</v>
      </c>
      <c r="Q1748" t="str">
        <f>LEFT(Table2[[#This Row],[Category and Sub-Category]],FIND("/",Table2[[#This Row],[Category and Sub-Category]],1)-1)</f>
        <v>photography</v>
      </c>
      <c r="R1748" t="str">
        <f>RIGHT(Table2[[#This Row],[Category and Sub-Category]],LEN(Table2[[#This Row],[Category and Sub-Category]])-FIND("/",Table2[[#This Row],[Category and Sub-Category]],1))</f>
        <v>photobooks</v>
      </c>
      <c r="S1748" s="13">
        <f>(((Table2[[#This Row],[launched_at]]/60)/60)/24)+DATE(1970,1,1)</f>
        <v>42668.176701388889</v>
      </c>
      <c r="T1748" s="13">
        <f>(((Table2[[#This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Table2[[#This Row],[pledged]]/Table2[[#This Row],[goal]]</f>
        <v>1.0495555555555556</v>
      </c>
      <c r="P1749" s="8">
        <f>Table2[[#This Row],[pledged]]/Table2[[#This Row],[backers_count]]</f>
        <v>59.408805031446541</v>
      </c>
      <c r="Q1749" t="str">
        <f>LEFT(Table2[[#This Row],[Category and Sub-Category]],FIND("/",Table2[[#This Row],[Category and Sub-Category]],1)-1)</f>
        <v>photography</v>
      </c>
      <c r="R1749" t="str">
        <f>RIGHT(Table2[[#This Row],[Category and Sub-Category]],LEN(Table2[[#This Row],[Category and Sub-Category]])-FIND("/",Table2[[#This Row],[Category and Sub-Category]],1))</f>
        <v>photobooks</v>
      </c>
      <c r="S1749" s="13">
        <f>(((Table2[[#This Row],[launched_at]]/60)/60)/24)+DATE(1970,1,1)</f>
        <v>42292.435532407413</v>
      </c>
      <c r="T1749" s="13">
        <f>(((Table2[[#This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Table2[[#This Row],[pledged]]/Table2[[#This Row],[goal]]</f>
        <v>1.29948</v>
      </c>
      <c r="P1750" s="8">
        <f>Table2[[#This Row],[pledged]]/Table2[[#This Row],[backers_count]]</f>
        <v>358.97237569060775</v>
      </c>
      <c r="Q1750" t="str">
        <f>LEFT(Table2[[#This Row],[Category and Sub-Category]],FIND("/",Table2[[#This Row],[Category and Sub-Category]],1)-1)</f>
        <v>photography</v>
      </c>
      <c r="R1750" t="str">
        <f>RIGHT(Table2[[#This Row],[Category and Sub-Category]],LEN(Table2[[#This Row],[Category and Sub-Category]])-FIND("/",Table2[[#This Row],[Category and Sub-Category]],1))</f>
        <v>photobooks</v>
      </c>
      <c r="S1750" s="13">
        <f>(((Table2[[#This Row],[launched_at]]/60)/60)/24)+DATE(1970,1,1)</f>
        <v>42219.950729166667</v>
      </c>
      <c r="T1750" s="13">
        <f>(((Table2[[#This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Table2[[#This Row],[pledged]]/Table2[[#This Row],[goal]]</f>
        <v>1.2348756218905472</v>
      </c>
      <c r="P1751" s="8">
        <f>Table2[[#This Row],[pledged]]/Table2[[#This Row],[backers_count]]</f>
        <v>94.736641221374043</v>
      </c>
      <c r="Q1751" t="str">
        <f>LEFT(Table2[[#This Row],[Category and Sub-Category]],FIND("/",Table2[[#This Row],[Category and Sub-Category]],1)-1)</f>
        <v>photography</v>
      </c>
      <c r="R1751" t="str">
        <f>RIGHT(Table2[[#This Row],[Category and Sub-Category]],LEN(Table2[[#This Row],[Category and Sub-Category]])-FIND("/",Table2[[#This Row],[Category and Sub-Category]],1))</f>
        <v>photobooks</v>
      </c>
      <c r="S1751" s="13">
        <f>(((Table2[[#This Row],[launched_at]]/60)/60)/24)+DATE(1970,1,1)</f>
        <v>42758.975937499999</v>
      </c>
      <c r="T1751" s="13">
        <f>(((Table2[[#This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Table2[[#This Row],[pledged]]/Table2[[#This Row],[goal]]</f>
        <v>2.0162</v>
      </c>
      <c r="P1752" s="8">
        <f>Table2[[#This Row],[pledged]]/Table2[[#This Row],[backers_count]]</f>
        <v>80.647999999999996</v>
      </c>
      <c r="Q1752" t="str">
        <f>LEFT(Table2[[#This Row],[Category and Sub-Category]],FIND("/",Table2[[#This Row],[Category and Sub-Category]],1)-1)</f>
        <v>photography</v>
      </c>
      <c r="R1752" t="str">
        <f>RIGHT(Table2[[#This Row],[Category and Sub-Category]],LEN(Table2[[#This Row],[Category and Sub-Category]])-FIND("/",Table2[[#This Row],[Category and Sub-Category]],1))</f>
        <v>photobooks</v>
      </c>
      <c r="S1752" s="13">
        <f>(((Table2[[#This Row],[launched_at]]/60)/60)/24)+DATE(1970,1,1)</f>
        <v>42454.836851851855</v>
      </c>
      <c r="T1752" s="13">
        <f>(((Table2[[#This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Table2[[#This Row],[pledged]]/Table2[[#This Row],[goal]]</f>
        <v>1.0289999999999999</v>
      </c>
      <c r="P1753" s="8">
        <f>Table2[[#This Row],[pledged]]/Table2[[#This Row],[backers_count]]</f>
        <v>168.68852459016392</v>
      </c>
      <c r="Q1753" t="str">
        <f>LEFT(Table2[[#This Row],[Category and Sub-Category]],FIND("/",Table2[[#This Row],[Category and Sub-Category]],1)-1)</f>
        <v>photography</v>
      </c>
      <c r="R1753" t="str">
        <f>RIGHT(Table2[[#This Row],[Category and Sub-Category]],LEN(Table2[[#This Row],[Category and Sub-Category]])-FIND("/",Table2[[#This Row],[Category and Sub-Category]],1))</f>
        <v>photobooks</v>
      </c>
      <c r="S1753" s="13">
        <f>(((Table2[[#This Row],[launched_at]]/60)/60)/24)+DATE(1970,1,1)</f>
        <v>42052.7815162037</v>
      </c>
      <c r="T1753" s="13">
        <f>(((Table2[[#This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Table2[[#This Row],[pledged]]/Table2[[#This Row],[goal]]</f>
        <v>2.6016666666666666</v>
      </c>
      <c r="P1754" s="8">
        <f>Table2[[#This Row],[pledged]]/Table2[[#This Row],[backers_count]]</f>
        <v>34.68888888888889</v>
      </c>
      <c r="Q1754" t="str">
        <f>LEFT(Table2[[#This Row],[Category and Sub-Category]],FIND("/",Table2[[#This Row],[Category and Sub-Category]],1)-1)</f>
        <v>photography</v>
      </c>
      <c r="R1754" t="str">
        <f>RIGHT(Table2[[#This Row],[Category and Sub-Category]],LEN(Table2[[#This Row],[Category and Sub-Category]])-FIND("/",Table2[[#This Row],[Category and Sub-Category]],1))</f>
        <v>photobooks</v>
      </c>
      <c r="S1754" s="13">
        <f>(((Table2[[#This Row],[launched_at]]/60)/60)/24)+DATE(1970,1,1)</f>
        <v>42627.253263888888</v>
      </c>
      <c r="T1754" s="13">
        <f>(((Table2[[#This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Table2[[#This Row],[pledged]]/Table2[[#This Row],[goal]]</f>
        <v>1.08</v>
      </c>
      <c r="P1755" s="8">
        <f>Table2[[#This Row],[pledged]]/Table2[[#This Row],[backers_count]]</f>
        <v>462.85714285714283</v>
      </c>
      <c r="Q1755" t="str">
        <f>LEFT(Table2[[#This Row],[Category and Sub-Category]],FIND("/",Table2[[#This Row],[Category and Sub-Category]],1)-1)</f>
        <v>photography</v>
      </c>
      <c r="R1755" t="str">
        <f>RIGHT(Table2[[#This Row],[Category and Sub-Category]],LEN(Table2[[#This Row],[Category and Sub-Category]])-FIND("/",Table2[[#This Row],[Category and Sub-Category]],1))</f>
        <v>photobooks</v>
      </c>
      <c r="S1755" s="13">
        <f>(((Table2[[#This Row],[launched_at]]/60)/60)/24)+DATE(1970,1,1)</f>
        <v>42420.74962962963</v>
      </c>
      <c r="T1755" s="13">
        <f>(((Table2[[#This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Table2[[#This Row],[pledged]]/Table2[[#This Row],[goal]]</f>
        <v>1.1052941176470588</v>
      </c>
      <c r="P1756" s="8">
        <f>Table2[[#This Row],[pledged]]/Table2[[#This Row],[backers_count]]</f>
        <v>104.38888888888889</v>
      </c>
      <c r="Q1756" t="str">
        <f>LEFT(Table2[[#This Row],[Category and Sub-Category]],FIND("/",Table2[[#This Row],[Category and Sub-Category]],1)-1)</f>
        <v>photography</v>
      </c>
      <c r="R1756" t="str">
        <f>RIGHT(Table2[[#This Row],[Category and Sub-Category]],LEN(Table2[[#This Row],[Category and Sub-Category]])-FIND("/",Table2[[#This Row],[Category and Sub-Category]],1))</f>
        <v>photobooks</v>
      </c>
      <c r="S1756" s="13">
        <f>(((Table2[[#This Row],[launched_at]]/60)/60)/24)+DATE(1970,1,1)</f>
        <v>42067.876770833333</v>
      </c>
      <c r="T1756" s="13">
        <f>(((Table2[[#This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Table2[[#This Row],[pledged]]/Table2[[#This Row],[goal]]</f>
        <v>1.2</v>
      </c>
      <c r="P1757" s="8">
        <f>Table2[[#This Row],[pledged]]/Table2[[#This Row],[backers_count]]</f>
        <v>7.5</v>
      </c>
      <c r="Q1757" t="str">
        <f>LEFT(Table2[[#This Row],[Category and Sub-Category]],FIND("/",Table2[[#This Row],[Category and Sub-Category]],1)-1)</f>
        <v>photography</v>
      </c>
      <c r="R1757" t="str">
        <f>RIGHT(Table2[[#This Row],[Category and Sub-Category]],LEN(Table2[[#This Row],[Category and Sub-Category]])-FIND("/",Table2[[#This Row],[Category and Sub-Category]],1))</f>
        <v>photobooks</v>
      </c>
      <c r="S1757" s="13">
        <f>(((Table2[[#This Row],[launched_at]]/60)/60)/24)+DATE(1970,1,1)</f>
        <v>42252.788900462961</v>
      </c>
      <c r="T1757" s="13">
        <f>(((Table2[[#This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Table2[[#This Row],[pledged]]/Table2[[#This Row],[goal]]</f>
        <v>1.0282909090909091</v>
      </c>
      <c r="P1758" s="8">
        <f>Table2[[#This Row],[pledged]]/Table2[[#This Row],[backers_count]]</f>
        <v>47.13</v>
      </c>
      <c r="Q1758" t="str">
        <f>LEFT(Table2[[#This Row],[Category and Sub-Category]],FIND("/",Table2[[#This Row],[Category and Sub-Category]],1)-1)</f>
        <v>photography</v>
      </c>
      <c r="R1758" t="str">
        <f>RIGHT(Table2[[#This Row],[Category and Sub-Category]],LEN(Table2[[#This Row],[Category and Sub-Category]])-FIND("/",Table2[[#This Row],[Category and Sub-Category]],1))</f>
        <v>photobooks</v>
      </c>
      <c r="S1758" s="13">
        <f>(((Table2[[#This Row],[launched_at]]/60)/60)/24)+DATE(1970,1,1)</f>
        <v>42571.167465277773</v>
      </c>
      <c r="T1758" s="13">
        <f>(((Table2[[#This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Table2[[#This Row],[pledged]]/Table2[[#This Row],[goal]]</f>
        <v>1.1599999999999999</v>
      </c>
      <c r="P1759" s="8">
        <f>Table2[[#This Row],[pledged]]/Table2[[#This Row],[backers_count]]</f>
        <v>414.28571428571428</v>
      </c>
      <c r="Q1759" t="str">
        <f>LEFT(Table2[[#This Row],[Category and Sub-Category]],FIND("/",Table2[[#This Row],[Category and Sub-Category]],1)-1)</f>
        <v>photography</v>
      </c>
      <c r="R1759" t="str">
        <f>RIGHT(Table2[[#This Row],[Category and Sub-Category]],LEN(Table2[[#This Row],[Category and Sub-Category]])-FIND("/",Table2[[#This Row],[Category and Sub-Category]],1))</f>
        <v>photobooks</v>
      </c>
      <c r="S1759" s="13">
        <f>(((Table2[[#This Row],[launched_at]]/60)/60)/24)+DATE(1970,1,1)</f>
        <v>42733.827349537038</v>
      </c>
      <c r="T1759" s="13">
        <f>(((Table2[[#This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Table2[[#This Row],[pledged]]/Table2[[#This Row],[goal]]</f>
        <v>1.147</v>
      </c>
      <c r="P1760" s="8">
        <f>Table2[[#This Row],[pledged]]/Table2[[#This Row],[backers_count]]</f>
        <v>42.481481481481481</v>
      </c>
      <c r="Q1760" t="str">
        <f>LEFT(Table2[[#This Row],[Category and Sub-Category]],FIND("/",Table2[[#This Row],[Category and Sub-Category]],1)-1)</f>
        <v>photography</v>
      </c>
      <c r="R1760" t="str">
        <f>RIGHT(Table2[[#This Row],[Category and Sub-Category]],LEN(Table2[[#This Row],[Category and Sub-Category]])-FIND("/",Table2[[#This Row],[Category and Sub-Category]],1))</f>
        <v>photobooks</v>
      </c>
      <c r="S1760" s="13">
        <f>(((Table2[[#This Row],[launched_at]]/60)/60)/24)+DATE(1970,1,1)</f>
        <v>42505.955925925926</v>
      </c>
      <c r="T1760" s="13">
        <f>(((Table2[[#This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Table2[[#This Row],[pledged]]/Table2[[#This Row],[goal]]</f>
        <v>1.0660000000000001</v>
      </c>
      <c r="P1761" s="8">
        <f>Table2[[#This Row],[pledged]]/Table2[[#This Row],[backers_count]]</f>
        <v>108.77551020408163</v>
      </c>
      <c r="Q1761" t="str">
        <f>LEFT(Table2[[#This Row],[Category and Sub-Category]],FIND("/",Table2[[#This Row],[Category and Sub-Category]],1)-1)</f>
        <v>photography</v>
      </c>
      <c r="R1761" t="str">
        <f>RIGHT(Table2[[#This Row],[Category and Sub-Category]],LEN(Table2[[#This Row],[Category and Sub-Category]])-FIND("/",Table2[[#This Row],[Category and Sub-Category]],1))</f>
        <v>photobooks</v>
      </c>
      <c r="S1761" s="13">
        <f>(((Table2[[#This Row],[launched_at]]/60)/60)/24)+DATE(1970,1,1)</f>
        <v>42068.829039351855</v>
      </c>
      <c r="T1761" s="13">
        <f>(((Table2[[#This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Table2[[#This Row],[pledged]]/Table2[[#This Row],[goal]]</f>
        <v>1.6544000000000001</v>
      </c>
      <c r="P1762" s="8">
        <f>Table2[[#This Row],[pledged]]/Table2[[#This Row],[backers_count]]</f>
        <v>81.098039215686271</v>
      </c>
      <c r="Q1762" t="str">
        <f>LEFT(Table2[[#This Row],[Category and Sub-Category]],FIND("/",Table2[[#This Row],[Category and Sub-Category]],1)-1)</f>
        <v>photography</v>
      </c>
      <c r="R1762" t="str">
        <f>RIGHT(Table2[[#This Row],[Category and Sub-Category]],LEN(Table2[[#This Row],[Category and Sub-Category]])-FIND("/",Table2[[#This Row],[Category and Sub-Category]],1))</f>
        <v>photobooks</v>
      </c>
      <c r="S1762" s="13">
        <f>(((Table2[[#This Row],[launched_at]]/60)/60)/24)+DATE(1970,1,1)</f>
        <v>42405.67260416667</v>
      </c>
      <c r="T1762" s="13">
        <f>(((Table2[[#This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Table2[[#This Row],[pledged]]/Table2[[#This Row],[goal]]</f>
        <v>1.55</v>
      </c>
      <c r="P1763" s="8">
        <f>Table2[[#This Row],[pledged]]/Table2[[#This Row],[backers_count]]</f>
        <v>51.666666666666664</v>
      </c>
      <c r="Q1763" t="str">
        <f>LEFT(Table2[[#This Row],[Category and Sub-Category]],FIND("/",Table2[[#This Row],[Category and Sub-Category]],1)-1)</f>
        <v>photography</v>
      </c>
      <c r="R1763" t="str">
        <f>RIGHT(Table2[[#This Row],[Category and Sub-Category]],LEN(Table2[[#This Row],[Category and Sub-Category]])-FIND("/",Table2[[#This Row],[Category and Sub-Category]],1))</f>
        <v>photobooks</v>
      </c>
      <c r="S1763" s="13">
        <f>(((Table2[[#This Row],[launched_at]]/60)/60)/24)+DATE(1970,1,1)</f>
        <v>42209.567824074074</v>
      </c>
      <c r="T1763" s="13">
        <f>(((Table2[[#This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Table2[[#This Row],[pledged]]/Table2[[#This Row],[goal]]</f>
        <v>8.85</v>
      </c>
      <c r="P1764" s="8">
        <f>Table2[[#This Row],[pledged]]/Table2[[#This Row],[backers_count]]</f>
        <v>35.4</v>
      </c>
      <c r="Q1764" t="str">
        <f>LEFT(Table2[[#This Row],[Category and Sub-Category]],FIND("/",Table2[[#This Row],[Category and Sub-Category]],1)-1)</f>
        <v>photography</v>
      </c>
      <c r="R1764" t="str">
        <f>RIGHT(Table2[[#This Row],[Category and Sub-Category]],LEN(Table2[[#This Row],[Category and Sub-Category]])-FIND("/",Table2[[#This Row],[Category and Sub-Category]],1))</f>
        <v>photobooks</v>
      </c>
      <c r="S1764" s="13">
        <f>(((Table2[[#This Row],[launched_at]]/60)/60)/24)+DATE(1970,1,1)</f>
        <v>42410.982002314813</v>
      </c>
      <c r="T1764" s="13">
        <f>(((Table2[[#This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Table2[[#This Row],[pledged]]/Table2[[#This Row],[goal]]</f>
        <v>1.0190833333333333</v>
      </c>
      <c r="P1765" s="8">
        <f>Table2[[#This Row],[pledged]]/Table2[[#This Row],[backers_count]]</f>
        <v>103.63559322033899</v>
      </c>
      <c r="Q1765" t="str">
        <f>LEFT(Table2[[#This Row],[Category and Sub-Category]],FIND("/",Table2[[#This Row],[Category and Sub-Category]],1)-1)</f>
        <v>photography</v>
      </c>
      <c r="R1765" t="str">
        <f>RIGHT(Table2[[#This Row],[Category and Sub-Category]],LEN(Table2[[#This Row],[Category and Sub-Category]])-FIND("/",Table2[[#This Row],[Category and Sub-Category]],1))</f>
        <v>photobooks</v>
      </c>
      <c r="S1765" s="13">
        <f>(((Table2[[#This Row],[launched_at]]/60)/60)/24)+DATE(1970,1,1)</f>
        <v>42636.868518518517</v>
      </c>
      <c r="T1765" s="13">
        <f>(((Table2[[#This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Table2[[#This Row],[pledged]]/Table2[[#This Row],[goal]]</f>
        <v>0.19600000000000001</v>
      </c>
      <c r="P1766" s="8">
        <f>Table2[[#This Row],[pledged]]/Table2[[#This Row],[backers_count]]</f>
        <v>55.282051282051285</v>
      </c>
      <c r="Q1766" t="str">
        <f>LEFT(Table2[[#This Row],[Category and Sub-Category]],FIND("/",Table2[[#This Row],[Category and Sub-Category]],1)-1)</f>
        <v>photography</v>
      </c>
      <c r="R1766" t="str">
        <f>RIGHT(Table2[[#This Row],[Category and Sub-Category]],LEN(Table2[[#This Row],[Category and Sub-Category]])-FIND("/",Table2[[#This Row],[Category and Sub-Category]],1))</f>
        <v>photobooks</v>
      </c>
      <c r="S1766" s="13">
        <f>(((Table2[[#This Row],[launched_at]]/60)/60)/24)+DATE(1970,1,1)</f>
        <v>41825.485868055555</v>
      </c>
      <c r="T1766" s="13">
        <f>(((Table2[[#This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Table2[[#This Row],[pledged]]/Table2[[#This Row],[goal]]</f>
        <v>0.59467839999999994</v>
      </c>
      <c r="P1767" s="8">
        <f>Table2[[#This Row],[pledged]]/Table2[[#This Row],[backers_count]]</f>
        <v>72.16970873786407</v>
      </c>
      <c r="Q1767" t="str">
        <f>LEFT(Table2[[#This Row],[Category and Sub-Category]],FIND("/",Table2[[#This Row],[Category and Sub-Category]],1)-1)</f>
        <v>photography</v>
      </c>
      <c r="R1767" t="str">
        <f>RIGHT(Table2[[#This Row],[Category and Sub-Category]],LEN(Table2[[#This Row],[Category and Sub-Category]])-FIND("/",Table2[[#This Row],[Category and Sub-Category]],1))</f>
        <v>photobooks</v>
      </c>
      <c r="S1767" s="13">
        <f>(((Table2[[#This Row],[launched_at]]/60)/60)/24)+DATE(1970,1,1)</f>
        <v>41834.980462962965</v>
      </c>
      <c r="T1767" s="13">
        <f>(((Table2[[#This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Table2[[#This Row],[pledged]]/Table2[[#This Row],[goal]]</f>
        <v>0</v>
      </c>
      <c r="P1768" s="8" t="e">
        <f>Table2[[#This Row],[pledged]]/Table2[[#This Row],[backers_count]]</f>
        <v>#DIV/0!</v>
      </c>
      <c r="Q1768" t="str">
        <f>LEFT(Table2[[#This Row],[Category and Sub-Category]],FIND("/",Table2[[#This Row],[Category and Sub-Category]],1)-1)</f>
        <v>photography</v>
      </c>
      <c r="R1768" t="str">
        <f>RIGHT(Table2[[#This Row],[Category and Sub-Category]],LEN(Table2[[#This Row],[Category and Sub-Category]])-FIND("/",Table2[[#This Row],[Category and Sub-Category]],1))</f>
        <v>photobooks</v>
      </c>
      <c r="S1768" s="13">
        <f>(((Table2[[#This Row],[launched_at]]/60)/60)/24)+DATE(1970,1,1)</f>
        <v>41855.859814814816</v>
      </c>
      <c r="T1768" s="13">
        <f>(((Table2[[#This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Table2[[#This Row],[pledged]]/Table2[[#This Row],[goal]]</f>
        <v>0.4572</v>
      </c>
      <c r="P1769" s="8">
        <f>Table2[[#This Row],[pledged]]/Table2[[#This Row],[backers_count]]</f>
        <v>58.615384615384613</v>
      </c>
      <c r="Q1769" t="str">
        <f>LEFT(Table2[[#This Row],[Category and Sub-Category]],FIND("/",Table2[[#This Row],[Category and Sub-Category]],1)-1)</f>
        <v>photography</v>
      </c>
      <c r="R1769" t="str">
        <f>RIGHT(Table2[[#This Row],[Category and Sub-Category]],LEN(Table2[[#This Row],[Category and Sub-Category]])-FIND("/",Table2[[#This Row],[Category and Sub-Category]],1))</f>
        <v>photobooks</v>
      </c>
      <c r="S1769" s="13">
        <f>(((Table2[[#This Row],[launched_at]]/60)/60)/24)+DATE(1970,1,1)</f>
        <v>41824.658379629633</v>
      </c>
      <c r="T1769" s="13">
        <f>(((Table2[[#This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Table2[[#This Row],[pledged]]/Table2[[#This Row],[goal]]</f>
        <v>3.7400000000000003E-2</v>
      </c>
      <c r="P1770" s="8">
        <f>Table2[[#This Row],[pledged]]/Table2[[#This Row],[backers_count]]</f>
        <v>12.466666666666667</v>
      </c>
      <c r="Q1770" t="str">
        <f>LEFT(Table2[[#This Row],[Category and Sub-Category]],FIND("/",Table2[[#This Row],[Category and Sub-Category]],1)-1)</f>
        <v>photography</v>
      </c>
      <c r="R1770" t="str">
        <f>RIGHT(Table2[[#This Row],[Category and Sub-Category]],LEN(Table2[[#This Row],[Category and Sub-Category]])-FIND("/",Table2[[#This Row],[Category and Sub-Category]],1))</f>
        <v>photobooks</v>
      </c>
      <c r="S1770" s="13">
        <f>(((Table2[[#This Row],[launched_at]]/60)/60)/24)+DATE(1970,1,1)</f>
        <v>41849.560694444444</v>
      </c>
      <c r="T1770" s="13">
        <f>(((Table2[[#This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Table2[[#This Row],[pledged]]/Table2[[#This Row],[goal]]</f>
        <v>2.7025E-2</v>
      </c>
      <c r="P1771" s="8">
        <f>Table2[[#This Row],[pledged]]/Table2[[#This Row],[backers_count]]</f>
        <v>49.136363636363633</v>
      </c>
      <c r="Q1771" t="str">
        <f>LEFT(Table2[[#This Row],[Category and Sub-Category]],FIND("/",Table2[[#This Row],[Category and Sub-Category]],1)-1)</f>
        <v>photography</v>
      </c>
      <c r="R1771" t="str">
        <f>RIGHT(Table2[[#This Row],[Category and Sub-Category]],LEN(Table2[[#This Row],[Category and Sub-Category]])-FIND("/",Table2[[#This Row],[Category and Sub-Category]],1))</f>
        <v>photobooks</v>
      </c>
      <c r="S1771" s="13">
        <f>(((Table2[[#This Row],[launched_at]]/60)/60)/24)+DATE(1970,1,1)</f>
        <v>41987.818969907406</v>
      </c>
      <c r="T1771" s="13">
        <f>(((Table2[[#This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Table2[[#This Row],[pledged]]/Table2[[#This Row],[goal]]</f>
        <v>0.56514285714285717</v>
      </c>
      <c r="P1772" s="8">
        <f>Table2[[#This Row],[pledged]]/Table2[[#This Row],[backers_count]]</f>
        <v>150.5</v>
      </c>
      <c r="Q1772" t="str">
        <f>LEFT(Table2[[#This Row],[Category and Sub-Category]],FIND("/",Table2[[#This Row],[Category and Sub-Category]],1)-1)</f>
        <v>photography</v>
      </c>
      <c r="R1772" t="str">
        <f>RIGHT(Table2[[#This Row],[Category and Sub-Category]],LEN(Table2[[#This Row],[Category and Sub-Category]])-FIND("/",Table2[[#This Row],[Category and Sub-Category]],1))</f>
        <v>photobooks</v>
      </c>
      <c r="S1772" s="13">
        <f>(((Table2[[#This Row],[launched_at]]/60)/60)/24)+DATE(1970,1,1)</f>
        <v>41891.780023148152</v>
      </c>
      <c r="T1772" s="13">
        <f>(((Table2[[#This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Table2[[#This Row],[pledged]]/Table2[[#This Row],[goal]]</f>
        <v>0.21309523809523809</v>
      </c>
      <c r="P1773" s="8">
        <f>Table2[[#This Row],[pledged]]/Table2[[#This Row],[backers_count]]</f>
        <v>35.799999999999997</v>
      </c>
      <c r="Q1773" t="str">
        <f>LEFT(Table2[[#This Row],[Category and Sub-Category]],FIND("/",Table2[[#This Row],[Category and Sub-Category]],1)-1)</f>
        <v>photography</v>
      </c>
      <c r="R1773" t="str">
        <f>RIGHT(Table2[[#This Row],[Category and Sub-Category]],LEN(Table2[[#This Row],[Category and Sub-Category]])-FIND("/",Table2[[#This Row],[Category and Sub-Category]],1))</f>
        <v>photobooks</v>
      </c>
      <c r="S1773" s="13">
        <f>(((Table2[[#This Row],[launched_at]]/60)/60)/24)+DATE(1970,1,1)</f>
        <v>41905.979629629634</v>
      </c>
      <c r="T1773" s="13">
        <f>(((Table2[[#This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Table2[[#This Row],[pledged]]/Table2[[#This Row],[goal]]</f>
        <v>0.156</v>
      </c>
      <c r="P1774" s="8">
        <f>Table2[[#This Row],[pledged]]/Table2[[#This Row],[backers_count]]</f>
        <v>45.157894736842103</v>
      </c>
      <c r="Q1774" t="str">
        <f>LEFT(Table2[[#This Row],[Category and Sub-Category]],FIND("/",Table2[[#This Row],[Category and Sub-Category]],1)-1)</f>
        <v>photography</v>
      </c>
      <c r="R1774" t="str">
        <f>RIGHT(Table2[[#This Row],[Category and Sub-Category]],LEN(Table2[[#This Row],[Category and Sub-Category]])-FIND("/",Table2[[#This Row],[Category and Sub-Category]],1))</f>
        <v>photobooks</v>
      </c>
      <c r="S1774" s="13">
        <f>(((Table2[[#This Row],[launched_at]]/60)/60)/24)+DATE(1970,1,1)</f>
        <v>41766.718009259261</v>
      </c>
      <c r="T1774" s="13">
        <f>(((Table2[[#This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Table2[[#This Row],[pledged]]/Table2[[#This Row],[goal]]</f>
        <v>6.2566666666666673E-2</v>
      </c>
      <c r="P1775" s="8">
        <f>Table2[[#This Row],[pledged]]/Table2[[#This Row],[backers_count]]</f>
        <v>98.78947368421052</v>
      </c>
      <c r="Q1775" t="str">
        <f>LEFT(Table2[[#This Row],[Category and Sub-Category]],FIND("/",Table2[[#This Row],[Category and Sub-Category]],1)-1)</f>
        <v>photography</v>
      </c>
      <c r="R1775" t="str">
        <f>RIGHT(Table2[[#This Row],[Category and Sub-Category]],LEN(Table2[[#This Row],[Category and Sub-Category]])-FIND("/",Table2[[#This Row],[Category and Sub-Category]],1))</f>
        <v>photobooks</v>
      </c>
      <c r="S1775" s="13">
        <f>(((Table2[[#This Row],[launched_at]]/60)/60)/24)+DATE(1970,1,1)</f>
        <v>41978.760393518518</v>
      </c>
      <c r="T1775" s="13">
        <f>(((Table2[[#This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Table2[[#This Row],[pledged]]/Table2[[#This Row],[goal]]</f>
        <v>0.4592</v>
      </c>
      <c r="P1776" s="8">
        <f>Table2[[#This Row],[pledged]]/Table2[[#This Row],[backers_count]]</f>
        <v>88.307692307692307</v>
      </c>
      <c r="Q1776" t="str">
        <f>LEFT(Table2[[#This Row],[Category and Sub-Category]],FIND("/",Table2[[#This Row],[Category and Sub-Category]],1)-1)</f>
        <v>photography</v>
      </c>
      <c r="R1776" t="str">
        <f>RIGHT(Table2[[#This Row],[Category and Sub-Category]],LEN(Table2[[#This Row],[Category and Sub-Category]])-FIND("/",Table2[[#This Row],[Category and Sub-Category]],1))</f>
        <v>photobooks</v>
      </c>
      <c r="S1776" s="13">
        <f>(((Table2[[#This Row],[launched_at]]/60)/60)/24)+DATE(1970,1,1)</f>
        <v>41930.218657407408</v>
      </c>
      <c r="T1776" s="13">
        <f>(((Table2[[#This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Table2[[#This Row],[pledged]]/Table2[[#This Row],[goal]]</f>
        <v>0.65101538461538466</v>
      </c>
      <c r="P1777" s="8">
        <f>Table2[[#This Row],[pledged]]/Table2[[#This Row],[backers_count]]</f>
        <v>170.62903225806451</v>
      </c>
      <c r="Q1777" t="str">
        <f>LEFT(Table2[[#This Row],[Category and Sub-Category]],FIND("/",Table2[[#This Row],[Category and Sub-Category]],1)-1)</f>
        <v>photography</v>
      </c>
      <c r="R1777" t="str">
        <f>RIGHT(Table2[[#This Row],[Category and Sub-Category]],LEN(Table2[[#This Row],[Category and Sub-Category]])-FIND("/",Table2[[#This Row],[Category and Sub-Category]],1))</f>
        <v>photobooks</v>
      </c>
      <c r="S1777" s="13">
        <f>(((Table2[[#This Row],[launched_at]]/60)/60)/24)+DATE(1970,1,1)</f>
        <v>41891.976388888892</v>
      </c>
      <c r="T1777" s="13">
        <f>(((Table2[[#This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Table2[[#This Row],[pledged]]/Table2[[#This Row],[goal]]</f>
        <v>6.7000000000000004E-2</v>
      </c>
      <c r="P1778" s="8">
        <f>Table2[[#This Row],[pledged]]/Table2[[#This Row],[backers_count]]</f>
        <v>83.75</v>
      </c>
      <c r="Q1778" t="str">
        <f>LEFT(Table2[[#This Row],[Category and Sub-Category]],FIND("/",Table2[[#This Row],[Category and Sub-Category]],1)-1)</f>
        <v>photography</v>
      </c>
      <c r="R1778" t="str">
        <f>RIGHT(Table2[[#This Row],[Category and Sub-Category]],LEN(Table2[[#This Row],[Category and Sub-Category]])-FIND("/",Table2[[#This Row],[Category and Sub-Category]],1))</f>
        <v>photobooks</v>
      </c>
      <c r="S1778" s="13">
        <f>(((Table2[[#This Row],[launched_at]]/60)/60)/24)+DATE(1970,1,1)</f>
        <v>41905.95684027778</v>
      </c>
      <c r="T1778" s="13">
        <f>(((Table2[[#This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Table2[[#This Row],[pledged]]/Table2[[#This Row],[goal]]</f>
        <v>0.135625</v>
      </c>
      <c r="P1779" s="8">
        <f>Table2[[#This Row],[pledged]]/Table2[[#This Row],[backers_count]]</f>
        <v>65.099999999999994</v>
      </c>
      <c r="Q1779" t="str">
        <f>LEFT(Table2[[#This Row],[Category and Sub-Category]],FIND("/",Table2[[#This Row],[Category and Sub-Category]],1)-1)</f>
        <v>photography</v>
      </c>
      <c r="R1779" t="str">
        <f>RIGHT(Table2[[#This Row],[Category and Sub-Category]],LEN(Table2[[#This Row],[Category and Sub-Category]])-FIND("/",Table2[[#This Row],[Category and Sub-Category]],1))</f>
        <v>photobooks</v>
      </c>
      <c r="S1779" s="13">
        <f>(((Table2[[#This Row],[launched_at]]/60)/60)/24)+DATE(1970,1,1)</f>
        <v>42025.357094907406</v>
      </c>
      <c r="T1779" s="13">
        <f>(((Table2[[#This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Table2[[#This Row],[pledged]]/Table2[[#This Row],[goal]]</f>
        <v>1.9900000000000001E-2</v>
      </c>
      <c r="P1780" s="8">
        <f>Table2[[#This Row],[pledged]]/Table2[[#This Row],[backers_count]]</f>
        <v>66.333333333333329</v>
      </c>
      <c r="Q1780" t="str">
        <f>LEFT(Table2[[#This Row],[Category and Sub-Category]],FIND("/",Table2[[#This Row],[Category and Sub-Category]],1)-1)</f>
        <v>photography</v>
      </c>
      <c r="R1780" t="str">
        <f>RIGHT(Table2[[#This Row],[Category and Sub-Category]],LEN(Table2[[#This Row],[Category and Sub-Category]])-FIND("/",Table2[[#This Row],[Category and Sub-Category]],1))</f>
        <v>photobooks</v>
      </c>
      <c r="S1780" s="13">
        <f>(((Table2[[#This Row],[launched_at]]/60)/60)/24)+DATE(1970,1,1)</f>
        <v>42045.86336805555</v>
      </c>
      <c r="T1780" s="13">
        <f>(((Table2[[#This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Table2[[#This Row],[pledged]]/Table2[[#This Row],[goal]]</f>
        <v>0.36236363636363639</v>
      </c>
      <c r="P1781" s="8">
        <f>Table2[[#This Row],[pledged]]/Table2[[#This Row],[backers_count]]</f>
        <v>104.89473684210526</v>
      </c>
      <c r="Q1781" t="str">
        <f>LEFT(Table2[[#This Row],[Category and Sub-Category]],FIND("/",Table2[[#This Row],[Category and Sub-Category]],1)-1)</f>
        <v>photography</v>
      </c>
      <c r="R1781" t="str">
        <f>RIGHT(Table2[[#This Row],[Category and Sub-Category]],LEN(Table2[[#This Row],[Category and Sub-Category]])-FIND("/",Table2[[#This Row],[Category and Sub-Category]],1))</f>
        <v>photobooks</v>
      </c>
      <c r="S1781" s="13">
        <f>(((Table2[[#This Row],[launched_at]]/60)/60)/24)+DATE(1970,1,1)</f>
        <v>42585.691898148143</v>
      </c>
      <c r="T1781" s="13">
        <f>(((Table2[[#This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Table2[[#This Row],[pledged]]/Table2[[#This Row],[goal]]</f>
        <v>0.39743333333333336</v>
      </c>
      <c r="P1782" s="8">
        <f>Table2[[#This Row],[pledged]]/Table2[[#This Row],[backers_count]]</f>
        <v>78.440789473684205</v>
      </c>
      <c r="Q1782" t="str">
        <f>LEFT(Table2[[#This Row],[Category and Sub-Category]],FIND("/",Table2[[#This Row],[Category and Sub-Category]],1)-1)</f>
        <v>photography</v>
      </c>
      <c r="R1782" t="str">
        <f>RIGHT(Table2[[#This Row],[Category and Sub-Category]],LEN(Table2[[#This Row],[Category and Sub-Category]])-FIND("/",Table2[[#This Row],[Category and Sub-Category]],1))</f>
        <v>photobooks</v>
      </c>
      <c r="S1782" s="13">
        <f>(((Table2[[#This Row],[launched_at]]/60)/60)/24)+DATE(1970,1,1)</f>
        <v>42493.600810185191</v>
      </c>
      <c r="T1782" s="13">
        <f>(((Table2[[#This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Table2[[#This Row],[pledged]]/Table2[[#This Row],[goal]]</f>
        <v>0.25763636363636366</v>
      </c>
      <c r="P1783" s="8">
        <f>Table2[[#This Row],[pledged]]/Table2[[#This Row],[backers_count]]</f>
        <v>59.041666666666664</v>
      </c>
      <c r="Q1783" t="str">
        <f>LEFT(Table2[[#This Row],[Category and Sub-Category]],FIND("/",Table2[[#This Row],[Category and Sub-Category]],1)-1)</f>
        <v>photography</v>
      </c>
      <c r="R1783" t="str">
        <f>RIGHT(Table2[[#This Row],[Category and Sub-Category]],LEN(Table2[[#This Row],[Category and Sub-Category]])-FIND("/",Table2[[#This Row],[Category and Sub-Category]],1))</f>
        <v>photobooks</v>
      </c>
      <c r="S1783" s="13">
        <f>(((Table2[[#This Row],[launched_at]]/60)/60)/24)+DATE(1970,1,1)</f>
        <v>42597.617418981477</v>
      </c>
      <c r="T1783" s="13">
        <f>(((Table2[[#This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Table2[[#This Row],[pledged]]/Table2[[#This Row],[goal]]</f>
        <v>0.15491428571428573</v>
      </c>
      <c r="P1784" s="8">
        <f>Table2[[#This Row],[pledged]]/Table2[[#This Row],[backers_count]]</f>
        <v>71.34210526315789</v>
      </c>
      <c r="Q1784" t="str">
        <f>LEFT(Table2[[#This Row],[Category and Sub-Category]],FIND("/",Table2[[#This Row],[Category and Sub-Category]],1)-1)</f>
        <v>photography</v>
      </c>
      <c r="R1784" t="str">
        <f>RIGHT(Table2[[#This Row],[Category and Sub-Category]],LEN(Table2[[#This Row],[Category and Sub-Category]])-FIND("/",Table2[[#This Row],[Category and Sub-Category]],1))</f>
        <v>photobooks</v>
      </c>
      <c r="S1784" s="13">
        <f>(((Table2[[#This Row],[launched_at]]/60)/60)/24)+DATE(1970,1,1)</f>
        <v>42388.575104166666</v>
      </c>
      <c r="T1784" s="13">
        <f>(((Table2[[#This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Table2[[#This Row],[pledged]]/Table2[[#This Row],[goal]]</f>
        <v>0.236925</v>
      </c>
      <c r="P1785" s="8">
        <f>Table2[[#This Row],[pledged]]/Table2[[#This Row],[backers_count]]</f>
        <v>51.227027027027027</v>
      </c>
      <c r="Q1785" t="str">
        <f>LEFT(Table2[[#This Row],[Category and Sub-Category]],FIND("/",Table2[[#This Row],[Category and Sub-Category]],1)-1)</f>
        <v>photography</v>
      </c>
      <c r="R1785" t="str">
        <f>RIGHT(Table2[[#This Row],[Category and Sub-Category]],LEN(Table2[[#This Row],[Category and Sub-Category]])-FIND("/",Table2[[#This Row],[Category and Sub-Category]],1))</f>
        <v>photobooks</v>
      </c>
      <c r="S1785" s="13">
        <f>(((Table2[[#This Row],[launched_at]]/60)/60)/24)+DATE(1970,1,1)</f>
        <v>42115.949976851851</v>
      </c>
      <c r="T1785" s="13">
        <f>(((Table2[[#This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Table2[[#This Row],[pledged]]/Table2[[#This Row],[goal]]</f>
        <v>0.39760000000000001</v>
      </c>
      <c r="P1786" s="8">
        <f>Table2[[#This Row],[pledged]]/Table2[[#This Row],[backers_count]]</f>
        <v>60.242424242424242</v>
      </c>
      <c r="Q1786" t="str">
        <f>LEFT(Table2[[#This Row],[Category and Sub-Category]],FIND("/",Table2[[#This Row],[Category and Sub-Category]],1)-1)</f>
        <v>photography</v>
      </c>
      <c r="R1786" t="str">
        <f>RIGHT(Table2[[#This Row],[Category and Sub-Category]],LEN(Table2[[#This Row],[Category and Sub-Category]])-FIND("/",Table2[[#This Row],[Category and Sub-Category]],1))</f>
        <v>photobooks</v>
      </c>
      <c r="S1786" s="13">
        <f>(((Table2[[#This Row],[launched_at]]/60)/60)/24)+DATE(1970,1,1)</f>
        <v>42003.655555555553</v>
      </c>
      <c r="T1786" s="13">
        <f>(((Table2[[#This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Table2[[#This Row],[pledged]]/Table2[[#This Row],[goal]]</f>
        <v>0.20220833333333332</v>
      </c>
      <c r="P1787" s="8">
        <f>Table2[[#This Row],[pledged]]/Table2[[#This Row],[backers_count]]</f>
        <v>44.935185185185183</v>
      </c>
      <c r="Q1787" t="str">
        <f>LEFT(Table2[[#This Row],[Category and Sub-Category]],FIND("/",Table2[[#This Row],[Category and Sub-Category]],1)-1)</f>
        <v>photography</v>
      </c>
      <c r="R1787" t="str">
        <f>RIGHT(Table2[[#This Row],[Category and Sub-Category]],LEN(Table2[[#This Row],[Category and Sub-Category]])-FIND("/",Table2[[#This Row],[Category and Sub-Category]],1))</f>
        <v>photobooks</v>
      </c>
      <c r="S1787" s="13">
        <f>(((Table2[[#This Row],[launched_at]]/60)/60)/24)+DATE(1970,1,1)</f>
        <v>41897.134895833333</v>
      </c>
      <c r="T1787" s="13">
        <f>(((Table2[[#This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Table2[[#This Row],[pledged]]/Table2[[#This Row],[goal]]</f>
        <v>0.47631578947368419</v>
      </c>
      <c r="P1788" s="8">
        <f>Table2[[#This Row],[pledged]]/Table2[[#This Row],[backers_count]]</f>
        <v>31.206896551724139</v>
      </c>
      <c r="Q1788" t="str">
        <f>LEFT(Table2[[#This Row],[Category and Sub-Category]],FIND("/",Table2[[#This Row],[Category and Sub-Category]],1)-1)</f>
        <v>photography</v>
      </c>
      <c r="R1788" t="str">
        <f>RIGHT(Table2[[#This Row],[Category and Sub-Category]],LEN(Table2[[#This Row],[Category and Sub-Category]])-FIND("/",Table2[[#This Row],[Category and Sub-Category]],1))</f>
        <v>photobooks</v>
      </c>
      <c r="S1788" s="13">
        <f>(((Table2[[#This Row],[launched_at]]/60)/60)/24)+DATE(1970,1,1)</f>
        <v>41958.550659722227</v>
      </c>
      <c r="T1788" s="13">
        <f>(((Table2[[#This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Table2[[#This Row],[pledged]]/Table2[[#This Row],[goal]]</f>
        <v>0.15329999999999999</v>
      </c>
      <c r="P1789" s="8">
        <f>Table2[[#This Row],[pledged]]/Table2[[#This Row],[backers_count]]</f>
        <v>63.875</v>
      </c>
      <c r="Q1789" t="str">
        <f>LEFT(Table2[[#This Row],[Category and Sub-Category]],FIND("/",Table2[[#This Row],[Category and Sub-Category]],1)-1)</f>
        <v>photography</v>
      </c>
      <c r="R1789" t="str">
        <f>RIGHT(Table2[[#This Row],[Category and Sub-Category]],LEN(Table2[[#This Row],[Category and Sub-Category]])-FIND("/",Table2[[#This Row],[Category and Sub-Category]],1))</f>
        <v>photobooks</v>
      </c>
      <c r="S1789" s="13">
        <f>(((Table2[[#This Row],[launched_at]]/60)/60)/24)+DATE(1970,1,1)</f>
        <v>42068.65552083333</v>
      </c>
      <c r="T1789" s="13">
        <f>(((Table2[[#This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Table2[[#This Row],[pledged]]/Table2[[#This Row],[goal]]</f>
        <v>1.3818181818181818E-2</v>
      </c>
      <c r="P1790" s="8">
        <f>Table2[[#This Row],[pledged]]/Table2[[#This Row],[backers_count]]</f>
        <v>19</v>
      </c>
      <c r="Q1790" t="str">
        <f>LEFT(Table2[[#This Row],[Category and Sub-Category]],FIND("/",Table2[[#This Row],[Category and Sub-Category]],1)-1)</f>
        <v>photography</v>
      </c>
      <c r="R1790" t="str">
        <f>RIGHT(Table2[[#This Row],[Category and Sub-Category]],LEN(Table2[[#This Row],[Category and Sub-Category]])-FIND("/",Table2[[#This Row],[Category and Sub-Category]],1))</f>
        <v>photobooks</v>
      </c>
      <c r="S1790" s="13">
        <f>(((Table2[[#This Row],[launched_at]]/60)/60)/24)+DATE(1970,1,1)</f>
        <v>41913.94840277778</v>
      </c>
      <c r="T1790" s="13">
        <f>(((Table2[[#This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Table2[[#This Row],[pledged]]/Table2[[#This Row],[goal]]</f>
        <v>5.0000000000000001E-3</v>
      </c>
      <c r="P1791" s="8">
        <f>Table2[[#This Row],[pledged]]/Table2[[#This Row],[backers_count]]</f>
        <v>10</v>
      </c>
      <c r="Q1791" t="str">
        <f>LEFT(Table2[[#This Row],[Category and Sub-Category]],FIND("/",Table2[[#This Row],[Category and Sub-Category]],1)-1)</f>
        <v>photography</v>
      </c>
      <c r="R1791" t="str">
        <f>RIGHT(Table2[[#This Row],[Category and Sub-Category]],LEN(Table2[[#This Row],[Category and Sub-Category]])-FIND("/",Table2[[#This Row],[Category and Sub-Category]],1))</f>
        <v>photobooks</v>
      </c>
      <c r="S1791" s="13">
        <f>(((Table2[[#This Row],[launched_at]]/60)/60)/24)+DATE(1970,1,1)</f>
        <v>41956.250034722223</v>
      </c>
      <c r="T1791" s="13">
        <f>(((Table2[[#This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Table2[[#This Row],[pledged]]/Table2[[#This Row],[goal]]</f>
        <v>4.9575757575757579E-2</v>
      </c>
      <c r="P1792" s="8">
        <f>Table2[[#This Row],[pledged]]/Table2[[#This Row],[backers_count]]</f>
        <v>109.06666666666666</v>
      </c>
      <c r="Q1792" t="str">
        <f>LEFT(Table2[[#This Row],[Category and Sub-Category]],FIND("/",Table2[[#This Row],[Category and Sub-Category]],1)-1)</f>
        <v>photography</v>
      </c>
      <c r="R1792" t="str">
        <f>RIGHT(Table2[[#This Row],[Category and Sub-Category]],LEN(Table2[[#This Row],[Category and Sub-Category]])-FIND("/",Table2[[#This Row],[Category and Sub-Category]],1))</f>
        <v>photobooks</v>
      </c>
      <c r="S1792" s="13">
        <f>(((Table2[[#This Row],[launched_at]]/60)/60)/24)+DATE(1970,1,1)</f>
        <v>42010.674513888895</v>
      </c>
      <c r="T1792" s="13">
        <f>(((Table2[[#This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Table2[[#This Row],[pledged]]/Table2[[#This Row],[goal]]</f>
        <v>3.5666666666666666E-2</v>
      </c>
      <c r="P1793" s="8">
        <f>Table2[[#This Row],[pledged]]/Table2[[#This Row],[backers_count]]</f>
        <v>26.75</v>
      </c>
      <c r="Q1793" t="str">
        <f>LEFT(Table2[[#This Row],[Category and Sub-Category]],FIND("/",Table2[[#This Row],[Category and Sub-Category]],1)-1)</f>
        <v>photography</v>
      </c>
      <c r="R1793" t="str">
        <f>RIGHT(Table2[[#This Row],[Category and Sub-Category]],LEN(Table2[[#This Row],[Category and Sub-Category]])-FIND("/",Table2[[#This Row],[Category and Sub-Category]],1))</f>
        <v>photobooks</v>
      </c>
      <c r="S1793" s="13">
        <f>(((Table2[[#This Row],[launched_at]]/60)/60)/24)+DATE(1970,1,1)</f>
        <v>41973.740335648152</v>
      </c>
      <c r="T1793" s="13">
        <f>(((Table2[[#This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Table2[[#This Row],[pledged]]/Table2[[#This Row],[goal]]</f>
        <v>0.61124000000000001</v>
      </c>
      <c r="P1794" s="8">
        <f>Table2[[#This Row],[pledged]]/Table2[[#This Row],[backers_count]]</f>
        <v>109.93525179856115</v>
      </c>
      <c r="Q1794" t="str">
        <f>LEFT(Table2[[#This Row],[Category and Sub-Category]],FIND("/",Table2[[#This Row],[Category and Sub-Category]],1)-1)</f>
        <v>photography</v>
      </c>
      <c r="R1794" t="str">
        <f>RIGHT(Table2[[#This Row],[Category and Sub-Category]],LEN(Table2[[#This Row],[Category and Sub-Category]])-FIND("/",Table2[[#This Row],[Category and Sub-Category]],1))</f>
        <v>photobooks</v>
      </c>
      <c r="S1794" s="13">
        <f>(((Table2[[#This Row],[launched_at]]/60)/60)/24)+DATE(1970,1,1)</f>
        <v>42189.031041666662</v>
      </c>
      <c r="T1794" s="13">
        <f>(((Table2[[#This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Table2[[#This Row],[pledged]]/Table2[[#This Row],[goal]]</f>
        <v>1.3333333333333334E-2</v>
      </c>
      <c r="P1795" s="8">
        <f>Table2[[#This Row],[pledged]]/Table2[[#This Row],[backers_count]]</f>
        <v>20</v>
      </c>
      <c r="Q1795" t="str">
        <f>LEFT(Table2[[#This Row],[Category and Sub-Category]],FIND("/",Table2[[#This Row],[Category and Sub-Category]],1)-1)</f>
        <v>photography</v>
      </c>
      <c r="R1795" t="str">
        <f>RIGHT(Table2[[#This Row],[Category and Sub-Category]],LEN(Table2[[#This Row],[Category and Sub-Category]])-FIND("/",Table2[[#This Row],[Category and Sub-Category]],1))</f>
        <v>photobooks</v>
      </c>
      <c r="S1795" s="13">
        <f>(((Table2[[#This Row],[launched_at]]/60)/60)/24)+DATE(1970,1,1)</f>
        <v>41940.89166666667</v>
      </c>
      <c r="T1795" s="13">
        <f>(((Table2[[#This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Table2[[#This Row],[pledged]]/Table2[[#This Row],[goal]]</f>
        <v>0.11077777777777778</v>
      </c>
      <c r="P1796" s="8">
        <f>Table2[[#This Row],[pledged]]/Table2[[#This Row],[backers_count]]</f>
        <v>55.388888888888886</v>
      </c>
      <c r="Q1796" t="str">
        <f>LEFT(Table2[[#This Row],[Category and Sub-Category]],FIND("/",Table2[[#This Row],[Category and Sub-Category]],1)-1)</f>
        <v>photography</v>
      </c>
      <c r="R1796" t="str">
        <f>RIGHT(Table2[[#This Row],[Category and Sub-Category]],LEN(Table2[[#This Row],[Category and Sub-Category]])-FIND("/",Table2[[#This Row],[Category and Sub-Category]],1))</f>
        <v>photobooks</v>
      </c>
      <c r="S1796" s="13">
        <f>(((Table2[[#This Row],[launched_at]]/60)/60)/24)+DATE(1970,1,1)</f>
        <v>42011.551180555558</v>
      </c>
      <c r="T1796" s="13">
        <f>(((Table2[[#This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Table2[[#This Row],[pledged]]/Table2[[#This Row],[goal]]</f>
        <v>0.38735714285714284</v>
      </c>
      <c r="P1797" s="8">
        <f>Table2[[#This Row],[pledged]]/Table2[[#This Row],[backers_count]]</f>
        <v>133.90123456790124</v>
      </c>
      <c r="Q1797" t="str">
        <f>LEFT(Table2[[#This Row],[Category and Sub-Category]],FIND("/",Table2[[#This Row],[Category and Sub-Category]],1)-1)</f>
        <v>photography</v>
      </c>
      <c r="R1797" t="str">
        <f>RIGHT(Table2[[#This Row],[Category and Sub-Category]],LEN(Table2[[#This Row],[Category and Sub-Category]])-FIND("/",Table2[[#This Row],[Category and Sub-Category]],1))</f>
        <v>photobooks</v>
      </c>
      <c r="S1797" s="13">
        <f>(((Table2[[#This Row],[launched_at]]/60)/60)/24)+DATE(1970,1,1)</f>
        <v>42628.288668981477</v>
      </c>
      <c r="T1797" s="13">
        <f>(((Table2[[#This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Table2[[#This Row],[pledged]]/Table2[[#This Row],[goal]]</f>
        <v>0.22052631578947368</v>
      </c>
      <c r="P1798" s="8">
        <f>Table2[[#This Row],[pledged]]/Table2[[#This Row],[backers_count]]</f>
        <v>48.720930232558139</v>
      </c>
      <c r="Q1798" t="str">
        <f>LEFT(Table2[[#This Row],[Category and Sub-Category]],FIND("/",Table2[[#This Row],[Category and Sub-Category]],1)-1)</f>
        <v>photography</v>
      </c>
      <c r="R1798" t="str">
        <f>RIGHT(Table2[[#This Row],[Category and Sub-Category]],LEN(Table2[[#This Row],[Category and Sub-Category]])-FIND("/",Table2[[#This Row],[Category and Sub-Category]],1))</f>
        <v>photobooks</v>
      </c>
      <c r="S1798" s="13">
        <f>(((Table2[[#This Row],[launched_at]]/60)/60)/24)+DATE(1970,1,1)</f>
        <v>42515.439421296294</v>
      </c>
      <c r="T1798" s="13">
        <f>(((Table2[[#This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Table2[[#This Row],[pledged]]/Table2[[#This Row],[goal]]</f>
        <v>0.67549999999999999</v>
      </c>
      <c r="P1799" s="8">
        <f>Table2[[#This Row],[pledged]]/Table2[[#This Row],[backers_count]]</f>
        <v>48.25</v>
      </c>
      <c r="Q1799" t="str">
        <f>LEFT(Table2[[#This Row],[Category and Sub-Category]],FIND("/",Table2[[#This Row],[Category and Sub-Category]],1)-1)</f>
        <v>photography</v>
      </c>
      <c r="R1799" t="str">
        <f>RIGHT(Table2[[#This Row],[Category and Sub-Category]],LEN(Table2[[#This Row],[Category and Sub-Category]])-FIND("/",Table2[[#This Row],[Category and Sub-Category]],1))</f>
        <v>photobooks</v>
      </c>
      <c r="S1799" s="13">
        <f>(((Table2[[#This Row],[launched_at]]/60)/60)/24)+DATE(1970,1,1)</f>
        <v>42689.56931712963</v>
      </c>
      <c r="T1799" s="13">
        <f>(((Table2[[#This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Table2[[#This Row],[pledged]]/Table2[[#This Row],[goal]]</f>
        <v>0.136375</v>
      </c>
      <c r="P1800" s="8">
        <f>Table2[[#This Row],[pledged]]/Table2[[#This Row],[backers_count]]</f>
        <v>58.972972972972975</v>
      </c>
      <c r="Q1800" t="str">
        <f>LEFT(Table2[[#This Row],[Category and Sub-Category]],FIND("/",Table2[[#This Row],[Category and Sub-Category]],1)-1)</f>
        <v>photography</v>
      </c>
      <c r="R1800" t="str">
        <f>RIGHT(Table2[[#This Row],[Category and Sub-Category]],LEN(Table2[[#This Row],[Category and Sub-Category]])-FIND("/",Table2[[#This Row],[Category and Sub-Category]],1))</f>
        <v>photobooks</v>
      </c>
      <c r="S1800" s="13">
        <f>(((Table2[[#This Row],[launched_at]]/60)/60)/24)+DATE(1970,1,1)</f>
        <v>42344.32677083333</v>
      </c>
      <c r="T1800" s="13">
        <f>(((Table2[[#This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Table2[[#This Row],[pledged]]/Table2[[#This Row],[goal]]</f>
        <v>1.7457500000000001E-2</v>
      </c>
      <c r="P1801" s="8">
        <f>Table2[[#This Row],[pledged]]/Table2[[#This Row],[backers_count]]</f>
        <v>11.638333333333334</v>
      </c>
      <c r="Q1801" t="str">
        <f>LEFT(Table2[[#This Row],[Category and Sub-Category]],FIND("/",Table2[[#This Row],[Category and Sub-Category]],1)-1)</f>
        <v>photography</v>
      </c>
      <c r="R1801" t="str">
        <f>RIGHT(Table2[[#This Row],[Category and Sub-Category]],LEN(Table2[[#This Row],[Category and Sub-Category]])-FIND("/",Table2[[#This Row],[Category and Sub-Category]],1))</f>
        <v>photobooks</v>
      </c>
      <c r="S1801" s="13">
        <f>(((Table2[[#This Row],[launched_at]]/60)/60)/24)+DATE(1970,1,1)</f>
        <v>41934.842685185184</v>
      </c>
      <c r="T1801" s="13">
        <f>(((Table2[[#This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Table2[[#This Row],[pledged]]/Table2[[#This Row],[goal]]</f>
        <v>0.20449632511889321</v>
      </c>
      <c r="P1802" s="8">
        <f>Table2[[#This Row],[pledged]]/Table2[[#This Row],[backers_count]]</f>
        <v>83.716814159292042</v>
      </c>
      <c r="Q1802" t="str">
        <f>LEFT(Table2[[#This Row],[Category and Sub-Category]],FIND("/",Table2[[#This Row],[Category and Sub-Category]],1)-1)</f>
        <v>photography</v>
      </c>
      <c r="R1802" t="str">
        <f>RIGHT(Table2[[#This Row],[Category and Sub-Category]],LEN(Table2[[#This Row],[Category and Sub-Category]])-FIND("/",Table2[[#This Row],[Category and Sub-Category]],1))</f>
        <v>photobooks</v>
      </c>
      <c r="S1802" s="13">
        <f>(((Table2[[#This Row],[launched_at]]/60)/60)/24)+DATE(1970,1,1)</f>
        <v>42623.606134259258</v>
      </c>
      <c r="T1802" s="13">
        <f>(((Table2[[#This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Table2[[#This Row],[pledged]]/Table2[[#This Row],[goal]]</f>
        <v>0.13852941176470587</v>
      </c>
      <c r="P1803" s="8">
        <f>Table2[[#This Row],[pledged]]/Table2[[#This Row],[backers_count]]</f>
        <v>63.648648648648646</v>
      </c>
      <c r="Q1803" t="str">
        <f>LEFT(Table2[[#This Row],[Category and Sub-Category]],FIND("/",Table2[[#This Row],[Category and Sub-Category]],1)-1)</f>
        <v>photography</v>
      </c>
      <c r="R1803" t="str">
        <f>RIGHT(Table2[[#This Row],[Category and Sub-Category]],LEN(Table2[[#This Row],[Category and Sub-Category]])-FIND("/",Table2[[#This Row],[Category and Sub-Category]],1))</f>
        <v>photobooks</v>
      </c>
      <c r="S1803" s="13">
        <f>(((Table2[[#This Row],[launched_at]]/60)/60)/24)+DATE(1970,1,1)</f>
        <v>42321.660509259258</v>
      </c>
      <c r="T1803" s="13">
        <f>(((Table2[[#This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Table2[[#This Row],[pledged]]/Table2[[#This Row],[goal]]</f>
        <v>0.48485714285714288</v>
      </c>
      <c r="P1804" s="8">
        <f>Table2[[#This Row],[pledged]]/Table2[[#This Row],[backers_count]]</f>
        <v>94.277777777777771</v>
      </c>
      <c r="Q1804" t="str">
        <f>LEFT(Table2[[#This Row],[Category and Sub-Category]],FIND("/",Table2[[#This Row],[Category and Sub-Category]],1)-1)</f>
        <v>photography</v>
      </c>
      <c r="R1804" t="str">
        <f>RIGHT(Table2[[#This Row],[Category and Sub-Category]],LEN(Table2[[#This Row],[Category and Sub-Category]])-FIND("/",Table2[[#This Row],[Category and Sub-Category]],1))</f>
        <v>photobooks</v>
      </c>
      <c r="S1804" s="13">
        <f>(((Table2[[#This Row],[launched_at]]/60)/60)/24)+DATE(1970,1,1)</f>
        <v>42159.47256944445</v>
      </c>
      <c r="T1804" s="13">
        <f>(((Table2[[#This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Table2[[#This Row],[pledged]]/Table2[[#This Row],[goal]]</f>
        <v>0.308</v>
      </c>
      <c r="P1805" s="8">
        <f>Table2[[#This Row],[pledged]]/Table2[[#This Row],[backers_count]]</f>
        <v>71.86666666666666</v>
      </c>
      <c r="Q1805" t="str">
        <f>LEFT(Table2[[#This Row],[Category and Sub-Category]],FIND("/",Table2[[#This Row],[Category and Sub-Category]],1)-1)</f>
        <v>photography</v>
      </c>
      <c r="R1805" t="str">
        <f>RIGHT(Table2[[#This Row],[Category and Sub-Category]],LEN(Table2[[#This Row],[Category and Sub-Category]])-FIND("/",Table2[[#This Row],[Category and Sub-Category]],1))</f>
        <v>photobooks</v>
      </c>
      <c r="S1805" s="13">
        <f>(((Table2[[#This Row],[launched_at]]/60)/60)/24)+DATE(1970,1,1)</f>
        <v>42018.071550925932</v>
      </c>
      <c r="T1805" s="13">
        <f>(((Table2[[#This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Table2[[#This Row],[pledged]]/Table2[[#This Row],[goal]]</f>
        <v>0.35174193548387095</v>
      </c>
      <c r="P1806" s="8">
        <f>Table2[[#This Row],[pledged]]/Table2[[#This Row],[backers_count]]</f>
        <v>104.84615384615384</v>
      </c>
      <c r="Q1806" t="str">
        <f>LEFT(Table2[[#This Row],[Category and Sub-Category]],FIND("/",Table2[[#This Row],[Category and Sub-Category]],1)-1)</f>
        <v>photography</v>
      </c>
      <c r="R1806" t="str">
        <f>RIGHT(Table2[[#This Row],[Category and Sub-Category]],LEN(Table2[[#This Row],[Category and Sub-Category]])-FIND("/",Table2[[#This Row],[Category and Sub-Category]],1))</f>
        <v>photobooks</v>
      </c>
      <c r="S1806" s="13">
        <f>(((Table2[[#This Row],[launched_at]]/60)/60)/24)+DATE(1970,1,1)</f>
        <v>42282.678287037037</v>
      </c>
      <c r="T1806" s="13">
        <f>(((Table2[[#This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Table2[[#This Row],[pledged]]/Table2[[#This Row],[goal]]</f>
        <v>0.36404444444444445</v>
      </c>
      <c r="P1807" s="8">
        <f>Table2[[#This Row],[pledged]]/Table2[[#This Row],[backers_count]]</f>
        <v>67.139344262295083</v>
      </c>
      <c r="Q1807" t="str">
        <f>LEFT(Table2[[#This Row],[Category and Sub-Category]],FIND("/",Table2[[#This Row],[Category and Sub-Category]],1)-1)</f>
        <v>photography</v>
      </c>
      <c r="R1807" t="str">
        <f>RIGHT(Table2[[#This Row],[Category and Sub-Category]],LEN(Table2[[#This Row],[Category and Sub-Category]])-FIND("/",Table2[[#This Row],[Category and Sub-Category]],1))</f>
        <v>photobooks</v>
      </c>
      <c r="S1807" s="13">
        <f>(((Table2[[#This Row],[launched_at]]/60)/60)/24)+DATE(1970,1,1)</f>
        <v>42247.803912037038</v>
      </c>
      <c r="T1807" s="13">
        <f>(((Table2[[#This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Table2[[#This Row],[pledged]]/Table2[[#This Row],[goal]]</f>
        <v>2.955E-2</v>
      </c>
      <c r="P1808" s="8">
        <f>Table2[[#This Row],[pledged]]/Table2[[#This Row],[backers_count]]</f>
        <v>73.875</v>
      </c>
      <c r="Q1808" t="str">
        <f>LEFT(Table2[[#This Row],[Category and Sub-Category]],FIND("/",Table2[[#This Row],[Category and Sub-Category]],1)-1)</f>
        <v>photography</v>
      </c>
      <c r="R1808" t="str">
        <f>RIGHT(Table2[[#This Row],[Category and Sub-Category]],LEN(Table2[[#This Row],[Category and Sub-Category]])-FIND("/",Table2[[#This Row],[Category and Sub-Category]],1))</f>
        <v>photobooks</v>
      </c>
      <c r="S1808" s="13">
        <f>(((Table2[[#This Row],[launched_at]]/60)/60)/24)+DATE(1970,1,1)</f>
        <v>41877.638298611113</v>
      </c>
      <c r="T1808" s="13">
        <f>(((Table2[[#This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Table2[[#This Row],[pledged]]/Table2[[#This Row],[goal]]</f>
        <v>0.1106</v>
      </c>
      <c r="P1809" s="8">
        <f>Table2[[#This Row],[pledged]]/Table2[[#This Row],[backers_count]]</f>
        <v>69.125</v>
      </c>
      <c r="Q1809" t="str">
        <f>LEFT(Table2[[#This Row],[Category and Sub-Category]],FIND("/",Table2[[#This Row],[Category and Sub-Category]],1)-1)</f>
        <v>photography</v>
      </c>
      <c r="R1809" t="str">
        <f>RIGHT(Table2[[#This Row],[Category and Sub-Category]],LEN(Table2[[#This Row],[Category and Sub-Category]])-FIND("/",Table2[[#This Row],[Category and Sub-Category]],1))</f>
        <v>photobooks</v>
      </c>
      <c r="S1809" s="13">
        <f>(((Table2[[#This Row],[launched_at]]/60)/60)/24)+DATE(1970,1,1)</f>
        <v>41880.068437499998</v>
      </c>
      <c r="T1809" s="13">
        <f>(((Table2[[#This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Table2[[#This Row],[pledged]]/Table2[[#This Row],[goal]]</f>
        <v>0.41407142857142859</v>
      </c>
      <c r="P1810" s="8">
        <f>Table2[[#This Row],[pledged]]/Table2[[#This Row],[backers_count]]</f>
        <v>120.77083333333333</v>
      </c>
      <c r="Q1810" t="str">
        <f>LEFT(Table2[[#This Row],[Category and Sub-Category]],FIND("/",Table2[[#This Row],[Category and Sub-Category]],1)-1)</f>
        <v>photography</v>
      </c>
      <c r="R1810" t="str">
        <f>RIGHT(Table2[[#This Row],[Category and Sub-Category]],LEN(Table2[[#This Row],[Category and Sub-Category]])-FIND("/",Table2[[#This Row],[Category and Sub-Category]],1))</f>
        <v>photobooks</v>
      </c>
      <c r="S1810" s="13">
        <f>(((Table2[[#This Row],[launched_at]]/60)/60)/24)+DATE(1970,1,1)</f>
        <v>42742.680902777778</v>
      </c>
      <c r="T1810" s="13">
        <f>(((Table2[[#This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Table2[[#This Row],[pledged]]/Table2[[#This Row],[goal]]</f>
        <v>0.10857142857142857</v>
      </c>
      <c r="P1811" s="8">
        <f>Table2[[#This Row],[pledged]]/Table2[[#This Row],[backers_count]]</f>
        <v>42.222222222222221</v>
      </c>
      <c r="Q1811" t="str">
        <f>LEFT(Table2[[#This Row],[Category and Sub-Category]],FIND("/",Table2[[#This Row],[Category and Sub-Category]],1)-1)</f>
        <v>photography</v>
      </c>
      <c r="R1811" t="str">
        <f>RIGHT(Table2[[#This Row],[Category and Sub-Category]],LEN(Table2[[#This Row],[Category and Sub-Category]])-FIND("/",Table2[[#This Row],[Category and Sub-Category]],1))</f>
        <v>photobooks</v>
      </c>
      <c r="S1811" s="13">
        <f>(((Table2[[#This Row],[launched_at]]/60)/60)/24)+DATE(1970,1,1)</f>
        <v>42029.907858796301</v>
      </c>
      <c r="T1811" s="13">
        <f>(((Table2[[#This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Table2[[#This Row],[pledged]]/Table2[[#This Row],[goal]]</f>
        <v>3.3333333333333333E-2</v>
      </c>
      <c r="P1812" s="8">
        <f>Table2[[#This Row],[pledged]]/Table2[[#This Row],[backers_count]]</f>
        <v>7.5</v>
      </c>
      <c r="Q1812" t="str">
        <f>LEFT(Table2[[#This Row],[Category and Sub-Category]],FIND("/",Table2[[#This Row],[Category and Sub-Category]],1)-1)</f>
        <v>photography</v>
      </c>
      <c r="R1812" t="str">
        <f>RIGHT(Table2[[#This Row],[Category and Sub-Category]],LEN(Table2[[#This Row],[Category and Sub-Category]])-FIND("/",Table2[[#This Row],[Category and Sub-Category]],1))</f>
        <v>photobooks</v>
      </c>
      <c r="S1812" s="13">
        <f>(((Table2[[#This Row],[launched_at]]/60)/60)/24)+DATE(1970,1,1)</f>
        <v>41860.91002314815</v>
      </c>
      <c r="T1812" s="13">
        <f>(((Table2[[#This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Table2[[#This Row],[pledged]]/Table2[[#This Row],[goal]]</f>
        <v>7.407407407407407E-4</v>
      </c>
      <c r="P1813" s="8">
        <f>Table2[[#This Row],[pledged]]/Table2[[#This Row],[backers_count]]</f>
        <v>1.5384615384615385</v>
      </c>
      <c r="Q1813" t="str">
        <f>LEFT(Table2[[#This Row],[Category and Sub-Category]],FIND("/",Table2[[#This Row],[Category and Sub-Category]],1)-1)</f>
        <v>photography</v>
      </c>
      <c r="R1813" t="str">
        <f>RIGHT(Table2[[#This Row],[Category and Sub-Category]],LEN(Table2[[#This Row],[Category and Sub-Category]])-FIND("/",Table2[[#This Row],[Category and Sub-Category]],1))</f>
        <v>photobooks</v>
      </c>
      <c r="S1813" s="13">
        <f>(((Table2[[#This Row],[launched_at]]/60)/60)/24)+DATE(1970,1,1)</f>
        <v>41876.433680555558</v>
      </c>
      <c r="T1813" s="13">
        <f>(((Table2[[#This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Table2[[#This Row],[pledged]]/Table2[[#This Row],[goal]]</f>
        <v>0.13307692307692306</v>
      </c>
      <c r="P1814" s="8">
        <f>Table2[[#This Row],[pledged]]/Table2[[#This Row],[backers_count]]</f>
        <v>37.608695652173914</v>
      </c>
      <c r="Q1814" t="str">
        <f>LEFT(Table2[[#This Row],[Category and Sub-Category]],FIND("/",Table2[[#This Row],[Category and Sub-Category]],1)-1)</f>
        <v>photography</v>
      </c>
      <c r="R1814" t="str">
        <f>RIGHT(Table2[[#This Row],[Category and Sub-Category]],LEN(Table2[[#This Row],[Category and Sub-Category]])-FIND("/",Table2[[#This Row],[Category and Sub-Category]],1))</f>
        <v>photobooks</v>
      </c>
      <c r="S1814" s="13">
        <f>(((Table2[[#This Row],[launched_at]]/60)/60)/24)+DATE(1970,1,1)</f>
        <v>42524.318703703699</v>
      </c>
      <c r="T1814" s="13">
        <f>(((Table2[[#This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Table2[[#This Row],[pledged]]/Table2[[#This Row],[goal]]</f>
        <v>0</v>
      </c>
      <c r="P1815" s="8" t="e">
        <f>Table2[[#This Row],[pledged]]/Table2[[#This Row],[backers_count]]</f>
        <v>#DIV/0!</v>
      </c>
      <c r="Q1815" t="str">
        <f>LEFT(Table2[[#This Row],[Category and Sub-Category]],FIND("/",Table2[[#This Row],[Category and Sub-Category]],1)-1)</f>
        <v>photography</v>
      </c>
      <c r="R1815" t="str">
        <f>RIGHT(Table2[[#This Row],[Category and Sub-Category]],LEN(Table2[[#This Row],[Category and Sub-Category]])-FIND("/",Table2[[#This Row],[Category and Sub-Category]],1))</f>
        <v>photobooks</v>
      </c>
      <c r="S1815" s="13">
        <f>(((Table2[[#This Row],[launched_at]]/60)/60)/24)+DATE(1970,1,1)</f>
        <v>41829.889027777775</v>
      </c>
      <c r="T1815" s="13">
        <f>(((Table2[[#This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Table2[[#This Row],[pledged]]/Table2[[#This Row],[goal]]</f>
        <v>0.49183333333333334</v>
      </c>
      <c r="P1816" s="8">
        <f>Table2[[#This Row],[pledged]]/Table2[[#This Row],[backers_count]]</f>
        <v>42.157142857142858</v>
      </c>
      <c r="Q1816" t="str">
        <f>LEFT(Table2[[#This Row],[Category and Sub-Category]],FIND("/",Table2[[#This Row],[Category and Sub-Category]],1)-1)</f>
        <v>photography</v>
      </c>
      <c r="R1816" t="str">
        <f>RIGHT(Table2[[#This Row],[Category and Sub-Category]],LEN(Table2[[#This Row],[Category and Sub-Category]])-FIND("/",Table2[[#This Row],[Category and Sub-Category]],1))</f>
        <v>photobooks</v>
      </c>
      <c r="S1816" s="13">
        <f>(((Table2[[#This Row],[launched_at]]/60)/60)/24)+DATE(1970,1,1)</f>
        <v>42033.314074074078</v>
      </c>
      <c r="T1816" s="13">
        <f>(((Table2[[#This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Table2[[#This Row],[pledged]]/Table2[[#This Row],[goal]]</f>
        <v>0</v>
      </c>
      <c r="P1817" s="8" t="e">
        <f>Table2[[#This Row],[pledged]]/Table2[[#This Row],[backers_count]]</f>
        <v>#DIV/0!</v>
      </c>
      <c r="Q1817" t="str">
        <f>LEFT(Table2[[#This Row],[Category and Sub-Category]],FIND("/",Table2[[#This Row],[Category and Sub-Category]],1)-1)</f>
        <v>photography</v>
      </c>
      <c r="R1817" t="str">
        <f>RIGHT(Table2[[#This Row],[Category and Sub-Category]],LEN(Table2[[#This Row],[Category and Sub-Category]])-FIND("/",Table2[[#This Row],[Category and Sub-Category]],1))</f>
        <v>photobooks</v>
      </c>
      <c r="S1817" s="13">
        <f>(((Table2[[#This Row],[launched_at]]/60)/60)/24)+DATE(1970,1,1)</f>
        <v>42172.906678240746</v>
      </c>
      <c r="T1817" s="13">
        <f>(((Table2[[#This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Table2[[#This Row],[pledged]]/Table2[[#This Row],[goal]]</f>
        <v>2.036E-2</v>
      </c>
      <c r="P1818" s="8">
        <f>Table2[[#This Row],[pledged]]/Table2[[#This Row],[backers_count]]</f>
        <v>84.833333333333329</v>
      </c>
      <c r="Q1818" t="str">
        <f>LEFT(Table2[[#This Row],[Category and Sub-Category]],FIND("/",Table2[[#This Row],[Category and Sub-Category]],1)-1)</f>
        <v>photography</v>
      </c>
      <c r="R1818" t="str">
        <f>RIGHT(Table2[[#This Row],[Category and Sub-Category]],LEN(Table2[[#This Row],[Category and Sub-Category]])-FIND("/",Table2[[#This Row],[Category and Sub-Category]],1))</f>
        <v>photobooks</v>
      </c>
      <c r="S1818" s="13">
        <f>(((Table2[[#This Row],[launched_at]]/60)/60)/24)+DATE(1970,1,1)</f>
        <v>42548.876192129625</v>
      </c>
      <c r="T1818" s="13">
        <f>(((Table2[[#This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Table2[[#This Row],[pledged]]/Table2[[#This Row],[goal]]</f>
        <v>0.52327777777777773</v>
      </c>
      <c r="P1819" s="8">
        <f>Table2[[#This Row],[pledged]]/Table2[[#This Row],[backers_count]]</f>
        <v>94.19</v>
      </c>
      <c r="Q1819" t="str">
        <f>LEFT(Table2[[#This Row],[Category and Sub-Category]],FIND("/",Table2[[#This Row],[Category and Sub-Category]],1)-1)</f>
        <v>photography</v>
      </c>
      <c r="R1819" t="str">
        <f>RIGHT(Table2[[#This Row],[Category and Sub-Category]],LEN(Table2[[#This Row],[Category and Sub-Category]])-FIND("/",Table2[[#This Row],[Category and Sub-Category]],1))</f>
        <v>photobooks</v>
      </c>
      <c r="S1819" s="13">
        <f>(((Table2[[#This Row],[launched_at]]/60)/60)/24)+DATE(1970,1,1)</f>
        <v>42705.662118055552</v>
      </c>
      <c r="T1819" s="13">
        <f>(((Table2[[#This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Table2[[#This Row],[pledged]]/Table2[[#This Row],[goal]]</f>
        <v>0</v>
      </c>
      <c r="P1820" s="8" t="e">
        <f>Table2[[#This Row],[pledged]]/Table2[[#This Row],[backers_count]]</f>
        <v>#DIV/0!</v>
      </c>
      <c r="Q1820" t="str">
        <f>LEFT(Table2[[#This Row],[Category and Sub-Category]],FIND("/",Table2[[#This Row],[Category and Sub-Category]],1)-1)</f>
        <v>photography</v>
      </c>
      <c r="R1820" t="str">
        <f>RIGHT(Table2[[#This Row],[Category and Sub-Category]],LEN(Table2[[#This Row],[Category and Sub-Category]])-FIND("/",Table2[[#This Row],[Category and Sub-Category]],1))</f>
        <v>photobooks</v>
      </c>
      <c r="S1820" s="13">
        <f>(((Table2[[#This Row],[launched_at]]/60)/60)/24)+DATE(1970,1,1)</f>
        <v>42067.234375</v>
      </c>
      <c r="T1820" s="13">
        <f>(((Table2[[#This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Table2[[#This Row],[pledged]]/Table2[[#This Row],[goal]]</f>
        <v>2.0833333333333332E-2</v>
      </c>
      <c r="P1821" s="8">
        <f>Table2[[#This Row],[pledged]]/Table2[[#This Row],[backers_count]]</f>
        <v>6.25</v>
      </c>
      <c r="Q1821" t="str">
        <f>LEFT(Table2[[#This Row],[Category and Sub-Category]],FIND("/",Table2[[#This Row],[Category and Sub-Category]],1)-1)</f>
        <v>photography</v>
      </c>
      <c r="R1821" t="str">
        <f>RIGHT(Table2[[#This Row],[Category and Sub-Category]],LEN(Table2[[#This Row],[Category and Sub-Category]])-FIND("/",Table2[[#This Row],[Category and Sub-Category]],1))</f>
        <v>photobooks</v>
      </c>
      <c r="S1821" s="13">
        <f>(((Table2[[#This Row],[launched_at]]/60)/60)/24)+DATE(1970,1,1)</f>
        <v>41820.752268518518</v>
      </c>
      <c r="T1821" s="13">
        <f>(((Table2[[#This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Table2[[#This Row],[pledged]]/Table2[[#This Row],[goal]]</f>
        <v>6.565384615384616E-2</v>
      </c>
      <c r="P1822" s="8">
        <f>Table2[[#This Row],[pledged]]/Table2[[#This Row],[backers_count]]</f>
        <v>213.375</v>
      </c>
      <c r="Q1822" t="str">
        <f>LEFT(Table2[[#This Row],[Category and Sub-Category]],FIND("/",Table2[[#This Row],[Category and Sub-Category]],1)-1)</f>
        <v>photography</v>
      </c>
      <c r="R1822" t="str">
        <f>RIGHT(Table2[[#This Row],[Category and Sub-Category]],LEN(Table2[[#This Row],[Category and Sub-Category]])-FIND("/",Table2[[#This Row],[Category and Sub-Category]],1))</f>
        <v>photobooks</v>
      </c>
      <c r="S1822" s="13">
        <f>(((Table2[[#This Row],[launched_at]]/60)/60)/24)+DATE(1970,1,1)</f>
        <v>42065.084375000006</v>
      </c>
      <c r="T1822" s="13">
        <f>(((Table2[[#This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Table2[[#This Row],[pledged]]/Table2[[#This Row],[goal]]</f>
        <v>1.3489</v>
      </c>
      <c r="P1823" s="8">
        <f>Table2[[#This Row],[pledged]]/Table2[[#This Row],[backers_count]]</f>
        <v>59.162280701754383</v>
      </c>
      <c r="Q1823" t="str">
        <f>LEFT(Table2[[#This Row],[Category and Sub-Category]],FIND("/",Table2[[#This Row],[Category and Sub-Category]],1)-1)</f>
        <v>music</v>
      </c>
      <c r="R1823" t="str">
        <f>RIGHT(Table2[[#This Row],[Category and Sub-Category]],LEN(Table2[[#This Row],[Category and Sub-Category]])-FIND("/",Table2[[#This Row],[Category and Sub-Category]],1))</f>
        <v>rock</v>
      </c>
      <c r="S1823" s="13">
        <f>(((Table2[[#This Row],[launched_at]]/60)/60)/24)+DATE(1970,1,1)</f>
        <v>40926.319062499999</v>
      </c>
      <c r="T1823" s="13">
        <f>(((Table2[[#This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Table2[[#This Row],[pledged]]/Table2[[#This Row],[goal]]</f>
        <v>1</v>
      </c>
      <c r="P1824" s="8">
        <f>Table2[[#This Row],[pledged]]/Table2[[#This Row],[backers_count]]</f>
        <v>27.272727272727273</v>
      </c>
      <c r="Q1824" t="str">
        <f>LEFT(Table2[[#This Row],[Category and Sub-Category]],FIND("/",Table2[[#This Row],[Category and Sub-Category]],1)-1)</f>
        <v>music</v>
      </c>
      <c r="R1824" t="str">
        <f>RIGHT(Table2[[#This Row],[Category and Sub-Category]],LEN(Table2[[#This Row],[Category and Sub-Category]])-FIND("/",Table2[[#This Row],[Category and Sub-Category]],1))</f>
        <v>rock</v>
      </c>
      <c r="S1824" s="13">
        <f>(((Table2[[#This Row],[launched_at]]/60)/60)/24)+DATE(1970,1,1)</f>
        <v>41634.797013888885</v>
      </c>
      <c r="T1824" s="13">
        <f>(((Table2[[#This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Table2[[#This Row],[pledged]]/Table2[[#This Row],[goal]]</f>
        <v>1.1585714285714286</v>
      </c>
      <c r="P1825" s="8">
        <f>Table2[[#This Row],[pledged]]/Table2[[#This Row],[backers_count]]</f>
        <v>24.575757575757574</v>
      </c>
      <c r="Q1825" t="str">
        <f>LEFT(Table2[[#This Row],[Category and Sub-Category]],FIND("/",Table2[[#This Row],[Category and Sub-Category]],1)-1)</f>
        <v>music</v>
      </c>
      <c r="R1825" t="str">
        <f>RIGHT(Table2[[#This Row],[Category and Sub-Category]],LEN(Table2[[#This Row],[Category and Sub-Category]])-FIND("/",Table2[[#This Row],[Category and Sub-Category]],1))</f>
        <v>rock</v>
      </c>
      <c r="S1825" s="13">
        <f>(((Table2[[#This Row],[launched_at]]/60)/60)/24)+DATE(1970,1,1)</f>
        <v>41176.684907407405</v>
      </c>
      <c r="T1825" s="13">
        <f>(((Table2[[#This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Table2[[#This Row],[pledged]]/Table2[[#This Row],[goal]]</f>
        <v>1.0006666666666666</v>
      </c>
      <c r="P1826" s="8">
        <f>Table2[[#This Row],[pledged]]/Table2[[#This Row],[backers_count]]</f>
        <v>75.05</v>
      </c>
      <c r="Q1826" t="str">
        <f>LEFT(Table2[[#This Row],[Category and Sub-Category]],FIND("/",Table2[[#This Row],[Category and Sub-Category]],1)-1)</f>
        <v>music</v>
      </c>
      <c r="R1826" t="str">
        <f>RIGHT(Table2[[#This Row],[Category and Sub-Category]],LEN(Table2[[#This Row],[Category and Sub-Category]])-FIND("/",Table2[[#This Row],[Category and Sub-Category]],1))</f>
        <v>rock</v>
      </c>
      <c r="S1826" s="13">
        <f>(((Table2[[#This Row],[launched_at]]/60)/60)/24)+DATE(1970,1,1)</f>
        <v>41626.916284722225</v>
      </c>
      <c r="T1826" s="13">
        <f>(((Table2[[#This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Table2[[#This Row],[pledged]]/Table2[[#This Row],[goal]]</f>
        <v>1.0505</v>
      </c>
      <c r="P1827" s="8">
        <f>Table2[[#This Row],[pledged]]/Table2[[#This Row],[backers_count]]</f>
        <v>42.02</v>
      </c>
      <c r="Q1827" t="str">
        <f>LEFT(Table2[[#This Row],[Category and Sub-Category]],FIND("/",Table2[[#This Row],[Category and Sub-Category]],1)-1)</f>
        <v>music</v>
      </c>
      <c r="R1827" t="str">
        <f>RIGHT(Table2[[#This Row],[Category and Sub-Category]],LEN(Table2[[#This Row],[Category and Sub-Category]])-FIND("/",Table2[[#This Row],[Category and Sub-Category]],1))</f>
        <v>rock</v>
      </c>
      <c r="S1827" s="13">
        <f>(((Table2[[#This Row],[launched_at]]/60)/60)/24)+DATE(1970,1,1)</f>
        <v>41443.83452546296</v>
      </c>
      <c r="T1827" s="13">
        <f>(((Table2[[#This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Table2[[#This Row],[pledged]]/Table2[[#This Row],[goal]]</f>
        <v>1.01</v>
      </c>
      <c r="P1828" s="8">
        <f>Table2[[#This Row],[pledged]]/Table2[[#This Row],[backers_count]]</f>
        <v>53.157894736842103</v>
      </c>
      <c r="Q1828" t="str">
        <f>LEFT(Table2[[#This Row],[Category and Sub-Category]],FIND("/",Table2[[#This Row],[Category and Sub-Category]],1)-1)</f>
        <v>music</v>
      </c>
      <c r="R1828" t="str">
        <f>RIGHT(Table2[[#This Row],[Category and Sub-Category]],LEN(Table2[[#This Row],[Category and Sub-Category]])-FIND("/",Table2[[#This Row],[Category and Sub-Category]],1))</f>
        <v>rock</v>
      </c>
      <c r="S1828" s="13">
        <f>(((Table2[[#This Row],[launched_at]]/60)/60)/24)+DATE(1970,1,1)</f>
        <v>41657.923807870371</v>
      </c>
      <c r="T1828" s="13">
        <f>(((Table2[[#This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Table2[[#This Row],[pledged]]/Table2[[#This Row],[goal]]</f>
        <v>1.0066250000000001</v>
      </c>
      <c r="P1829" s="8">
        <f>Table2[[#This Row],[pledged]]/Table2[[#This Row],[backers_count]]</f>
        <v>83.885416666666671</v>
      </c>
      <c r="Q1829" t="str">
        <f>LEFT(Table2[[#This Row],[Category and Sub-Category]],FIND("/",Table2[[#This Row],[Category and Sub-Category]],1)-1)</f>
        <v>music</v>
      </c>
      <c r="R1829" t="str">
        <f>RIGHT(Table2[[#This Row],[Category and Sub-Category]],LEN(Table2[[#This Row],[Category and Sub-Category]])-FIND("/",Table2[[#This Row],[Category and Sub-Category]],1))</f>
        <v>rock</v>
      </c>
      <c r="S1829" s="13">
        <f>(((Table2[[#This Row],[launched_at]]/60)/60)/24)+DATE(1970,1,1)</f>
        <v>40555.325937499998</v>
      </c>
      <c r="T1829" s="13">
        <f>(((Table2[[#This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Table2[[#This Row],[pledged]]/Table2[[#This Row],[goal]]</f>
        <v>1.0016</v>
      </c>
      <c r="P1830" s="8">
        <f>Table2[[#This Row],[pledged]]/Table2[[#This Row],[backers_count]]</f>
        <v>417.33333333333331</v>
      </c>
      <c r="Q1830" t="str">
        <f>LEFT(Table2[[#This Row],[Category and Sub-Category]],FIND("/",Table2[[#This Row],[Category and Sub-Category]],1)-1)</f>
        <v>music</v>
      </c>
      <c r="R1830" t="str">
        <f>RIGHT(Table2[[#This Row],[Category and Sub-Category]],LEN(Table2[[#This Row],[Category and Sub-Category]])-FIND("/",Table2[[#This Row],[Category and Sub-Category]],1))</f>
        <v>rock</v>
      </c>
      <c r="S1830" s="13">
        <f>(((Table2[[#This Row],[launched_at]]/60)/60)/24)+DATE(1970,1,1)</f>
        <v>41736.899652777778</v>
      </c>
      <c r="T1830" s="13">
        <f>(((Table2[[#This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Table2[[#This Row],[pledged]]/Table2[[#This Row],[goal]]</f>
        <v>1.6668333333333334</v>
      </c>
      <c r="P1831" s="8">
        <f>Table2[[#This Row],[pledged]]/Table2[[#This Row],[backers_count]]</f>
        <v>75.765151515151516</v>
      </c>
      <c r="Q1831" t="str">
        <f>LEFT(Table2[[#This Row],[Category and Sub-Category]],FIND("/",Table2[[#This Row],[Category and Sub-Category]],1)-1)</f>
        <v>music</v>
      </c>
      <c r="R1831" t="str">
        <f>RIGHT(Table2[[#This Row],[Category and Sub-Category]],LEN(Table2[[#This Row],[Category and Sub-Category]])-FIND("/",Table2[[#This Row],[Category and Sub-Category]],1))</f>
        <v>rock</v>
      </c>
      <c r="S1831" s="13">
        <f>(((Table2[[#This Row],[launched_at]]/60)/60)/24)+DATE(1970,1,1)</f>
        <v>40516.087627314817</v>
      </c>
      <c r="T1831" s="13">
        <f>(((Table2[[#This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Table2[[#This Row],[pledged]]/Table2[[#This Row],[goal]]</f>
        <v>1.0153333333333334</v>
      </c>
      <c r="P1832" s="8">
        <f>Table2[[#This Row],[pledged]]/Table2[[#This Row],[backers_count]]</f>
        <v>67.389380530973455</v>
      </c>
      <c r="Q1832" t="str">
        <f>LEFT(Table2[[#This Row],[Category and Sub-Category]],FIND("/",Table2[[#This Row],[Category and Sub-Category]],1)-1)</f>
        <v>music</v>
      </c>
      <c r="R1832" t="str">
        <f>RIGHT(Table2[[#This Row],[Category and Sub-Category]],LEN(Table2[[#This Row],[Category and Sub-Category]])-FIND("/",Table2[[#This Row],[Category and Sub-Category]],1))</f>
        <v>rock</v>
      </c>
      <c r="S1832" s="13">
        <f>(((Table2[[#This Row],[launched_at]]/60)/60)/24)+DATE(1970,1,1)</f>
        <v>41664.684108796297</v>
      </c>
      <c r="T1832" s="13">
        <f>(((Table2[[#This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Table2[[#This Row],[pledged]]/Table2[[#This Row],[goal]]</f>
        <v>1.03</v>
      </c>
      <c r="P1833" s="8">
        <f>Table2[[#This Row],[pledged]]/Table2[[#This Row],[backers_count]]</f>
        <v>73.571428571428569</v>
      </c>
      <c r="Q1833" t="str">
        <f>LEFT(Table2[[#This Row],[Category and Sub-Category]],FIND("/",Table2[[#This Row],[Category and Sub-Category]],1)-1)</f>
        <v>music</v>
      </c>
      <c r="R1833" t="str">
        <f>RIGHT(Table2[[#This Row],[Category and Sub-Category]],LEN(Table2[[#This Row],[Category and Sub-Category]])-FIND("/",Table2[[#This Row],[Category and Sub-Category]],1))</f>
        <v>rock</v>
      </c>
      <c r="S1833" s="13">
        <f>(((Table2[[#This Row],[launched_at]]/60)/60)/24)+DATE(1970,1,1)</f>
        <v>41026.996099537035</v>
      </c>
      <c r="T1833" s="13">
        <f>(((Table2[[#This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Table2[[#This Row],[pledged]]/Table2[[#This Row],[goal]]</f>
        <v>1.4285714285714286</v>
      </c>
      <c r="P1834" s="8">
        <f>Table2[[#This Row],[pledged]]/Table2[[#This Row],[backers_count]]</f>
        <v>25</v>
      </c>
      <c r="Q1834" t="str">
        <f>LEFT(Table2[[#This Row],[Category and Sub-Category]],FIND("/",Table2[[#This Row],[Category and Sub-Category]],1)-1)</f>
        <v>music</v>
      </c>
      <c r="R1834" t="str">
        <f>RIGHT(Table2[[#This Row],[Category and Sub-Category]],LEN(Table2[[#This Row],[Category and Sub-Category]])-FIND("/",Table2[[#This Row],[Category and Sub-Category]],1))</f>
        <v>rock</v>
      </c>
      <c r="S1834" s="13">
        <f>(((Table2[[#This Row],[launched_at]]/60)/60)/24)+DATE(1970,1,1)</f>
        <v>40576.539664351854</v>
      </c>
      <c r="T1834" s="13">
        <f>(((Table2[[#This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Table2[[#This Row],[pledged]]/Table2[[#This Row],[goal]]</f>
        <v>2.625</v>
      </c>
      <c r="P1835" s="8">
        <f>Table2[[#This Row],[pledged]]/Table2[[#This Row],[backers_count]]</f>
        <v>42</v>
      </c>
      <c r="Q1835" t="str">
        <f>LEFT(Table2[[#This Row],[Category and Sub-Category]],FIND("/",Table2[[#This Row],[Category and Sub-Category]],1)-1)</f>
        <v>music</v>
      </c>
      <c r="R1835" t="str">
        <f>RIGHT(Table2[[#This Row],[Category and Sub-Category]],LEN(Table2[[#This Row],[Category and Sub-Category]])-FIND("/",Table2[[#This Row],[Category and Sub-Category]],1))</f>
        <v>rock</v>
      </c>
      <c r="S1835" s="13">
        <f>(((Table2[[#This Row],[launched_at]]/60)/60)/24)+DATE(1970,1,1)</f>
        <v>41303.044016203705</v>
      </c>
      <c r="T1835" s="13">
        <f>(((Table2[[#This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Table2[[#This Row],[pledged]]/Table2[[#This Row],[goal]]</f>
        <v>1.1805000000000001</v>
      </c>
      <c r="P1836" s="8">
        <f>Table2[[#This Row],[pledged]]/Table2[[#This Row],[backers_count]]</f>
        <v>131.16666666666666</v>
      </c>
      <c r="Q1836" t="str">
        <f>LEFT(Table2[[#This Row],[Category and Sub-Category]],FIND("/",Table2[[#This Row],[Category and Sub-Category]],1)-1)</f>
        <v>music</v>
      </c>
      <c r="R1836" t="str">
        <f>RIGHT(Table2[[#This Row],[Category and Sub-Category]],LEN(Table2[[#This Row],[Category and Sub-Category]])-FIND("/",Table2[[#This Row],[Category and Sub-Category]],1))</f>
        <v>rock</v>
      </c>
      <c r="S1836" s="13">
        <f>(((Table2[[#This Row],[launched_at]]/60)/60)/24)+DATE(1970,1,1)</f>
        <v>41988.964062500003</v>
      </c>
      <c r="T1836" s="13">
        <f>(((Table2[[#This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Table2[[#This Row],[pledged]]/Table2[[#This Row],[goal]]</f>
        <v>1.04</v>
      </c>
      <c r="P1837" s="8">
        <f>Table2[[#This Row],[pledged]]/Table2[[#This Row],[backers_count]]</f>
        <v>47.272727272727273</v>
      </c>
      <c r="Q1837" t="str">
        <f>LEFT(Table2[[#This Row],[Category and Sub-Category]],FIND("/",Table2[[#This Row],[Category and Sub-Category]],1)-1)</f>
        <v>music</v>
      </c>
      <c r="R1837" t="str">
        <f>RIGHT(Table2[[#This Row],[Category and Sub-Category]],LEN(Table2[[#This Row],[Category and Sub-Category]])-FIND("/",Table2[[#This Row],[Category and Sub-Category]],1))</f>
        <v>rock</v>
      </c>
      <c r="S1837" s="13">
        <f>(((Table2[[#This Row],[launched_at]]/60)/60)/24)+DATE(1970,1,1)</f>
        <v>42430.702210648145</v>
      </c>
      <c r="T1837" s="13">
        <f>(((Table2[[#This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Table2[[#This Row],[pledged]]/Table2[[#This Row],[goal]]</f>
        <v>2.0034000000000001</v>
      </c>
      <c r="P1838" s="8">
        <f>Table2[[#This Row],[pledged]]/Table2[[#This Row],[backers_count]]</f>
        <v>182.12727272727273</v>
      </c>
      <c r="Q1838" t="str">
        <f>LEFT(Table2[[#This Row],[Category and Sub-Category]],FIND("/",Table2[[#This Row],[Category and Sub-Category]],1)-1)</f>
        <v>music</v>
      </c>
      <c r="R1838" t="str">
        <f>RIGHT(Table2[[#This Row],[Category and Sub-Category]],LEN(Table2[[#This Row],[Category and Sub-Category]])-FIND("/",Table2[[#This Row],[Category and Sub-Category]],1))</f>
        <v>rock</v>
      </c>
      <c r="S1838" s="13">
        <f>(((Table2[[#This Row],[launched_at]]/60)/60)/24)+DATE(1970,1,1)</f>
        <v>41305.809363425928</v>
      </c>
      <c r="T1838" s="13">
        <f>(((Table2[[#This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Table2[[#This Row],[pledged]]/Table2[[#This Row],[goal]]</f>
        <v>3.0683333333333334</v>
      </c>
      <c r="P1839" s="8">
        <f>Table2[[#This Row],[pledged]]/Table2[[#This Row],[backers_count]]</f>
        <v>61.366666666666667</v>
      </c>
      <c r="Q1839" t="str">
        <f>LEFT(Table2[[#This Row],[Category and Sub-Category]],FIND("/",Table2[[#This Row],[Category and Sub-Category]],1)-1)</f>
        <v>music</v>
      </c>
      <c r="R1839" t="str">
        <f>RIGHT(Table2[[#This Row],[Category and Sub-Category]],LEN(Table2[[#This Row],[Category and Sub-Category]])-FIND("/",Table2[[#This Row],[Category and Sub-Category]],1))</f>
        <v>rock</v>
      </c>
      <c r="S1839" s="13">
        <f>(((Table2[[#This Row],[launched_at]]/60)/60)/24)+DATE(1970,1,1)</f>
        <v>40926.047858796301</v>
      </c>
      <c r="T1839" s="13">
        <f>(((Table2[[#This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Table2[[#This Row],[pledged]]/Table2[[#This Row],[goal]]</f>
        <v>1.00149</v>
      </c>
      <c r="P1840" s="8">
        <f>Table2[[#This Row],[pledged]]/Table2[[#This Row],[backers_count]]</f>
        <v>35.767499999999998</v>
      </c>
      <c r="Q1840" t="str">
        <f>LEFT(Table2[[#This Row],[Category and Sub-Category]],FIND("/",Table2[[#This Row],[Category and Sub-Category]],1)-1)</f>
        <v>music</v>
      </c>
      <c r="R1840" t="str">
        <f>RIGHT(Table2[[#This Row],[Category and Sub-Category]],LEN(Table2[[#This Row],[Category and Sub-Category]])-FIND("/",Table2[[#This Row],[Category and Sub-Category]],1))</f>
        <v>rock</v>
      </c>
      <c r="S1840" s="13">
        <f>(((Table2[[#This Row],[launched_at]]/60)/60)/24)+DATE(1970,1,1)</f>
        <v>40788.786539351851</v>
      </c>
      <c r="T1840" s="13">
        <f>(((Table2[[#This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Table2[[#This Row],[pledged]]/Table2[[#This Row],[goal]]</f>
        <v>2.0529999999999999</v>
      </c>
      <c r="P1841" s="8">
        <f>Table2[[#This Row],[pledged]]/Table2[[#This Row],[backers_count]]</f>
        <v>45.62222222222222</v>
      </c>
      <c r="Q1841" t="str">
        <f>LEFT(Table2[[#This Row],[Category and Sub-Category]],FIND("/",Table2[[#This Row],[Category and Sub-Category]],1)-1)</f>
        <v>music</v>
      </c>
      <c r="R1841" t="str">
        <f>RIGHT(Table2[[#This Row],[Category and Sub-Category]],LEN(Table2[[#This Row],[Category and Sub-Category]])-FIND("/",Table2[[#This Row],[Category and Sub-Category]],1))</f>
        <v>rock</v>
      </c>
      <c r="S1841" s="13">
        <f>(((Table2[[#This Row],[launched_at]]/60)/60)/24)+DATE(1970,1,1)</f>
        <v>42614.722013888888</v>
      </c>
      <c r="T1841" s="13">
        <f>(((Table2[[#This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Table2[[#This Row],[pledged]]/Table2[[#This Row],[goal]]</f>
        <v>1.0888888888888888</v>
      </c>
      <c r="P1842" s="8">
        <f>Table2[[#This Row],[pledged]]/Table2[[#This Row],[backers_count]]</f>
        <v>75.384615384615387</v>
      </c>
      <c r="Q1842" t="str">
        <f>LEFT(Table2[[#This Row],[Category and Sub-Category]],FIND("/",Table2[[#This Row],[Category and Sub-Category]],1)-1)</f>
        <v>music</v>
      </c>
      <c r="R1842" t="str">
        <f>RIGHT(Table2[[#This Row],[Category and Sub-Category]],LEN(Table2[[#This Row],[Category and Sub-Category]])-FIND("/",Table2[[#This Row],[Category and Sub-Category]],1))</f>
        <v>rock</v>
      </c>
      <c r="S1842" s="13">
        <f>(((Table2[[#This Row],[launched_at]]/60)/60)/24)+DATE(1970,1,1)</f>
        <v>41382.096180555556</v>
      </c>
      <c r="T1842" s="13">
        <f>(((Table2[[#This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Table2[[#This Row],[pledged]]/Table2[[#This Row],[goal]]</f>
        <v>1.0175000000000001</v>
      </c>
      <c r="P1843" s="8">
        <f>Table2[[#This Row],[pledged]]/Table2[[#This Row],[backers_count]]</f>
        <v>50.875</v>
      </c>
      <c r="Q1843" t="str">
        <f>LEFT(Table2[[#This Row],[Category and Sub-Category]],FIND("/",Table2[[#This Row],[Category and Sub-Category]],1)-1)</f>
        <v>music</v>
      </c>
      <c r="R1843" t="str">
        <f>RIGHT(Table2[[#This Row],[Category and Sub-Category]],LEN(Table2[[#This Row],[Category and Sub-Category]])-FIND("/",Table2[[#This Row],[Category and Sub-Category]],1))</f>
        <v>rock</v>
      </c>
      <c r="S1843" s="13">
        <f>(((Table2[[#This Row],[launched_at]]/60)/60)/24)+DATE(1970,1,1)</f>
        <v>41745.84542824074</v>
      </c>
      <c r="T1843" s="13">
        <f>(((Table2[[#This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Table2[[#This Row],[pledged]]/Table2[[#This Row],[goal]]</f>
        <v>1.2524999999999999</v>
      </c>
      <c r="P1844" s="8">
        <f>Table2[[#This Row],[pledged]]/Table2[[#This Row],[backers_count]]</f>
        <v>119.28571428571429</v>
      </c>
      <c r="Q1844" t="str">
        <f>LEFT(Table2[[#This Row],[Category and Sub-Category]],FIND("/",Table2[[#This Row],[Category and Sub-Category]],1)-1)</f>
        <v>music</v>
      </c>
      <c r="R1844" t="str">
        <f>RIGHT(Table2[[#This Row],[Category and Sub-Category]],LEN(Table2[[#This Row],[Category and Sub-Category]])-FIND("/",Table2[[#This Row],[Category and Sub-Category]],1))</f>
        <v>rock</v>
      </c>
      <c r="S1844" s="13">
        <f>(((Table2[[#This Row],[launched_at]]/60)/60)/24)+DATE(1970,1,1)</f>
        <v>42031.631724537037</v>
      </c>
      <c r="T1844" s="13">
        <f>(((Table2[[#This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Table2[[#This Row],[pledged]]/Table2[[#This Row],[goal]]</f>
        <v>1.2400610000000001</v>
      </c>
      <c r="P1845" s="8">
        <f>Table2[[#This Row],[pledged]]/Table2[[#This Row],[backers_count]]</f>
        <v>92.541865671641801</v>
      </c>
      <c r="Q1845" t="str">
        <f>LEFT(Table2[[#This Row],[Category and Sub-Category]],FIND("/",Table2[[#This Row],[Category and Sub-Category]],1)-1)</f>
        <v>music</v>
      </c>
      <c r="R1845" t="str">
        <f>RIGHT(Table2[[#This Row],[Category and Sub-Category]],LEN(Table2[[#This Row],[Category and Sub-Category]])-FIND("/",Table2[[#This Row],[Category and Sub-Category]],1))</f>
        <v>rock</v>
      </c>
      <c r="S1845" s="13">
        <f>(((Table2[[#This Row],[launched_at]]/60)/60)/24)+DATE(1970,1,1)</f>
        <v>40564.994837962964</v>
      </c>
      <c r="T1845" s="13">
        <f>(((Table2[[#This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Table2[[#This Row],[pledged]]/Table2[[#This Row],[goal]]</f>
        <v>1.014</v>
      </c>
      <c r="P1846" s="8">
        <f>Table2[[#This Row],[pledged]]/Table2[[#This Row],[backers_count]]</f>
        <v>76.05</v>
      </c>
      <c r="Q1846" t="str">
        <f>LEFT(Table2[[#This Row],[Category and Sub-Category]],FIND("/",Table2[[#This Row],[Category and Sub-Category]],1)-1)</f>
        <v>music</v>
      </c>
      <c r="R1846" t="str">
        <f>RIGHT(Table2[[#This Row],[Category and Sub-Category]],LEN(Table2[[#This Row],[Category and Sub-Category]])-FIND("/",Table2[[#This Row],[Category and Sub-Category]],1))</f>
        <v>rock</v>
      </c>
      <c r="S1846" s="13">
        <f>(((Table2[[#This Row],[launched_at]]/60)/60)/24)+DATE(1970,1,1)</f>
        <v>40666.973541666666</v>
      </c>
      <c r="T1846" s="13">
        <f>(((Table2[[#This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Table2[[#This Row],[pledged]]/Table2[[#This Row],[goal]]</f>
        <v>1</v>
      </c>
      <c r="P1847" s="8">
        <f>Table2[[#This Row],[pledged]]/Table2[[#This Row],[backers_count]]</f>
        <v>52.631578947368418</v>
      </c>
      <c r="Q1847" t="str">
        <f>LEFT(Table2[[#This Row],[Category and Sub-Category]],FIND("/",Table2[[#This Row],[Category and Sub-Category]],1)-1)</f>
        <v>music</v>
      </c>
      <c r="R1847" t="str">
        <f>RIGHT(Table2[[#This Row],[Category and Sub-Category]],LEN(Table2[[#This Row],[Category and Sub-Category]])-FIND("/",Table2[[#This Row],[Category and Sub-Category]],1))</f>
        <v>rock</v>
      </c>
      <c r="S1847" s="13">
        <f>(((Table2[[#This Row],[launched_at]]/60)/60)/24)+DATE(1970,1,1)</f>
        <v>42523.333310185189</v>
      </c>
      <c r="T1847" s="13">
        <f>(((Table2[[#This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Table2[[#This Row],[pledged]]/Table2[[#This Row],[goal]]</f>
        <v>1.3792666666666666</v>
      </c>
      <c r="P1848" s="8">
        <f>Table2[[#This Row],[pledged]]/Table2[[#This Row],[backers_count]]</f>
        <v>98.990430622009569</v>
      </c>
      <c r="Q1848" t="str">
        <f>LEFT(Table2[[#This Row],[Category and Sub-Category]],FIND("/",Table2[[#This Row],[Category and Sub-Category]],1)-1)</f>
        <v>music</v>
      </c>
      <c r="R1848" t="str">
        <f>RIGHT(Table2[[#This Row],[Category and Sub-Category]],LEN(Table2[[#This Row],[Category and Sub-Category]])-FIND("/",Table2[[#This Row],[Category and Sub-Category]],1))</f>
        <v>rock</v>
      </c>
      <c r="S1848" s="13">
        <f>(((Table2[[#This Row],[launched_at]]/60)/60)/24)+DATE(1970,1,1)</f>
        <v>41228.650196759263</v>
      </c>
      <c r="T1848" s="13">
        <f>(((Table2[[#This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Table2[[#This Row],[pledged]]/Table2[[#This Row],[goal]]</f>
        <v>1.2088000000000001</v>
      </c>
      <c r="P1849" s="8">
        <f>Table2[[#This Row],[pledged]]/Table2[[#This Row],[backers_count]]</f>
        <v>79.526315789473685</v>
      </c>
      <c r="Q1849" t="str">
        <f>LEFT(Table2[[#This Row],[Category and Sub-Category]],FIND("/",Table2[[#This Row],[Category and Sub-Category]],1)-1)</f>
        <v>music</v>
      </c>
      <c r="R1849" t="str">
        <f>RIGHT(Table2[[#This Row],[Category and Sub-Category]],LEN(Table2[[#This Row],[Category and Sub-Category]])-FIND("/",Table2[[#This Row],[Category and Sub-Category]],1))</f>
        <v>rock</v>
      </c>
      <c r="S1849" s="13">
        <f>(((Table2[[#This Row],[launched_at]]/60)/60)/24)+DATE(1970,1,1)</f>
        <v>42094.236481481479</v>
      </c>
      <c r="T1849" s="13">
        <f>(((Table2[[#This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Table2[[#This Row],[pledged]]/Table2[[#This Row],[goal]]</f>
        <v>1.0736666666666668</v>
      </c>
      <c r="P1850" s="8">
        <f>Table2[[#This Row],[pledged]]/Table2[[#This Row],[backers_count]]</f>
        <v>134.20833333333334</v>
      </c>
      <c r="Q1850" t="str">
        <f>LEFT(Table2[[#This Row],[Category and Sub-Category]],FIND("/",Table2[[#This Row],[Category and Sub-Category]],1)-1)</f>
        <v>music</v>
      </c>
      <c r="R1850" t="str">
        <f>RIGHT(Table2[[#This Row],[Category and Sub-Category]],LEN(Table2[[#This Row],[Category and Sub-Category]])-FIND("/",Table2[[#This Row],[Category and Sub-Category]],1))</f>
        <v>rock</v>
      </c>
      <c r="S1850" s="13">
        <f>(((Table2[[#This Row],[launched_at]]/60)/60)/24)+DATE(1970,1,1)</f>
        <v>40691.788055555553</v>
      </c>
      <c r="T1850" s="13">
        <f>(((Table2[[#This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Table2[[#This Row],[pledged]]/Table2[[#This Row],[goal]]</f>
        <v>1.0033333333333334</v>
      </c>
      <c r="P1851" s="8">
        <f>Table2[[#This Row],[pledged]]/Table2[[#This Row],[backers_count]]</f>
        <v>37.625</v>
      </c>
      <c r="Q1851" t="str">
        <f>LEFT(Table2[[#This Row],[Category and Sub-Category]],FIND("/",Table2[[#This Row],[Category and Sub-Category]],1)-1)</f>
        <v>music</v>
      </c>
      <c r="R1851" t="str">
        <f>RIGHT(Table2[[#This Row],[Category and Sub-Category]],LEN(Table2[[#This Row],[Category and Sub-Category]])-FIND("/",Table2[[#This Row],[Category and Sub-Category]],1))</f>
        <v>rock</v>
      </c>
      <c r="S1851" s="13">
        <f>(((Table2[[#This Row],[launched_at]]/60)/60)/24)+DATE(1970,1,1)</f>
        <v>41169.845590277779</v>
      </c>
      <c r="T1851" s="13">
        <f>(((Table2[[#This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Table2[[#This Row],[pledged]]/Table2[[#This Row],[goal]]</f>
        <v>1.0152222222222222</v>
      </c>
      <c r="P1852" s="8">
        <f>Table2[[#This Row],[pledged]]/Table2[[#This Row],[backers_count]]</f>
        <v>51.044692737430168</v>
      </c>
      <c r="Q1852" t="str">
        <f>LEFT(Table2[[#This Row],[Category and Sub-Category]],FIND("/",Table2[[#This Row],[Category and Sub-Category]],1)-1)</f>
        <v>music</v>
      </c>
      <c r="R1852" t="str">
        <f>RIGHT(Table2[[#This Row],[Category and Sub-Category]],LEN(Table2[[#This Row],[Category and Sub-Category]])-FIND("/",Table2[[#This Row],[Category and Sub-Category]],1))</f>
        <v>rock</v>
      </c>
      <c r="S1852" s="13">
        <f>(((Table2[[#This Row],[launched_at]]/60)/60)/24)+DATE(1970,1,1)</f>
        <v>41800.959490740745</v>
      </c>
      <c r="T1852" s="13">
        <f>(((Table2[[#This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Table2[[#This Row],[pledged]]/Table2[[#This Row],[goal]]</f>
        <v>1.0007692307692309</v>
      </c>
      <c r="P1853" s="8">
        <f>Table2[[#This Row],[pledged]]/Table2[[#This Row],[backers_count]]</f>
        <v>50.03846153846154</v>
      </c>
      <c r="Q1853" t="str">
        <f>LEFT(Table2[[#This Row],[Category and Sub-Category]],FIND("/",Table2[[#This Row],[Category and Sub-Category]],1)-1)</f>
        <v>music</v>
      </c>
      <c r="R1853" t="str">
        <f>RIGHT(Table2[[#This Row],[Category and Sub-Category]],LEN(Table2[[#This Row],[Category and Sub-Category]])-FIND("/",Table2[[#This Row],[Category and Sub-Category]],1))</f>
        <v>rock</v>
      </c>
      <c r="S1853" s="13">
        <f>(((Table2[[#This Row],[launched_at]]/60)/60)/24)+DATE(1970,1,1)</f>
        <v>41827.906689814816</v>
      </c>
      <c r="T1853" s="13">
        <f>(((Table2[[#This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Table2[[#This Row],[pledged]]/Table2[[#This Row],[goal]]</f>
        <v>1.1696666666666666</v>
      </c>
      <c r="P1854" s="8">
        <f>Table2[[#This Row],[pledged]]/Table2[[#This Row],[backers_count]]</f>
        <v>133.93129770992365</v>
      </c>
      <c r="Q1854" t="str">
        <f>LEFT(Table2[[#This Row],[Category and Sub-Category]],FIND("/",Table2[[#This Row],[Category and Sub-Category]],1)-1)</f>
        <v>music</v>
      </c>
      <c r="R1854" t="str">
        <f>RIGHT(Table2[[#This Row],[Category and Sub-Category]],LEN(Table2[[#This Row],[Category and Sub-Category]])-FIND("/",Table2[[#This Row],[Category and Sub-Category]],1))</f>
        <v>rock</v>
      </c>
      <c r="S1854" s="13">
        <f>(((Table2[[#This Row],[launched_at]]/60)/60)/24)+DATE(1970,1,1)</f>
        <v>42081.77143518519</v>
      </c>
      <c r="T1854" s="13">
        <f>(((Table2[[#This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Table2[[#This Row],[pledged]]/Table2[[#This Row],[goal]]</f>
        <v>1.01875</v>
      </c>
      <c r="P1855" s="8">
        <f>Table2[[#This Row],[pledged]]/Table2[[#This Row],[backers_count]]</f>
        <v>58.214285714285715</v>
      </c>
      <c r="Q1855" t="str">
        <f>LEFT(Table2[[#This Row],[Category and Sub-Category]],FIND("/",Table2[[#This Row],[Category and Sub-Category]],1)-1)</f>
        <v>music</v>
      </c>
      <c r="R1855" t="str">
        <f>RIGHT(Table2[[#This Row],[Category and Sub-Category]],LEN(Table2[[#This Row],[Category and Sub-Category]])-FIND("/",Table2[[#This Row],[Category and Sub-Category]],1))</f>
        <v>rock</v>
      </c>
      <c r="S1855" s="13">
        <f>(((Table2[[#This Row],[launched_at]]/60)/60)/24)+DATE(1970,1,1)</f>
        <v>41177.060381944444</v>
      </c>
      <c r="T1855" s="13">
        <f>(((Table2[[#This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Table2[[#This Row],[pledged]]/Table2[[#This Row],[goal]]</f>
        <v>1.0212366666666666</v>
      </c>
      <c r="P1856" s="8">
        <f>Table2[[#This Row],[pledged]]/Table2[[#This Row],[backers_count]]</f>
        <v>88.037643678160919</v>
      </c>
      <c r="Q1856" t="str">
        <f>LEFT(Table2[[#This Row],[Category and Sub-Category]],FIND("/",Table2[[#This Row],[Category and Sub-Category]],1)-1)</f>
        <v>music</v>
      </c>
      <c r="R1856" t="str">
        <f>RIGHT(Table2[[#This Row],[Category and Sub-Category]],LEN(Table2[[#This Row],[Category and Sub-Category]])-FIND("/",Table2[[#This Row],[Category and Sub-Category]],1))</f>
        <v>rock</v>
      </c>
      <c r="S1856" s="13">
        <f>(((Table2[[#This Row],[launched_at]]/60)/60)/24)+DATE(1970,1,1)</f>
        <v>41388.021261574075</v>
      </c>
      <c r="T1856" s="13">
        <f>(((Table2[[#This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Table2[[#This Row],[pledged]]/Table2[[#This Row],[goal]]</f>
        <v>1.5405897142857143</v>
      </c>
      <c r="P1857" s="8">
        <f>Table2[[#This Row],[pledged]]/Table2[[#This Row],[backers_count]]</f>
        <v>70.576753926701571</v>
      </c>
      <c r="Q1857" t="str">
        <f>LEFT(Table2[[#This Row],[Category and Sub-Category]],FIND("/",Table2[[#This Row],[Category and Sub-Category]],1)-1)</f>
        <v>music</v>
      </c>
      <c r="R1857" t="str">
        <f>RIGHT(Table2[[#This Row],[Category and Sub-Category]],LEN(Table2[[#This Row],[Category and Sub-Category]])-FIND("/",Table2[[#This Row],[Category and Sub-Category]],1))</f>
        <v>rock</v>
      </c>
      <c r="S1857" s="13">
        <f>(((Table2[[#This Row],[launched_at]]/60)/60)/24)+DATE(1970,1,1)</f>
        <v>41600.538657407407</v>
      </c>
      <c r="T1857" s="13">
        <f>(((Table2[[#This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Table2[[#This Row],[pledged]]/Table2[[#This Row],[goal]]</f>
        <v>1.0125</v>
      </c>
      <c r="P1858" s="8">
        <f>Table2[[#This Row],[pledged]]/Table2[[#This Row],[backers_count]]</f>
        <v>53.289473684210527</v>
      </c>
      <c r="Q1858" t="str">
        <f>LEFT(Table2[[#This Row],[Category and Sub-Category]],FIND("/",Table2[[#This Row],[Category and Sub-Category]],1)-1)</f>
        <v>music</v>
      </c>
      <c r="R1858" t="str">
        <f>RIGHT(Table2[[#This Row],[Category and Sub-Category]],LEN(Table2[[#This Row],[Category and Sub-Category]])-FIND("/",Table2[[#This Row],[Category and Sub-Category]],1))</f>
        <v>rock</v>
      </c>
      <c r="S1858" s="13">
        <f>(((Table2[[#This Row],[launched_at]]/60)/60)/24)+DATE(1970,1,1)</f>
        <v>41817.854999999996</v>
      </c>
      <c r="T1858" s="13">
        <f>(((Table2[[#This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Table2[[#This Row],[pledged]]/Table2[[#This Row],[goal]]</f>
        <v>1</v>
      </c>
      <c r="P1859" s="8">
        <f>Table2[[#This Row],[pledged]]/Table2[[#This Row],[backers_count]]</f>
        <v>136.36363636363637</v>
      </c>
      <c r="Q1859" t="str">
        <f>LEFT(Table2[[#This Row],[Category and Sub-Category]],FIND("/",Table2[[#This Row],[Category and Sub-Category]],1)-1)</f>
        <v>music</v>
      </c>
      <c r="R1859" t="str">
        <f>RIGHT(Table2[[#This Row],[Category and Sub-Category]],LEN(Table2[[#This Row],[Category and Sub-Category]])-FIND("/",Table2[[#This Row],[Category and Sub-Category]],1))</f>
        <v>rock</v>
      </c>
      <c r="S1859" s="13">
        <f>(((Table2[[#This Row],[launched_at]]/60)/60)/24)+DATE(1970,1,1)</f>
        <v>41864.76866898148</v>
      </c>
      <c r="T1859" s="13">
        <f>(((Table2[[#This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Table2[[#This Row],[pledged]]/Table2[[#This Row],[goal]]</f>
        <v>1.0874800874800874</v>
      </c>
      <c r="P1860" s="8">
        <f>Table2[[#This Row],[pledged]]/Table2[[#This Row],[backers_count]]</f>
        <v>40.547315436241611</v>
      </c>
      <c r="Q1860" t="str">
        <f>LEFT(Table2[[#This Row],[Category and Sub-Category]],FIND("/",Table2[[#This Row],[Category and Sub-Category]],1)-1)</f>
        <v>music</v>
      </c>
      <c r="R1860" t="str">
        <f>RIGHT(Table2[[#This Row],[Category and Sub-Category]],LEN(Table2[[#This Row],[Category and Sub-Category]])-FIND("/",Table2[[#This Row],[Category and Sub-Category]],1))</f>
        <v>rock</v>
      </c>
      <c r="S1860" s="13">
        <f>(((Table2[[#This Row],[launched_at]]/60)/60)/24)+DATE(1970,1,1)</f>
        <v>40833.200474537036</v>
      </c>
      <c r="T1860" s="13">
        <f>(((Table2[[#This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Table2[[#This Row],[pledged]]/Table2[[#This Row],[goal]]</f>
        <v>1.3183333333333334</v>
      </c>
      <c r="P1861" s="8">
        <f>Table2[[#This Row],[pledged]]/Table2[[#This Row],[backers_count]]</f>
        <v>70.625</v>
      </c>
      <c r="Q1861" t="str">
        <f>LEFT(Table2[[#This Row],[Category and Sub-Category]],FIND("/",Table2[[#This Row],[Category and Sub-Category]],1)-1)</f>
        <v>music</v>
      </c>
      <c r="R1861" t="str">
        <f>RIGHT(Table2[[#This Row],[Category and Sub-Category]],LEN(Table2[[#This Row],[Category and Sub-Category]])-FIND("/",Table2[[#This Row],[Category and Sub-Category]],1))</f>
        <v>rock</v>
      </c>
      <c r="S1861" s="13">
        <f>(((Table2[[#This Row],[launched_at]]/60)/60)/24)+DATE(1970,1,1)</f>
        <v>40778.770011574074</v>
      </c>
      <c r="T1861" s="13">
        <f>(((Table2[[#This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Table2[[#This Row],[pledged]]/Table2[[#This Row],[goal]]</f>
        <v>1.3346666666666667</v>
      </c>
      <c r="P1862" s="8">
        <f>Table2[[#This Row],[pledged]]/Table2[[#This Row],[backers_count]]</f>
        <v>52.684210526315788</v>
      </c>
      <c r="Q1862" t="str">
        <f>LEFT(Table2[[#This Row],[Category and Sub-Category]],FIND("/",Table2[[#This Row],[Category and Sub-Category]],1)-1)</f>
        <v>music</v>
      </c>
      <c r="R1862" t="str">
        <f>RIGHT(Table2[[#This Row],[Category and Sub-Category]],LEN(Table2[[#This Row],[Category and Sub-Category]])-FIND("/",Table2[[#This Row],[Category and Sub-Category]],1))</f>
        <v>rock</v>
      </c>
      <c r="S1862" s="13">
        <f>(((Table2[[#This Row],[launched_at]]/60)/60)/24)+DATE(1970,1,1)</f>
        <v>41655.709305555552</v>
      </c>
      <c r="T1862" s="13">
        <f>(((Table2[[#This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Table2[[#This Row],[pledged]]/Table2[[#This Row],[goal]]</f>
        <v>0</v>
      </c>
      <c r="P1863" s="8" t="e">
        <f>Table2[[#This Row],[pledged]]/Table2[[#This Row],[backers_count]]</f>
        <v>#DIV/0!</v>
      </c>
      <c r="Q1863" t="str">
        <f>LEFT(Table2[[#This Row],[Category and Sub-Category]],FIND("/",Table2[[#This Row],[Category and Sub-Category]],1)-1)</f>
        <v>games</v>
      </c>
      <c r="R1863" t="str">
        <f>RIGHT(Table2[[#This Row],[Category and Sub-Category]],LEN(Table2[[#This Row],[Category and Sub-Category]])-FIND("/",Table2[[#This Row],[Category and Sub-Category]],1))</f>
        <v>mobile games</v>
      </c>
      <c r="S1863" s="13">
        <f>(((Table2[[#This Row],[launched_at]]/60)/60)/24)+DATE(1970,1,1)</f>
        <v>42000.300243055557</v>
      </c>
      <c r="T1863" s="13">
        <f>(((Table2[[#This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Table2[[#This Row],[pledged]]/Table2[[#This Row],[goal]]</f>
        <v>8.0833333333333326E-2</v>
      </c>
      <c r="P1864" s="8">
        <f>Table2[[#This Row],[pledged]]/Table2[[#This Row],[backers_count]]</f>
        <v>90.9375</v>
      </c>
      <c r="Q1864" t="str">
        <f>LEFT(Table2[[#This Row],[Category and Sub-Category]],FIND("/",Table2[[#This Row],[Category and Sub-Category]],1)-1)</f>
        <v>games</v>
      </c>
      <c r="R1864" t="str">
        <f>RIGHT(Table2[[#This Row],[Category and Sub-Category]],LEN(Table2[[#This Row],[Category and Sub-Category]])-FIND("/",Table2[[#This Row],[Category and Sub-Category]],1))</f>
        <v>mobile games</v>
      </c>
      <c r="S1864" s="13">
        <f>(((Table2[[#This Row],[launched_at]]/60)/60)/24)+DATE(1970,1,1)</f>
        <v>42755.492754629624</v>
      </c>
      <c r="T1864" s="13">
        <f>(((Table2[[#This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Table2[[#This Row],[pledged]]/Table2[[#This Row],[goal]]</f>
        <v>4.0000000000000001E-3</v>
      </c>
      <c r="P1865" s="8">
        <f>Table2[[#This Row],[pledged]]/Table2[[#This Row],[backers_count]]</f>
        <v>5</v>
      </c>
      <c r="Q1865" t="str">
        <f>LEFT(Table2[[#This Row],[Category and Sub-Category]],FIND("/",Table2[[#This Row],[Category and Sub-Category]],1)-1)</f>
        <v>games</v>
      </c>
      <c r="R1865" t="str">
        <f>RIGHT(Table2[[#This Row],[Category and Sub-Category]],LEN(Table2[[#This Row],[Category and Sub-Category]])-FIND("/",Table2[[#This Row],[Category and Sub-Category]],1))</f>
        <v>mobile games</v>
      </c>
      <c r="S1865" s="13">
        <f>(((Table2[[#This Row],[launched_at]]/60)/60)/24)+DATE(1970,1,1)</f>
        <v>41772.797280092593</v>
      </c>
      <c r="T1865" s="13">
        <f>(((Table2[[#This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Table2[[#This Row],[pledged]]/Table2[[#This Row],[goal]]</f>
        <v>0.42892307692307691</v>
      </c>
      <c r="P1866" s="8">
        <f>Table2[[#This Row],[pledged]]/Table2[[#This Row],[backers_count]]</f>
        <v>58.083333333333336</v>
      </c>
      <c r="Q1866" t="str">
        <f>LEFT(Table2[[#This Row],[Category and Sub-Category]],FIND("/",Table2[[#This Row],[Category and Sub-Category]],1)-1)</f>
        <v>games</v>
      </c>
      <c r="R1866" t="str">
        <f>RIGHT(Table2[[#This Row],[Category and Sub-Category]],LEN(Table2[[#This Row],[Category and Sub-Category]])-FIND("/",Table2[[#This Row],[Category and Sub-Category]],1))</f>
        <v>mobile games</v>
      </c>
      <c r="S1866" s="13">
        <f>(((Table2[[#This Row],[launched_at]]/60)/60)/24)+DATE(1970,1,1)</f>
        <v>41733.716435185182</v>
      </c>
      <c r="T1866" s="13">
        <f>(((Table2[[#This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Table2[[#This Row],[pledged]]/Table2[[#This Row],[goal]]</f>
        <v>3.6363636363636364E-5</v>
      </c>
      <c r="P1867" s="8">
        <f>Table2[[#This Row],[pledged]]/Table2[[#This Row],[backers_count]]</f>
        <v>2</v>
      </c>
      <c r="Q1867" t="str">
        <f>LEFT(Table2[[#This Row],[Category and Sub-Category]],FIND("/",Table2[[#This Row],[Category and Sub-Category]],1)-1)</f>
        <v>games</v>
      </c>
      <c r="R1867" t="str">
        <f>RIGHT(Table2[[#This Row],[Category and Sub-Category]],LEN(Table2[[#This Row],[Category and Sub-Category]])-FIND("/",Table2[[#This Row],[Category and Sub-Category]],1))</f>
        <v>mobile games</v>
      </c>
      <c r="S1867" s="13">
        <f>(((Table2[[#This Row],[launched_at]]/60)/60)/24)+DATE(1970,1,1)</f>
        <v>42645.367442129631</v>
      </c>
      <c r="T1867" s="13">
        <f>(((Table2[[#This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Table2[[#This Row],[pledged]]/Table2[[#This Row],[goal]]</f>
        <v>5.0000000000000001E-3</v>
      </c>
      <c r="P1868" s="8">
        <f>Table2[[#This Row],[pledged]]/Table2[[#This Row],[backers_count]]</f>
        <v>62.5</v>
      </c>
      <c r="Q1868" t="str">
        <f>LEFT(Table2[[#This Row],[Category and Sub-Category]],FIND("/",Table2[[#This Row],[Category and Sub-Category]],1)-1)</f>
        <v>games</v>
      </c>
      <c r="R1868" t="str">
        <f>RIGHT(Table2[[#This Row],[Category and Sub-Category]],LEN(Table2[[#This Row],[Category and Sub-Category]])-FIND("/",Table2[[#This Row],[Category and Sub-Category]],1))</f>
        <v>mobile games</v>
      </c>
      <c r="S1868" s="13">
        <f>(((Table2[[#This Row],[launched_at]]/60)/60)/24)+DATE(1970,1,1)</f>
        <v>42742.246493055558</v>
      </c>
      <c r="T1868" s="13">
        <f>(((Table2[[#This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Table2[[#This Row],[pledged]]/Table2[[#This Row],[goal]]</f>
        <v>5.0000000000000001E-4</v>
      </c>
      <c r="P1869" s="8">
        <f>Table2[[#This Row],[pledged]]/Table2[[#This Row],[backers_count]]</f>
        <v>10</v>
      </c>
      <c r="Q1869" t="str">
        <f>LEFT(Table2[[#This Row],[Category and Sub-Category]],FIND("/",Table2[[#This Row],[Category and Sub-Category]],1)-1)</f>
        <v>games</v>
      </c>
      <c r="R1869" t="str">
        <f>RIGHT(Table2[[#This Row],[Category and Sub-Category]],LEN(Table2[[#This Row],[Category and Sub-Category]])-FIND("/",Table2[[#This Row],[Category and Sub-Category]],1))</f>
        <v>mobile games</v>
      </c>
      <c r="S1869" s="13">
        <f>(((Table2[[#This Row],[launched_at]]/60)/60)/24)+DATE(1970,1,1)</f>
        <v>42649.924907407403</v>
      </c>
      <c r="T1869" s="13">
        <f>(((Table2[[#This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Table2[[#This Row],[pledged]]/Table2[[#This Row],[goal]]</f>
        <v>4.8680000000000001E-2</v>
      </c>
      <c r="P1870" s="8">
        <f>Table2[[#This Row],[pledged]]/Table2[[#This Row],[backers_count]]</f>
        <v>71.588235294117652</v>
      </c>
      <c r="Q1870" t="str">
        <f>LEFT(Table2[[#This Row],[Category and Sub-Category]],FIND("/",Table2[[#This Row],[Category and Sub-Category]],1)-1)</f>
        <v>games</v>
      </c>
      <c r="R1870" t="str">
        <f>RIGHT(Table2[[#This Row],[Category and Sub-Category]],LEN(Table2[[#This Row],[Category and Sub-Category]])-FIND("/",Table2[[#This Row],[Category and Sub-Category]],1))</f>
        <v>mobile games</v>
      </c>
      <c r="S1870" s="13">
        <f>(((Table2[[#This Row],[launched_at]]/60)/60)/24)+DATE(1970,1,1)</f>
        <v>42328.779224537036</v>
      </c>
      <c r="T1870" s="13">
        <f>(((Table2[[#This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Table2[[#This Row],[pledged]]/Table2[[#This Row],[goal]]</f>
        <v>0</v>
      </c>
      <c r="P1871" s="8" t="e">
        <f>Table2[[#This Row],[pledged]]/Table2[[#This Row],[backers_count]]</f>
        <v>#DIV/0!</v>
      </c>
      <c r="Q1871" t="str">
        <f>LEFT(Table2[[#This Row],[Category and Sub-Category]],FIND("/",Table2[[#This Row],[Category and Sub-Category]],1)-1)</f>
        <v>games</v>
      </c>
      <c r="R1871" t="str">
        <f>RIGHT(Table2[[#This Row],[Category and Sub-Category]],LEN(Table2[[#This Row],[Category and Sub-Category]])-FIND("/",Table2[[#This Row],[Category and Sub-Category]],1))</f>
        <v>mobile games</v>
      </c>
      <c r="S1871" s="13">
        <f>(((Table2[[#This Row],[launched_at]]/60)/60)/24)+DATE(1970,1,1)</f>
        <v>42709.002881944441</v>
      </c>
      <c r="T1871" s="13">
        <f>(((Table2[[#This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Table2[[#This Row],[pledged]]/Table2[[#This Row],[goal]]</f>
        <v>0.10314285714285715</v>
      </c>
      <c r="P1872" s="8">
        <f>Table2[[#This Row],[pledged]]/Table2[[#This Row],[backers_count]]</f>
        <v>32.81818181818182</v>
      </c>
      <c r="Q1872" t="str">
        <f>LEFT(Table2[[#This Row],[Category and Sub-Category]],FIND("/",Table2[[#This Row],[Category and Sub-Category]],1)-1)</f>
        <v>games</v>
      </c>
      <c r="R1872" t="str">
        <f>RIGHT(Table2[[#This Row],[Category and Sub-Category]],LEN(Table2[[#This Row],[Category and Sub-Category]])-FIND("/",Table2[[#This Row],[Category and Sub-Category]],1))</f>
        <v>mobile games</v>
      </c>
      <c r="S1872" s="13">
        <f>(((Table2[[#This Row],[launched_at]]/60)/60)/24)+DATE(1970,1,1)</f>
        <v>42371.355729166666</v>
      </c>
      <c r="T1872" s="13">
        <f>(((Table2[[#This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Table2[[#This Row],[pledged]]/Table2[[#This Row],[goal]]</f>
        <v>0.7178461538461538</v>
      </c>
      <c r="P1873" s="8">
        <f>Table2[[#This Row],[pledged]]/Table2[[#This Row],[backers_count]]</f>
        <v>49.11578947368421</v>
      </c>
      <c r="Q1873" t="str">
        <f>LEFT(Table2[[#This Row],[Category and Sub-Category]],FIND("/",Table2[[#This Row],[Category and Sub-Category]],1)-1)</f>
        <v>games</v>
      </c>
      <c r="R1873" t="str">
        <f>RIGHT(Table2[[#This Row],[Category and Sub-Category]],LEN(Table2[[#This Row],[Category and Sub-Category]])-FIND("/",Table2[[#This Row],[Category and Sub-Category]],1))</f>
        <v>mobile games</v>
      </c>
      <c r="S1873" s="13">
        <f>(((Table2[[#This Row],[launched_at]]/60)/60)/24)+DATE(1970,1,1)</f>
        <v>41923.783576388887</v>
      </c>
      <c r="T1873" s="13">
        <f>(((Table2[[#This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Table2[[#This Row],[pledged]]/Table2[[#This Row],[goal]]</f>
        <v>1.06E-2</v>
      </c>
      <c r="P1874" s="8">
        <f>Table2[[#This Row],[pledged]]/Table2[[#This Row],[backers_count]]</f>
        <v>16.307692307692307</v>
      </c>
      <c r="Q1874" t="str">
        <f>LEFT(Table2[[#This Row],[Category and Sub-Category]],FIND("/",Table2[[#This Row],[Category and Sub-Category]],1)-1)</f>
        <v>games</v>
      </c>
      <c r="R1874" t="str">
        <f>RIGHT(Table2[[#This Row],[Category and Sub-Category]],LEN(Table2[[#This Row],[Category and Sub-Category]])-FIND("/",Table2[[#This Row],[Category and Sub-Category]],1))</f>
        <v>mobile games</v>
      </c>
      <c r="S1874" s="13">
        <f>(((Table2[[#This Row],[launched_at]]/60)/60)/24)+DATE(1970,1,1)</f>
        <v>42155.129652777774</v>
      </c>
      <c r="T1874" s="13">
        <f>(((Table2[[#This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Table2[[#This Row],[pledged]]/Table2[[#This Row],[goal]]</f>
        <v>4.4999999999999997E-3</v>
      </c>
      <c r="P1875" s="8">
        <f>Table2[[#This Row],[pledged]]/Table2[[#This Row],[backers_count]]</f>
        <v>18</v>
      </c>
      <c r="Q1875" t="str">
        <f>LEFT(Table2[[#This Row],[Category and Sub-Category]],FIND("/",Table2[[#This Row],[Category and Sub-Category]],1)-1)</f>
        <v>games</v>
      </c>
      <c r="R1875" t="str">
        <f>RIGHT(Table2[[#This Row],[Category and Sub-Category]],LEN(Table2[[#This Row],[Category and Sub-Category]])-FIND("/",Table2[[#This Row],[Category and Sub-Category]],1))</f>
        <v>mobile games</v>
      </c>
      <c r="S1875" s="13">
        <f>(((Table2[[#This Row],[launched_at]]/60)/60)/24)+DATE(1970,1,1)</f>
        <v>42164.615856481483</v>
      </c>
      <c r="T1875" s="13">
        <f>(((Table2[[#This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Table2[[#This Row],[pledged]]/Table2[[#This Row],[goal]]</f>
        <v>1.6249999999999999E-4</v>
      </c>
      <c r="P1876" s="8">
        <f>Table2[[#This Row],[pledged]]/Table2[[#This Row],[backers_count]]</f>
        <v>13</v>
      </c>
      <c r="Q1876" t="str">
        <f>LEFT(Table2[[#This Row],[Category and Sub-Category]],FIND("/",Table2[[#This Row],[Category and Sub-Category]],1)-1)</f>
        <v>games</v>
      </c>
      <c r="R1876" t="str">
        <f>RIGHT(Table2[[#This Row],[Category and Sub-Category]],LEN(Table2[[#This Row],[Category and Sub-Category]])-FIND("/",Table2[[#This Row],[Category and Sub-Category]],1))</f>
        <v>mobile games</v>
      </c>
      <c r="S1876" s="13">
        <f>(((Table2[[#This Row],[launched_at]]/60)/60)/24)+DATE(1970,1,1)</f>
        <v>42529.969131944439</v>
      </c>
      <c r="T1876" s="13">
        <f>(((Table2[[#This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Table2[[#This Row],[pledged]]/Table2[[#This Row],[goal]]</f>
        <v>5.1000000000000004E-3</v>
      </c>
      <c r="P1877" s="8">
        <f>Table2[[#This Row],[pledged]]/Table2[[#This Row],[backers_count]]</f>
        <v>17</v>
      </c>
      <c r="Q1877" t="str">
        <f>LEFT(Table2[[#This Row],[Category and Sub-Category]],FIND("/",Table2[[#This Row],[Category and Sub-Category]],1)-1)</f>
        <v>games</v>
      </c>
      <c r="R1877" t="str">
        <f>RIGHT(Table2[[#This Row],[Category and Sub-Category]],LEN(Table2[[#This Row],[Category and Sub-Category]])-FIND("/",Table2[[#This Row],[Category and Sub-Category]],1))</f>
        <v>mobile games</v>
      </c>
      <c r="S1877" s="13">
        <f>(((Table2[[#This Row],[launched_at]]/60)/60)/24)+DATE(1970,1,1)</f>
        <v>42528.899398148147</v>
      </c>
      <c r="T1877" s="13">
        <f>(((Table2[[#This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Table2[[#This Row],[pledged]]/Table2[[#This Row],[goal]]</f>
        <v>0</v>
      </c>
      <c r="P1878" s="8" t="e">
        <f>Table2[[#This Row],[pledged]]/Table2[[#This Row],[backers_count]]</f>
        <v>#DIV/0!</v>
      </c>
      <c r="Q1878" t="str">
        <f>LEFT(Table2[[#This Row],[Category and Sub-Category]],FIND("/",Table2[[#This Row],[Category and Sub-Category]],1)-1)</f>
        <v>games</v>
      </c>
      <c r="R1878" t="str">
        <f>RIGHT(Table2[[#This Row],[Category and Sub-Category]],LEN(Table2[[#This Row],[Category and Sub-Category]])-FIND("/",Table2[[#This Row],[Category and Sub-Category]],1))</f>
        <v>mobile games</v>
      </c>
      <c r="S1878" s="13">
        <f>(((Table2[[#This Row],[launched_at]]/60)/60)/24)+DATE(1970,1,1)</f>
        <v>41776.284780092588</v>
      </c>
      <c r="T1878" s="13">
        <f>(((Table2[[#This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Table2[[#This Row],[pledged]]/Table2[[#This Row],[goal]]</f>
        <v>0</v>
      </c>
      <c r="P1879" s="8" t="e">
        <f>Table2[[#This Row],[pledged]]/Table2[[#This Row],[backers_count]]</f>
        <v>#DIV/0!</v>
      </c>
      <c r="Q1879" t="str">
        <f>LEFT(Table2[[#This Row],[Category and Sub-Category]],FIND("/",Table2[[#This Row],[Category and Sub-Category]],1)-1)</f>
        <v>games</v>
      </c>
      <c r="R1879" t="str">
        <f>RIGHT(Table2[[#This Row],[Category and Sub-Category]],LEN(Table2[[#This Row],[Category and Sub-Category]])-FIND("/",Table2[[#This Row],[Category and Sub-Category]],1))</f>
        <v>mobile games</v>
      </c>
      <c r="S1879" s="13">
        <f>(((Table2[[#This Row],[launched_at]]/60)/60)/24)+DATE(1970,1,1)</f>
        <v>42035.029224537036</v>
      </c>
      <c r="T1879" s="13">
        <f>(((Table2[[#This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Table2[[#This Row],[pledged]]/Table2[[#This Row],[goal]]</f>
        <v>0</v>
      </c>
      <c r="P1880" s="8" t="e">
        <f>Table2[[#This Row],[pledged]]/Table2[[#This Row],[backers_count]]</f>
        <v>#DIV/0!</v>
      </c>
      <c r="Q1880" t="str">
        <f>LEFT(Table2[[#This Row],[Category and Sub-Category]],FIND("/",Table2[[#This Row],[Category and Sub-Category]],1)-1)</f>
        <v>games</v>
      </c>
      <c r="R1880" t="str">
        <f>RIGHT(Table2[[#This Row],[Category and Sub-Category]],LEN(Table2[[#This Row],[Category and Sub-Category]])-FIND("/",Table2[[#This Row],[Category and Sub-Category]],1))</f>
        <v>mobile games</v>
      </c>
      <c r="S1880" s="13">
        <f>(((Table2[[#This Row],[launched_at]]/60)/60)/24)+DATE(1970,1,1)</f>
        <v>41773.008738425924</v>
      </c>
      <c r="T1880" s="13">
        <f>(((Table2[[#This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Table2[[#This Row],[pledged]]/Table2[[#This Row],[goal]]</f>
        <v>1.1999999999999999E-3</v>
      </c>
      <c r="P1881" s="8">
        <f>Table2[[#This Row],[pledged]]/Table2[[#This Row],[backers_count]]</f>
        <v>3</v>
      </c>
      <c r="Q1881" t="str">
        <f>LEFT(Table2[[#This Row],[Category and Sub-Category]],FIND("/",Table2[[#This Row],[Category and Sub-Category]],1)-1)</f>
        <v>games</v>
      </c>
      <c r="R1881" t="str">
        <f>RIGHT(Table2[[#This Row],[Category and Sub-Category]],LEN(Table2[[#This Row],[Category and Sub-Category]])-FIND("/",Table2[[#This Row],[Category and Sub-Category]],1))</f>
        <v>mobile games</v>
      </c>
      <c r="S1881" s="13">
        <f>(((Table2[[#This Row],[launched_at]]/60)/60)/24)+DATE(1970,1,1)</f>
        <v>42413.649641203709</v>
      </c>
      <c r="T1881" s="13">
        <f>(((Table2[[#This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Table2[[#This Row],[pledged]]/Table2[[#This Row],[goal]]</f>
        <v>0.20080000000000001</v>
      </c>
      <c r="P1882" s="8">
        <f>Table2[[#This Row],[pledged]]/Table2[[#This Row],[backers_count]]</f>
        <v>41.833333333333336</v>
      </c>
      <c r="Q1882" t="str">
        <f>LEFT(Table2[[#This Row],[Category and Sub-Category]],FIND("/",Table2[[#This Row],[Category and Sub-Category]],1)-1)</f>
        <v>games</v>
      </c>
      <c r="R1882" t="str">
        <f>RIGHT(Table2[[#This Row],[Category and Sub-Category]],LEN(Table2[[#This Row],[Category and Sub-Category]])-FIND("/",Table2[[#This Row],[Category and Sub-Category]],1))</f>
        <v>mobile games</v>
      </c>
      <c r="S1882" s="13">
        <f>(((Table2[[#This Row],[launched_at]]/60)/60)/24)+DATE(1970,1,1)</f>
        <v>42430.566898148143</v>
      </c>
      <c r="T1882" s="13">
        <f>(((Table2[[#This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Table2[[#This Row],[pledged]]/Table2[[#This Row],[goal]]</f>
        <v>1.726845</v>
      </c>
      <c r="P1883" s="8">
        <f>Table2[[#This Row],[pledged]]/Table2[[#This Row],[backers_count]]</f>
        <v>49.338428571428572</v>
      </c>
      <c r="Q1883" t="str">
        <f>LEFT(Table2[[#This Row],[Category and Sub-Category]],FIND("/",Table2[[#This Row],[Category and Sub-Category]],1)-1)</f>
        <v>music</v>
      </c>
      <c r="R1883" t="str">
        <f>RIGHT(Table2[[#This Row],[Category and Sub-Category]],LEN(Table2[[#This Row],[Category and Sub-Category]])-FIND("/",Table2[[#This Row],[Category and Sub-Category]],1))</f>
        <v>indie rock</v>
      </c>
      <c r="S1883" s="13">
        <f>(((Table2[[#This Row],[launched_at]]/60)/60)/24)+DATE(1970,1,1)</f>
        <v>42043.152650462958</v>
      </c>
      <c r="T1883" s="13">
        <f>(((Table2[[#This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Table2[[#This Row],[pledged]]/Table2[[#This Row],[goal]]</f>
        <v>1.008955223880597</v>
      </c>
      <c r="P1884" s="8">
        <f>Table2[[#This Row],[pledged]]/Table2[[#This Row],[backers_count]]</f>
        <v>41.728395061728392</v>
      </c>
      <c r="Q1884" t="str">
        <f>LEFT(Table2[[#This Row],[Category and Sub-Category]],FIND("/",Table2[[#This Row],[Category and Sub-Category]],1)-1)</f>
        <v>music</v>
      </c>
      <c r="R1884" t="str">
        <f>RIGHT(Table2[[#This Row],[Category and Sub-Category]],LEN(Table2[[#This Row],[Category and Sub-Category]])-FIND("/",Table2[[#This Row],[Category and Sub-Category]],1))</f>
        <v>indie rock</v>
      </c>
      <c r="S1884" s="13">
        <f>(((Table2[[#This Row],[launched_at]]/60)/60)/24)+DATE(1970,1,1)</f>
        <v>41067.949212962965</v>
      </c>
      <c r="T1884" s="13">
        <f>(((Table2[[#This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Table2[[#This Row],[pledged]]/Table2[[#This Row],[goal]]</f>
        <v>1.0480480480480481</v>
      </c>
      <c r="P1885" s="8">
        <f>Table2[[#This Row],[pledged]]/Table2[[#This Row],[backers_count]]</f>
        <v>32.71875</v>
      </c>
      <c r="Q1885" t="str">
        <f>LEFT(Table2[[#This Row],[Category and Sub-Category]],FIND("/",Table2[[#This Row],[Category and Sub-Category]],1)-1)</f>
        <v>music</v>
      </c>
      <c r="R1885" t="str">
        <f>RIGHT(Table2[[#This Row],[Category and Sub-Category]],LEN(Table2[[#This Row],[Category and Sub-Category]])-FIND("/",Table2[[#This Row],[Category and Sub-Category]],1))</f>
        <v>indie rock</v>
      </c>
      <c r="S1885" s="13">
        <f>(((Table2[[#This Row],[launched_at]]/60)/60)/24)+DATE(1970,1,1)</f>
        <v>40977.948009259257</v>
      </c>
      <c r="T1885" s="13">
        <f>(((Table2[[#This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Table2[[#This Row],[pledged]]/Table2[[#This Row],[goal]]</f>
        <v>1.351</v>
      </c>
      <c r="P1886" s="8">
        <f>Table2[[#This Row],[pledged]]/Table2[[#This Row],[backers_count]]</f>
        <v>51.96153846153846</v>
      </c>
      <c r="Q1886" t="str">
        <f>LEFT(Table2[[#This Row],[Category and Sub-Category]],FIND("/",Table2[[#This Row],[Category and Sub-Category]],1)-1)</f>
        <v>music</v>
      </c>
      <c r="R1886" t="str">
        <f>RIGHT(Table2[[#This Row],[Category and Sub-Category]],LEN(Table2[[#This Row],[Category and Sub-Category]])-FIND("/",Table2[[#This Row],[Category and Sub-Category]],1))</f>
        <v>indie rock</v>
      </c>
      <c r="S1886" s="13">
        <f>(((Table2[[#This Row],[launched_at]]/60)/60)/24)+DATE(1970,1,1)</f>
        <v>41205.198321759257</v>
      </c>
      <c r="T1886" s="13">
        <f>(((Table2[[#This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Table2[[#This Row],[pledged]]/Table2[[#This Row],[goal]]</f>
        <v>1.1632786885245903</v>
      </c>
      <c r="P1887" s="8">
        <f>Table2[[#This Row],[pledged]]/Table2[[#This Row],[backers_count]]</f>
        <v>50.685714285714283</v>
      </c>
      <c r="Q1887" t="str">
        <f>LEFT(Table2[[#This Row],[Category and Sub-Category]],FIND("/",Table2[[#This Row],[Category and Sub-Category]],1)-1)</f>
        <v>music</v>
      </c>
      <c r="R1887" t="str">
        <f>RIGHT(Table2[[#This Row],[Category and Sub-Category]],LEN(Table2[[#This Row],[Category and Sub-Category]])-FIND("/",Table2[[#This Row],[Category and Sub-Category]],1))</f>
        <v>indie rock</v>
      </c>
      <c r="S1887" s="13">
        <f>(((Table2[[#This Row],[launched_at]]/60)/60)/24)+DATE(1970,1,1)</f>
        <v>41099.093865740739</v>
      </c>
      <c r="T1887" s="13">
        <f>(((Table2[[#This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Table2[[#This Row],[pledged]]/Table2[[#This Row],[goal]]</f>
        <v>1.0208333333333333</v>
      </c>
      <c r="P1888" s="8">
        <f>Table2[[#This Row],[pledged]]/Table2[[#This Row],[backers_count]]</f>
        <v>42.241379310344826</v>
      </c>
      <c r="Q1888" t="str">
        <f>LEFT(Table2[[#This Row],[Category and Sub-Category]],FIND("/",Table2[[#This Row],[Category and Sub-Category]],1)-1)</f>
        <v>music</v>
      </c>
      <c r="R1888" t="str">
        <f>RIGHT(Table2[[#This Row],[Category and Sub-Category]],LEN(Table2[[#This Row],[Category and Sub-Category]])-FIND("/",Table2[[#This Row],[Category and Sub-Category]],1))</f>
        <v>indie rock</v>
      </c>
      <c r="S1888" s="13">
        <f>(((Table2[[#This Row],[launched_at]]/60)/60)/24)+DATE(1970,1,1)</f>
        <v>41925.906689814816</v>
      </c>
      <c r="T1888" s="13">
        <f>(((Table2[[#This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Table2[[#This Row],[pledged]]/Table2[[#This Row],[goal]]</f>
        <v>1.1116666666666666</v>
      </c>
      <c r="P1889" s="8">
        <f>Table2[[#This Row],[pledged]]/Table2[[#This Row],[backers_count]]</f>
        <v>416.875</v>
      </c>
      <c r="Q1889" t="str">
        <f>LEFT(Table2[[#This Row],[Category and Sub-Category]],FIND("/",Table2[[#This Row],[Category and Sub-Category]],1)-1)</f>
        <v>music</v>
      </c>
      <c r="R1889" t="str">
        <f>RIGHT(Table2[[#This Row],[Category and Sub-Category]],LEN(Table2[[#This Row],[Category and Sub-Category]])-FIND("/",Table2[[#This Row],[Category and Sub-Category]],1))</f>
        <v>indie rock</v>
      </c>
      <c r="S1889" s="13">
        <f>(((Table2[[#This Row],[launched_at]]/60)/60)/24)+DATE(1970,1,1)</f>
        <v>42323.800138888888</v>
      </c>
      <c r="T1889" s="13">
        <f>(((Table2[[#This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Table2[[#This Row],[pledged]]/Table2[[#This Row],[goal]]</f>
        <v>1.6608000000000001</v>
      </c>
      <c r="P1890" s="8">
        <f>Table2[[#This Row],[pledged]]/Table2[[#This Row],[backers_count]]</f>
        <v>46.651685393258425</v>
      </c>
      <c r="Q1890" t="str">
        <f>LEFT(Table2[[#This Row],[Category and Sub-Category]],FIND("/",Table2[[#This Row],[Category and Sub-Category]],1)-1)</f>
        <v>music</v>
      </c>
      <c r="R1890" t="str">
        <f>RIGHT(Table2[[#This Row],[Category and Sub-Category]],LEN(Table2[[#This Row],[Category and Sub-Category]])-FIND("/",Table2[[#This Row],[Category and Sub-Category]],1))</f>
        <v>indie rock</v>
      </c>
      <c r="S1890" s="13">
        <f>(((Table2[[#This Row],[launched_at]]/60)/60)/24)+DATE(1970,1,1)</f>
        <v>40299.239953703705</v>
      </c>
      <c r="T1890" s="13">
        <f>(((Table2[[#This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Table2[[#This Row],[pledged]]/Table2[[#This Row],[goal]]</f>
        <v>1.0660000000000001</v>
      </c>
      <c r="P1891" s="8">
        <f>Table2[[#This Row],[pledged]]/Table2[[#This Row],[backers_count]]</f>
        <v>48.454545454545453</v>
      </c>
      <c r="Q1891" t="str">
        <f>LEFT(Table2[[#This Row],[Category and Sub-Category]],FIND("/",Table2[[#This Row],[Category and Sub-Category]],1)-1)</f>
        <v>music</v>
      </c>
      <c r="R1891" t="str">
        <f>RIGHT(Table2[[#This Row],[Category and Sub-Category]],LEN(Table2[[#This Row],[Category and Sub-Category]])-FIND("/",Table2[[#This Row],[Category and Sub-Category]],1))</f>
        <v>indie rock</v>
      </c>
      <c r="S1891" s="13">
        <f>(((Table2[[#This Row],[launched_at]]/60)/60)/24)+DATE(1970,1,1)</f>
        <v>41299.793356481481</v>
      </c>
      <c r="T1891" s="13">
        <f>(((Table2[[#This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Table2[[#This Row],[pledged]]/Table2[[#This Row],[goal]]</f>
        <v>1.4458441666666668</v>
      </c>
      <c r="P1892" s="8">
        <f>Table2[[#This Row],[pledged]]/Table2[[#This Row],[backers_count]]</f>
        <v>70.5289837398374</v>
      </c>
      <c r="Q1892" t="str">
        <f>LEFT(Table2[[#This Row],[Category and Sub-Category]],FIND("/",Table2[[#This Row],[Category and Sub-Category]],1)-1)</f>
        <v>music</v>
      </c>
      <c r="R1892" t="str">
        <f>RIGHT(Table2[[#This Row],[Category and Sub-Category]],LEN(Table2[[#This Row],[Category and Sub-Category]])-FIND("/",Table2[[#This Row],[Category and Sub-Category]],1))</f>
        <v>indie rock</v>
      </c>
      <c r="S1892" s="13">
        <f>(((Table2[[#This Row],[launched_at]]/60)/60)/24)+DATE(1970,1,1)</f>
        <v>41228.786203703705</v>
      </c>
      <c r="T1892" s="13">
        <f>(((Table2[[#This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Table2[[#This Row],[pledged]]/Table2[[#This Row],[goal]]</f>
        <v>1.0555000000000001</v>
      </c>
      <c r="P1893" s="8">
        <f>Table2[[#This Row],[pledged]]/Table2[[#This Row],[backers_count]]</f>
        <v>87.958333333333329</v>
      </c>
      <c r="Q1893" t="str">
        <f>LEFT(Table2[[#This Row],[Category and Sub-Category]],FIND("/",Table2[[#This Row],[Category and Sub-Category]],1)-1)</f>
        <v>music</v>
      </c>
      <c r="R1893" t="str">
        <f>RIGHT(Table2[[#This Row],[Category and Sub-Category]],LEN(Table2[[#This Row],[Category and Sub-Category]])-FIND("/",Table2[[#This Row],[Category and Sub-Category]],1))</f>
        <v>indie rock</v>
      </c>
      <c r="S1893" s="13">
        <f>(((Table2[[#This Row],[launched_at]]/60)/60)/24)+DATE(1970,1,1)</f>
        <v>40335.798078703701</v>
      </c>
      <c r="T1893" s="13">
        <f>(((Table2[[#This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Table2[[#This Row],[pledged]]/Table2[[#This Row],[goal]]</f>
        <v>1.3660000000000001</v>
      </c>
      <c r="P1894" s="8">
        <f>Table2[[#This Row],[pledged]]/Table2[[#This Row],[backers_count]]</f>
        <v>26.26923076923077</v>
      </c>
      <c r="Q1894" t="str">
        <f>LEFT(Table2[[#This Row],[Category and Sub-Category]],FIND("/",Table2[[#This Row],[Category and Sub-Category]],1)-1)</f>
        <v>music</v>
      </c>
      <c r="R1894" t="str">
        <f>RIGHT(Table2[[#This Row],[Category and Sub-Category]],LEN(Table2[[#This Row],[Category and Sub-Category]])-FIND("/",Table2[[#This Row],[Category and Sub-Category]],1))</f>
        <v>indie rock</v>
      </c>
      <c r="S1894" s="13">
        <f>(((Table2[[#This Row],[launched_at]]/60)/60)/24)+DATE(1970,1,1)</f>
        <v>40671.637511574074</v>
      </c>
      <c r="T1894" s="13">
        <f>(((Table2[[#This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Table2[[#This Row],[pledged]]/Table2[[#This Row],[goal]]</f>
        <v>1.04</v>
      </c>
      <c r="P1895" s="8">
        <f>Table2[[#This Row],[pledged]]/Table2[[#This Row],[backers_count]]</f>
        <v>57.777777777777779</v>
      </c>
      <c r="Q1895" t="str">
        <f>LEFT(Table2[[#This Row],[Category and Sub-Category]],FIND("/",Table2[[#This Row],[Category and Sub-Category]],1)-1)</f>
        <v>music</v>
      </c>
      <c r="R1895" t="str">
        <f>RIGHT(Table2[[#This Row],[Category and Sub-Category]],LEN(Table2[[#This Row],[Category and Sub-Category]])-FIND("/",Table2[[#This Row],[Category and Sub-Category]],1))</f>
        <v>indie rock</v>
      </c>
      <c r="S1895" s="13">
        <f>(((Table2[[#This Row],[launched_at]]/60)/60)/24)+DATE(1970,1,1)</f>
        <v>40632.94195601852</v>
      </c>
      <c r="T1895" s="13">
        <f>(((Table2[[#This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Table2[[#This Row],[pledged]]/Table2[[#This Row],[goal]]</f>
        <v>1.145</v>
      </c>
      <c r="P1896" s="8">
        <f>Table2[[#This Row],[pledged]]/Table2[[#This Row],[backers_count]]</f>
        <v>57.25</v>
      </c>
      <c r="Q1896" t="str">
        <f>LEFT(Table2[[#This Row],[Category and Sub-Category]],FIND("/",Table2[[#This Row],[Category and Sub-Category]],1)-1)</f>
        <v>music</v>
      </c>
      <c r="R1896" t="str">
        <f>RIGHT(Table2[[#This Row],[Category and Sub-Category]],LEN(Table2[[#This Row],[Category and Sub-Category]])-FIND("/",Table2[[#This Row],[Category and Sub-Category]],1))</f>
        <v>indie rock</v>
      </c>
      <c r="S1896" s="13">
        <f>(((Table2[[#This Row],[launched_at]]/60)/60)/24)+DATE(1970,1,1)</f>
        <v>40920.904895833337</v>
      </c>
      <c r="T1896" s="13">
        <f>(((Table2[[#This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Table2[[#This Row],[pledged]]/Table2[[#This Row],[goal]]</f>
        <v>1.0171957671957672</v>
      </c>
      <c r="P1897" s="8">
        <f>Table2[[#This Row],[pledged]]/Table2[[#This Row],[backers_count]]</f>
        <v>196.34042553191489</v>
      </c>
      <c r="Q1897" t="str">
        <f>LEFT(Table2[[#This Row],[Category and Sub-Category]],FIND("/",Table2[[#This Row],[Category and Sub-Category]],1)-1)</f>
        <v>music</v>
      </c>
      <c r="R1897" t="str">
        <f>RIGHT(Table2[[#This Row],[Category and Sub-Category]],LEN(Table2[[#This Row],[Category and Sub-Category]])-FIND("/",Table2[[#This Row],[Category and Sub-Category]],1))</f>
        <v>indie rock</v>
      </c>
      <c r="S1897" s="13">
        <f>(((Table2[[#This Row],[launched_at]]/60)/60)/24)+DATE(1970,1,1)</f>
        <v>42267.746782407412</v>
      </c>
      <c r="T1897" s="13">
        <f>(((Table2[[#This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Table2[[#This Row],[pledged]]/Table2[[#This Row],[goal]]</f>
        <v>1.2394678492239468</v>
      </c>
      <c r="P1898" s="8">
        <f>Table2[[#This Row],[pledged]]/Table2[[#This Row],[backers_count]]</f>
        <v>43</v>
      </c>
      <c r="Q1898" t="str">
        <f>LEFT(Table2[[#This Row],[Category and Sub-Category]],FIND("/",Table2[[#This Row],[Category and Sub-Category]],1)-1)</f>
        <v>music</v>
      </c>
      <c r="R1898" t="str">
        <f>RIGHT(Table2[[#This Row],[Category and Sub-Category]],LEN(Table2[[#This Row],[Category and Sub-Category]])-FIND("/",Table2[[#This Row],[Category and Sub-Category]],1))</f>
        <v>indie rock</v>
      </c>
      <c r="S1898" s="13">
        <f>(((Table2[[#This Row],[launched_at]]/60)/60)/24)+DATE(1970,1,1)</f>
        <v>40981.710243055553</v>
      </c>
      <c r="T1898" s="13">
        <f>(((Table2[[#This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Table2[[#This Row],[pledged]]/Table2[[#This Row],[goal]]</f>
        <v>1.0245669291338582</v>
      </c>
      <c r="P1899" s="8">
        <f>Table2[[#This Row],[pledged]]/Table2[[#This Row],[backers_count]]</f>
        <v>35.551912568306008</v>
      </c>
      <c r="Q1899" t="str">
        <f>LEFT(Table2[[#This Row],[Category and Sub-Category]],FIND("/",Table2[[#This Row],[Category and Sub-Category]],1)-1)</f>
        <v>music</v>
      </c>
      <c r="R1899" t="str">
        <f>RIGHT(Table2[[#This Row],[Category and Sub-Category]],LEN(Table2[[#This Row],[Category and Sub-Category]])-FIND("/",Table2[[#This Row],[Category and Sub-Category]],1))</f>
        <v>indie rock</v>
      </c>
      <c r="S1899" s="13">
        <f>(((Table2[[#This Row],[launched_at]]/60)/60)/24)+DATE(1970,1,1)</f>
        <v>41680.583402777782</v>
      </c>
      <c r="T1899" s="13">
        <f>(((Table2[[#This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Table2[[#This Row],[pledged]]/Table2[[#This Row],[goal]]</f>
        <v>1.4450000000000001</v>
      </c>
      <c r="P1900" s="8">
        <f>Table2[[#This Row],[pledged]]/Table2[[#This Row],[backers_count]]</f>
        <v>68.80952380952381</v>
      </c>
      <c r="Q1900" t="str">
        <f>LEFT(Table2[[#This Row],[Category and Sub-Category]],FIND("/",Table2[[#This Row],[Category and Sub-Category]],1)-1)</f>
        <v>music</v>
      </c>
      <c r="R1900" t="str">
        <f>RIGHT(Table2[[#This Row],[Category and Sub-Category]],LEN(Table2[[#This Row],[Category and Sub-Category]])-FIND("/",Table2[[#This Row],[Category and Sub-Category]],1))</f>
        <v>indie rock</v>
      </c>
      <c r="S1900" s="13">
        <f>(((Table2[[#This Row],[launched_at]]/60)/60)/24)+DATE(1970,1,1)</f>
        <v>42366.192974537036</v>
      </c>
      <c r="T1900" s="13">
        <f>(((Table2[[#This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Table2[[#This Row],[pledged]]/Table2[[#This Row],[goal]]</f>
        <v>1.3333333333333333</v>
      </c>
      <c r="P1901" s="8">
        <f>Table2[[#This Row],[pledged]]/Table2[[#This Row],[backers_count]]</f>
        <v>28.571428571428573</v>
      </c>
      <c r="Q1901" t="str">
        <f>LEFT(Table2[[#This Row],[Category and Sub-Category]],FIND("/",Table2[[#This Row],[Category and Sub-Category]],1)-1)</f>
        <v>music</v>
      </c>
      <c r="R1901" t="str">
        <f>RIGHT(Table2[[#This Row],[Category and Sub-Category]],LEN(Table2[[#This Row],[Category and Sub-Category]])-FIND("/",Table2[[#This Row],[Category and Sub-Category]],1))</f>
        <v>indie rock</v>
      </c>
      <c r="S1901" s="13">
        <f>(((Table2[[#This Row],[launched_at]]/60)/60)/24)+DATE(1970,1,1)</f>
        <v>42058.941736111112</v>
      </c>
      <c r="T1901" s="13">
        <f>(((Table2[[#This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Table2[[#This Row],[pledged]]/Table2[[#This Row],[goal]]</f>
        <v>1.0936440000000001</v>
      </c>
      <c r="P1902" s="8">
        <f>Table2[[#This Row],[pledged]]/Table2[[#This Row],[backers_count]]</f>
        <v>50.631666666666668</v>
      </c>
      <c r="Q1902" t="str">
        <f>LEFT(Table2[[#This Row],[Category and Sub-Category]],FIND("/",Table2[[#This Row],[Category and Sub-Category]],1)-1)</f>
        <v>music</v>
      </c>
      <c r="R1902" t="str">
        <f>RIGHT(Table2[[#This Row],[Category and Sub-Category]],LEN(Table2[[#This Row],[Category and Sub-Category]])-FIND("/",Table2[[#This Row],[Category and Sub-Category]],1))</f>
        <v>indie rock</v>
      </c>
      <c r="S1902" s="13">
        <f>(((Table2[[#This Row],[launched_at]]/60)/60)/24)+DATE(1970,1,1)</f>
        <v>41160.871886574074</v>
      </c>
      <c r="T1902" s="13">
        <f>(((Table2[[#This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Table2[[#This Row],[pledged]]/Table2[[#This Row],[goal]]</f>
        <v>2.696969696969697E-2</v>
      </c>
      <c r="P1903" s="8">
        <f>Table2[[#This Row],[pledged]]/Table2[[#This Row],[backers_count]]</f>
        <v>106.8</v>
      </c>
      <c r="Q1903" t="str">
        <f>LEFT(Table2[[#This Row],[Category and Sub-Category]],FIND("/",Table2[[#This Row],[Category and Sub-Category]],1)-1)</f>
        <v>technology</v>
      </c>
      <c r="R1903" t="str">
        <f>RIGHT(Table2[[#This Row],[Category and Sub-Category]],LEN(Table2[[#This Row],[Category and Sub-Category]])-FIND("/",Table2[[#This Row],[Category and Sub-Category]],1))</f>
        <v>gadgets</v>
      </c>
      <c r="S1903" s="13">
        <f>(((Table2[[#This Row],[launched_at]]/60)/60)/24)+DATE(1970,1,1)</f>
        <v>42116.54315972222</v>
      </c>
      <c r="T1903" s="13">
        <f>(((Table2[[#This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Table2[[#This Row],[pledged]]/Table2[[#This Row],[goal]]</f>
        <v>1.2E-2</v>
      </c>
      <c r="P1904" s="8">
        <f>Table2[[#This Row],[pledged]]/Table2[[#This Row],[backers_count]]</f>
        <v>4</v>
      </c>
      <c r="Q1904" t="str">
        <f>LEFT(Table2[[#This Row],[Category and Sub-Category]],FIND("/",Table2[[#This Row],[Category and Sub-Category]],1)-1)</f>
        <v>technology</v>
      </c>
      <c r="R1904" t="str">
        <f>RIGHT(Table2[[#This Row],[Category and Sub-Category]],LEN(Table2[[#This Row],[Category and Sub-Category]])-FIND("/",Table2[[#This Row],[Category and Sub-Category]],1))</f>
        <v>gadgets</v>
      </c>
      <c r="S1904" s="13">
        <f>(((Table2[[#This Row],[launched_at]]/60)/60)/24)+DATE(1970,1,1)</f>
        <v>42037.789895833332</v>
      </c>
      <c r="T1904" s="13">
        <f>(((Table2[[#This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Table2[[#This Row],[pledged]]/Table2[[#This Row],[goal]]</f>
        <v>0.46600000000000003</v>
      </c>
      <c r="P1905" s="8">
        <f>Table2[[#This Row],[pledged]]/Table2[[#This Row],[backers_count]]</f>
        <v>34.097560975609753</v>
      </c>
      <c r="Q1905" t="str">
        <f>LEFT(Table2[[#This Row],[Category and Sub-Category]],FIND("/",Table2[[#This Row],[Category and Sub-Category]],1)-1)</f>
        <v>technology</v>
      </c>
      <c r="R1905" t="str">
        <f>RIGHT(Table2[[#This Row],[Category and Sub-Category]],LEN(Table2[[#This Row],[Category and Sub-Category]])-FIND("/",Table2[[#This Row],[Category and Sub-Category]],1))</f>
        <v>gadgets</v>
      </c>
      <c r="S1905" s="13">
        <f>(((Table2[[#This Row],[launched_at]]/60)/60)/24)+DATE(1970,1,1)</f>
        <v>42702.770729166667</v>
      </c>
      <c r="T1905" s="13">
        <f>(((Table2[[#This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Table2[[#This Row],[pledged]]/Table2[[#This Row],[goal]]</f>
        <v>1E-3</v>
      </c>
      <c r="P1906" s="8">
        <f>Table2[[#This Row],[pledged]]/Table2[[#This Row],[backers_count]]</f>
        <v>25</v>
      </c>
      <c r="Q1906" t="str">
        <f>LEFT(Table2[[#This Row],[Category and Sub-Category]],FIND("/",Table2[[#This Row],[Category and Sub-Category]],1)-1)</f>
        <v>technology</v>
      </c>
      <c r="R1906" t="str">
        <f>RIGHT(Table2[[#This Row],[Category and Sub-Category]],LEN(Table2[[#This Row],[Category and Sub-Category]])-FIND("/",Table2[[#This Row],[Category and Sub-Category]],1))</f>
        <v>gadgets</v>
      </c>
      <c r="S1906" s="13">
        <f>(((Table2[[#This Row],[launched_at]]/60)/60)/24)+DATE(1970,1,1)</f>
        <v>42326.685428240744</v>
      </c>
      <c r="T1906" s="13">
        <f>(((Table2[[#This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Table2[[#This Row],[pledged]]/Table2[[#This Row],[goal]]</f>
        <v>1.6800000000000001E-3</v>
      </c>
      <c r="P1907" s="8">
        <f>Table2[[#This Row],[pledged]]/Table2[[#This Row],[backers_count]]</f>
        <v>10.5</v>
      </c>
      <c r="Q1907" t="str">
        <f>LEFT(Table2[[#This Row],[Category and Sub-Category]],FIND("/",Table2[[#This Row],[Category and Sub-Category]],1)-1)</f>
        <v>technology</v>
      </c>
      <c r="R1907" t="str">
        <f>RIGHT(Table2[[#This Row],[Category and Sub-Category]],LEN(Table2[[#This Row],[Category and Sub-Category]])-FIND("/",Table2[[#This Row],[Category and Sub-Category]],1))</f>
        <v>gadgets</v>
      </c>
      <c r="S1907" s="13">
        <f>(((Table2[[#This Row],[launched_at]]/60)/60)/24)+DATE(1970,1,1)</f>
        <v>41859.925856481481</v>
      </c>
      <c r="T1907" s="13">
        <f>(((Table2[[#This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Table2[[#This Row],[pledged]]/Table2[[#This Row],[goal]]</f>
        <v>0.42759999999999998</v>
      </c>
      <c r="P1908" s="8">
        <f>Table2[[#This Row],[pledged]]/Table2[[#This Row],[backers_count]]</f>
        <v>215.95959595959596</v>
      </c>
      <c r="Q1908" t="str">
        <f>LEFT(Table2[[#This Row],[Category and Sub-Category]],FIND("/",Table2[[#This Row],[Category and Sub-Category]],1)-1)</f>
        <v>technology</v>
      </c>
      <c r="R1908" t="str">
        <f>RIGHT(Table2[[#This Row],[Category and Sub-Category]],LEN(Table2[[#This Row],[Category and Sub-Category]])-FIND("/",Table2[[#This Row],[Category and Sub-Category]],1))</f>
        <v>gadgets</v>
      </c>
      <c r="S1908" s="13">
        <f>(((Table2[[#This Row],[launched_at]]/60)/60)/24)+DATE(1970,1,1)</f>
        <v>42514.671099537038</v>
      </c>
      <c r="T1908" s="13">
        <f>(((Table2[[#This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Table2[[#This Row],[pledged]]/Table2[[#This Row],[goal]]</f>
        <v>2.8333333333333335E-3</v>
      </c>
      <c r="P1909" s="8">
        <f>Table2[[#This Row],[pledged]]/Table2[[#This Row],[backers_count]]</f>
        <v>21.25</v>
      </c>
      <c r="Q1909" t="str">
        <f>LEFT(Table2[[#This Row],[Category and Sub-Category]],FIND("/",Table2[[#This Row],[Category and Sub-Category]],1)-1)</f>
        <v>technology</v>
      </c>
      <c r="R1909" t="str">
        <f>RIGHT(Table2[[#This Row],[Category and Sub-Category]],LEN(Table2[[#This Row],[Category and Sub-Category]])-FIND("/",Table2[[#This Row],[Category and Sub-Category]],1))</f>
        <v>gadgets</v>
      </c>
      <c r="S1909" s="13">
        <f>(((Table2[[#This Row],[launched_at]]/60)/60)/24)+DATE(1970,1,1)</f>
        <v>41767.587094907409</v>
      </c>
      <c r="T1909" s="13">
        <f>(((Table2[[#This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Table2[[#This Row],[pledged]]/Table2[[#This Row],[goal]]</f>
        <v>1.7319999999999999E-2</v>
      </c>
      <c r="P1910" s="8">
        <f>Table2[[#This Row],[pledged]]/Table2[[#This Row],[backers_count]]</f>
        <v>108.25</v>
      </c>
      <c r="Q1910" t="str">
        <f>LEFT(Table2[[#This Row],[Category and Sub-Category]],FIND("/",Table2[[#This Row],[Category and Sub-Category]],1)-1)</f>
        <v>technology</v>
      </c>
      <c r="R1910" t="str">
        <f>RIGHT(Table2[[#This Row],[Category and Sub-Category]],LEN(Table2[[#This Row],[Category and Sub-Category]])-FIND("/",Table2[[#This Row],[Category and Sub-Category]],1))</f>
        <v>gadgets</v>
      </c>
      <c r="S1910" s="13">
        <f>(((Table2[[#This Row],[launched_at]]/60)/60)/24)+DATE(1970,1,1)</f>
        <v>42703.917824074073</v>
      </c>
      <c r="T1910" s="13">
        <f>(((Table2[[#This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Table2[[#This Row],[pledged]]/Table2[[#This Row],[goal]]</f>
        <v>0.14111428571428572</v>
      </c>
      <c r="P1911" s="8">
        <f>Table2[[#This Row],[pledged]]/Table2[[#This Row],[backers_count]]</f>
        <v>129.97368421052633</v>
      </c>
      <c r="Q1911" t="str">
        <f>LEFT(Table2[[#This Row],[Category and Sub-Category]],FIND("/",Table2[[#This Row],[Category and Sub-Category]],1)-1)</f>
        <v>technology</v>
      </c>
      <c r="R1911" t="str">
        <f>RIGHT(Table2[[#This Row],[Category and Sub-Category]],LEN(Table2[[#This Row],[Category and Sub-Category]])-FIND("/",Table2[[#This Row],[Category and Sub-Category]],1))</f>
        <v>gadgets</v>
      </c>
      <c r="S1911" s="13">
        <f>(((Table2[[#This Row],[launched_at]]/60)/60)/24)+DATE(1970,1,1)</f>
        <v>41905.429155092592</v>
      </c>
      <c r="T1911" s="13">
        <f>(((Table2[[#This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Table2[[#This Row],[pledged]]/Table2[[#This Row],[goal]]</f>
        <v>0.39395294117647056</v>
      </c>
      <c r="P1912" s="8">
        <f>Table2[[#This Row],[pledged]]/Table2[[#This Row],[backers_count]]</f>
        <v>117.49473684210527</v>
      </c>
      <c r="Q1912" t="str">
        <f>LEFT(Table2[[#This Row],[Category and Sub-Category]],FIND("/",Table2[[#This Row],[Category and Sub-Category]],1)-1)</f>
        <v>technology</v>
      </c>
      <c r="R1912" t="str">
        <f>RIGHT(Table2[[#This Row],[Category and Sub-Category]],LEN(Table2[[#This Row],[Category and Sub-Category]])-FIND("/",Table2[[#This Row],[Category and Sub-Category]],1))</f>
        <v>gadgets</v>
      </c>
      <c r="S1912" s="13">
        <f>(((Table2[[#This Row],[launched_at]]/60)/60)/24)+DATE(1970,1,1)</f>
        <v>42264.963159722218</v>
      </c>
      <c r="T1912" s="13">
        <f>(((Table2[[#This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Table2[[#This Row],[pledged]]/Table2[[#This Row],[goal]]</f>
        <v>2.3529411764705883E-4</v>
      </c>
      <c r="P1913" s="8">
        <f>Table2[[#This Row],[pledged]]/Table2[[#This Row],[backers_count]]</f>
        <v>10</v>
      </c>
      <c r="Q1913" t="str">
        <f>LEFT(Table2[[#This Row],[Category and Sub-Category]],FIND("/",Table2[[#This Row],[Category and Sub-Category]],1)-1)</f>
        <v>technology</v>
      </c>
      <c r="R1913" t="str">
        <f>RIGHT(Table2[[#This Row],[Category and Sub-Category]],LEN(Table2[[#This Row],[Category and Sub-Category]])-FIND("/",Table2[[#This Row],[Category and Sub-Category]],1))</f>
        <v>gadgets</v>
      </c>
      <c r="S1913" s="13">
        <f>(((Table2[[#This Row],[launched_at]]/60)/60)/24)+DATE(1970,1,1)</f>
        <v>41830.033958333333</v>
      </c>
      <c r="T1913" s="13">
        <f>(((Table2[[#This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Table2[[#This Row],[pledged]]/Table2[[#This Row],[goal]]</f>
        <v>0.59299999999999997</v>
      </c>
      <c r="P1914" s="8">
        <f>Table2[[#This Row],[pledged]]/Table2[[#This Row],[backers_count]]</f>
        <v>70.595238095238102</v>
      </c>
      <c r="Q1914" t="str">
        <f>LEFT(Table2[[#This Row],[Category and Sub-Category]],FIND("/",Table2[[#This Row],[Category and Sub-Category]],1)-1)</f>
        <v>technology</v>
      </c>
      <c r="R1914" t="str">
        <f>RIGHT(Table2[[#This Row],[Category and Sub-Category]],LEN(Table2[[#This Row],[Category and Sub-Category]])-FIND("/",Table2[[#This Row],[Category and Sub-Category]],1))</f>
        <v>gadgets</v>
      </c>
      <c r="S1914" s="13">
        <f>(((Table2[[#This Row],[launched_at]]/60)/60)/24)+DATE(1970,1,1)</f>
        <v>42129.226388888885</v>
      </c>
      <c r="T1914" s="13">
        <f>(((Table2[[#This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Table2[[#This Row],[pledged]]/Table2[[#This Row],[goal]]</f>
        <v>1.3270833333333334E-2</v>
      </c>
      <c r="P1915" s="8">
        <f>Table2[[#This Row],[pledged]]/Table2[[#This Row],[backers_count]]</f>
        <v>24.5</v>
      </c>
      <c r="Q1915" t="str">
        <f>LEFT(Table2[[#This Row],[Category and Sub-Category]],FIND("/",Table2[[#This Row],[Category and Sub-Category]],1)-1)</f>
        <v>technology</v>
      </c>
      <c r="R1915" t="str">
        <f>RIGHT(Table2[[#This Row],[Category and Sub-Category]],LEN(Table2[[#This Row],[Category and Sub-Category]])-FIND("/",Table2[[#This Row],[Category and Sub-Category]],1))</f>
        <v>gadgets</v>
      </c>
      <c r="S1915" s="13">
        <f>(((Table2[[#This Row],[launched_at]]/60)/60)/24)+DATE(1970,1,1)</f>
        <v>41890.511319444442</v>
      </c>
      <c r="T1915" s="13">
        <f>(((Table2[[#This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Table2[[#This Row],[pledged]]/Table2[[#This Row],[goal]]</f>
        <v>9.0090090090090086E-2</v>
      </c>
      <c r="P1916" s="8">
        <f>Table2[[#This Row],[pledged]]/Table2[[#This Row],[backers_count]]</f>
        <v>30</v>
      </c>
      <c r="Q1916" t="str">
        <f>LEFT(Table2[[#This Row],[Category and Sub-Category]],FIND("/",Table2[[#This Row],[Category and Sub-Category]],1)-1)</f>
        <v>technology</v>
      </c>
      <c r="R1916" t="str">
        <f>RIGHT(Table2[[#This Row],[Category and Sub-Category]],LEN(Table2[[#This Row],[Category and Sub-Category]])-FIND("/",Table2[[#This Row],[Category and Sub-Category]],1))</f>
        <v>gadgets</v>
      </c>
      <c r="S1916" s="13">
        <f>(((Table2[[#This Row],[launched_at]]/60)/60)/24)+DATE(1970,1,1)</f>
        <v>41929.174456018518</v>
      </c>
      <c r="T1916" s="13">
        <f>(((Table2[[#This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Table2[[#This Row],[pledged]]/Table2[[#This Row],[goal]]</f>
        <v>1.6E-2</v>
      </c>
      <c r="P1917" s="8">
        <f>Table2[[#This Row],[pledged]]/Table2[[#This Row],[backers_count]]</f>
        <v>2</v>
      </c>
      <c r="Q1917" t="str">
        <f>LEFT(Table2[[#This Row],[Category and Sub-Category]],FIND("/",Table2[[#This Row],[Category and Sub-Category]],1)-1)</f>
        <v>technology</v>
      </c>
      <c r="R1917" t="str">
        <f>RIGHT(Table2[[#This Row],[Category and Sub-Category]],LEN(Table2[[#This Row],[Category and Sub-Category]])-FIND("/",Table2[[#This Row],[Category and Sub-Category]],1))</f>
        <v>gadgets</v>
      </c>
      <c r="S1917" s="13">
        <f>(((Table2[[#This Row],[launched_at]]/60)/60)/24)+DATE(1970,1,1)</f>
        <v>41864.04886574074</v>
      </c>
      <c r="T1917" s="13">
        <f>(((Table2[[#This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Table2[[#This Row],[pledged]]/Table2[[#This Row],[goal]]</f>
        <v>5.1000000000000004E-3</v>
      </c>
      <c r="P1918" s="8">
        <f>Table2[[#This Row],[pledged]]/Table2[[#This Row],[backers_count]]</f>
        <v>17</v>
      </c>
      <c r="Q1918" t="str">
        <f>LEFT(Table2[[#This Row],[Category and Sub-Category]],FIND("/",Table2[[#This Row],[Category and Sub-Category]],1)-1)</f>
        <v>technology</v>
      </c>
      <c r="R1918" t="str">
        <f>RIGHT(Table2[[#This Row],[Category and Sub-Category]],LEN(Table2[[#This Row],[Category and Sub-Category]])-FIND("/",Table2[[#This Row],[Category and Sub-Category]],1))</f>
        <v>gadgets</v>
      </c>
      <c r="S1918" s="13">
        <f>(((Table2[[#This Row],[launched_at]]/60)/60)/24)+DATE(1970,1,1)</f>
        <v>42656.717303240745</v>
      </c>
      <c r="T1918" s="13">
        <f>(((Table2[[#This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Table2[[#This Row],[pledged]]/Table2[[#This Row],[goal]]</f>
        <v>0.52570512820512816</v>
      </c>
      <c r="P1919" s="8">
        <f>Table2[[#This Row],[pledged]]/Table2[[#This Row],[backers_count]]</f>
        <v>2928.9285714285716</v>
      </c>
      <c r="Q1919" t="str">
        <f>LEFT(Table2[[#This Row],[Category and Sub-Category]],FIND("/",Table2[[#This Row],[Category and Sub-Category]],1)-1)</f>
        <v>technology</v>
      </c>
      <c r="R1919" t="str">
        <f>RIGHT(Table2[[#This Row],[Category and Sub-Category]],LEN(Table2[[#This Row],[Category and Sub-Category]])-FIND("/",Table2[[#This Row],[Category and Sub-Category]],1))</f>
        <v>gadgets</v>
      </c>
      <c r="S1919" s="13">
        <f>(((Table2[[#This Row],[launched_at]]/60)/60)/24)+DATE(1970,1,1)</f>
        <v>42746.270057870366</v>
      </c>
      <c r="T1919" s="13">
        <f>(((Table2[[#This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Table2[[#This Row],[pledged]]/Table2[[#This Row],[goal]]</f>
        <v>1.04E-2</v>
      </c>
      <c r="P1920" s="8">
        <f>Table2[[#This Row],[pledged]]/Table2[[#This Row],[backers_count]]</f>
        <v>28.888888888888889</v>
      </c>
      <c r="Q1920" t="str">
        <f>LEFT(Table2[[#This Row],[Category and Sub-Category]],FIND("/",Table2[[#This Row],[Category and Sub-Category]],1)-1)</f>
        <v>technology</v>
      </c>
      <c r="R1920" t="str">
        <f>RIGHT(Table2[[#This Row],[Category and Sub-Category]],LEN(Table2[[#This Row],[Category and Sub-Category]])-FIND("/",Table2[[#This Row],[Category and Sub-Category]],1))</f>
        <v>gadgets</v>
      </c>
      <c r="S1920" s="13">
        <f>(((Table2[[#This Row],[launched_at]]/60)/60)/24)+DATE(1970,1,1)</f>
        <v>41828.789942129632</v>
      </c>
      <c r="T1920" s="13">
        <f>(((Table2[[#This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Table2[[#This Row],[pledged]]/Table2[[#This Row],[goal]]</f>
        <v>0.47399999999999998</v>
      </c>
      <c r="P1921" s="8">
        <f>Table2[[#This Row],[pledged]]/Table2[[#This Row],[backers_count]]</f>
        <v>29.625</v>
      </c>
      <c r="Q1921" t="str">
        <f>LEFT(Table2[[#This Row],[Category and Sub-Category]],FIND("/",Table2[[#This Row],[Category and Sub-Category]],1)-1)</f>
        <v>technology</v>
      </c>
      <c r="R1921" t="str">
        <f>RIGHT(Table2[[#This Row],[Category and Sub-Category]],LEN(Table2[[#This Row],[Category and Sub-Category]])-FIND("/",Table2[[#This Row],[Category and Sub-Category]],1))</f>
        <v>gadgets</v>
      </c>
      <c r="S1921" s="13">
        <f>(((Table2[[#This Row],[launched_at]]/60)/60)/24)+DATE(1970,1,1)</f>
        <v>42113.875567129624</v>
      </c>
      <c r="T1921" s="13">
        <f>(((Table2[[#This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Table2[[#This Row],[pledged]]/Table2[[#This Row],[goal]]</f>
        <v>0.43030000000000002</v>
      </c>
      <c r="P1922" s="8">
        <f>Table2[[#This Row],[pledged]]/Table2[[#This Row],[backers_count]]</f>
        <v>40.980952380952381</v>
      </c>
      <c r="Q1922" t="str">
        <f>LEFT(Table2[[#This Row],[Category and Sub-Category]],FIND("/",Table2[[#This Row],[Category and Sub-Category]],1)-1)</f>
        <v>technology</v>
      </c>
      <c r="R1922" t="str">
        <f>RIGHT(Table2[[#This Row],[Category and Sub-Category]],LEN(Table2[[#This Row],[Category and Sub-Category]])-FIND("/",Table2[[#This Row],[Category and Sub-Category]],1))</f>
        <v>gadgets</v>
      </c>
      <c r="S1922" s="13">
        <f>(((Table2[[#This Row],[launched_at]]/60)/60)/24)+DATE(1970,1,1)</f>
        <v>42270.875706018516</v>
      </c>
      <c r="T1922" s="13">
        <f>(((Table2[[#This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Table2[[#This Row],[pledged]]/Table2[[#This Row],[goal]]</f>
        <v>1.3680000000000001</v>
      </c>
      <c r="P1923" s="8">
        <f>Table2[[#This Row],[pledged]]/Table2[[#This Row],[backers_count]]</f>
        <v>54</v>
      </c>
      <c r="Q1923" t="str">
        <f>LEFT(Table2[[#This Row],[Category and Sub-Category]],FIND("/",Table2[[#This Row],[Category and Sub-Category]],1)-1)</f>
        <v>music</v>
      </c>
      <c r="R1923" t="str">
        <f>RIGHT(Table2[[#This Row],[Category and Sub-Category]],LEN(Table2[[#This Row],[Category and Sub-Category]])-FIND("/",Table2[[#This Row],[Category and Sub-Category]],1))</f>
        <v>indie rock</v>
      </c>
      <c r="S1923" s="13">
        <f>(((Table2[[#This Row],[launched_at]]/60)/60)/24)+DATE(1970,1,1)</f>
        <v>41074.221562500003</v>
      </c>
      <c r="T1923" s="13">
        <f>(((Table2[[#This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Table2[[#This Row],[pledged]]/Table2[[#This Row],[goal]]</f>
        <v>1.1555</v>
      </c>
      <c r="P1924" s="8">
        <f>Table2[[#This Row],[pledged]]/Table2[[#This Row],[backers_count]]</f>
        <v>36.109375</v>
      </c>
      <c r="Q1924" t="str">
        <f>LEFT(Table2[[#This Row],[Category and Sub-Category]],FIND("/",Table2[[#This Row],[Category and Sub-Category]],1)-1)</f>
        <v>music</v>
      </c>
      <c r="R1924" t="str">
        <f>RIGHT(Table2[[#This Row],[Category and Sub-Category]],LEN(Table2[[#This Row],[Category and Sub-Category]])-FIND("/",Table2[[#This Row],[Category and Sub-Category]],1))</f>
        <v>indie rock</v>
      </c>
      <c r="S1924" s="13">
        <f>(((Table2[[#This Row],[launched_at]]/60)/60)/24)+DATE(1970,1,1)</f>
        <v>41590.255868055552</v>
      </c>
      <c r="T1924" s="13">
        <f>(((Table2[[#This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Table2[[#This Row],[pledged]]/Table2[[#This Row],[goal]]</f>
        <v>2.4079999999999999</v>
      </c>
      <c r="P1925" s="8">
        <f>Table2[[#This Row],[pledged]]/Table2[[#This Row],[backers_count]]</f>
        <v>23.153846153846153</v>
      </c>
      <c r="Q1925" t="str">
        <f>LEFT(Table2[[#This Row],[Category and Sub-Category]],FIND("/",Table2[[#This Row],[Category and Sub-Category]],1)-1)</f>
        <v>music</v>
      </c>
      <c r="R1925" t="str">
        <f>RIGHT(Table2[[#This Row],[Category and Sub-Category]],LEN(Table2[[#This Row],[Category and Sub-Category]])-FIND("/",Table2[[#This Row],[Category and Sub-Category]],1))</f>
        <v>indie rock</v>
      </c>
      <c r="S1925" s="13">
        <f>(((Table2[[#This Row],[launched_at]]/60)/60)/24)+DATE(1970,1,1)</f>
        <v>40772.848749999997</v>
      </c>
      <c r="T1925" s="13">
        <f>(((Table2[[#This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Table2[[#This Row],[pledged]]/Table2[[#This Row],[goal]]</f>
        <v>1.1439999999999999</v>
      </c>
      <c r="P1926" s="8">
        <f>Table2[[#This Row],[pledged]]/Table2[[#This Row],[backers_count]]</f>
        <v>104</v>
      </c>
      <c r="Q1926" t="str">
        <f>LEFT(Table2[[#This Row],[Category and Sub-Category]],FIND("/",Table2[[#This Row],[Category and Sub-Category]],1)-1)</f>
        <v>music</v>
      </c>
      <c r="R1926" t="str">
        <f>RIGHT(Table2[[#This Row],[Category and Sub-Category]],LEN(Table2[[#This Row],[Category and Sub-Category]])-FIND("/",Table2[[#This Row],[Category and Sub-Category]],1))</f>
        <v>indie rock</v>
      </c>
      <c r="S1926" s="13">
        <f>(((Table2[[#This Row],[launched_at]]/60)/60)/24)+DATE(1970,1,1)</f>
        <v>41626.761053240742</v>
      </c>
      <c r="T1926" s="13">
        <f>(((Table2[[#This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Table2[[#This Row],[pledged]]/Table2[[#This Row],[goal]]</f>
        <v>1.1033333333333333</v>
      </c>
      <c r="P1927" s="8">
        <f>Table2[[#This Row],[pledged]]/Table2[[#This Row],[backers_count]]</f>
        <v>31.826923076923077</v>
      </c>
      <c r="Q1927" t="str">
        <f>LEFT(Table2[[#This Row],[Category and Sub-Category]],FIND("/",Table2[[#This Row],[Category and Sub-Category]],1)-1)</f>
        <v>music</v>
      </c>
      <c r="R1927" t="str">
        <f>RIGHT(Table2[[#This Row],[Category and Sub-Category]],LEN(Table2[[#This Row],[Category and Sub-Category]])-FIND("/",Table2[[#This Row],[Category and Sub-Category]],1))</f>
        <v>indie rock</v>
      </c>
      <c r="S1927" s="13">
        <f>(((Table2[[#This Row],[launched_at]]/60)/60)/24)+DATE(1970,1,1)</f>
        <v>41535.90148148148</v>
      </c>
      <c r="T1927" s="13">
        <f>(((Table2[[#This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Table2[[#This Row],[pledged]]/Table2[[#This Row],[goal]]</f>
        <v>1.9537933333333333</v>
      </c>
      <c r="P1928" s="8">
        <f>Table2[[#This Row],[pledged]]/Table2[[#This Row],[backers_count]]</f>
        <v>27.3896261682243</v>
      </c>
      <c r="Q1928" t="str">
        <f>LEFT(Table2[[#This Row],[Category and Sub-Category]],FIND("/",Table2[[#This Row],[Category and Sub-Category]],1)-1)</f>
        <v>music</v>
      </c>
      <c r="R1928" t="str">
        <f>RIGHT(Table2[[#This Row],[Category and Sub-Category]],LEN(Table2[[#This Row],[Category and Sub-Category]])-FIND("/",Table2[[#This Row],[Category and Sub-Category]],1))</f>
        <v>indie rock</v>
      </c>
      <c r="S1928" s="13">
        <f>(((Table2[[#This Row],[launched_at]]/60)/60)/24)+DATE(1970,1,1)</f>
        <v>40456.954351851848</v>
      </c>
      <c r="T1928" s="13">
        <f>(((Table2[[#This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Table2[[#This Row],[pledged]]/Table2[[#This Row],[goal]]</f>
        <v>1.0333333333333334</v>
      </c>
      <c r="P1929" s="8">
        <f>Table2[[#This Row],[pledged]]/Table2[[#This Row],[backers_count]]</f>
        <v>56.363636363636367</v>
      </c>
      <c r="Q1929" t="str">
        <f>LEFT(Table2[[#This Row],[Category and Sub-Category]],FIND("/",Table2[[#This Row],[Category and Sub-Category]],1)-1)</f>
        <v>music</v>
      </c>
      <c r="R1929" t="str">
        <f>RIGHT(Table2[[#This Row],[Category and Sub-Category]],LEN(Table2[[#This Row],[Category and Sub-Category]])-FIND("/",Table2[[#This Row],[Category and Sub-Category]],1))</f>
        <v>indie rock</v>
      </c>
      <c r="S1929" s="13">
        <f>(((Table2[[#This Row],[launched_at]]/60)/60)/24)+DATE(1970,1,1)</f>
        <v>40960.861562500002</v>
      </c>
      <c r="T1929" s="13">
        <f>(((Table2[[#This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Table2[[#This Row],[pledged]]/Table2[[#This Row],[goal]]</f>
        <v>1.031372549019608</v>
      </c>
      <c r="P1930" s="8">
        <f>Table2[[#This Row],[pledged]]/Table2[[#This Row],[backers_count]]</f>
        <v>77.352941176470594</v>
      </c>
      <c r="Q1930" t="str">
        <f>LEFT(Table2[[#This Row],[Category and Sub-Category]],FIND("/",Table2[[#This Row],[Category and Sub-Category]],1)-1)</f>
        <v>music</v>
      </c>
      <c r="R1930" t="str">
        <f>RIGHT(Table2[[#This Row],[Category and Sub-Category]],LEN(Table2[[#This Row],[Category and Sub-Category]])-FIND("/",Table2[[#This Row],[Category and Sub-Category]],1))</f>
        <v>indie rock</v>
      </c>
      <c r="S1930" s="13">
        <f>(((Table2[[#This Row],[launched_at]]/60)/60)/24)+DATE(1970,1,1)</f>
        <v>41371.648078703707</v>
      </c>
      <c r="T1930" s="13">
        <f>(((Table2[[#This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Table2[[#This Row],[pledged]]/Table2[[#This Row],[goal]]</f>
        <v>1.003125</v>
      </c>
      <c r="P1931" s="8">
        <f>Table2[[#This Row],[pledged]]/Table2[[#This Row],[backers_count]]</f>
        <v>42.8</v>
      </c>
      <c r="Q1931" t="str">
        <f>LEFT(Table2[[#This Row],[Category and Sub-Category]],FIND("/",Table2[[#This Row],[Category and Sub-Category]],1)-1)</f>
        <v>music</v>
      </c>
      <c r="R1931" t="str">
        <f>RIGHT(Table2[[#This Row],[Category and Sub-Category]],LEN(Table2[[#This Row],[Category and Sub-Category]])-FIND("/",Table2[[#This Row],[Category and Sub-Category]],1))</f>
        <v>indie rock</v>
      </c>
      <c r="S1931" s="13">
        <f>(((Table2[[#This Row],[launched_at]]/60)/60)/24)+DATE(1970,1,1)</f>
        <v>40687.021597222221</v>
      </c>
      <c r="T1931" s="13">
        <f>(((Table2[[#This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Table2[[#This Row],[pledged]]/Table2[[#This Row],[goal]]</f>
        <v>1.27</v>
      </c>
      <c r="P1932" s="8">
        <f>Table2[[#This Row],[pledged]]/Table2[[#This Row],[backers_count]]</f>
        <v>48.846153846153847</v>
      </c>
      <c r="Q1932" t="str">
        <f>LEFT(Table2[[#This Row],[Category and Sub-Category]],FIND("/",Table2[[#This Row],[Category and Sub-Category]],1)-1)</f>
        <v>music</v>
      </c>
      <c r="R1932" t="str">
        <f>RIGHT(Table2[[#This Row],[Category and Sub-Category]],LEN(Table2[[#This Row],[Category and Sub-Category]])-FIND("/",Table2[[#This Row],[Category and Sub-Category]],1))</f>
        <v>indie rock</v>
      </c>
      <c r="S1932" s="13">
        <f>(((Table2[[#This Row],[launched_at]]/60)/60)/24)+DATE(1970,1,1)</f>
        <v>41402.558819444443</v>
      </c>
      <c r="T1932" s="13">
        <f>(((Table2[[#This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Table2[[#This Row],[pledged]]/Table2[[#This Row],[goal]]</f>
        <v>1.20601</v>
      </c>
      <c r="P1933" s="8">
        <f>Table2[[#This Row],[pledged]]/Table2[[#This Row],[backers_count]]</f>
        <v>48.240400000000001</v>
      </c>
      <c r="Q1933" t="str">
        <f>LEFT(Table2[[#This Row],[Category and Sub-Category]],FIND("/",Table2[[#This Row],[Category and Sub-Category]],1)-1)</f>
        <v>music</v>
      </c>
      <c r="R1933" t="str">
        <f>RIGHT(Table2[[#This Row],[Category and Sub-Category]],LEN(Table2[[#This Row],[Category and Sub-Category]])-FIND("/",Table2[[#This Row],[Category and Sub-Category]],1))</f>
        <v>indie rock</v>
      </c>
      <c r="S1933" s="13">
        <f>(((Table2[[#This Row],[launched_at]]/60)/60)/24)+DATE(1970,1,1)</f>
        <v>41037.892465277779</v>
      </c>
      <c r="T1933" s="13">
        <f>(((Table2[[#This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Table2[[#This Row],[pledged]]/Table2[[#This Row],[goal]]</f>
        <v>1.0699047619047619</v>
      </c>
      <c r="P1934" s="8">
        <f>Table2[[#This Row],[pledged]]/Table2[[#This Row],[backers_count]]</f>
        <v>70.212500000000006</v>
      </c>
      <c r="Q1934" t="str">
        <f>LEFT(Table2[[#This Row],[Category and Sub-Category]],FIND("/",Table2[[#This Row],[Category and Sub-Category]],1)-1)</f>
        <v>music</v>
      </c>
      <c r="R1934" t="str">
        <f>RIGHT(Table2[[#This Row],[Category and Sub-Category]],LEN(Table2[[#This Row],[Category and Sub-Category]])-FIND("/",Table2[[#This Row],[Category and Sub-Category]],1))</f>
        <v>indie rock</v>
      </c>
      <c r="S1934" s="13">
        <f>(((Table2[[#This Row],[launched_at]]/60)/60)/24)+DATE(1970,1,1)</f>
        <v>40911.809872685182</v>
      </c>
      <c r="T1934" s="13">
        <f>(((Table2[[#This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Table2[[#This Row],[pledged]]/Table2[[#This Row],[goal]]</f>
        <v>1.7243333333333333</v>
      </c>
      <c r="P1935" s="8">
        <f>Table2[[#This Row],[pledged]]/Table2[[#This Row],[backers_count]]</f>
        <v>94.054545454545448</v>
      </c>
      <c r="Q1935" t="str">
        <f>LEFT(Table2[[#This Row],[Category and Sub-Category]],FIND("/",Table2[[#This Row],[Category and Sub-Category]],1)-1)</f>
        <v>music</v>
      </c>
      <c r="R1935" t="str">
        <f>RIGHT(Table2[[#This Row],[Category and Sub-Category]],LEN(Table2[[#This Row],[Category and Sub-Category]])-FIND("/",Table2[[#This Row],[Category and Sub-Category]],1))</f>
        <v>indie rock</v>
      </c>
      <c r="S1935" s="13">
        <f>(((Table2[[#This Row],[launched_at]]/60)/60)/24)+DATE(1970,1,1)</f>
        <v>41879.130868055552</v>
      </c>
      <c r="T1935" s="13">
        <f>(((Table2[[#This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Table2[[#This Row],[pledged]]/Table2[[#This Row],[goal]]</f>
        <v>1.2362</v>
      </c>
      <c r="P1936" s="8">
        <f>Table2[[#This Row],[pledged]]/Table2[[#This Row],[backers_count]]</f>
        <v>80.272727272727266</v>
      </c>
      <c r="Q1936" t="str">
        <f>LEFT(Table2[[#This Row],[Category and Sub-Category]],FIND("/",Table2[[#This Row],[Category and Sub-Category]],1)-1)</f>
        <v>music</v>
      </c>
      <c r="R1936" t="str">
        <f>RIGHT(Table2[[#This Row],[Category and Sub-Category]],LEN(Table2[[#This Row],[Category and Sub-Category]])-FIND("/",Table2[[#This Row],[Category and Sub-Category]],1))</f>
        <v>indie rock</v>
      </c>
      <c r="S1936" s="13">
        <f>(((Table2[[#This Row],[launched_at]]/60)/60)/24)+DATE(1970,1,1)</f>
        <v>40865.867141203707</v>
      </c>
      <c r="T1936" s="13">
        <f>(((Table2[[#This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Table2[[#This Row],[pledged]]/Table2[[#This Row],[goal]]</f>
        <v>1.0840000000000001</v>
      </c>
      <c r="P1937" s="8">
        <f>Table2[[#This Row],[pledged]]/Table2[[#This Row],[backers_count]]</f>
        <v>54.2</v>
      </c>
      <c r="Q1937" t="str">
        <f>LEFT(Table2[[#This Row],[Category and Sub-Category]],FIND("/",Table2[[#This Row],[Category and Sub-Category]],1)-1)</f>
        <v>music</v>
      </c>
      <c r="R1937" t="str">
        <f>RIGHT(Table2[[#This Row],[Category and Sub-Category]],LEN(Table2[[#This Row],[Category and Sub-Category]])-FIND("/",Table2[[#This Row],[Category and Sub-Category]],1))</f>
        <v>indie rock</v>
      </c>
      <c r="S1937" s="13">
        <f>(((Table2[[#This Row],[launched_at]]/60)/60)/24)+DATE(1970,1,1)</f>
        <v>41773.932534722226</v>
      </c>
      <c r="T1937" s="13">
        <f>(((Table2[[#This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Table2[[#This Row],[pledged]]/Table2[[#This Row],[goal]]</f>
        <v>1.1652013333333333</v>
      </c>
      <c r="P1938" s="8">
        <f>Table2[[#This Row],[pledged]]/Table2[[#This Row],[backers_count]]</f>
        <v>60.26903448275862</v>
      </c>
      <c r="Q1938" t="str">
        <f>LEFT(Table2[[#This Row],[Category and Sub-Category]],FIND("/",Table2[[#This Row],[Category and Sub-Category]],1)-1)</f>
        <v>music</v>
      </c>
      <c r="R1938" t="str">
        <f>RIGHT(Table2[[#This Row],[Category and Sub-Category]],LEN(Table2[[#This Row],[Category and Sub-Category]])-FIND("/",Table2[[#This Row],[Category and Sub-Category]],1))</f>
        <v>indie rock</v>
      </c>
      <c r="S1938" s="13">
        <f>(((Table2[[#This Row],[launched_at]]/60)/60)/24)+DATE(1970,1,1)</f>
        <v>40852.889699074076</v>
      </c>
      <c r="T1938" s="13">
        <f>(((Table2[[#This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Table2[[#This Row],[pledged]]/Table2[[#This Row],[goal]]</f>
        <v>1.8724499999999999</v>
      </c>
      <c r="P1939" s="8">
        <f>Table2[[#This Row],[pledged]]/Table2[[#This Row],[backers_count]]</f>
        <v>38.740344827586206</v>
      </c>
      <c r="Q1939" t="str">
        <f>LEFT(Table2[[#This Row],[Category and Sub-Category]],FIND("/",Table2[[#This Row],[Category and Sub-Category]],1)-1)</f>
        <v>music</v>
      </c>
      <c r="R1939" t="str">
        <f>RIGHT(Table2[[#This Row],[Category and Sub-Category]],LEN(Table2[[#This Row],[Category and Sub-Category]])-FIND("/",Table2[[#This Row],[Category and Sub-Category]],1))</f>
        <v>indie rock</v>
      </c>
      <c r="S1939" s="13">
        <f>(((Table2[[#This Row],[launched_at]]/60)/60)/24)+DATE(1970,1,1)</f>
        <v>41059.118993055556</v>
      </c>
      <c r="T1939" s="13">
        <f>(((Table2[[#This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Table2[[#This Row],[pledged]]/Table2[[#This Row],[goal]]</f>
        <v>1.1593333333333333</v>
      </c>
      <c r="P1940" s="8">
        <f>Table2[[#This Row],[pledged]]/Table2[[#This Row],[backers_count]]</f>
        <v>152.54385964912279</v>
      </c>
      <c r="Q1940" t="str">
        <f>LEFT(Table2[[#This Row],[Category and Sub-Category]],FIND("/",Table2[[#This Row],[Category and Sub-Category]],1)-1)</f>
        <v>music</v>
      </c>
      <c r="R1940" t="str">
        <f>RIGHT(Table2[[#This Row],[Category and Sub-Category]],LEN(Table2[[#This Row],[Category and Sub-Category]])-FIND("/",Table2[[#This Row],[Category and Sub-Category]],1))</f>
        <v>indie rock</v>
      </c>
      <c r="S1940" s="13">
        <f>(((Table2[[#This Row],[launched_at]]/60)/60)/24)+DATE(1970,1,1)</f>
        <v>41426.259618055556</v>
      </c>
      <c r="T1940" s="13">
        <f>(((Table2[[#This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Table2[[#This Row],[pledged]]/Table2[[#This Row],[goal]]</f>
        <v>1.107</v>
      </c>
      <c r="P1941" s="8">
        <f>Table2[[#This Row],[pledged]]/Table2[[#This Row],[backers_count]]</f>
        <v>115.3125</v>
      </c>
      <c r="Q1941" t="str">
        <f>LEFT(Table2[[#This Row],[Category and Sub-Category]],FIND("/",Table2[[#This Row],[Category and Sub-Category]],1)-1)</f>
        <v>music</v>
      </c>
      <c r="R1941" t="str">
        <f>RIGHT(Table2[[#This Row],[Category and Sub-Category]],LEN(Table2[[#This Row],[Category and Sub-Category]])-FIND("/",Table2[[#This Row],[Category and Sub-Category]],1))</f>
        <v>indie rock</v>
      </c>
      <c r="S1941" s="13">
        <f>(((Table2[[#This Row],[launched_at]]/60)/60)/24)+DATE(1970,1,1)</f>
        <v>41313.985046296293</v>
      </c>
      <c r="T1941" s="13">
        <f>(((Table2[[#This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Table2[[#This Row],[pledged]]/Table2[[#This Row],[goal]]</f>
        <v>1.7092307692307693</v>
      </c>
      <c r="P1942" s="8">
        <f>Table2[[#This Row],[pledged]]/Table2[[#This Row],[backers_count]]</f>
        <v>35.838709677419352</v>
      </c>
      <c r="Q1942" t="str">
        <f>LEFT(Table2[[#This Row],[Category and Sub-Category]],FIND("/",Table2[[#This Row],[Category and Sub-Category]],1)-1)</f>
        <v>music</v>
      </c>
      <c r="R1942" t="str">
        <f>RIGHT(Table2[[#This Row],[Category and Sub-Category]],LEN(Table2[[#This Row],[Category and Sub-Category]])-FIND("/",Table2[[#This Row],[Category and Sub-Category]],1))</f>
        <v>indie rock</v>
      </c>
      <c r="S1942" s="13">
        <f>(((Table2[[#This Row],[launched_at]]/60)/60)/24)+DATE(1970,1,1)</f>
        <v>40670.507326388892</v>
      </c>
      <c r="T1942" s="13">
        <f>(((Table2[[#This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Table2[[#This Row],[pledged]]/Table2[[#This Row],[goal]]</f>
        <v>1.2611835600000001</v>
      </c>
      <c r="P1943" s="8">
        <f>Table2[[#This Row],[pledged]]/Table2[[#This Row],[backers_count]]</f>
        <v>64.570118779438872</v>
      </c>
      <c r="Q1943" t="str">
        <f>LEFT(Table2[[#This Row],[Category and Sub-Category]],FIND("/",Table2[[#This Row],[Category and Sub-Category]],1)-1)</f>
        <v>technology</v>
      </c>
      <c r="R1943" t="str">
        <f>RIGHT(Table2[[#This Row],[Category and Sub-Category]],LEN(Table2[[#This Row],[Category and Sub-Category]])-FIND("/",Table2[[#This Row],[Category and Sub-Category]],1))</f>
        <v>hardware</v>
      </c>
      <c r="S1943" s="13">
        <f>(((Table2[[#This Row],[launched_at]]/60)/60)/24)+DATE(1970,1,1)</f>
        <v>41744.290868055556</v>
      </c>
      <c r="T1943" s="13">
        <f>(((Table2[[#This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Table2[[#This Row],[pledged]]/Table2[[#This Row],[goal]]</f>
        <v>1.3844033333333334</v>
      </c>
      <c r="P1944" s="8">
        <f>Table2[[#This Row],[pledged]]/Table2[[#This Row],[backers_count]]</f>
        <v>87.436000000000007</v>
      </c>
      <c r="Q1944" t="str">
        <f>LEFT(Table2[[#This Row],[Category and Sub-Category]],FIND("/",Table2[[#This Row],[Category and Sub-Category]],1)-1)</f>
        <v>technology</v>
      </c>
      <c r="R1944" t="str">
        <f>RIGHT(Table2[[#This Row],[Category and Sub-Category]],LEN(Table2[[#This Row],[Category and Sub-Category]])-FIND("/",Table2[[#This Row],[Category and Sub-Category]],1))</f>
        <v>hardware</v>
      </c>
      <c r="S1944" s="13">
        <f>(((Table2[[#This Row],[launched_at]]/60)/60)/24)+DATE(1970,1,1)</f>
        <v>40638.828009259261</v>
      </c>
      <c r="T1944" s="13">
        <f>(((Table2[[#This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Table2[[#This Row],[pledged]]/Table2[[#This Row],[goal]]</f>
        <v>17.052499999999998</v>
      </c>
      <c r="P1945" s="8">
        <f>Table2[[#This Row],[pledged]]/Table2[[#This Row],[backers_count]]</f>
        <v>68.815577078288939</v>
      </c>
      <c r="Q1945" t="str">
        <f>LEFT(Table2[[#This Row],[Category and Sub-Category]],FIND("/",Table2[[#This Row],[Category and Sub-Category]],1)-1)</f>
        <v>technology</v>
      </c>
      <c r="R1945" t="str">
        <f>RIGHT(Table2[[#This Row],[Category and Sub-Category]],LEN(Table2[[#This Row],[Category and Sub-Category]])-FIND("/",Table2[[#This Row],[Category and Sub-Category]],1))</f>
        <v>hardware</v>
      </c>
      <c r="S1945" s="13">
        <f>(((Table2[[#This Row],[launched_at]]/60)/60)/24)+DATE(1970,1,1)</f>
        <v>42548.269861111112</v>
      </c>
      <c r="T1945" s="13">
        <f>(((Table2[[#This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Table2[[#This Row],[pledged]]/Table2[[#This Row],[goal]]</f>
        <v>7.8805550000000002</v>
      </c>
      <c r="P1946" s="8">
        <f>Table2[[#This Row],[pledged]]/Table2[[#This Row],[backers_count]]</f>
        <v>176.200223588597</v>
      </c>
      <c r="Q1946" t="str">
        <f>LEFT(Table2[[#This Row],[Category and Sub-Category]],FIND("/",Table2[[#This Row],[Category and Sub-Category]],1)-1)</f>
        <v>technology</v>
      </c>
      <c r="R1946" t="str">
        <f>RIGHT(Table2[[#This Row],[Category and Sub-Category]],LEN(Table2[[#This Row],[Category and Sub-Category]])-FIND("/",Table2[[#This Row],[Category and Sub-Category]],1))</f>
        <v>hardware</v>
      </c>
      <c r="S1946" s="13">
        <f>(((Table2[[#This Row],[launched_at]]/60)/60)/24)+DATE(1970,1,1)</f>
        <v>41730.584374999999</v>
      </c>
      <c r="T1946" s="13">
        <f>(((Table2[[#This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Table2[[#This Row],[pledged]]/Table2[[#This Row],[goal]]</f>
        <v>3.4801799999999998</v>
      </c>
      <c r="P1947" s="8">
        <f>Table2[[#This Row],[pledged]]/Table2[[#This Row],[backers_count]]</f>
        <v>511.79117647058825</v>
      </c>
      <c r="Q1947" t="str">
        <f>LEFT(Table2[[#This Row],[Category and Sub-Category]],FIND("/",Table2[[#This Row],[Category and Sub-Category]],1)-1)</f>
        <v>technology</v>
      </c>
      <c r="R1947" t="str">
        <f>RIGHT(Table2[[#This Row],[Category and Sub-Category]],LEN(Table2[[#This Row],[Category and Sub-Category]])-FIND("/",Table2[[#This Row],[Category and Sub-Category]],1))</f>
        <v>hardware</v>
      </c>
      <c r="S1947" s="13">
        <f>(((Table2[[#This Row],[launched_at]]/60)/60)/24)+DATE(1970,1,1)</f>
        <v>42157.251828703709</v>
      </c>
      <c r="T1947" s="13">
        <f>(((Table2[[#This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Table2[[#This Row],[pledged]]/Table2[[#This Row],[goal]]</f>
        <v>1.4974666666666667</v>
      </c>
      <c r="P1948" s="8">
        <f>Table2[[#This Row],[pledged]]/Table2[[#This Row],[backers_count]]</f>
        <v>160.44285714285715</v>
      </c>
      <c r="Q1948" t="str">
        <f>LEFT(Table2[[#This Row],[Category and Sub-Category]],FIND("/",Table2[[#This Row],[Category and Sub-Category]],1)-1)</f>
        <v>technology</v>
      </c>
      <c r="R1948" t="str">
        <f>RIGHT(Table2[[#This Row],[Category and Sub-Category]],LEN(Table2[[#This Row],[Category and Sub-Category]])-FIND("/",Table2[[#This Row],[Category and Sub-Category]],1))</f>
        <v>hardware</v>
      </c>
      <c r="S1948" s="13">
        <f>(((Table2[[#This Row],[launched_at]]/60)/60)/24)+DATE(1970,1,1)</f>
        <v>41689.150011574071</v>
      </c>
      <c r="T1948" s="13">
        <f>(((Table2[[#This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Table2[[#This Row],[pledged]]/Table2[[#This Row],[goal]]</f>
        <v>1.0063375000000001</v>
      </c>
      <c r="P1949" s="8">
        <f>Table2[[#This Row],[pledged]]/Table2[[#This Row],[backers_count]]</f>
        <v>35.003043478260871</v>
      </c>
      <c r="Q1949" t="str">
        <f>LEFT(Table2[[#This Row],[Category and Sub-Category]],FIND("/",Table2[[#This Row],[Category and Sub-Category]],1)-1)</f>
        <v>technology</v>
      </c>
      <c r="R1949" t="str">
        <f>RIGHT(Table2[[#This Row],[Category and Sub-Category]],LEN(Table2[[#This Row],[Category and Sub-Category]])-FIND("/",Table2[[#This Row],[Category and Sub-Category]],1))</f>
        <v>hardware</v>
      </c>
      <c r="S1949" s="13">
        <f>(((Table2[[#This Row],[launched_at]]/60)/60)/24)+DATE(1970,1,1)</f>
        <v>40102.918055555558</v>
      </c>
      <c r="T1949" s="13">
        <f>(((Table2[[#This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Table2[[#This Row],[pledged]]/Table2[[#This Row],[goal]]</f>
        <v>8.0021100000000001</v>
      </c>
      <c r="P1950" s="8">
        <f>Table2[[#This Row],[pledged]]/Table2[[#This Row],[backers_count]]</f>
        <v>188.50671378091872</v>
      </c>
      <c r="Q1950" t="str">
        <f>LEFT(Table2[[#This Row],[Category and Sub-Category]],FIND("/",Table2[[#This Row],[Category and Sub-Category]],1)-1)</f>
        <v>technology</v>
      </c>
      <c r="R1950" t="str">
        <f>RIGHT(Table2[[#This Row],[Category and Sub-Category]],LEN(Table2[[#This Row],[Category and Sub-Category]])-FIND("/",Table2[[#This Row],[Category and Sub-Category]],1))</f>
        <v>hardware</v>
      </c>
      <c r="S1950" s="13">
        <f>(((Table2[[#This Row],[launched_at]]/60)/60)/24)+DATE(1970,1,1)</f>
        <v>42473.604270833333</v>
      </c>
      <c r="T1950" s="13">
        <f>(((Table2[[#This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Table2[[#This Row],[pledged]]/Table2[[#This Row],[goal]]</f>
        <v>1.0600260000000001</v>
      </c>
      <c r="P1951" s="8">
        <f>Table2[[#This Row],[pledged]]/Table2[[#This Row],[backers_count]]</f>
        <v>56.204984093319197</v>
      </c>
      <c r="Q1951" t="str">
        <f>LEFT(Table2[[#This Row],[Category and Sub-Category]],FIND("/",Table2[[#This Row],[Category and Sub-Category]],1)-1)</f>
        <v>technology</v>
      </c>
      <c r="R1951" t="str">
        <f>RIGHT(Table2[[#This Row],[Category and Sub-Category]],LEN(Table2[[#This Row],[Category and Sub-Category]])-FIND("/",Table2[[#This Row],[Category and Sub-Category]],1))</f>
        <v>hardware</v>
      </c>
      <c r="S1951" s="13">
        <f>(((Table2[[#This Row],[launched_at]]/60)/60)/24)+DATE(1970,1,1)</f>
        <v>41800.423043981478</v>
      </c>
      <c r="T1951" s="13">
        <f>(((Table2[[#This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Table2[[#This Row],[pledged]]/Table2[[#This Row],[goal]]</f>
        <v>2.0051866666666669</v>
      </c>
      <c r="P1952" s="8">
        <f>Table2[[#This Row],[pledged]]/Table2[[#This Row],[backers_count]]</f>
        <v>51.3054157782516</v>
      </c>
      <c r="Q1952" t="str">
        <f>LEFT(Table2[[#This Row],[Category and Sub-Category]],FIND("/",Table2[[#This Row],[Category and Sub-Category]],1)-1)</f>
        <v>technology</v>
      </c>
      <c r="R1952" t="str">
        <f>RIGHT(Table2[[#This Row],[Category and Sub-Category]],LEN(Table2[[#This Row],[Category and Sub-Category]])-FIND("/",Table2[[#This Row],[Category and Sub-Category]],1))</f>
        <v>hardware</v>
      </c>
      <c r="S1952" s="13">
        <f>(((Table2[[#This Row],[launched_at]]/60)/60)/24)+DATE(1970,1,1)</f>
        <v>40624.181400462963</v>
      </c>
      <c r="T1952" s="13">
        <f>(((Table2[[#This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Table2[[#This Row],[pledged]]/Table2[[#This Row],[goal]]</f>
        <v>2.1244399999999999</v>
      </c>
      <c r="P1953" s="8">
        <f>Table2[[#This Row],[pledged]]/Table2[[#This Row],[backers_count]]</f>
        <v>127.36450839328538</v>
      </c>
      <c r="Q1953" t="str">
        <f>LEFT(Table2[[#This Row],[Category and Sub-Category]],FIND("/",Table2[[#This Row],[Category and Sub-Category]],1)-1)</f>
        <v>technology</v>
      </c>
      <c r="R1953" t="str">
        <f>RIGHT(Table2[[#This Row],[Category and Sub-Category]],LEN(Table2[[#This Row],[Category and Sub-Category]])-FIND("/",Table2[[#This Row],[Category and Sub-Category]],1))</f>
        <v>hardware</v>
      </c>
      <c r="S1953" s="13">
        <f>(((Table2[[#This Row],[launched_at]]/60)/60)/24)+DATE(1970,1,1)</f>
        <v>42651.420567129629</v>
      </c>
      <c r="T1953" s="13">
        <f>(((Table2[[#This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Table2[[#This Row],[pledged]]/Table2[[#This Row],[goal]]</f>
        <v>1.9847237142857144</v>
      </c>
      <c r="P1954" s="8">
        <f>Table2[[#This Row],[pledged]]/Table2[[#This Row],[backers_count]]</f>
        <v>101.85532258064516</v>
      </c>
      <c r="Q1954" t="str">
        <f>LEFT(Table2[[#This Row],[Category and Sub-Category]],FIND("/",Table2[[#This Row],[Category and Sub-Category]],1)-1)</f>
        <v>technology</v>
      </c>
      <c r="R1954" t="str">
        <f>RIGHT(Table2[[#This Row],[Category and Sub-Category]],LEN(Table2[[#This Row],[Category and Sub-Category]])-FIND("/",Table2[[#This Row],[Category and Sub-Category]],1))</f>
        <v>hardware</v>
      </c>
      <c r="S1954" s="13">
        <f>(((Table2[[#This Row],[launched_at]]/60)/60)/24)+DATE(1970,1,1)</f>
        <v>41526.60665509259</v>
      </c>
      <c r="T1954" s="13">
        <f>(((Table2[[#This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Table2[[#This Row],[pledged]]/Table2[[#This Row],[goal]]</f>
        <v>2.2594666666666665</v>
      </c>
      <c r="P1955" s="8">
        <f>Table2[[#This Row],[pledged]]/Table2[[#This Row],[backers_count]]</f>
        <v>230.55782312925169</v>
      </c>
      <c r="Q1955" t="str">
        <f>LEFT(Table2[[#This Row],[Category and Sub-Category]],FIND("/",Table2[[#This Row],[Category and Sub-Category]],1)-1)</f>
        <v>technology</v>
      </c>
      <c r="R1955" t="str">
        <f>RIGHT(Table2[[#This Row],[Category and Sub-Category]],LEN(Table2[[#This Row],[Category and Sub-Category]])-FIND("/",Table2[[#This Row],[Category and Sub-Category]],1))</f>
        <v>hardware</v>
      </c>
      <c r="S1955" s="13">
        <f>(((Table2[[#This Row],[launched_at]]/60)/60)/24)+DATE(1970,1,1)</f>
        <v>40941.199826388889</v>
      </c>
      <c r="T1955" s="13">
        <f>(((Table2[[#This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Table2[[#This Row],[pledged]]/Table2[[#This Row],[goal]]</f>
        <v>6.9894800000000004</v>
      </c>
      <c r="P1956" s="8">
        <f>Table2[[#This Row],[pledged]]/Table2[[#This Row],[backers_count]]</f>
        <v>842.10602409638557</v>
      </c>
      <c r="Q1956" t="str">
        <f>LEFT(Table2[[#This Row],[Category and Sub-Category]],FIND("/",Table2[[#This Row],[Category and Sub-Category]],1)-1)</f>
        <v>technology</v>
      </c>
      <c r="R1956" t="str">
        <f>RIGHT(Table2[[#This Row],[Category and Sub-Category]],LEN(Table2[[#This Row],[Category and Sub-Category]])-FIND("/",Table2[[#This Row],[Category and Sub-Category]],1))</f>
        <v>hardware</v>
      </c>
      <c r="S1956" s="13">
        <f>(((Table2[[#This Row],[launched_at]]/60)/60)/24)+DATE(1970,1,1)</f>
        <v>42394.580740740741</v>
      </c>
      <c r="T1956" s="13">
        <f>(((Table2[[#This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Table2[[#This Row],[pledged]]/Table2[[#This Row],[goal]]</f>
        <v>3.9859528571428569</v>
      </c>
      <c r="P1957" s="8">
        <f>Table2[[#This Row],[pledged]]/Table2[[#This Row],[backers_count]]</f>
        <v>577.27593103448271</v>
      </c>
      <c r="Q1957" t="str">
        <f>LEFT(Table2[[#This Row],[Category and Sub-Category]],FIND("/",Table2[[#This Row],[Category and Sub-Category]],1)-1)</f>
        <v>technology</v>
      </c>
      <c r="R1957" t="str">
        <f>RIGHT(Table2[[#This Row],[Category and Sub-Category]],LEN(Table2[[#This Row],[Category and Sub-Category]])-FIND("/",Table2[[#This Row],[Category and Sub-Category]],1))</f>
        <v>hardware</v>
      </c>
      <c r="S1957" s="13">
        <f>(((Table2[[#This Row],[launched_at]]/60)/60)/24)+DATE(1970,1,1)</f>
        <v>41020.271770833337</v>
      </c>
      <c r="T1957" s="13">
        <f>(((Table2[[#This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Table2[[#This Row],[pledged]]/Table2[[#This Row],[goal]]</f>
        <v>2.9403333333333332</v>
      </c>
      <c r="P1958" s="8">
        <f>Table2[[#This Row],[pledged]]/Table2[[#This Row],[backers_count]]</f>
        <v>483.34246575342468</v>
      </c>
      <c r="Q1958" t="str">
        <f>LEFT(Table2[[#This Row],[Category and Sub-Category]],FIND("/",Table2[[#This Row],[Category and Sub-Category]],1)-1)</f>
        <v>technology</v>
      </c>
      <c r="R1958" t="str">
        <f>RIGHT(Table2[[#This Row],[Category and Sub-Category]],LEN(Table2[[#This Row],[Category and Sub-Category]])-FIND("/",Table2[[#This Row],[Category and Sub-Category]],1))</f>
        <v>hardware</v>
      </c>
      <c r="S1958" s="13">
        <f>(((Table2[[#This Row],[launched_at]]/60)/60)/24)+DATE(1970,1,1)</f>
        <v>42067.923668981486</v>
      </c>
      <c r="T1958" s="13">
        <f>(((Table2[[#This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Table2[[#This Row],[pledged]]/Table2[[#This Row],[goal]]</f>
        <v>1.6750470000000002</v>
      </c>
      <c r="P1959" s="8">
        <f>Table2[[#This Row],[pledged]]/Table2[[#This Row],[backers_count]]</f>
        <v>76.138500000000008</v>
      </c>
      <c r="Q1959" t="str">
        <f>LEFT(Table2[[#This Row],[Category and Sub-Category]],FIND("/",Table2[[#This Row],[Category and Sub-Category]],1)-1)</f>
        <v>technology</v>
      </c>
      <c r="R1959" t="str">
        <f>RIGHT(Table2[[#This Row],[Category and Sub-Category]],LEN(Table2[[#This Row],[Category and Sub-Category]])-FIND("/",Table2[[#This Row],[Category and Sub-Category]],1))</f>
        <v>hardware</v>
      </c>
      <c r="S1959" s="13">
        <f>(((Table2[[#This Row],[launched_at]]/60)/60)/24)+DATE(1970,1,1)</f>
        <v>41179.098530092589</v>
      </c>
      <c r="T1959" s="13">
        <f>(((Table2[[#This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Table2[[#This Row],[pledged]]/Table2[[#This Row],[goal]]</f>
        <v>14.355717142857143</v>
      </c>
      <c r="P1960" s="8">
        <f>Table2[[#This Row],[pledged]]/Table2[[#This Row],[backers_count]]</f>
        <v>74.107684365781708</v>
      </c>
      <c r="Q1960" t="str">
        <f>LEFT(Table2[[#This Row],[Category and Sub-Category]],FIND("/",Table2[[#This Row],[Category and Sub-Category]],1)-1)</f>
        <v>technology</v>
      </c>
      <c r="R1960" t="str">
        <f>RIGHT(Table2[[#This Row],[Category and Sub-Category]],LEN(Table2[[#This Row],[Category and Sub-Category]])-FIND("/",Table2[[#This Row],[Category and Sub-Category]],1))</f>
        <v>hardware</v>
      </c>
      <c r="S1960" s="13">
        <f>(((Table2[[#This Row],[launched_at]]/60)/60)/24)+DATE(1970,1,1)</f>
        <v>41326.987974537034</v>
      </c>
      <c r="T1960" s="13">
        <f>(((Table2[[#This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Table2[[#This Row],[pledged]]/Table2[[#This Row],[goal]]</f>
        <v>1.5673440000000001</v>
      </c>
      <c r="P1961" s="8">
        <f>Table2[[#This Row],[pledged]]/Table2[[#This Row],[backers_count]]</f>
        <v>36.965660377358489</v>
      </c>
      <c r="Q1961" t="str">
        <f>LEFT(Table2[[#This Row],[Category and Sub-Category]],FIND("/",Table2[[#This Row],[Category and Sub-Category]],1)-1)</f>
        <v>technology</v>
      </c>
      <c r="R1961" t="str">
        <f>RIGHT(Table2[[#This Row],[Category and Sub-Category]],LEN(Table2[[#This Row],[Category and Sub-Category]])-FIND("/",Table2[[#This Row],[Category and Sub-Category]],1))</f>
        <v>hardware</v>
      </c>
      <c r="S1961" s="13">
        <f>(((Table2[[#This Row],[launched_at]]/60)/60)/24)+DATE(1970,1,1)</f>
        <v>41871.845601851855</v>
      </c>
      <c r="T1961" s="13">
        <f>(((Table2[[#This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Table2[[#This Row],[pledged]]/Table2[[#This Row],[goal]]</f>
        <v>1.1790285714285715</v>
      </c>
      <c r="P1962" s="8">
        <f>Table2[[#This Row],[pledged]]/Table2[[#This Row],[backers_count]]</f>
        <v>2500.969696969697</v>
      </c>
      <c r="Q1962" t="str">
        <f>LEFT(Table2[[#This Row],[Category and Sub-Category]],FIND("/",Table2[[#This Row],[Category and Sub-Category]],1)-1)</f>
        <v>technology</v>
      </c>
      <c r="R1962" t="str">
        <f>RIGHT(Table2[[#This Row],[Category and Sub-Category]],LEN(Table2[[#This Row],[Category and Sub-Category]])-FIND("/",Table2[[#This Row],[Category and Sub-Category]],1))</f>
        <v>hardware</v>
      </c>
      <c r="S1962" s="13">
        <f>(((Table2[[#This Row],[launched_at]]/60)/60)/24)+DATE(1970,1,1)</f>
        <v>41964.362743055557</v>
      </c>
      <c r="T1962" s="13">
        <f>(((Table2[[#This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Table2[[#This Row],[pledged]]/Table2[[#This Row],[goal]]</f>
        <v>11.053811999999999</v>
      </c>
      <c r="P1963" s="8">
        <f>Table2[[#This Row],[pledged]]/Table2[[#This Row],[backers_count]]</f>
        <v>67.690214329454989</v>
      </c>
      <c r="Q1963" t="str">
        <f>LEFT(Table2[[#This Row],[Category and Sub-Category]],FIND("/",Table2[[#This Row],[Category and Sub-Category]],1)-1)</f>
        <v>technology</v>
      </c>
      <c r="R1963" t="str">
        <f>RIGHT(Table2[[#This Row],[Category and Sub-Category]],LEN(Table2[[#This Row],[Category and Sub-Category]])-FIND("/",Table2[[#This Row],[Category and Sub-Category]],1))</f>
        <v>hardware</v>
      </c>
      <c r="S1963" s="13">
        <f>(((Table2[[#This Row],[launched_at]]/60)/60)/24)+DATE(1970,1,1)</f>
        <v>41148.194641203707</v>
      </c>
      <c r="T1963" s="13">
        <f>(((Table2[[#This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Table2[[#This Row],[pledged]]/Table2[[#This Row],[goal]]</f>
        <v>1.9292499999999999</v>
      </c>
      <c r="P1964" s="8">
        <f>Table2[[#This Row],[pledged]]/Table2[[#This Row],[backers_count]]</f>
        <v>63.04738562091503</v>
      </c>
      <c r="Q1964" t="str">
        <f>LEFT(Table2[[#This Row],[Category and Sub-Category]],FIND("/",Table2[[#This Row],[Category and Sub-Category]],1)-1)</f>
        <v>technology</v>
      </c>
      <c r="R1964" t="str">
        <f>RIGHT(Table2[[#This Row],[Category and Sub-Category]],LEN(Table2[[#This Row],[Category and Sub-Category]])-FIND("/",Table2[[#This Row],[Category and Sub-Category]],1))</f>
        <v>hardware</v>
      </c>
      <c r="S1964" s="13">
        <f>(((Table2[[#This Row],[launched_at]]/60)/60)/24)+DATE(1970,1,1)</f>
        <v>41742.780509259261</v>
      </c>
      <c r="T1964" s="13">
        <f>(((Table2[[#This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Table2[[#This Row],[pledged]]/Table2[[#This Row],[goal]]</f>
        <v>1.268842105263158</v>
      </c>
      <c r="P1965" s="8">
        <f>Table2[[#This Row],[pledged]]/Table2[[#This Row],[backers_count]]</f>
        <v>117.6</v>
      </c>
      <c r="Q1965" t="str">
        <f>LEFT(Table2[[#This Row],[Category and Sub-Category]],FIND("/",Table2[[#This Row],[Category and Sub-Category]],1)-1)</f>
        <v>technology</v>
      </c>
      <c r="R1965" t="str">
        <f>RIGHT(Table2[[#This Row],[Category and Sub-Category]],LEN(Table2[[#This Row],[Category and Sub-Category]])-FIND("/",Table2[[#This Row],[Category and Sub-Category]],1))</f>
        <v>hardware</v>
      </c>
      <c r="S1965" s="13">
        <f>(((Table2[[#This Row],[launched_at]]/60)/60)/24)+DATE(1970,1,1)</f>
        <v>41863.429791666669</v>
      </c>
      <c r="T1965" s="13">
        <f>(((Table2[[#This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Table2[[#This Row],[pledged]]/Table2[[#This Row],[goal]]</f>
        <v>2.5957748878923765</v>
      </c>
      <c r="P1966" s="8">
        <f>Table2[[#This Row],[pledged]]/Table2[[#This Row],[backers_count]]</f>
        <v>180.75185011709601</v>
      </c>
      <c r="Q1966" t="str">
        <f>LEFT(Table2[[#This Row],[Category and Sub-Category]],FIND("/",Table2[[#This Row],[Category and Sub-Category]],1)-1)</f>
        <v>technology</v>
      </c>
      <c r="R1966" t="str">
        <f>RIGHT(Table2[[#This Row],[Category and Sub-Category]],LEN(Table2[[#This Row],[Category and Sub-Category]])-FIND("/",Table2[[#This Row],[Category and Sub-Category]],1))</f>
        <v>hardware</v>
      </c>
      <c r="S1966" s="13">
        <f>(((Table2[[#This Row],[launched_at]]/60)/60)/24)+DATE(1970,1,1)</f>
        <v>42452.272824074069</v>
      </c>
      <c r="T1966" s="13">
        <f>(((Table2[[#This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Table2[[#This Row],[pledged]]/Table2[[#This Row],[goal]]</f>
        <v>2.6227999999999998</v>
      </c>
      <c r="P1967" s="8">
        <f>Table2[[#This Row],[pledged]]/Table2[[#This Row],[backers_count]]</f>
        <v>127.32038834951456</v>
      </c>
      <c r="Q1967" t="str">
        <f>LEFT(Table2[[#This Row],[Category and Sub-Category]],FIND("/",Table2[[#This Row],[Category and Sub-Category]],1)-1)</f>
        <v>technology</v>
      </c>
      <c r="R1967" t="str">
        <f>RIGHT(Table2[[#This Row],[Category and Sub-Category]],LEN(Table2[[#This Row],[Category and Sub-Category]])-FIND("/",Table2[[#This Row],[Category and Sub-Category]],1))</f>
        <v>hardware</v>
      </c>
      <c r="S1967" s="13">
        <f>(((Table2[[#This Row],[launched_at]]/60)/60)/24)+DATE(1970,1,1)</f>
        <v>40898.089236111111</v>
      </c>
      <c r="T1967" s="13">
        <f>(((Table2[[#This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Table2[[#This Row],[pledged]]/Table2[[#This Row],[goal]]</f>
        <v>2.0674309000000002</v>
      </c>
      <c r="P1968" s="8">
        <f>Table2[[#This Row],[pledged]]/Table2[[#This Row],[backers_count]]</f>
        <v>136.6444745538665</v>
      </c>
      <c r="Q1968" t="str">
        <f>LEFT(Table2[[#This Row],[Category and Sub-Category]],FIND("/",Table2[[#This Row],[Category and Sub-Category]],1)-1)</f>
        <v>technology</v>
      </c>
      <c r="R1968" t="str">
        <f>RIGHT(Table2[[#This Row],[Category and Sub-Category]],LEN(Table2[[#This Row],[Category and Sub-Category]])-FIND("/",Table2[[#This Row],[Category and Sub-Category]],1))</f>
        <v>hardware</v>
      </c>
      <c r="S1968" s="13">
        <f>(((Table2[[#This Row],[launched_at]]/60)/60)/24)+DATE(1970,1,1)</f>
        <v>41835.540486111109</v>
      </c>
      <c r="T1968" s="13">
        <f>(((Table2[[#This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Table2[[#This Row],[pledged]]/Table2[[#This Row],[goal]]</f>
        <v>3.7012999999999998</v>
      </c>
      <c r="P1969" s="8">
        <f>Table2[[#This Row],[pledged]]/Table2[[#This Row],[backers_count]]</f>
        <v>182.78024691358024</v>
      </c>
      <c r="Q1969" t="str">
        <f>LEFT(Table2[[#This Row],[Category and Sub-Category]],FIND("/",Table2[[#This Row],[Category and Sub-Category]],1)-1)</f>
        <v>technology</v>
      </c>
      <c r="R1969" t="str">
        <f>RIGHT(Table2[[#This Row],[Category and Sub-Category]],LEN(Table2[[#This Row],[Category and Sub-Category]])-FIND("/",Table2[[#This Row],[Category and Sub-Category]],1))</f>
        <v>hardware</v>
      </c>
      <c r="S1969" s="13">
        <f>(((Table2[[#This Row],[launched_at]]/60)/60)/24)+DATE(1970,1,1)</f>
        <v>41730.663530092592</v>
      </c>
      <c r="T1969" s="13">
        <f>(((Table2[[#This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Table2[[#This Row],[pledged]]/Table2[[#This Row],[goal]]</f>
        <v>2.8496600000000001</v>
      </c>
      <c r="P1970" s="8">
        <f>Table2[[#This Row],[pledged]]/Table2[[#This Row],[backers_count]]</f>
        <v>279.37843137254902</v>
      </c>
      <c r="Q1970" t="str">
        <f>LEFT(Table2[[#This Row],[Category and Sub-Category]],FIND("/",Table2[[#This Row],[Category and Sub-Category]],1)-1)</f>
        <v>technology</v>
      </c>
      <c r="R1970" t="str">
        <f>RIGHT(Table2[[#This Row],[Category and Sub-Category]],LEN(Table2[[#This Row],[Category and Sub-Category]])-FIND("/",Table2[[#This Row],[Category and Sub-Category]],1))</f>
        <v>hardware</v>
      </c>
      <c r="S1970" s="13">
        <f>(((Table2[[#This Row],[launched_at]]/60)/60)/24)+DATE(1970,1,1)</f>
        <v>42676.586979166663</v>
      </c>
      <c r="T1970" s="13">
        <f>(((Table2[[#This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Table2[[#This Row],[pledged]]/Table2[[#This Row],[goal]]</f>
        <v>5.7907999999999999</v>
      </c>
      <c r="P1971" s="8">
        <f>Table2[[#This Row],[pledged]]/Table2[[#This Row],[backers_count]]</f>
        <v>61.375728669846318</v>
      </c>
      <c r="Q1971" t="str">
        <f>LEFT(Table2[[#This Row],[Category and Sub-Category]],FIND("/",Table2[[#This Row],[Category and Sub-Category]],1)-1)</f>
        <v>technology</v>
      </c>
      <c r="R1971" t="str">
        <f>RIGHT(Table2[[#This Row],[Category and Sub-Category]],LEN(Table2[[#This Row],[Category and Sub-Category]])-FIND("/",Table2[[#This Row],[Category and Sub-Category]],1))</f>
        <v>hardware</v>
      </c>
      <c r="S1971" s="13">
        <f>(((Table2[[#This Row],[launched_at]]/60)/60)/24)+DATE(1970,1,1)</f>
        <v>42557.792453703703</v>
      </c>
      <c r="T1971" s="13">
        <f>(((Table2[[#This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Table2[[#This Row],[pledged]]/Table2[[#This Row],[goal]]</f>
        <v>11.318</v>
      </c>
      <c r="P1972" s="8">
        <f>Table2[[#This Row],[pledged]]/Table2[[#This Row],[backers_count]]</f>
        <v>80.727532097004286</v>
      </c>
      <c r="Q1972" t="str">
        <f>LEFT(Table2[[#This Row],[Category and Sub-Category]],FIND("/",Table2[[#This Row],[Category and Sub-Category]],1)-1)</f>
        <v>technology</v>
      </c>
      <c r="R1972" t="str">
        <f>RIGHT(Table2[[#This Row],[Category and Sub-Category]],LEN(Table2[[#This Row],[Category and Sub-Category]])-FIND("/",Table2[[#This Row],[Category and Sub-Category]],1))</f>
        <v>hardware</v>
      </c>
      <c r="S1972" s="13">
        <f>(((Table2[[#This Row],[launched_at]]/60)/60)/24)+DATE(1970,1,1)</f>
        <v>41324.193298611113</v>
      </c>
      <c r="T1972" s="13">
        <f>(((Table2[[#This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Table2[[#This Row],[pledged]]/Table2[[#This Row],[goal]]</f>
        <v>2.6302771750000002</v>
      </c>
      <c r="P1973" s="8">
        <f>Table2[[#This Row],[pledged]]/Table2[[#This Row],[backers_count]]</f>
        <v>272.35590732591254</v>
      </c>
      <c r="Q1973" t="str">
        <f>LEFT(Table2[[#This Row],[Category and Sub-Category]],FIND("/",Table2[[#This Row],[Category and Sub-Category]],1)-1)</f>
        <v>technology</v>
      </c>
      <c r="R1973" t="str">
        <f>RIGHT(Table2[[#This Row],[Category and Sub-Category]],LEN(Table2[[#This Row],[Category and Sub-Category]])-FIND("/",Table2[[#This Row],[Category and Sub-Category]],1))</f>
        <v>hardware</v>
      </c>
      <c r="S1973" s="13">
        <f>(((Table2[[#This Row],[launched_at]]/60)/60)/24)+DATE(1970,1,1)</f>
        <v>41561.500706018516</v>
      </c>
      <c r="T1973" s="13">
        <f>(((Table2[[#This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Table2[[#This Row],[pledged]]/Table2[[#This Row],[goal]]</f>
        <v>6.7447999999999997</v>
      </c>
      <c r="P1974" s="8">
        <f>Table2[[#This Row],[pledged]]/Table2[[#This Row],[backers_count]]</f>
        <v>70.848739495798313</v>
      </c>
      <c r="Q1974" t="str">
        <f>LEFT(Table2[[#This Row],[Category and Sub-Category]],FIND("/",Table2[[#This Row],[Category and Sub-Category]],1)-1)</f>
        <v>technology</v>
      </c>
      <c r="R1974" t="str">
        <f>RIGHT(Table2[[#This Row],[Category and Sub-Category]],LEN(Table2[[#This Row],[Category and Sub-Category]])-FIND("/",Table2[[#This Row],[Category and Sub-Category]],1))</f>
        <v>hardware</v>
      </c>
      <c r="S1974" s="13">
        <f>(((Table2[[#This Row],[launched_at]]/60)/60)/24)+DATE(1970,1,1)</f>
        <v>41201.012083333335</v>
      </c>
      <c r="T1974" s="13">
        <f>(((Table2[[#This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Table2[[#This Row],[pledged]]/Table2[[#This Row],[goal]]</f>
        <v>2.5683081313131315</v>
      </c>
      <c r="P1975" s="8">
        <f>Table2[[#This Row],[pledged]]/Table2[[#This Row],[backers_count]]</f>
        <v>247.94003412969283</v>
      </c>
      <c r="Q1975" t="str">
        <f>LEFT(Table2[[#This Row],[Category and Sub-Category]],FIND("/",Table2[[#This Row],[Category and Sub-Category]],1)-1)</f>
        <v>technology</v>
      </c>
      <c r="R1975" t="str">
        <f>RIGHT(Table2[[#This Row],[Category and Sub-Category]],LEN(Table2[[#This Row],[Category and Sub-Category]])-FIND("/",Table2[[#This Row],[Category and Sub-Category]],1))</f>
        <v>hardware</v>
      </c>
      <c r="S1975" s="13">
        <f>(((Table2[[#This Row],[launched_at]]/60)/60)/24)+DATE(1970,1,1)</f>
        <v>42549.722962962958</v>
      </c>
      <c r="T1975" s="13">
        <f>(((Table2[[#This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Table2[[#This Row],[pledged]]/Table2[[#This Row],[goal]]</f>
        <v>3.7549600000000001</v>
      </c>
      <c r="P1976" s="8">
        <f>Table2[[#This Row],[pledged]]/Table2[[#This Row],[backers_count]]</f>
        <v>186.81393034825871</v>
      </c>
      <c r="Q1976" t="str">
        <f>LEFT(Table2[[#This Row],[Category and Sub-Category]],FIND("/",Table2[[#This Row],[Category and Sub-Category]],1)-1)</f>
        <v>technology</v>
      </c>
      <c r="R1976" t="str">
        <f>RIGHT(Table2[[#This Row],[Category and Sub-Category]],LEN(Table2[[#This Row],[Category and Sub-Category]])-FIND("/",Table2[[#This Row],[Category and Sub-Category]],1))</f>
        <v>hardware</v>
      </c>
      <c r="S1976" s="13">
        <f>(((Table2[[#This Row],[launched_at]]/60)/60)/24)+DATE(1970,1,1)</f>
        <v>41445.334131944444</v>
      </c>
      <c r="T1976" s="13">
        <f>(((Table2[[#This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Table2[[#This Row],[pledged]]/Table2[[#This Row],[goal]]</f>
        <v>2.0870837499999997</v>
      </c>
      <c r="P1977" s="8">
        <f>Table2[[#This Row],[pledged]]/Table2[[#This Row],[backers_count]]</f>
        <v>131.98948616600788</v>
      </c>
      <c r="Q1977" t="str">
        <f>LEFT(Table2[[#This Row],[Category and Sub-Category]],FIND("/",Table2[[#This Row],[Category and Sub-Category]],1)-1)</f>
        <v>technology</v>
      </c>
      <c r="R1977" t="str">
        <f>RIGHT(Table2[[#This Row],[Category and Sub-Category]],LEN(Table2[[#This Row],[Category and Sub-Category]])-FIND("/",Table2[[#This Row],[Category and Sub-Category]],1))</f>
        <v>hardware</v>
      </c>
      <c r="S1977" s="13">
        <f>(((Table2[[#This Row],[launched_at]]/60)/60)/24)+DATE(1970,1,1)</f>
        <v>41313.755219907405</v>
      </c>
      <c r="T1977" s="13">
        <f>(((Table2[[#This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Table2[[#This Row],[pledged]]/Table2[[#This Row],[goal]]</f>
        <v>3.4660000000000002</v>
      </c>
      <c r="P1978" s="8">
        <f>Table2[[#This Row],[pledged]]/Table2[[#This Row],[backers_count]]</f>
        <v>29.310782241014799</v>
      </c>
      <c r="Q1978" t="str">
        <f>LEFT(Table2[[#This Row],[Category and Sub-Category]],FIND("/",Table2[[#This Row],[Category and Sub-Category]],1)-1)</f>
        <v>technology</v>
      </c>
      <c r="R1978" t="str">
        <f>RIGHT(Table2[[#This Row],[Category and Sub-Category]],LEN(Table2[[#This Row],[Category and Sub-Category]])-FIND("/",Table2[[#This Row],[Category and Sub-Category]],1))</f>
        <v>hardware</v>
      </c>
      <c r="S1978" s="13">
        <f>(((Table2[[#This Row],[launched_at]]/60)/60)/24)+DATE(1970,1,1)</f>
        <v>41438.899594907409</v>
      </c>
      <c r="T1978" s="13">
        <f>(((Table2[[#This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Table2[[#This Row],[pledged]]/Table2[[#This Row],[goal]]</f>
        <v>4.0232999999999999</v>
      </c>
      <c r="P1979" s="8">
        <f>Table2[[#This Row],[pledged]]/Table2[[#This Row],[backers_count]]</f>
        <v>245.02436053593178</v>
      </c>
      <c r="Q1979" t="str">
        <f>LEFT(Table2[[#This Row],[Category and Sub-Category]],FIND("/",Table2[[#This Row],[Category and Sub-Category]],1)-1)</f>
        <v>technology</v>
      </c>
      <c r="R1979" t="str">
        <f>RIGHT(Table2[[#This Row],[Category and Sub-Category]],LEN(Table2[[#This Row],[Category and Sub-Category]])-FIND("/",Table2[[#This Row],[Category and Sub-Category]],1))</f>
        <v>hardware</v>
      </c>
      <c r="S1979" s="13">
        <f>(((Table2[[#This Row],[launched_at]]/60)/60)/24)+DATE(1970,1,1)</f>
        <v>42311.216898148152</v>
      </c>
      <c r="T1979" s="13">
        <f>(((Table2[[#This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Table2[[#This Row],[pledged]]/Table2[[#This Row],[goal]]</f>
        <v>10.2684514</v>
      </c>
      <c r="P1980" s="8">
        <f>Table2[[#This Row],[pledged]]/Table2[[#This Row],[backers_count]]</f>
        <v>1323.2540463917526</v>
      </c>
      <c r="Q1980" t="str">
        <f>LEFT(Table2[[#This Row],[Category and Sub-Category]],FIND("/",Table2[[#This Row],[Category and Sub-Category]],1)-1)</f>
        <v>technology</v>
      </c>
      <c r="R1980" t="str">
        <f>RIGHT(Table2[[#This Row],[Category and Sub-Category]],LEN(Table2[[#This Row],[Category and Sub-Category]])-FIND("/",Table2[[#This Row],[Category and Sub-Category]],1))</f>
        <v>hardware</v>
      </c>
      <c r="S1980" s="13">
        <f>(((Table2[[#This Row],[launched_at]]/60)/60)/24)+DATE(1970,1,1)</f>
        <v>41039.225601851853</v>
      </c>
      <c r="T1980" s="13">
        <f>(((Table2[[#This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Table2[[#This Row],[pledged]]/Table2[[#This Row],[goal]]</f>
        <v>1.14901155</v>
      </c>
      <c r="P1981" s="8">
        <f>Table2[[#This Row],[pledged]]/Table2[[#This Row],[backers_count]]</f>
        <v>282.65966789667897</v>
      </c>
      <c r="Q1981" t="str">
        <f>LEFT(Table2[[#This Row],[Category and Sub-Category]],FIND("/",Table2[[#This Row],[Category and Sub-Category]],1)-1)</f>
        <v>technology</v>
      </c>
      <c r="R1981" t="str">
        <f>RIGHT(Table2[[#This Row],[Category and Sub-Category]],LEN(Table2[[#This Row],[Category and Sub-Category]])-FIND("/",Table2[[#This Row],[Category and Sub-Category]],1))</f>
        <v>hardware</v>
      </c>
      <c r="S1981" s="13">
        <f>(((Table2[[#This Row],[launched_at]]/60)/60)/24)+DATE(1970,1,1)</f>
        <v>42290.460023148145</v>
      </c>
      <c r="T1981" s="13">
        <f>(((Table2[[#This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Table2[[#This Row],[pledged]]/Table2[[#This Row],[goal]]</f>
        <v>3.5482402000000004</v>
      </c>
      <c r="P1982" s="8">
        <f>Table2[[#This Row],[pledged]]/Table2[[#This Row],[backers_count]]</f>
        <v>91.214401028277635</v>
      </c>
      <c r="Q1982" t="str">
        <f>LEFT(Table2[[#This Row],[Category and Sub-Category]],FIND("/",Table2[[#This Row],[Category and Sub-Category]],1)-1)</f>
        <v>technology</v>
      </c>
      <c r="R1982" t="str">
        <f>RIGHT(Table2[[#This Row],[Category and Sub-Category]],LEN(Table2[[#This Row],[Category and Sub-Category]])-FIND("/",Table2[[#This Row],[Category and Sub-Category]],1))</f>
        <v>hardware</v>
      </c>
      <c r="S1982" s="13">
        <f>(((Table2[[#This Row],[launched_at]]/60)/60)/24)+DATE(1970,1,1)</f>
        <v>42423.542384259257</v>
      </c>
      <c r="T1982" s="13">
        <f>(((Table2[[#This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Table2[[#This Row],[pledged]]/Table2[[#This Row],[goal]]</f>
        <v>5.0799999999999998E-2</v>
      </c>
      <c r="P1983" s="8">
        <f>Table2[[#This Row],[pledged]]/Table2[[#This Row],[backers_count]]</f>
        <v>31.75</v>
      </c>
      <c r="Q1983" t="str">
        <f>LEFT(Table2[[#This Row],[Category and Sub-Category]],FIND("/",Table2[[#This Row],[Category and Sub-Category]],1)-1)</f>
        <v>photography</v>
      </c>
      <c r="R1983" t="str">
        <f>RIGHT(Table2[[#This Row],[Category and Sub-Category]],LEN(Table2[[#This Row],[Category and Sub-Category]])-FIND("/",Table2[[#This Row],[Category and Sub-Category]],1))</f>
        <v>people</v>
      </c>
      <c r="S1983" s="13">
        <f>(((Table2[[#This Row],[launched_at]]/60)/60)/24)+DATE(1970,1,1)</f>
        <v>41799.725289351853</v>
      </c>
      <c r="T1983" s="13">
        <f>(((Table2[[#This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Table2[[#This Row],[pledged]]/Table2[[#This Row],[goal]]</f>
        <v>0</v>
      </c>
      <c r="P1984" s="8" t="e">
        <f>Table2[[#This Row],[pledged]]/Table2[[#This Row],[backers_count]]</f>
        <v>#DIV/0!</v>
      </c>
      <c r="Q1984" t="str">
        <f>LEFT(Table2[[#This Row],[Category and Sub-Category]],FIND("/",Table2[[#This Row],[Category and Sub-Category]],1)-1)</f>
        <v>photography</v>
      </c>
      <c r="R1984" t="str">
        <f>RIGHT(Table2[[#This Row],[Category and Sub-Category]],LEN(Table2[[#This Row],[Category and Sub-Category]])-FIND("/",Table2[[#This Row],[Category and Sub-Category]],1))</f>
        <v>people</v>
      </c>
      <c r="S1984" s="13">
        <f>(((Table2[[#This Row],[launched_at]]/60)/60)/24)+DATE(1970,1,1)</f>
        <v>42678.586655092593</v>
      </c>
      <c r="T1984" s="13">
        <f>(((Table2[[#This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Table2[[#This Row],[pledged]]/Table2[[#This Row],[goal]]</f>
        <v>4.2999999999999997E-2</v>
      </c>
      <c r="P1985" s="8">
        <f>Table2[[#This Row],[pledged]]/Table2[[#This Row],[backers_count]]</f>
        <v>88.6875</v>
      </c>
      <c r="Q1985" t="str">
        <f>LEFT(Table2[[#This Row],[Category and Sub-Category]],FIND("/",Table2[[#This Row],[Category and Sub-Category]],1)-1)</f>
        <v>photography</v>
      </c>
      <c r="R1985" t="str">
        <f>RIGHT(Table2[[#This Row],[Category and Sub-Category]],LEN(Table2[[#This Row],[Category and Sub-Category]])-FIND("/",Table2[[#This Row],[Category and Sub-Category]],1))</f>
        <v>people</v>
      </c>
      <c r="S1985" s="13">
        <f>(((Table2[[#This Row],[launched_at]]/60)/60)/24)+DATE(1970,1,1)</f>
        <v>42593.011782407411</v>
      </c>
      <c r="T1985" s="13">
        <f>(((Table2[[#This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Table2[[#This Row],[pledged]]/Table2[[#This Row],[goal]]</f>
        <v>0.21146666666666666</v>
      </c>
      <c r="P1986" s="8">
        <f>Table2[[#This Row],[pledged]]/Table2[[#This Row],[backers_count]]</f>
        <v>453.14285714285717</v>
      </c>
      <c r="Q1986" t="str">
        <f>LEFT(Table2[[#This Row],[Category and Sub-Category]],FIND("/",Table2[[#This Row],[Category and Sub-Category]],1)-1)</f>
        <v>photography</v>
      </c>
      <c r="R1986" t="str">
        <f>RIGHT(Table2[[#This Row],[Category and Sub-Category]],LEN(Table2[[#This Row],[Category and Sub-Category]])-FIND("/",Table2[[#This Row],[Category and Sub-Category]],1))</f>
        <v>people</v>
      </c>
      <c r="S1986" s="13">
        <f>(((Table2[[#This Row],[launched_at]]/60)/60)/24)+DATE(1970,1,1)</f>
        <v>41913.790289351848</v>
      </c>
      <c r="T1986" s="13">
        <f>(((Table2[[#This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Table2[[#This Row],[pledged]]/Table2[[#This Row],[goal]]</f>
        <v>3.1875000000000001E-2</v>
      </c>
      <c r="P1987" s="8">
        <f>Table2[[#This Row],[pledged]]/Table2[[#This Row],[backers_count]]</f>
        <v>12.75</v>
      </c>
      <c r="Q1987" t="str">
        <f>LEFT(Table2[[#This Row],[Category and Sub-Category]],FIND("/",Table2[[#This Row],[Category and Sub-Category]],1)-1)</f>
        <v>photography</v>
      </c>
      <c r="R1987" t="str">
        <f>RIGHT(Table2[[#This Row],[Category and Sub-Category]],LEN(Table2[[#This Row],[Category and Sub-Category]])-FIND("/",Table2[[#This Row],[Category and Sub-Category]],1))</f>
        <v>people</v>
      </c>
      <c r="S1987" s="13">
        <f>(((Table2[[#This Row],[launched_at]]/60)/60)/24)+DATE(1970,1,1)</f>
        <v>42555.698738425926</v>
      </c>
      <c r="T1987" s="13">
        <f>(((Table2[[#This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Table2[[#This Row],[pledged]]/Table2[[#This Row],[goal]]</f>
        <v>5.0000000000000001E-4</v>
      </c>
      <c r="P1988" s="8">
        <f>Table2[[#This Row],[pledged]]/Table2[[#This Row],[backers_count]]</f>
        <v>1</v>
      </c>
      <c r="Q1988" t="str">
        <f>LEFT(Table2[[#This Row],[Category and Sub-Category]],FIND("/",Table2[[#This Row],[Category and Sub-Category]],1)-1)</f>
        <v>photography</v>
      </c>
      <c r="R1988" t="str">
        <f>RIGHT(Table2[[#This Row],[Category and Sub-Category]],LEN(Table2[[#This Row],[Category and Sub-Category]])-FIND("/",Table2[[#This Row],[Category and Sub-Category]],1))</f>
        <v>people</v>
      </c>
      <c r="S1988" s="13">
        <f>(((Table2[[#This Row],[launched_at]]/60)/60)/24)+DATE(1970,1,1)</f>
        <v>42413.433831018512</v>
      </c>
      <c r="T1988" s="13">
        <f>(((Table2[[#This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Table2[[#This Row],[pledged]]/Table2[[#This Row],[goal]]</f>
        <v>0.42472727272727273</v>
      </c>
      <c r="P1989" s="8">
        <f>Table2[[#This Row],[pledged]]/Table2[[#This Row],[backers_count]]</f>
        <v>83.428571428571431</v>
      </c>
      <c r="Q1989" t="str">
        <f>LEFT(Table2[[#This Row],[Category and Sub-Category]],FIND("/",Table2[[#This Row],[Category and Sub-Category]],1)-1)</f>
        <v>photography</v>
      </c>
      <c r="R1989" t="str">
        <f>RIGHT(Table2[[#This Row],[Category and Sub-Category]],LEN(Table2[[#This Row],[Category and Sub-Category]])-FIND("/",Table2[[#This Row],[Category and Sub-Category]],1))</f>
        <v>people</v>
      </c>
      <c r="S1989" s="13">
        <f>(((Table2[[#This Row],[launched_at]]/60)/60)/24)+DATE(1970,1,1)</f>
        <v>42034.639768518522</v>
      </c>
      <c r="T1989" s="13">
        <f>(((Table2[[#This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Table2[[#This Row],[pledged]]/Table2[[#This Row],[goal]]</f>
        <v>4.1666666666666666E-3</v>
      </c>
      <c r="P1990" s="8">
        <f>Table2[[#This Row],[pledged]]/Table2[[#This Row],[backers_count]]</f>
        <v>25</v>
      </c>
      <c r="Q1990" t="str">
        <f>LEFT(Table2[[#This Row],[Category and Sub-Category]],FIND("/",Table2[[#This Row],[Category and Sub-Category]],1)-1)</f>
        <v>photography</v>
      </c>
      <c r="R1990" t="str">
        <f>RIGHT(Table2[[#This Row],[Category and Sub-Category]],LEN(Table2[[#This Row],[Category and Sub-Category]])-FIND("/",Table2[[#This Row],[Category and Sub-Category]],1))</f>
        <v>people</v>
      </c>
      <c r="S1990" s="13">
        <f>(((Table2[[#This Row],[launched_at]]/60)/60)/24)+DATE(1970,1,1)</f>
        <v>42206.763217592597</v>
      </c>
      <c r="T1990" s="13">
        <f>(((Table2[[#This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Table2[[#This Row],[pledged]]/Table2[[#This Row],[goal]]</f>
        <v>0.01</v>
      </c>
      <c r="P1991" s="8">
        <f>Table2[[#This Row],[pledged]]/Table2[[#This Row],[backers_count]]</f>
        <v>50</v>
      </c>
      <c r="Q1991" t="str">
        <f>LEFT(Table2[[#This Row],[Category and Sub-Category]],FIND("/",Table2[[#This Row],[Category and Sub-Category]],1)-1)</f>
        <v>photography</v>
      </c>
      <c r="R1991" t="str">
        <f>RIGHT(Table2[[#This Row],[Category and Sub-Category]],LEN(Table2[[#This Row],[Category and Sub-Category]])-FIND("/",Table2[[#This Row],[Category and Sub-Category]],1))</f>
        <v>people</v>
      </c>
      <c r="S1991" s="13">
        <f>(((Table2[[#This Row],[launched_at]]/60)/60)/24)+DATE(1970,1,1)</f>
        <v>42685.680648148147</v>
      </c>
      <c r="T1991" s="13">
        <f>(((Table2[[#This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Table2[[#This Row],[pledged]]/Table2[[#This Row],[goal]]</f>
        <v>0.16966666666666666</v>
      </c>
      <c r="P1992" s="8">
        <f>Table2[[#This Row],[pledged]]/Table2[[#This Row],[backers_count]]</f>
        <v>101.8</v>
      </c>
      <c r="Q1992" t="str">
        <f>LEFT(Table2[[#This Row],[Category and Sub-Category]],FIND("/",Table2[[#This Row],[Category and Sub-Category]],1)-1)</f>
        <v>photography</v>
      </c>
      <c r="R1992" t="str">
        <f>RIGHT(Table2[[#This Row],[Category and Sub-Category]],LEN(Table2[[#This Row],[Category and Sub-Category]])-FIND("/",Table2[[#This Row],[Category and Sub-Category]],1))</f>
        <v>people</v>
      </c>
      <c r="S1992" s="13">
        <f>(((Table2[[#This Row],[launched_at]]/60)/60)/24)+DATE(1970,1,1)</f>
        <v>42398.195972222224</v>
      </c>
      <c r="T1992" s="13">
        <f>(((Table2[[#This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Table2[[#This Row],[pledged]]/Table2[[#This Row],[goal]]</f>
        <v>7.0000000000000007E-2</v>
      </c>
      <c r="P1993" s="8">
        <f>Table2[[#This Row],[pledged]]/Table2[[#This Row],[backers_count]]</f>
        <v>46.666666666666664</v>
      </c>
      <c r="Q1993" t="str">
        <f>LEFT(Table2[[#This Row],[Category and Sub-Category]],FIND("/",Table2[[#This Row],[Category and Sub-Category]],1)-1)</f>
        <v>photography</v>
      </c>
      <c r="R1993" t="str">
        <f>RIGHT(Table2[[#This Row],[Category and Sub-Category]],LEN(Table2[[#This Row],[Category and Sub-Category]])-FIND("/",Table2[[#This Row],[Category and Sub-Category]],1))</f>
        <v>people</v>
      </c>
      <c r="S1993" s="13">
        <f>(((Table2[[#This Row],[launched_at]]/60)/60)/24)+DATE(1970,1,1)</f>
        <v>42167.89335648148</v>
      </c>
      <c r="T1993" s="13">
        <f>(((Table2[[#This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Table2[[#This Row],[pledged]]/Table2[[#This Row],[goal]]</f>
        <v>1.3333333333333333E-3</v>
      </c>
      <c r="P1994" s="8">
        <f>Table2[[#This Row],[pledged]]/Table2[[#This Row],[backers_count]]</f>
        <v>1</v>
      </c>
      <c r="Q1994" t="str">
        <f>LEFT(Table2[[#This Row],[Category and Sub-Category]],FIND("/",Table2[[#This Row],[Category and Sub-Category]],1)-1)</f>
        <v>photography</v>
      </c>
      <c r="R1994" t="str">
        <f>RIGHT(Table2[[#This Row],[Category and Sub-Category]],LEN(Table2[[#This Row],[Category and Sub-Category]])-FIND("/",Table2[[#This Row],[Category and Sub-Category]],1))</f>
        <v>people</v>
      </c>
      <c r="S1994" s="13">
        <f>(((Table2[[#This Row],[launched_at]]/60)/60)/24)+DATE(1970,1,1)</f>
        <v>42023.143414351856</v>
      </c>
      <c r="T1994" s="13">
        <f>(((Table2[[#This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Table2[[#This Row],[pledged]]/Table2[[#This Row],[goal]]</f>
        <v>0</v>
      </c>
      <c r="P1995" s="8" t="e">
        <f>Table2[[#This Row],[pledged]]/Table2[[#This Row],[backers_count]]</f>
        <v>#DIV/0!</v>
      </c>
      <c r="Q1995" t="str">
        <f>LEFT(Table2[[#This Row],[Category and Sub-Category]],FIND("/",Table2[[#This Row],[Category and Sub-Category]],1)-1)</f>
        <v>photography</v>
      </c>
      <c r="R1995" t="str">
        <f>RIGHT(Table2[[#This Row],[Category and Sub-Category]],LEN(Table2[[#This Row],[Category and Sub-Category]])-FIND("/",Table2[[#This Row],[Category and Sub-Category]],1))</f>
        <v>people</v>
      </c>
      <c r="S1995" s="13">
        <f>(((Table2[[#This Row],[launched_at]]/60)/60)/24)+DATE(1970,1,1)</f>
        <v>42329.58839120371</v>
      </c>
      <c r="T1995" s="13">
        <f>(((Table2[[#This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Table2[[#This Row],[pledged]]/Table2[[#This Row],[goal]]</f>
        <v>0</v>
      </c>
      <c r="P1996" s="8" t="e">
        <f>Table2[[#This Row],[pledged]]/Table2[[#This Row],[backers_count]]</f>
        <v>#DIV/0!</v>
      </c>
      <c r="Q1996" t="str">
        <f>LEFT(Table2[[#This Row],[Category and Sub-Category]],FIND("/",Table2[[#This Row],[Category and Sub-Category]],1)-1)</f>
        <v>photography</v>
      </c>
      <c r="R1996" t="str">
        <f>RIGHT(Table2[[#This Row],[Category and Sub-Category]],LEN(Table2[[#This Row],[Category and Sub-Category]])-FIND("/",Table2[[#This Row],[Category and Sub-Category]],1))</f>
        <v>people</v>
      </c>
      <c r="S1996" s="13">
        <f>(((Table2[[#This Row],[launched_at]]/60)/60)/24)+DATE(1970,1,1)</f>
        <v>42651.006273148145</v>
      </c>
      <c r="T1996" s="13">
        <f>(((Table2[[#This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Table2[[#This Row],[pledged]]/Table2[[#This Row],[goal]]</f>
        <v>7.8E-2</v>
      </c>
      <c r="P1997" s="8">
        <f>Table2[[#This Row],[pledged]]/Table2[[#This Row],[backers_count]]</f>
        <v>26</v>
      </c>
      <c r="Q1997" t="str">
        <f>LEFT(Table2[[#This Row],[Category and Sub-Category]],FIND("/",Table2[[#This Row],[Category and Sub-Category]],1)-1)</f>
        <v>photography</v>
      </c>
      <c r="R1997" t="str">
        <f>RIGHT(Table2[[#This Row],[Category and Sub-Category]],LEN(Table2[[#This Row],[Category and Sub-Category]])-FIND("/",Table2[[#This Row],[Category and Sub-Category]],1))</f>
        <v>people</v>
      </c>
      <c r="S1997" s="13">
        <f>(((Table2[[#This Row],[launched_at]]/60)/60)/24)+DATE(1970,1,1)</f>
        <v>42181.902037037042</v>
      </c>
      <c r="T1997" s="13">
        <f>(((Table2[[#This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Table2[[#This Row],[pledged]]/Table2[[#This Row],[goal]]</f>
        <v>0</v>
      </c>
      <c r="P1998" s="8" t="e">
        <f>Table2[[#This Row],[pledged]]/Table2[[#This Row],[backers_count]]</f>
        <v>#DIV/0!</v>
      </c>
      <c r="Q1998" t="str">
        <f>LEFT(Table2[[#This Row],[Category and Sub-Category]],FIND("/",Table2[[#This Row],[Category and Sub-Category]],1)-1)</f>
        <v>photography</v>
      </c>
      <c r="R1998" t="str">
        <f>RIGHT(Table2[[#This Row],[Category and Sub-Category]],LEN(Table2[[#This Row],[Category and Sub-Category]])-FIND("/",Table2[[#This Row],[Category and Sub-Category]],1))</f>
        <v>people</v>
      </c>
      <c r="S1998" s="13">
        <f>(((Table2[[#This Row],[launched_at]]/60)/60)/24)+DATE(1970,1,1)</f>
        <v>41800.819571759261</v>
      </c>
      <c r="T1998" s="13">
        <f>(((Table2[[#This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Table2[[#This Row],[pledged]]/Table2[[#This Row],[goal]]</f>
        <v>0</v>
      </c>
      <c r="P1999" s="8" t="e">
        <f>Table2[[#This Row],[pledged]]/Table2[[#This Row],[backers_count]]</f>
        <v>#DIV/0!</v>
      </c>
      <c r="Q1999" t="str">
        <f>LEFT(Table2[[#This Row],[Category and Sub-Category]],FIND("/",Table2[[#This Row],[Category and Sub-Category]],1)-1)</f>
        <v>photography</v>
      </c>
      <c r="R1999" t="str">
        <f>RIGHT(Table2[[#This Row],[Category and Sub-Category]],LEN(Table2[[#This Row],[Category and Sub-Category]])-FIND("/",Table2[[#This Row],[Category and Sub-Category]],1))</f>
        <v>people</v>
      </c>
      <c r="S1999" s="13">
        <f>(((Table2[[#This Row],[launched_at]]/60)/60)/24)+DATE(1970,1,1)</f>
        <v>41847.930694444447</v>
      </c>
      <c r="T1999" s="13">
        <f>(((Table2[[#This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Table2[[#This Row],[pledged]]/Table2[[#This Row],[goal]]</f>
        <v>0.26200000000000001</v>
      </c>
      <c r="P2000" s="8">
        <f>Table2[[#This Row],[pledged]]/Table2[[#This Row],[backers_count]]</f>
        <v>218.33333333333334</v>
      </c>
      <c r="Q2000" t="str">
        <f>LEFT(Table2[[#This Row],[Category and Sub-Category]],FIND("/",Table2[[#This Row],[Category and Sub-Category]],1)-1)</f>
        <v>photography</v>
      </c>
      <c r="R2000" t="str">
        <f>RIGHT(Table2[[#This Row],[Category and Sub-Category]],LEN(Table2[[#This Row],[Category and Sub-Category]])-FIND("/",Table2[[#This Row],[Category and Sub-Category]],1))</f>
        <v>people</v>
      </c>
      <c r="S2000" s="13">
        <f>(((Table2[[#This Row],[launched_at]]/60)/60)/24)+DATE(1970,1,1)</f>
        <v>41807.118495370371</v>
      </c>
      <c r="T2000" s="13">
        <f>(((Table2[[#This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Table2[[#This Row],[pledged]]/Table2[[#This Row],[goal]]</f>
        <v>7.6129032258064515E-3</v>
      </c>
      <c r="P2001" s="8">
        <f>Table2[[#This Row],[pledged]]/Table2[[#This Row],[backers_count]]</f>
        <v>33.714285714285715</v>
      </c>
      <c r="Q2001" t="str">
        <f>LEFT(Table2[[#This Row],[Category and Sub-Category]],FIND("/",Table2[[#This Row],[Category and Sub-Category]],1)-1)</f>
        <v>photography</v>
      </c>
      <c r="R2001" t="str">
        <f>RIGHT(Table2[[#This Row],[Category and Sub-Category]],LEN(Table2[[#This Row],[Category and Sub-Category]])-FIND("/",Table2[[#This Row],[Category and Sub-Category]],1))</f>
        <v>people</v>
      </c>
      <c r="S2001" s="13">
        <f>(((Table2[[#This Row],[launched_at]]/60)/60)/24)+DATE(1970,1,1)</f>
        <v>41926.482731481483</v>
      </c>
      <c r="T2001" s="13">
        <f>(((Table2[[#This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Table2[[#This Row],[pledged]]/Table2[[#This Row],[goal]]</f>
        <v>0.125</v>
      </c>
      <c r="P2002" s="8">
        <f>Table2[[#This Row],[pledged]]/Table2[[#This Row],[backers_count]]</f>
        <v>25</v>
      </c>
      <c r="Q2002" t="str">
        <f>LEFT(Table2[[#This Row],[Category and Sub-Category]],FIND("/",Table2[[#This Row],[Category and Sub-Category]],1)-1)</f>
        <v>photography</v>
      </c>
      <c r="R2002" t="str">
        <f>RIGHT(Table2[[#This Row],[Category and Sub-Category]],LEN(Table2[[#This Row],[Category and Sub-Category]])-FIND("/",Table2[[#This Row],[Category and Sub-Category]],1))</f>
        <v>people</v>
      </c>
      <c r="S2002" s="13">
        <f>(((Table2[[#This Row],[launched_at]]/60)/60)/24)+DATE(1970,1,1)</f>
        <v>42345.951539351852</v>
      </c>
      <c r="T2002" s="13">
        <f>(((Table2[[#This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Table2[[#This Row],[pledged]]/Table2[[#This Row],[goal]]</f>
        <v>3.8212909090909091</v>
      </c>
      <c r="P2003" s="8">
        <f>Table2[[#This Row],[pledged]]/Table2[[#This Row],[backers_count]]</f>
        <v>128.38790470372632</v>
      </c>
      <c r="Q2003" t="str">
        <f>LEFT(Table2[[#This Row],[Category and Sub-Category]],FIND("/",Table2[[#This Row],[Category and Sub-Category]],1)-1)</f>
        <v>technology</v>
      </c>
      <c r="R2003" t="str">
        <f>RIGHT(Table2[[#This Row],[Category and Sub-Category]],LEN(Table2[[#This Row],[Category and Sub-Category]])-FIND("/",Table2[[#This Row],[Category and Sub-Category]],1))</f>
        <v>hardware</v>
      </c>
      <c r="S2003" s="13">
        <f>(((Table2[[#This Row],[launched_at]]/60)/60)/24)+DATE(1970,1,1)</f>
        <v>42136.209675925929</v>
      </c>
      <c r="T2003" s="13">
        <f>(((Table2[[#This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Table2[[#This Row],[pledged]]/Table2[[#This Row],[goal]]</f>
        <v>2.1679422000000002</v>
      </c>
      <c r="P2004" s="8">
        <f>Table2[[#This Row],[pledged]]/Table2[[#This Row],[backers_count]]</f>
        <v>78.834261818181815</v>
      </c>
      <c r="Q2004" t="str">
        <f>LEFT(Table2[[#This Row],[Category and Sub-Category]],FIND("/",Table2[[#This Row],[Category and Sub-Category]],1)-1)</f>
        <v>technology</v>
      </c>
      <c r="R2004" t="str">
        <f>RIGHT(Table2[[#This Row],[Category and Sub-Category]],LEN(Table2[[#This Row],[Category and Sub-Category]])-FIND("/",Table2[[#This Row],[Category and Sub-Category]],1))</f>
        <v>hardware</v>
      </c>
      <c r="S2004" s="13">
        <f>(((Table2[[#This Row],[launched_at]]/60)/60)/24)+DATE(1970,1,1)</f>
        <v>42728.71230324074</v>
      </c>
      <c r="T2004" s="13">
        <f>(((Table2[[#This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Table2[[#This Row],[pledged]]/Table2[[#This Row],[goal]]</f>
        <v>3.12</v>
      </c>
      <c r="P2005" s="8">
        <f>Table2[[#This Row],[pledged]]/Table2[[#This Row],[backers_count]]</f>
        <v>91.764705882352942</v>
      </c>
      <c r="Q2005" t="str">
        <f>LEFT(Table2[[#This Row],[Category and Sub-Category]],FIND("/",Table2[[#This Row],[Category and Sub-Category]],1)-1)</f>
        <v>technology</v>
      </c>
      <c r="R2005" t="str">
        <f>RIGHT(Table2[[#This Row],[Category and Sub-Category]],LEN(Table2[[#This Row],[Category and Sub-Category]])-FIND("/",Table2[[#This Row],[Category and Sub-Category]],1))</f>
        <v>hardware</v>
      </c>
      <c r="S2005" s="13">
        <f>(((Table2[[#This Row],[launched_at]]/60)/60)/24)+DATE(1970,1,1)</f>
        <v>40347.125601851854</v>
      </c>
      <c r="T2005" s="13">
        <f>(((Table2[[#This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Table2[[#This Row],[pledged]]/Table2[[#This Row],[goal]]</f>
        <v>2.3442048</v>
      </c>
      <c r="P2006" s="8">
        <f>Table2[[#This Row],[pledged]]/Table2[[#This Row],[backers_count]]</f>
        <v>331.10237288135596</v>
      </c>
      <c r="Q2006" t="str">
        <f>LEFT(Table2[[#This Row],[Category and Sub-Category]],FIND("/",Table2[[#This Row],[Category and Sub-Category]],1)-1)</f>
        <v>technology</v>
      </c>
      <c r="R2006" t="str">
        <f>RIGHT(Table2[[#This Row],[Category and Sub-Category]],LEN(Table2[[#This Row],[Category and Sub-Category]])-FIND("/",Table2[[#This Row],[Category and Sub-Category]],1))</f>
        <v>hardware</v>
      </c>
      <c r="S2006" s="13">
        <f>(((Table2[[#This Row],[launched_at]]/60)/60)/24)+DATE(1970,1,1)</f>
        <v>41800.604895833334</v>
      </c>
      <c r="T2006" s="13">
        <f>(((Table2[[#This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Table2[[#This Row],[pledged]]/Table2[[#This Row],[goal]]</f>
        <v>1.236801</v>
      </c>
      <c r="P2007" s="8">
        <f>Table2[[#This Row],[pledged]]/Table2[[#This Row],[backers_count]]</f>
        <v>194.26193717277485</v>
      </c>
      <c r="Q2007" t="str">
        <f>LEFT(Table2[[#This Row],[Category and Sub-Category]],FIND("/",Table2[[#This Row],[Category and Sub-Category]],1)-1)</f>
        <v>technology</v>
      </c>
      <c r="R2007" t="str">
        <f>RIGHT(Table2[[#This Row],[Category and Sub-Category]],LEN(Table2[[#This Row],[Category and Sub-Category]])-FIND("/",Table2[[#This Row],[Category and Sub-Category]],1))</f>
        <v>hardware</v>
      </c>
      <c r="S2007" s="13">
        <f>(((Table2[[#This Row],[launched_at]]/60)/60)/24)+DATE(1970,1,1)</f>
        <v>41535.812708333331</v>
      </c>
      <c r="T2007" s="13">
        <f>(((Table2[[#This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Table2[[#This Row],[pledged]]/Table2[[#This Row],[goal]]</f>
        <v>2.4784000000000002</v>
      </c>
      <c r="P2008" s="8">
        <f>Table2[[#This Row],[pledged]]/Table2[[#This Row],[backers_count]]</f>
        <v>408.97689768976898</v>
      </c>
      <c r="Q2008" t="str">
        <f>LEFT(Table2[[#This Row],[Category and Sub-Category]],FIND("/",Table2[[#This Row],[Category and Sub-Category]],1)-1)</f>
        <v>technology</v>
      </c>
      <c r="R2008" t="str">
        <f>RIGHT(Table2[[#This Row],[Category and Sub-Category]],LEN(Table2[[#This Row],[Category and Sub-Category]])-FIND("/",Table2[[#This Row],[Category and Sub-Category]],1))</f>
        <v>hardware</v>
      </c>
      <c r="S2008" s="13">
        <f>(((Table2[[#This Row],[launched_at]]/60)/60)/24)+DATE(1970,1,1)</f>
        <v>41941.500520833331</v>
      </c>
      <c r="T2008" s="13">
        <f>(((Table2[[#This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Table2[[#This Row],[pledged]]/Table2[[#This Row],[goal]]</f>
        <v>1.157092</v>
      </c>
      <c r="P2009" s="8">
        <f>Table2[[#This Row],[pledged]]/Table2[[#This Row],[backers_count]]</f>
        <v>84.459270072992695</v>
      </c>
      <c r="Q2009" t="str">
        <f>LEFT(Table2[[#This Row],[Category and Sub-Category]],FIND("/",Table2[[#This Row],[Category and Sub-Category]],1)-1)</f>
        <v>technology</v>
      </c>
      <c r="R2009" t="str">
        <f>RIGHT(Table2[[#This Row],[Category and Sub-Category]],LEN(Table2[[#This Row],[Category and Sub-Category]])-FIND("/",Table2[[#This Row],[Category and Sub-Category]],1))</f>
        <v>hardware</v>
      </c>
      <c r="S2009" s="13">
        <f>(((Table2[[#This Row],[launched_at]]/60)/60)/24)+DATE(1970,1,1)</f>
        <v>40347.837800925925</v>
      </c>
      <c r="T2009" s="13">
        <f>(((Table2[[#This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Table2[[#This Row],[pledged]]/Table2[[#This Row],[goal]]</f>
        <v>1.1707484768810599</v>
      </c>
      <c r="P2010" s="8">
        <f>Table2[[#This Row],[pledged]]/Table2[[#This Row],[backers_count]]</f>
        <v>44.853658536585364</v>
      </c>
      <c r="Q2010" t="str">
        <f>LEFT(Table2[[#This Row],[Category and Sub-Category]],FIND("/",Table2[[#This Row],[Category and Sub-Category]],1)-1)</f>
        <v>technology</v>
      </c>
      <c r="R2010" t="str">
        <f>RIGHT(Table2[[#This Row],[Category and Sub-Category]],LEN(Table2[[#This Row],[Category and Sub-Category]])-FIND("/",Table2[[#This Row],[Category and Sub-Category]],1))</f>
        <v>hardware</v>
      </c>
      <c r="S2010" s="13">
        <f>(((Table2[[#This Row],[launched_at]]/60)/60)/24)+DATE(1970,1,1)</f>
        <v>40761.604421296295</v>
      </c>
      <c r="T2010" s="13">
        <f>(((Table2[[#This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Table2[[#This Row],[pledged]]/Table2[[#This Row],[goal]]</f>
        <v>3.05158</v>
      </c>
      <c r="P2011" s="8">
        <f>Table2[[#This Row],[pledged]]/Table2[[#This Row],[backers_count]]</f>
        <v>383.3643216080402</v>
      </c>
      <c r="Q2011" t="str">
        <f>LEFT(Table2[[#This Row],[Category and Sub-Category]],FIND("/",Table2[[#This Row],[Category and Sub-Category]],1)-1)</f>
        <v>technology</v>
      </c>
      <c r="R2011" t="str">
        <f>RIGHT(Table2[[#This Row],[Category and Sub-Category]],LEN(Table2[[#This Row],[Category and Sub-Category]])-FIND("/",Table2[[#This Row],[Category and Sub-Category]],1))</f>
        <v>hardware</v>
      </c>
      <c r="S2011" s="13">
        <f>(((Table2[[#This Row],[launched_at]]/60)/60)/24)+DATE(1970,1,1)</f>
        <v>42661.323414351849</v>
      </c>
      <c r="T2011" s="13">
        <f>(((Table2[[#This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Table2[[#This Row],[pledged]]/Table2[[#This Row],[goal]]</f>
        <v>3.2005299999999997</v>
      </c>
      <c r="P2012" s="8">
        <f>Table2[[#This Row],[pledged]]/Table2[[#This Row],[backers_count]]</f>
        <v>55.276856649395505</v>
      </c>
      <c r="Q2012" t="str">
        <f>LEFT(Table2[[#This Row],[Category and Sub-Category]],FIND("/",Table2[[#This Row],[Category and Sub-Category]],1)-1)</f>
        <v>technology</v>
      </c>
      <c r="R2012" t="str">
        <f>RIGHT(Table2[[#This Row],[Category and Sub-Category]],LEN(Table2[[#This Row],[Category and Sub-Category]])-FIND("/",Table2[[#This Row],[Category and Sub-Category]],1))</f>
        <v>hardware</v>
      </c>
      <c r="S2012" s="13">
        <f>(((Table2[[#This Row],[launched_at]]/60)/60)/24)+DATE(1970,1,1)</f>
        <v>42570.996423611112</v>
      </c>
      <c r="T2012" s="13">
        <f>(((Table2[[#This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Table2[[#This Row],[pledged]]/Table2[[#This Row],[goal]]</f>
        <v>8.1956399999999991</v>
      </c>
      <c r="P2013" s="8">
        <f>Table2[[#This Row],[pledged]]/Table2[[#This Row],[backers_count]]</f>
        <v>422.02059732234807</v>
      </c>
      <c r="Q2013" t="str">
        <f>LEFT(Table2[[#This Row],[Category and Sub-Category]],FIND("/",Table2[[#This Row],[Category and Sub-Category]],1)-1)</f>
        <v>technology</v>
      </c>
      <c r="R2013" t="str">
        <f>RIGHT(Table2[[#This Row],[Category and Sub-Category]],LEN(Table2[[#This Row],[Category and Sub-Category]])-FIND("/",Table2[[#This Row],[Category and Sub-Category]],1))</f>
        <v>hardware</v>
      </c>
      <c r="S2013" s="13">
        <f>(((Table2[[#This Row],[launched_at]]/60)/60)/24)+DATE(1970,1,1)</f>
        <v>42347.358483796299</v>
      </c>
      <c r="T2013" s="13">
        <f>(((Table2[[#This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Table2[[#This Row],[pledged]]/Table2[[#This Row],[goal]]</f>
        <v>2.3490000000000002</v>
      </c>
      <c r="P2014" s="8">
        <f>Table2[[#This Row],[pledged]]/Table2[[#This Row],[backers_count]]</f>
        <v>64.180327868852459</v>
      </c>
      <c r="Q2014" t="str">
        <f>LEFT(Table2[[#This Row],[Category and Sub-Category]],FIND("/",Table2[[#This Row],[Category and Sub-Category]],1)-1)</f>
        <v>technology</v>
      </c>
      <c r="R2014" t="str">
        <f>RIGHT(Table2[[#This Row],[Category and Sub-Category]],LEN(Table2[[#This Row],[Category and Sub-Category]])-FIND("/",Table2[[#This Row],[Category and Sub-Category]],1))</f>
        <v>hardware</v>
      </c>
      <c r="S2014" s="13">
        <f>(((Table2[[#This Row],[launched_at]]/60)/60)/24)+DATE(1970,1,1)</f>
        <v>42010.822233796294</v>
      </c>
      <c r="T2014" s="13">
        <f>(((Table2[[#This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Table2[[#This Row],[pledged]]/Table2[[#This Row],[goal]]</f>
        <v>4.9491375</v>
      </c>
      <c r="P2015" s="8">
        <f>Table2[[#This Row],[pledged]]/Table2[[#This Row],[backers_count]]</f>
        <v>173.57781674704077</v>
      </c>
      <c r="Q2015" t="str">
        <f>LEFT(Table2[[#This Row],[Category and Sub-Category]],FIND("/",Table2[[#This Row],[Category and Sub-Category]],1)-1)</f>
        <v>technology</v>
      </c>
      <c r="R2015" t="str">
        <f>RIGHT(Table2[[#This Row],[Category and Sub-Category]],LEN(Table2[[#This Row],[Category and Sub-Category]])-FIND("/",Table2[[#This Row],[Category and Sub-Category]],1))</f>
        <v>hardware</v>
      </c>
      <c r="S2015" s="13">
        <f>(((Table2[[#This Row],[launched_at]]/60)/60)/24)+DATE(1970,1,1)</f>
        <v>42499.960810185185</v>
      </c>
      <c r="T2015" s="13">
        <f>(((Table2[[#This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Table2[[#This Row],[pledged]]/Table2[[#This Row],[goal]]</f>
        <v>78.137822333333332</v>
      </c>
      <c r="P2016" s="8">
        <f>Table2[[#This Row],[pledged]]/Table2[[#This Row],[backers_count]]</f>
        <v>88.601680840609291</v>
      </c>
      <c r="Q2016" t="str">
        <f>LEFT(Table2[[#This Row],[Category and Sub-Category]],FIND("/",Table2[[#This Row],[Category and Sub-Category]],1)-1)</f>
        <v>technology</v>
      </c>
      <c r="R2016" t="str">
        <f>RIGHT(Table2[[#This Row],[Category and Sub-Category]],LEN(Table2[[#This Row],[Category and Sub-Category]])-FIND("/",Table2[[#This Row],[Category and Sub-Category]],1))</f>
        <v>hardware</v>
      </c>
      <c r="S2016" s="13">
        <f>(((Table2[[#This Row],[launched_at]]/60)/60)/24)+DATE(1970,1,1)</f>
        <v>41324.214571759258</v>
      </c>
      <c r="T2016" s="13">
        <f>(((Table2[[#This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Table2[[#This Row],[pledged]]/Table2[[#This Row],[goal]]</f>
        <v>1.1300013888888889</v>
      </c>
      <c r="P2017" s="8">
        <f>Table2[[#This Row],[pledged]]/Table2[[#This Row],[backers_count]]</f>
        <v>50.222283950617282</v>
      </c>
      <c r="Q2017" t="str">
        <f>LEFT(Table2[[#This Row],[Category and Sub-Category]],FIND("/",Table2[[#This Row],[Category and Sub-Category]],1)-1)</f>
        <v>technology</v>
      </c>
      <c r="R2017" t="str">
        <f>RIGHT(Table2[[#This Row],[Category and Sub-Category]],LEN(Table2[[#This Row],[Category and Sub-Category]])-FIND("/",Table2[[#This Row],[Category and Sub-Category]],1))</f>
        <v>hardware</v>
      </c>
      <c r="S2017" s="13">
        <f>(((Table2[[#This Row],[launched_at]]/60)/60)/24)+DATE(1970,1,1)</f>
        <v>40765.876886574071</v>
      </c>
      <c r="T2017" s="13">
        <f>(((Table2[[#This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Table2[[#This Row],[pledged]]/Table2[[#This Row],[goal]]</f>
        <v>9.2154220000000002</v>
      </c>
      <c r="P2018" s="8">
        <f>Table2[[#This Row],[pledged]]/Table2[[#This Row],[backers_count]]</f>
        <v>192.38876826722338</v>
      </c>
      <c r="Q2018" t="str">
        <f>LEFT(Table2[[#This Row],[Category and Sub-Category]],FIND("/",Table2[[#This Row],[Category and Sub-Category]],1)-1)</f>
        <v>technology</v>
      </c>
      <c r="R2018" t="str">
        <f>RIGHT(Table2[[#This Row],[Category and Sub-Category]],LEN(Table2[[#This Row],[Category and Sub-Category]])-FIND("/",Table2[[#This Row],[Category and Sub-Category]],1))</f>
        <v>hardware</v>
      </c>
      <c r="S2018" s="13">
        <f>(((Table2[[#This Row],[launched_at]]/60)/60)/24)+DATE(1970,1,1)</f>
        <v>41312.88077546296</v>
      </c>
      <c r="T2018" s="13">
        <f>(((Table2[[#This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Table2[[#This Row],[pledged]]/Table2[[#This Row],[goal]]</f>
        <v>1.2510239999999999</v>
      </c>
      <c r="P2019" s="8">
        <f>Table2[[#This Row],[pledged]]/Table2[[#This Row],[backers_count]]</f>
        <v>73.416901408450698</v>
      </c>
      <c r="Q2019" t="str">
        <f>LEFT(Table2[[#This Row],[Category and Sub-Category]],FIND("/",Table2[[#This Row],[Category and Sub-Category]],1)-1)</f>
        <v>technology</v>
      </c>
      <c r="R2019" t="str">
        <f>RIGHT(Table2[[#This Row],[Category and Sub-Category]],LEN(Table2[[#This Row],[Category and Sub-Category]])-FIND("/",Table2[[#This Row],[Category and Sub-Category]],1))</f>
        <v>hardware</v>
      </c>
      <c r="S2019" s="13">
        <f>(((Table2[[#This Row],[launched_at]]/60)/60)/24)+DATE(1970,1,1)</f>
        <v>40961.057349537034</v>
      </c>
      <c r="T2019" s="13">
        <f>(((Table2[[#This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Table2[[#This Row],[pledged]]/Table2[[#This Row],[goal]]</f>
        <v>1.0224343076923077</v>
      </c>
      <c r="P2020" s="8">
        <f>Table2[[#This Row],[pledged]]/Table2[[#This Row],[backers_count]]</f>
        <v>147.68495555555555</v>
      </c>
      <c r="Q2020" t="str">
        <f>LEFT(Table2[[#This Row],[Category and Sub-Category]],FIND("/",Table2[[#This Row],[Category and Sub-Category]],1)-1)</f>
        <v>technology</v>
      </c>
      <c r="R2020" t="str">
        <f>RIGHT(Table2[[#This Row],[Category and Sub-Category]],LEN(Table2[[#This Row],[Category and Sub-Category]])-FIND("/",Table2[[#This Row],[Category and Sub-Category]],1))</f>
        <v>hardware</v>
      </c>
      <c r="S2020" s="13">
        <f>(((Table2[[#This Row],[launched_at]]/60)/60)/24)+DATE(1970,1,1)</f>
        <v>42199.365844907406</v>
      </c>
      <c r="T2020" s="13">
        <f>(((Table2[[#This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Table2[[#This Row],[pledged]]/Table2[[#This Row],[goal]]</f>
        <v>4.8490975000000001</v>
      </c>
      <c r="P2021" s="8">
        <f>Table2[[#This Row],[pledged]]/Table2[[#This Row],[backers_count]]</f>
        <v>108.96848314606741</v>
      </c>
      <c r="Q2021" t="str">
        <f>LEFT(Table2[[#This Row],[Category and Sub-Category]],FIND("/",Table2[[#This Row],[Category and Sub-Category]],1)-1)</f>
        <v>technology</v>
      </c>
      <c r="R2021" t="str">
        <f>RIGHT(Table2[[#This Row],[Category and Sub-Category]],LEN(Table2[[#This Row],[Category and Sub-Category]])-FIND("/",Table2[[#This Row],[Category and Sub-Category]],1))</f>
        <v>hardware</v>
      </c>
      <c r="S2021" s="13">
        <f>(((Table2[[#This Row],[launched_at]]/60)/60)/24)+DATE(1970,1,1)</f>
        <v>42605.70857638889</v>
      </c>
      <c r="T2021" s="13">
        <f>(((Table2[[#This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Table2[[#This Row],[pledged]]/Table2[[#This Row],[goal]]</f>
        <v>1.9233333333333333</v>
      </c>
      <c r="P2022" s="8">
        <f>Table2[[#This Row],[pledged]]/Table2[[#This Row],[backers_count]]</f>
        <v>23.647540983606557</v>
      </c>
      <c r="Q2022" t="str">
        <f>LEFT(Table2[[#This Row],[Category and Sub-Category]],FIND("/",Table2[[#This Row],[Category and Sub-Category]],1)-1)</f>
        <v>technology</v>
      </c>
      <c r="R2022" t="str">
        <f>RIGHT(Table2[[#This Row],[Category and Sub-Category]],LEN(Table2[[#This Row],[Category and Sub-Category]])-FIND("/",Table2[[#This Row],[Category and Sub-Category]],1))</f>
        <v>hardware</v>
      </c>
      <c r="S2022" s="13">
        <f>(((Table2[[#This Row],[launched_at]]/60)/60)/24)+DATE(1970,1,1)</f>
        <v>41737.097499999996</v>
      </c>
      <c r="T2022" s="13">
        <f>(((Table2[[#This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Table2[[#This Row],[pledged]]/Table2[[#This Row],[goal]]</f>
        <v>2.8109999999999999</v>
      </c>
      <c r="P2023" s="8">
        <f>Table2[[#This Row],[pledged]]/Table2[[#This Row],[backers_count]]</f>
        <v>147.94736842105263</v>
      </c>
      <c r="Q2023" t="str">
        <f>LEFT(Table2[[#This Row],[Category and Sub-Category]],FIND("/",Table2[[#This Row],[Category and Sub-Category]],1)-1)</f>
        <v>technology</v>
      </c>
      <c r="R2023" t="str">
        <f>RIGHT(Table2[[#This Row],[Category and Sub-Category]],LEN(Table2[[#This Row],[Category and Sub-Category]])-FIND("/",Table2[[#This Row],[Category and Sub-Category]],1))</f>
        <v>hardware</v>
      </c>
      <c r="S2023" s="13">
        <f>(((Table2[[#This Row],[launched_at]]/60)/60)/24)+DATE(1970,1,1)</f>
        <v>41861.070567129631</v>
      </c>
      <c r="T2023" s="13">
        <f>(((Table2[[#This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Table2[[#This Row],[pledged]]/Table2[[#This Row],[goal]]</f>
        <v>1.2513700000000001</v>
      </c>
      <c r="P2024" s="8">
        <f>Table2[[#This Row],[pledged]]/Table2[[#This Row],[backers_count]]</f>
        <v>385.03692307692307</v>
      </c>
      <c r="Q2024" t="str">
        <f>LEFT(Table2[[#This Row],[Category and Sub-Category]],FIND("/",Table2[[#This Row],[Category and Sub-Category]],1)-1)</f>
        <v>technology</v>
      </c>
      <c r="R2024" t="str">
        <f>RIGHT(Table2[[#This Row],[Category and Sub-Category]],LEN(Table2[[#This Row],[Category and Sub-Category]])-FIND("/",Table2[[#This Row],[Category and Sub-Category]],1))</f>
        <v>hardware</v>
      </c>
      <c r="S2024" s="13">
        <f>(((Table2[[#This Row],[launched_at]]/60)/60)/24)+DATE(1970,1,1)</f>
        <v>42502.569120370375</v>
      </c>
      <c r="T2024" s="13">
        <f>(((Table2[[#This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Table2[[#This Row],[pledged]]/Table2[[#This Row],[goal]]</f>
        <v>1.61459</v>
      </c>
      <c r="P2025" s="8">
        <f>Table2[[#This Row],[pledged]]/Table2[[#This Row],[backers_count]]</f>
        <v>457.39093484419266</v>
      </c>
      <c r="Q2025" t="str">
        <f>LEFT(Table2[[#This Row],[Category and Sub-Category]],FIND("/",Table2[[#This Row],[Category and Sub-Category]],1)-1)</f>
        <v>technology</v>
      </c>
      <c r="R2025" t="str">
        <f>RIGHT(Table2[[#This Row],[Category and Sub-Category]],LEN(Table2[[#This Row],[Category and Sub-Category]])-FIND("/",Table2[[#This Row],[Category and Sub-Category]],1))</f>
        <v>hardware</v>
      </c>
      <c r="S2025" s="13">
        <f>(((Table2[[#This Row],[launched_at]]/60)/60)/24)+DATE(1970,1,1)</f>
        <v>42136.420752314814</v>
      </c>
      <c r="T2025" s="13">
        <f>(((Table2[[#This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Table2[[#This Row],[pledged]]/Table2[[#This Row],[goal]]</f>
        <v>5.8535000000000004</v>
      </c>
      <c r="P2026" s="8">
        <f>Table2[[#This Row],[pledged]]/Table2[[#This Row],[backers_count]]</f>
        <v>222.99047619047619</v>
      </c>
      <c r="Q2026" t="str">
        <f>LEFT(Table2[[#This Row],[Category and Sub-Category]],FIND("/",Table2[[#This Row],[Category and Sub-Category]],1)-1)</f>
        <v>technology</v>
      </c>
      <c r="R2026" t="str">
        <f>RIGHT(Table2[[#This Row],[Category and Sub-Category]],LEN(Table2[[#This Row],[Category and Sub-Category]])-FIND("/",Table2[[#This Row],[Category and Sub-Category]],1))</f>
        <v>hardware</v>
      </c>
      <c r="S2026" s="13">
        <f>(((Table2[[#This Row],[launched_at]]/60)/60)/24)+DATE(1970,1,1)</f>
        <v>41099.966944444444</v>
      </c>
      <c r="T2026" s="13">
        <f>(((Table2[[#This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Table2[[#This Row],[pledged]]/Table2[[#This Row],[goal]]</f>
        <v>2.0114999999999998</v>
      </c>
      <c r="P2027" s="8">
        <f>Table2[[#This Row],[pledged]]/Table2[[#This Row],[backers_count]]</f>
        <v>220.74074074074073</v>
      </c>
      <c r="Q2027" t="str">
        <f>LEFT(Table2[[#This Row],[Category and Sub-Category]],FIND("/",Table2[[#This Row],[Category and Sub-Category]],1)-1)</f>
        <v>technology</v>
      </c>
      <c r="R2027" t="str">
        <f>RIGHT(Table2[[#This Row],[Category and Sub-Category]],LEN(Table2[[#This Row],[Category and Sub-Category]])-FIND("/",Table2[[#This Row],[Category and Sub-Category]],1))</f>
        <v>hardware</v>
      </c>
      <c r="S2027" s="13">
        <f>(((Table2[[#This Row],[launched_at]]/60)/60)/24)+DATE(1970,1,1)</f>
        <v>42136.184560185182</v>
      </c>
      <c r="T2027" s="13">
        <f>(((Table2[[#This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Table2[[#This Row],[pledged]]/Table2[[#This Row],[goal]]</f>
        <v>1.3348307999999998</v>
      </c>
      <c r="P2028" s="8">
        <f>Table2[[#This Row],[pledged]]/Table2[[#This Row],[backers_count]]</f>
        <v>73.503898678414089</v>
      </c>
      <c r="Q2028" t="str">
        <f>LEFT(Table2[[#This Row],[Category and Sub-Category]],FIND("/",Table2[[#This Row],[Category and Sub-Category]],1)-1)</f>
        <v>technology</v>
      </c>
      <c r="R2028" t="str">
        <f>RIGHT(Table2[[#This Row],[Category and Sub-Category]],LEN(Table2[[#This Row],[Category and Sub-Category]])-FIND("/",Table2[[#This Row],[Category and Sub-Category]],1))</f>
        <v>hardware</v>
      </c>
      <c r="S2028" s="13">
        <f>(((Table2[[#This Row],[launched_at]]/60)/60)/24)+DATE(1970,1,1)</f>
        <v>41704.735937500001</v>
      </c>
      <c r="T2028" s="13">
        <f>(((Table2[[#This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Table2[[#This Row],[pledged]]/Table2[[#This Row],[goal]]</f>
        <v>1.2024900000000001</v>
      </c>
      <c r="P2029" s="8">
        <f>Table2[[#This Row],[pledged]]/Table2[[#This Row],[backers_count]]</f>
        <v>223.09647495361781</v>
      </c>
      <c r="Q2029" t="str">
        <f>LEFT(Table2[[#This Row],[Category and Sub-Category]],FIND("/",Table2[[#This Row],[Category and Sub-Category]],1)-1)</f>
        <v>technology</v>
      </c>
      <c r="R2029" t="str">
        <f>RIGHT(Table2[[#This Row],[Category and Sub-Category]],LEN(Table2[[#This Row],[Category and Sub-Category]])-FIND("/",Table2[[#This Row],[Category and Sub-Category]],1))</f>
        <v>hardware</v>
      </c>
      <c r="S2029" s="13">
        <f>(((Table2[[#This Row],[launched_at]]/60)/60)/24)+DATE(1970,1,1)</f>
        <v>42048.813877314817</v>
      </c>
      <c r="T2029" s="13">
        <f>(((Table2[[#This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Table2[[#This Row],[pledged]]/Table2[[#This Row],[goal]]</f>
        <v>1.2616666666666667</v>
      </c>
      <c r="P2030" s="8">
        <f>Table2[[#This Row],[pledged]]/Table2[[#This Row],[backers_count]]</f>
        <v>47.911392405063289</v>
      </c>
      <c r="Q2030" t="str">
        <f>LEFT(Table2[[#This Row],[Category and Sub-Category]],FIND("/",Table2[[#This Row],[Category and Sub-Category]],1)-1)</f>
        <v>technology</v>
      </c>
      <c r="R2030" t="str">
        <f>RIGHT(Table2[[#This Row],[Category and Sub-Category]],LEN(Table2[[#This Row],[Category and Sub-Category]])-FIND("/",Table2[[#This Row],[Category and Sub-Category]],1))</f>
        <v>hardware</v>
      </c>
      <c r="S2030" s="13">
        <f>(((Table2[[#This Row],[launched_at]]/60)/60)/24)+DATE(1970,1,1)</f>
        <v>40215.919050925928</v>
      </c>
      <c r="T2030" s="13">
        <f>(((Table2[[#This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Table2[[#This Row],[pledged]]/Table2[[#This Row],[goal]]</f>
        <v>3.6120000000000001</v>
      </c>
      <c r="P2031" s="8">
        <f>Table2[[#This Row],[pledged]]/Table2[[#This Row],[backers_count]]</f>
        <v>96.063829787234042</v>
      </c>
      <c r="Q2031" t="str">
        <f>LEFT(Table2[[#This Row],[Category and Sub-Category]],FIND("/",Table2[[#This Row],[Category and Sub-Category]],1)-1)</f>
        <v>technology</v>
      </c>
      <c r="R2031" t="str">
        <f>RIGHT(Table2[[#This Row],[Category and Sub-Category]],LEN(Table2[[#This Row],[Category and Sub-Category]])-FIND("/",Table2[[#This Row],[Category and Sub-Category]],1))</f>
        <v>hardware</v>
      </c>
      <c r="S2031" s="13">
        <f>(((Table2[[#This Row],[launched_at]]/60)/60)/24)+DATE(1970,1,1)</f>
        <v>41848.021770833337</v>
      </c>
      <c r="T2031" s="13">
        <f>(((Table2[[#This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Table2[[#This Row],[pledged]]/Table2[[#This Row],[goal]]</f>
        <v>2.26239013671875</v>
      </c>
      <c r="P2032" s="8">
        <f>Table2[[#This Row],[pledged]]/Table2[[#This Row],[backers_count]]</f>
        <v>118.6144</v>
      </c>
      <c r="Q2032" t="str">
        <f>LEFT(Table2[[#This Row],[Category and Sub-Category]],FIND("/",Table2[[#This Row],[Category and Sub-Category]],1)-1)</f>
        <v>technology</v>
      </c>
      <c r="R2032" t="str">
        <f>RIGHT(Table2[[#This Row],[Category and Sub-Category]],LEN(Table2[[#This Row],[Category and Sub-Category]])-FIND("/",Table2[[#This Row],[Category and Sub-Category]],1))</f>
        <v>hardware</v>
      </c>
      <c r="S2032" s="13">
        <f>(((Table2[[#This Row],[launched_at]]/60)/60)/24)+DATE(1970,1,1)</f>
        <v>41212.996481481481</v>
      </c>
      <c r="T2032" s="13">
        <f>(((Table2[[#This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Table2[[#This Row],[pledged]]/Table2[[#This Row],[goal]]</f>
        <v>1.2035</v>
      </c>
      <c r="P2033" s="8">
        <f>Table2[[#This Row],[pledged]]/Table2[[#This Row],[backers_count]]</f>
        <v>118.45472440944881</v>
      </c>
      <c r="Q2033" t="str">
        <f>LEFT(Table2[[#This Row],[Category and Sub-Category]],FIND("/",Table2[[#This Row],[Category and Sub-Category]],1)-1)</f>
        <v>technology</v>
      </c>
      <c r="R2033" t="str">
        <f>RIGHT(Table2[[#This Row],[Category and Sub-Category]],LEN(Table2[[#This Row],[Category and Sub-Category]])-FIND("/",Table2[[#This Row],[Category and Sub-Category]],1))</f>
        <v>hardware</v>
      </c>
      <c r="S2033" s="13">
        <f>(((Table2[[#This Row],[launched_at]]/60)/60)/24)+DATE(1970,1,1)</f>
        <v>41975.329317129625</v>
      </c>
      <c r="T2033" s="13">
        <f>(((Table2[[#This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Table2[[#This Row],[pledged]]/Table2[[#This Row],[goal]]</f>
        <v>3.0418799999999999</v>
      </c>
      <c r="P2034" s="8">
        <f>Table2[[#This Row],[pledged]]/Table2[[#This Row],[backers_count]]</f>
        <v>143.21468926553672</v>
      </c>
      <c r="Q2034" t="str">
        <f>LEFT(Table2[[#This Row],[Category and Sub-Category]],FIND("/",Table2[[#This Row],[Category and Sub-Category]],1)-1)</f>
        <v>technology</v>
      </c>
      <c r="R2034" t="str">
        <f>RIGHT(Table2[[#This Row],[Category and Sub-Category]],LEN(Table2[[#This Row],[Category and Sub-Category]])-FIND("/",Table2[[#This Row],[Category and Sub-Category]],1))</f>
        <v>hardware</v>
      </c>
      <c r="S2034" s="13">
        <f>(((Table2[[#This Row],[launched_at]]/60)/60)/24)+DATE(1970,1,1)</f>
        <v>42689.565671296295</v>
      </c>
      <c r="T2034" s="13">
        <f>(((Table2[[#This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Table2[[#This Row],[pledged]]/Table2[[#This Row],[goal]]</f>
        <v>1.7867599999999999</v>
      </c>
      <c r="P2035" s="8">
        <f>Table2[[#This Row],[pledged]]/Table2[[#This Row],[backers_count]]</f>
        <v>282.71518987341773</v>
      </c>
      <c r="Q2035" t="str">
        <f>LEFT(Table2[[#This Row],[Category and Sub-Category]],FIND("/",Table2[[#This Row],[Category and Sub-Category]],1)-1)</f>
        <v>technology</v>
      </c>
      <c r="R2035" t="str">
        <f>RIGHT(Table2[[#This Row],[Category and Sub-Category]],LEN(Table2[[#This Row],[Category and Sub-Category]])-FIND("/",Table2[[#This Row],[Category and Sub-Category]],1))</f>
        <v>hardware</v>
      </c>
      <c r="S2035" s="13">
        <f>(((Table2[[#This Row],[launched_at]]/60)/60)/24)+DATE(1970,1,1)</f>
        <v>41725.082384259258</v>
      </c>
      <c r="T2035" s="13">
        <f>(((Table2[[#This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Table2[[#This Row],[pledged]]/Table2[[#This Row],[goal]]</f>
        <v>3.868199871794872</v>
      </c>
      <c r="P2036" s="8">
        <f>Table2[[#This Row],[pledged]]/Table2[[#This Row],[backers_count]]</f>
        <v>593.93620078740162</v>
      </c>
      <c r="Q2036" t="str">
        <f>LEFT(Table2[[#This Row],[Category and Sub-Category]],FIND("/",Table2[[#This Row],[Category and Sub-Category]],1)-1)</f>
        <v>technology</v>
      </c>
      <c r="R2036" t="str">
        <f>RIGHT(Table2[[#This Row],[Category and Sub-Category]],LEN(Table2[[#This Row],[Category and Sub-Category]])-FIND("/",Table2[[#This Row],[Category and Sub-Category]],1))</f>
        <v>hardware</v>
      </c>
      <c r="S2036" s="13">
        <f>(((Table2[[#This Row],[launched_at]]/60)/60)/24)+DATE(1970,1,1)</f>
        <v>42076.130011574074</v>
      </c>
      <c r="T2036" s="13">
        <f>(((Table2[[#This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Table2[[#This Row],[pledged]]/Table2[[#This Row],[goal]]</f>
        <v>2.1103642500000004</v>
      </c>
      <c r="P2037" s="8">
        <f>Table2[[#This Row],[pledged]]/Table2[[#This Row],[backers_count]]</f>
        <v>262.15704968944101</v>
      </c>
      <c r="Q2037" t="str">
        <f>LEFT(Table2[[#This Row],[Category and Sub-Category]],FIND("/",Table2[[#This Row],[Category and Sub-Category]],1)-1)</f>
        <v>technology</v>
      </c>
      <c r="R2037" t="str">
        <f>RIGHT(Table2[[#This Row],[Category and Sub-Category]],LEN(Table2[[#This Row],[Category and Sub-Category]])-FIND("/",Table2[[#This Row],[Category and Sub-Category]],1))</f>
        <v>hardware</v>
      </c>
      <c r="S2037" s="13">
        <f>(((Table2[[#This Row],[launched_at]]/60)/60)/24)+DATE(1970,1,1)</f>
        <v>42311.625081018516</v>
      </c>
      <c r="T2037" s="13">
        <f>(((Table2[[#This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Table2[[#This Row],[pledged]]/Table2[[#This Row],[goal]]</f>
        <v>1.3166833333333334</v>
      </c>
      <c r="P2038" s="8">
        <f>Table2[[#This Row],[pledged]]/Table2[[#This Row],[backers_count]]</f>
        <v>46.580778301886795</v>
      </c>
      <c r="Q2038" t="str">
        <f>LEFT(Table2[[#This Row],[Category and Sub-Category]],FIND("/",Table2[[#This Row],[Category and Sub-Category]],1)-1)</f>
        <v>technology</v>
      </c>
      <c r="R2038" t="str">
        <f>RIGHT(Table2[[#This Row],[Category and Sub-Category]],LEN(Table2[[#This Row],[Category and Sub-Category]])-FIND("/",Table2[[#This Row],[Category and Sub-Category]],1))</f>
        <v>hardware</v>
      </c>
      <c r="S2038" s="13">
        <f>(((Table2[[#This Row],[launched_at]]/60)/60)/24)+DATE(1970,1,1)</f>
        <v>41738.864803240744</v>
      </c>
      <c r="T2038" s="13">
        <f>(((Table2[[#This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Table2[[#This Row],[pledged]]/Table2[[#This Row],[goal]]</f>
        <v>3.0047639999999998</v>
      </c>
      <c r="P2039" s="8">
        <f>Table2[[#This Row],[pledged]]/Table2[[#This Row],[backers_count]]</f>
        <v>70.041118881118877</v>
      </c>
      <c r="Q2039" t="str">
        <f>LEFT(Table2[[#This Row],[Category and Sub-Category]],FIND("/",Table2[[#This Row],[Category and Sub-Category]],1)-1)</f>
        <v>technology</v>
      </c>
      <c r="R2039" t="str">
        <f>RIGHT(Table2[[#This Row],[Category and Sub-Category]],LEN(Table2[[#This Row],[Category and Sub-Category]])-FIND("/",Table2[[#This Row],[Category and Sub-Category]],1))</f>
        <v>hardware</v>
      </c>
      <c r="S2039" s="13">
        <f>(((Table2[[#This Row],[launched_at]]/60)/60)/24)+DATE(1970,1,1)</f>
        <v>41578.210104166668</v>
      </c>
      <c r="T2039" s="13">
        <f>(((Table2[[#This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Table2[[#This Row],[pledged]]/Table2[[#This Row],[goal]]</f>
        <v>4.2051249999999998</v>
      </c>
      <c r="P2040" s="8">
        <f>Table2[[#This Row],[pledged]]/Table2[[#This Row],[backers_count]]</f>
        <v>164.90686274509804</v>
      </c>
      <c r="Q2040" t="str">
        <f>LEFT(Table2[[#This Row],[Category and Sub-Category]],FIND("/",Table2[[#This Row],[Category and Sub-Category]],1)-1)</f>
        <v>technology</v>
      </c>
      <c r="R2040" t="str">
        <f>RIGHT(Table2[[#This Row],[Category and Sub-Category]],LEN(Table2[[#This Row],[Category and Sub-Category]])-FIND("/",Table2[[#This Row],[Category and Sub-Category]],1))</f>
        <v>hardware</v>
      </c>
      <c r="S2040" s="13">
        <f>(((Table2[[#This Row],[launched_at]]/60)/60)/24)+DATE(1970,1,1)</f>
        <v>41424.27107638889</v>
      </c>
      <c r="T2040" s="13">
        <f>(((Table2[[#This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Table2[[#This Row],[pledged]]/Table2[[#This Row],[goal]]</f>
        <v>1.362168</v>
      </c>
      <c r="P2041" s="8">
        <f>Table2[[#This Row],[pledged]]/Table2[[#This Row],[backers_count]]</f>
        <v>449.26385224274406</v>
      </c>
      <c r="Q2041" t="str">
        <f>LEFT(Table2[[#This Row],[Category and Sub-Category]],FIND("/",Table2[[#This Row],[Category and Sub-Category]],1)-1)</f>
        <v>technology</v>
      </c>
      <c r="R2041" t="str">
        <f>RIGHT(Table2[[#This Row],[Category and Sub-Category]],LEN(Table2[[#This Row],[Category and Sub-Category]])-FIND("/",Table2[[#This Row],[Category and Sub-Category]],1))</f>
        <v>hardware</v>
      </c>
      <c r="S2041" s="13">
        <f>(((Table2[[#This Row],[launched_at]]/60)/60)/24)+DATE(1970,1,1)</f>
        <v>42675.438946759255</v>
      </c>
      <c r="T2041" s="13">
        <f>(((Table2[[#This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Table2[[#This Row],[pledged]]/Table2[[#This Row],[goal]]</f>
        <v>2.4817133333333334</v>
      </c>
      <c r="P2042" s="8">
        <f>Table2[[#This Row],[pledged]]/Table2[[#This Row],[backers_count]]</f>
        <v>27.472841328413285</v>
      </c>
      <c r="Q2042" t="str">
        <f>LEFT(Table2[[#This Row],[Category and Sub-Category]],FIND("/",Table2[[#This Row],[Category and Sub-Category]],1)-1)</f>
        <v>technology</v>
      </c>
      <c r="R2042" t="str">
        <f>RIGHT(Table2[[#This Row],[Category and Sub-Category]],LEN(Table2[[#This Row],[Category and Sub-Category]])-FIND("/",Table2[[#This Row],[Category and Sub-Category]],1))</f>
        <v>hardware</v>
      </c>
      <c r="S2042" s="13">
        <f>(((Table2[[#This Row],[launched_at]]/60)/60)/24)+DATE(1970,1,1)</f>
        <v>41578.927118055559</v>
      </c>
      <c r="T2042" s="13">
        <f>(((Table2[[#This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Table2[[#This Row],[pledged]]/Table2[[#This Row],[goal]]</f>
        <v>1.8186315789473684</v>
      </c>
      <c r="P2043" s="8">
        <f>Table2[[#This Row],[pledged]]/Table2[[#This Row],[backers_count]]</f>
        <v>143.97499999999999</v>
      </c>
      <c r="Q2043" t="str">
        <f>LEFT(Table2[[#This Row],[Category and Sub-Category]],FIND("/",Table2[[#This Row],[Category and Sub-Category]],1)-1)</f>
        <v>technology</v>
      </c>
      <c r="R2043" t="str">
        <f>RIGHT(Table2[[#This Row],[Category and Sub-Category]],LEN(Table2[[#This Row],[Category and Sub-Category]])-FIND("/",Table2[[#This Row],[Category and Sub-Category]],1))</f>
        <v>hardware</v>
      </c>
      <c r="S2043" s="13">
        <f>(((Table2[[#This Row],[launched_at]]/60)/60)/24)+DATE(1970,1,1)</f>
        <v>42654.525775462964</v>
      </c>
      <c r="T2043" s="13">
        <f>(((Table2[[#This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Table2[[#This Row],[pledged]]/Table2[[#This Row],[goal]]</f>
        <v>1.2353000000000001</v>
      </c>
      <c r="P2044" s="8">
        <f>Table2[[#This Row],[pledged]]/Table2[[#This Row],[backers_count]]</f>
        <v>88.23571428571428</v>
      </c>
      <c r="Q2044" t="str">
        <f>LEFT(Table2[[#This Row],[Category and Sub-Category]],FIND("/",Table2[[#This Row],[Category and Sub-Category]],1)-1)</f>
        <v>technology</v>
      </c>
      <c r="R2044" t="str">
        <f>RIGHT(Table2[[#This Row],[Category and Sub-Category]],LEN(Table2[[#This Row],[Category and Sub-Category]])-FIND("/",Table2[[#This Row],[Category and Sub-Category]],1))</f>
        <v>hardware</v>
      </c>
      <c r="S2044" s="13">
        <f>(((Table2[[#This Row],[launched_at]]/60)/60)/24)+DATE(1970,1,1)</f>
        <v>42331.708032407405</v>
      </c>
      <c r="T2044" s="13">
        <f>(((Table2[[#This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Table2[[#This Row],[pledged]]/Table2[[#This Row],[goal]]</f>
        <v>5.0620938628158845</v>
      </c>
      <c r="P2045" s="8">
        <f>Table2[[#This Row],[pledged]]/Table2[[#This Row],[backers_count]]</f>
        <v>36.326424870466319</v>
      </c>
      <c r="Q2045" t="str">
        <f>LEFT(Table2[[#This Row],[Category and Sub-Category]],FIND("/",Table2[[#This Row],[Category and Sub-Category]],1)-1)</f>
        <v>technology</v>
      </c>
      <c r="R2045" t="str">
        <f>RIGHT(Table2[[#This Row],[Category and Sub-Category]],LEN(Table2[[#This Row],[Category and Sub-Category]])-FIND("/",Table2[[#This Row],[Category and Sub-Category]],1))</f>
        <v>hardware</v>
      </c>
      <c r="S2045" s="13">
        <f>(((Table2[[#This Row],[launched_at]]/60)/60)/24)+DATE(1970,1,1)</f>
        <v>42661.176817129628</v>
      </c>
      <c r="T2045" s="13">
        <f>(((Table2[[#This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Table2[[#This Row],[pledged]]/Table2[[#This Row],[goal]]</f>
        <v>1.0821333333333334</v>
      </c>
      <c r="P2046" s="8">
        <f>Table2[[#This Row],[pledged]]/Table2[[#This Row],[backers_count]]</f>
        <v>90.177777777777777</v>
      </c>
      <c r="Q2046" t="str">
        <f>LEFT(Table2[[#This Row],[Category and Sub-Category]],FIND("/",Table2[[#This Row],[Category and Sub-Category]],1)-1)</f>
        <v>technology</v>
      </c>
      <c r="R2046" t="str">
        <f>RIGHT(Table2[[#This Row],[Category and Sub-Category]],LEN(Table2[[#This Row],[Category and Sub-Category]])-FIND("/",Table2[[#This Row],[Category and Sub-Category]],1))</f>
        <v>hardware</v>
      </c>
      <c r="S2046" s="13">
        <f>(((Table2[[#This Row],[launched_at]]/60)/60)/24)+DATE(1970,1,1)</f>
        <v>42138.684189814812</v>
      </c>
      <c r="T2046" s="13">
        <f>(((Table2[[#This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Table2[[#This Row],[pledged]]/Table2[[#This Row],[goal]]</f>
        <v>8.1918387755102042</v>
      </c>
      <c r="P2047" s="8">
        <f>Table2[[#This Row],[pledged]]/Table2[[#This Row],[backers_count]]</f>
        <v>152.62361216730039</v>
      </c>
      <c r="Q2047" t="str">
        <f>LEFT(Table2[[#This Row],[Category and Sub-Category]],FIND("/",Table2[[#This Row],[Category and Sub-Category]],1)-1)</f>
        <v>technology</v>
      </c>
      <c r="R2047" t="str">
        <f>RIGHT(Table2[[#This Row],[Category and Sub-Category]],LEN(Table2[[#This Row],[Category and Sub-Category]])-FIND("/",Table2[[#This Row],[Category and Sub-Category]],1))</f>
        <v>hardware</v>
      </c>
      <c r="S2047" s="13">
        <f>(((Table2[[#This Row],[launched_at]]/60)/60)/24)+DATE(1970,1,1)</f>
        <v>41069.088506944441</v>
      </c>
      <c r="T2047" s="13">
        <f>(((Table2[[#This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Table2[[#This Row],[pledged]]/Table2[[#This Row],[goal]]</f>
        <v>1.2110000000000001</v>
      </c>
      <c r="P2048" s="8">
        <f>Table2[[#This Row],[pledged]]/Table2[[#This Row],[backers_count]]</f>
        <v>55.806451612903224</v>
      </c>
      <c r="Q2048" t="str">
        <f>LEFT(Table2[[#This Row],[Category and Sub-Category]],FIND("/",Table2[[#This Row],[Category and Sub-Category]],1)-1)</f>
        <v>technology</v>
      </c>
      <c r="R2048" t="str">
        <f>RIGHT(Table2[[#This Row],[Category and Sub-Category]],LEN(Table2[[#This Row],[Category and Sub-Category]])-FIND("/",Table2[[#This Row],[Category and Sub-Category]],1))</f>
        <v>hardware</v>
      </c>
      <c r="S2048" s="13">
        <f>(((Table2[[#This Row],[launched_at]]/60)/60)/24)+DATE(1970,1,1)</f>
        <v>41387.171805555554</v>
      </c>
      <c r="T2048" s="13">
        <f>(((Table2[[#This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Table2[[#This Row],[pledged]]/Table2[[#This Row],[goal]]</f>
        <v>1.0299897959183673</v>
      </c>
      <c r="P2049" s="8">
        <f>Table2[[#This Row],[pledged]]/Table2[[#This Row],[backers_count]]</f>
        <v>227.85327313769753</v>
      </c>
      <c r="Q2049" t="str">
        <f>LEFT(Table2[[#This Row],[Category and Sub-Category]],FIND("/",Table2[[#This Row],[Category and Sub-Category]],1)-1)</f>
        <v>technology</v>
      </c>
      <c r="R2049" t="str">
        <f>RIGHT(Table2[[#This Row],[Category and Sub-Category]],LEN(Table2[[#This Row],[Category and Sub-Category]])-FIND("/",Table2[[#This Row],[Category and Sub-Category]],1))</f>
        <v>hardware</v>
      </c>
      <c r="S2049" s="13">
        <f>(((Table2[[#This Row],[launched_at]]/60)/60)/24)+DATE(1970,1,1)</f>
        <v>42081.903587962966</v>
      </c>
      <c r="T2049" s="13">
        <f>(((Table2[[#This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Table2[[#This Row],[pledged]]/Table2[[#This Row],[goal]]</f>
        <v>1.4833229411764706</v>
      </c>
      <c r="P2050" s="8">
        <f>Table2[[#This Row],[pledged]]/Table2[[#This Row],[backers_count]]</f>
        <v>91.82989803350327</v>
      </c>
      <c r="Q2050" t="str">
        <f>LEFT(Table2[[#This Row],[Category and Sub-Category]],FIND("/",Table2[[#This Row],[Category and Sub-Category]],1)-1)</f>
        <v>technology</v>
      </c>
      <c r="R2050" t="str">
        <f>RIGHT(Table2[[#This Row],[Category and Sub-Category]],LEN(Table2[[#This Row],[Category and Sub-Category]])-FIND("/",Table2[[#This Row],[Category and Sub-Category]],1))</f>
        <v>hardware</v>
      </c>
      <c r="S2050" s="13">
        <f>(((Table2[[#This Row],[launched_at]]/60)/60)/24)+DATE(1970,1,1)</f>
        <v>41387.651516203703</v>
      </c>
      <c r="T2050" s="13">
        <f>(((Table2[[#This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Table2[[#This Row],[pledged]]/Table2[[#This Row],[goal]]</f>
        <v>1.2019070000000001</v>
      </c>
      <c r="P2051" s="8">
        <f>Table2[[#This Row],[pledged]]/Table2[[#This Row],[backers_count]]</f>
        <v>80.991037735849048</v>
      </c>
      <c r="Q2051" t="str">
        <f>LEFT(Table2[[#This Row],[Category and Sub-Category]],FIND("/",Table2[[#This Row],[Category and Sub-Category]],1)-1)</f>
        <v>technology</v>
      </c>
      <c r="R2051" t="str">
        <f>RIGHT(Table2[[#This Row],[Category and Sub-Category]],LEN(Table2[[#This Row],[Category and Sub-Category]])-FIND("/",Table2[[#This Row],[Category and Sub-Category]],1))</f>
        <v>hardware</v>
      </c>
      <c r="S2051" s="13">
        <f>(((Table2[[#This Row],[launched_at]]/60)/60)/24)+DATE(1970,1,1)</f>
        <v>41575.527349537035</v>
      </c>
      <c r="T2051" s="13">
        <f>(((Table2[[#This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Table2[[#This Row],[pledged]]/Table2[[#This Row],[goal]]</f>
        <v>4.7327000000000004</v>
      </c>
      <c r="P2052" s="8">
        <f>Table2[[#This Row],[pledged]]/Table2[[#This Row],[backers_count]]</f>
        <v>278.39411764705881</v>
      </c>
      <c r="Q2052" t="str">
        <f>LEFT(Table2[[#This Row],[Category and Sub-Category]],FIND("/",Table2[[#This Row],[Category and Sub-Category]],1)-1)</f>
        <v>technology</v>
      </c>
      <c r="R2052" t="str">
        <f>RIGHT(Table2[[#This Row],[Category and Sub-Category]],LEN(Table2[[#This Row],[Category and Sub-Category]])-FIND("/",Table2[[#This Row],[Category and Sub-Category]],1))</f>
        <v>hardware</v>
      </c>
      <c r="S2052" s="13">
        <f>(((Table2[[#This Row],[launched_at]]/60)/60)/24)+DATE(1970,1,1)</f>
        <v>42115.071504629625</v>
      </c>
      <c r="T2052" s="13">
        <f>(((Table2[[#This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Table2[[#This Row],[pledged]]/Table2[[#This Row],[goal]]</f>
        <v>1.303625</v>
      </c>
      <c r="P2053" s="8">
        <f>Table2[[#This Row],[pledged]]/Table2[[#This Row],[backers_count]]</f>
        <v>43.095041322314053</v>
      </c>
      <c r="Q2053" t="str">
        <f>LEFT(Table2[[#This Row],[Category and Sub-Category]],FIND("/",Table2[[#This Row],[Category and Sub-Category]],1)-1)</f>
        <v>technology</v>
      </c>
      <c r="R2053" t="str">
        <f>RIGHT(Table2[[#This Row],[Category and Sub-Category]],LEN(Table2[[#This Row],[Category and Sub-Category]])-FIND("/",Table2[[#This Row],[Category and Sub-Category]],1))</f>
        <v>hardware</v>
      </c>
      <c r="S2053" s="13">
        <f>(((Table2[[#This Row],[launched_at]]/60)/60)/24)+DATE(1970,1,1)</f>
        <v>41604.022418981483</v>
      </c>
      <c r="T2053" s="13">
        <f>(((Table2[[#This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Table2[[#This Row],[pledged]]/Table2[[#This Row],[goal]]</f>
        <v>3.5304799999999998</v>
      </c>
      <c r="P2054" s="8">
        <f>Table2[[#This Row],[pledged]]/Table2[[#This Row],[backers_count]]</f>
        <v>326.29205175600737</v>
      </c>
      <c r="Q2054" t="str">
        <f>LEFT(Table2[[#This Row],[Category and Sub-Category]],FIND("/",Table2[[#This Row],[Category and Sub-Category]],1)-1)</f>
        <v>technology</v>
      </c>
      <c r="R2054" t="str">
        <f>RIGHT(Table2[[#This Row],[Category and Sub-Category]],LEN(Table2[[#This Row],[Category and Sub-Category]])-FIND("/",Table2[[#This Row],[Category and Sub-Category]],1))</f>
        <v>hardware</v>
      </c>
      <c r="S2054" s="13">
        <f>(((Table2[[#This Row],[launched_at]]/60)/60)/24)+DATE(1970,1,1)</f>
        <v>42375.08394675926</v>
      </c>
      <c r="T2054" s="13">
        <f>(((Table2[[#This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Table2[[#This Row],[pledged]]/Table2[[#This Row],[goal]]</f>
        <v>1.0102</v>
      </c>
      <c r="P2055" s="8">
        <f>Table2[[#This Row],[pledged]]/Table2[[#This Row],[backers_count]]</f>
        <v>41.743801652892564</v>
      </c>
      <c r="Q2055" t="str">
        <f>LEFT(Table2[[#This Row],[Category and Sub-Category]],FIND("/",Table2[[#This Row],[Category and Sub-Category]],1)-1)</f>
        <v>technology</v>
      </c>
      <c r="R2055" t="str">
        <f>RIGHT(Table2[[#This Row],[Category and Sub-Category]],LEN(Table2[[#This Row],[Category and Sub-Category]])-FIND("/",Table2[[#This Row],[Category and Sub-Category]],1))</f>
        <v>hardware</v>
      </c>
      <c r="S2055" s="13">
        <f>(((Table2[[#This Row],[launched_at]]/60)/60)/24)+DATE(1970,1,1)</f>
        <v>42303.617488425924</v>
      </c>
      <c r="T2055" s="13">
        <f>(((Table2[[#This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Table2[[#This Row],[pledged]]/Table2[[#This Row],[goal]]</f>
        <v>1.1359142857142857</v>
      </c>
      <c r="P2056" s="8">
        <f>Table2[[#This Row],[pledged]]/Table2[[#This Row],[backers_count]]</f>
        <v>64.020933977455712</v>
      </c>
      <c r="Q2056" t="str">
        <f>LEFT(Table2[[#This Row],[Category and Sub-Category]],FIND("/",Table2[[#This Row],[Category and Sub-Category]],1)-1)</f>
        <v>technology</v>
      </c>
      <c r="R2056" t="str">
        <f>RIGHT(Table2[[#This Row],[Category and Sub-Category]],LEN(Table2[[#This Row],[Category and Sub-Category]])-FIND("/",Table2[[#This Row],[Category and Sub-Category]],1))</f>
        <v>hardware</v>
      </c>
      <c r="S2056" s="13">
        <f>(((Table2[[#This Row],[launched_at]]/60)/60)/24)+DATE(1970,1,1)</f>
        <v>41731.520949074074</v>
      </c>
      <c r="T2056" s="13">
        <f>(((Table2[[#This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Table2[[#This Row],[pledged]]/Table2[[#This Row],[goal]]</f>
        <v>1.6741666666666666</v>
      </c>
      <c r="P2057" s="8">
        <f>Table2[[#This Row],[pledged]]/Table2[[#This Row],[backers_count]]</f>
        <v>99.455445544554451</v>
      </c>
      <c r="Q2057" t="str">
        <f>LEFT(Table2[[#This Row],[Category and Sub-Category]],FIND("/",Table2[[#This Row],[Category and Sub-Category]],1)-1)</f>
        <v>technology</v>
      </c>
      <c r="R2057" t="str">
        <f>RIGHT(Table2[[#This Row],[Category and Sub-Category]],LEN(Table2[[#This Row],[Category and Sub-Category]])-FIND("/",Table2[[#This Row],[Category and Sub-Category]],1))</f>
        <v>hardware</v>
      </c>
      <c r="S2057" s="13">
        <f>(((Table2[[#This Row],[launched_at]]/60)/60)/24)+DATE(1970,1,1)</f>
        <v>41946.674108796295</v>
      </c>
      <c r="T2057" s="13">
        <f>(((Table2[[#This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Table2[[#This Row],[pledged]]/Table2[[#This Row],[goal]]</f>
        <v>1.5345200000000001</v>
      </c>
      <c r="P2058" s="8">
        <f>Table2[[#This Row],[pledged]]/Table2[[#This Row],[backers_count]]</f>
        <v>138.49458483754512</v>
      </c>
      <c r="Q2058" t="str">
        <f>LEFT(Table2[[#This Row],[Category and Sub-Category]],FIND("/",Table2[[#This Row],[Category and Sub-Category]],1)-1)</f>
        <v>technology</v>
      </c>
      <c r="R2058" t="str">
        <f>RIGHT(Table2[[#This Row],[Category and Sub-Category]],LEN(Table2[[#This Row],[Category and Sub-Category]])-FIND("/",Table2[[#This Row],[Category and Sub-Category]],1))</f>
        <v>hardware</v>
      </c>
      <c r="S2058" s="13">
        <f>(((Table2[[#This Row],[launched_at]]/60)/60)/24)+DATE(1970,1,1)</f>
        <v>41351.76090277778</v>
      </c>
      <c r="T2058" s="13">
        <f>(((Table2[[#This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Table2[[#This Row],[pledged]]/Table2[[#This Row],[goal]]</f>
        <v>2.022322</v>
      </c>
      <c r="P2059" s="8">
        <f>Table2[[#This Row],[pledged]]/Table2[[#This Row],[backers_count]]</f>
        <v>45.547792792792798</v>
      </c>
      <c r="Q2059" t="str">
        <f>LEFT(Table2[[#This Row],[Category and Sub-Category]],FIND("/",Table2[[#This Row],[Category and Sub-Category]],1)-1)</f>
        <v>technology</v>
      </c>
      <c r="R2059" t="str">
        <f>RIGHT(Table2[[#This Row],[Category and Sub-Category]],LEN(Table2[[#This Row],[Category and Sub-Category]])-FIND("/",Table2[[#This Row],[Category and Sub-Category]],1))</f>
        <v>hardware</v>
      </c>
      <c r="S2059" s="13">
        <f>(((Table2[[#This Row],[launched_at]]/60)/60)/24)+DATE(1970,1,1)</f>
        <v>42396.494583333333</v>
      </c>
      <c r="T2059" s="13">
        <f>(((Table2[[#This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Table2[[#This Row],[pledged]]/Table2[[#This Row],[goal]]</f>
        <v>1.6828125</v>
      </c>
      <c r="P2060" s="8">
        <f>Table2[[#This Row],[pledged]]/Table2[[#This Row],[backers_count]]</f>
        <v>10.507317073170732</v>
      </c>
      <c r="Q2060" t="str">
        <f>LEFT(Table2[[#This Row],[Category and Sub-Category]],FIND("/",Table2[[#This Row],[Category and Sub-Category]],1)-1)</f>
        <v>technology</v>
      </c>
      <c r="R2060" t="str">
        <f>RIGHT(Table2[[#This Row],[Category and Sub-Category]],LEN(Table2[[#This Row],[Category and Sub-Category]])-FIND("/",Table2[[#This Row],[Category and Sub-Category]],1))</f>
        <v>hardware</v>
      </c>
      <c r="S2060" s="13">
        <f>(((Table2[[#This Row],[launched_at]]/60)/60)/24)+DATE(1970,1,1)</f>
        <v>42026.370717592596</v>
      </c>
      <c r="T2060" s="13">
        <f>(((Table2[[#This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Table2[[#This Row],[pledged]]/Table2[[#This Row],[goal]]</f>
        <v>1.4345666666666668</v>
      </c>
      <c r="P2061" s="8">
        <f>Table2[[#This Row],[pledged]]/Table2[[#This Row],[backers_count]]</f>
        <v>114.76533333333333</v>
      </c>
      <c r="Q2061" t="str">
        <f>LEFT(Table2[[#This Row],[Category and Sub-Category]],FIND("/",Table2[[#This Row],[Category and Sub-Category]],1)-1)</f>
        <v>technology</v>
      </c>
      <c r="R2061" t="str">
        <f>RIGHT(Table2[[#This Row],[Category and Sub-Category]],LEN(Table2[[#This Row],[Category and Sub-Category]])-FIND("/",Table2[[#This Row],[Category and Sub-Category]],1))</f>
        <v>hardware</v>
      </c>
      <c r="S2061" s="13">
        <f>(((Table2[[#This Row],[launched_at]]/60)/60)/24)+DATE(1970,1,1)</f>
        <v>42361.602476851855</v>
      </c>
      <c r="T2061" s="13">
        <f>(((Table2[[#This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Table2[[#This Row],[pledged]]/Table2[[#This Row],[goal]]</f>
        <v>1.964</v>
      </c>
      <c r="P2062" s="8">
        <f>Table2[[#This Row],[pledged]]/Table2[[#This Row],[backers_count]]</f>
        <v>35.997067448680355</v>
      </c>
      <c r="Q2062" t="str">
        <f>LEFT(Table2[[#This Row],[Category and Sub-Category]],FIND("/",Table2[[#This Row],[Category and Sub-Category]],1)-1)</f>
        <v>technology</v>
      </c>
      <c r="R2062" t="str">
        <f>RIGHT(Table2[[#This Row],[Category and Sub-Category]],LEN(Table2[[#This Row],[Category and Sub-Category]])-FIND("/",Table2[[#This Row],[Category and Sub-Category]],1))</f>
        <v>hardware</v>
      </c>
      <c r="S2062" s="13">
        <f>(((Table2[[#This Row],[launched_at]]/60)/60)/24)+DATE(1970,1,1)</f>
        <v>41783.642939814818</v>
      </c>
      <c r="T2062" s="13">
        <f>(((Table2[[#This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Table2[[#This Row],[pledged]]/Table2[[#This Row],[goal]]</f>
        <v>1.0791999999999999</v>
      </c>
      <c r="P2063" s="8">
        <f>Table2[[#This Row],[pledged]]/Table2[[#This Row],[backers_count]]</f>
        <v>154.17142857142858</v>
      </c>
      <c r="Q2063" t="str">
        <f>LEFT(Table2[[#This Row],[Category and Sub-Category]],FIND("/",Table2[[#This Row],[Category and Sub-Category]],1)-1)</f>
        <v>technology</v>
      </c>
      <c r="R2063" t="str">
        <f>RIGHT(Table2[[#This Row],[Category and Sub-Category]],LEN(Table2[[#This Row],[Category and Sub-Category]])-FIND("/",Table2[[#This Row],[Category and Sub-Category]],1))</f>
        <v>hardware</v>
      </c>
      <c r="S2063" s="13">
        <f>(((Table2[[#This Row],[launched_at]]/60)/60)/24)+DATE(1970,1,1)</f>
        <v>42705.764513888891</v>
      </c>
      <c r="T2063" s="13">
        <f>(((Table2[[#This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Table2[[#This Row],[pledged]]/Table2[[#This Row],[goal]]</f>
        <v>1.14977</v>
      </c>
      <c r="P2064" s="8">
        <f>Table2[[#This Row],[pledged]]/Table2[[#This Row],[backers_count]]</f>
        <v>566.38916256157631</v>
      </c>
      <c r="Q2064" t="str">
        <f>LEFT(Table2[[#This Row],[Category and Sub-Category]],FIND("/",Table2[[#This Row],[Category and Sub-Category]],1)-1)</f>
        <v>technology</v>
      </c>
      <c r="R2064" t="str">
        <f>RIGHT(Table2[[#This Row],[Category and Sub-Category]],LEN(Table2[[#This Row],[Category and Sub-Category]])-FIND("/",Table2[[#This Row],[Category and Sub-Category]],1))</f>
        <v>hardware</v>
      </c>
      <c r="S2064" s="13">
        <f>(((Table2[[#This Row],[launched_at]]/60)/60)/24)+DATE(1970,1,1)</f>
        <v>42423.3830787037</v>
      </c>
      <c r="T2064" s="13">
        <f>(((Table2[[#This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Table2[[#This Row],[pledged]]/Table2[[#This Row],[goal]]</f>
        <v>1.4804999999999999</v>
      </c>
      <c r="P2065" s="8">
        <f>Table2[[#This Row],[pledged]]/Table2[[#This Row],[backers_count]]</f>
        <v>120.85714285714286</v>
      </c>
      <c r="Q2065" t="str">
        <f>LEFT(Table2[[#This Row],[Category and Sub-Category]],FIND("/",Table2[[#This Row],[Category and Sub-Category]],1)-1)</f>
        <v>technology</v>
      </c>
      <c r="R2065" t="str">
        <f>RIGHT(Table2[[#This Row],[Category and Sub-Category]],LEN(Table2[[#This Row],[Category and Sub-Category]])-FIND("/",Table2[[#This Row],[Category and Sub-Category]],1))</f>
        <v>hardware</v>
      </c>
      <c r="S2065" s="13">
        <f>(((Table2[[#This Row],[launched_at]]/60)/60)/24)+DATE(1970,1,1)</f>
        <v>42472.73265046296</v>
      </c>
      <c r="T2065" s="13">
        <f>(((Table2[[#This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Table2[[#This Row],[pledged]]/Table2[[#This Row],[goal]]</f>
        <v>1.9116676082790633</v>
      </c>
      <c r="P2066" s="8">
        <f>Table2[[#This Row],[pledged]]/Table2[[#This Row],[backers_count]]</f>
        <v>86.163845492085343</v>
      </c>
      <c r="Q2066" t="str">
        <f>LEFT(Table2[[#This Row],[Category and Sub-Category]],FIND("/",Table2[[#This Row],[Category and Sub-Category]],1)-1)</f>
        <v>technology</v>
      </c>
      <c r="R2066" t="str">
        <f>RIGHT(Table2[[#This Row],[Category and Sub-Category]],LEN(Table2[[#This Row],[Category and Sub-Category]])-FIND("/",Table2[[#This Row],[Category and Sub-Category]],1))</f>
        <v>hardware</v>
      </c>
      <c r="S2066" s="13">
        <f>(((Table2[[#This Row],[launched_at]]/60)/60)/24)+DATE(1970,1,1)</f>
        <v>41389.364849537036</v>
      </c>
      <c r="T2066" s="13">
        <f>(((Table2[[#This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Table2[[#This Row],[pledged]]/Table2[[#This Row],[goal]]</f>
        <v>1.99215125</v>
      </c>
      <c r="P2067" s="8">
        <f>Table2[[#This Row],[pledged]]/Table2[[#This Row],[backers_count]]</f>
        <v>51.212114395886893</v>
      </c>
      <c r="Q2067" t="str">
        <f>LEFT(Table2[[#This Row],[Category and Sub-Category]],FIND("/",Table2[[#This Row],[Category and Sub-Category]],1)-1)</f>
        <v>technology</v>
      </c>
      <c r="R2067" t="str">
        <f>RIGHT(Table2[[#This Row],[Category and Sub-Category]],LEN(Table2[[#This Row],[Category and Sub-Category]])-FIND("/",Table2[[#This Row],[Category and Sub-Category]],1))</f>
        <v>hardware</v>
      </c>
      <c r="S2067" s="13">
        <f>(((Table2[[#This Row],[launched_at]]/60)/60)/24)+DATE(1970,1,1)</f>
        <v>41603.333668981482</v>
      </c>
      <c r="T2067" s="13">
        <f>(((Table2[[#This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Table2[[#This Row],[pledged]]/Table2[[#This Row],[goal]]</f>
        <v>2.1859999999999999</v>
      </c>
      <c r="P2068" s="8">
        <f>Table2[[#This Row],[pledged]]/Table2[[#This Row],[backers_count]]</f>
        <v>67.261538461538464</v>
      </c>
      <c r="Q2068" t="str">
        <f>LEFT(Table2[[#This Row],[Category and Sub-Category]],FIND("/",Table2[[#This Row],[Category and Sub-Category]],1)-1)</f>
        <v>technology</v>
      </c>
      <c r="R2068" t="str">
        <f>RIGHT(Table2[[#This Row],[Category and Sub-Category]],LEN(Table2[[#This Row],[Category and Sub-Category]])-FIND("/",Table2[[#This Row],[Category and Sub-Category]],1))</f>
        <v>hardware</v>
      </c>
      <c r="S2068" s="13">
        <f>(((Table2[[#This Row],[launched_at]]/60)/60)/24)+DATE(1970,1,1)</f>
        <v>41844.771793981483</v>
      </c>
      <c r="T2068" s="13">
        <f>(((Table2[[#This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Table2[[#This Row],[pledged]]/Table2[[#This Row],[goal]]</f>
        <v>1.2686868686868686</v>
      </c>
      <c r="P2069" s="8">
        <f>Table2[[#This Row],[pledged]]/Table2[[#This Row],[backers_count]]</f>
        <v>62.8</v>
      </c>
      <c r="Q2069" t="str">
        <f>LEFT(Table2[[#This Row],[Category and Sub-Category]],FIND("/",Table2[[#This Row],[Category and Sub-Category]],1)-1)</f>
        <v>technology</v>
      </c>
      <c r="R2069" t="str">
        <f>RIGHT(Table2[[#This Row],[Category and Sub-Category]],LEN(Table2[[#This Row],[Category and Sub-Category]])-FIND("/",Table2[[#This Row],[Category and Sub-Category]],1))</f>
        <v>hardware</v>
      </c>
      <c r="S2069" s="13">
        <f>(((Table2[[#This Row],[launched_at]]/60)/60)/24)+DATE(1970,1,1)</f>
        <v>42115.853888888887</v>
      </c>
      <c r="T2069" s="13">
        <f>(((Table2[[#This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Table2[[#This Row],[pledged]]/Table2[[#This Row],[goal]]</f>
        <v>1.0522388</v>
      </c>
      <c r="P2070" s="8">
        <f>Table2[[#This Row],[pledged]]/Table2[[#This Row],[backers_count]]</f>
        <v>346.13118421052633</v>
      </c>
      <c r="Q2070" t="str">
        <f>LEFT(Table2[[#This Row],[Category and Sub-Category]],FIND("/",Table2[[#This Row],[Category and Sub-Category]],1)-1)</f>
        <v>technology</v>
      </c>
      <c r="R2070" t="str">
        <f>RIGHT(Table2[[#This Row],[Category and Sub-Category]],LEN(Table2[[#This Row],[Category and Sub-Category]])-FIND("/",Table2[[#This Row],[Category and Sub-Category]],1))</f>
        <v>hardware</v>
      </c>
      <c r="S2070" s="13">
        <f>(((Table2[[#This Row],[launched_at]]/60)/60)/24)+DATE(1970,1,1)</f>
        <v>42633.841608796298</v>
      </c>
      <c r="T2070" s="13">
        <f>(((Table2[[#This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Table2[[#This Row],[pledged]]/Table2[[#This Row],[goal]]</f>
        <v>1.2840666000000001</v>
      </c>
      <c r="P2071" s="8">
        <f>Table2[[#This Row],[pledged]]/Table2[[#This Row],[backers_count]]</f>
        <v>244.11912547528519</v>
      </c>
      <c r="Q2071" t="str">
        <f>LEFT(Table2[[#This Row],[Category and Sub-Category]],FIND("/",Table2[[#This Row],[Category and Sub-Category]],1)-1)</f>
        <v>technology</v>
      </c>
      <c r="R2071" t="str">
        <f>RIGHT(Table2[[#This Row],[Category and Sub-Category]],LEN(Table2[[#This Row],[Category and Sub-Category]])-FIND("/",Table2[[#This Row],[Category and Sub-Category]],1))</f>
        <v>hardware</v>
      </c>
      <c r="S2071" s="13">
        <f>(((Table2[[#This Row],[launched_at]]/60)/60)/24)+DATE(1970,1,1)</f>
        <v>42340.972118055557</v>
      </c>
      <c r="T2071" s="13">
        <f>(((Table2[[#This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Table2[[#This Row],[pledged]]/Table2[[#This Row],[goal]]</f>
        <v>3.1732719999999999</v>
      </c>
      <c r="P2072" s="8">
        <f>Table2[[#This Row],[pledged]]/Table2[[#This Row],[backers_count]]</f>
        <v>259.25424836601309</v>
      </c>
      <c r="Q2072" t="str">
        <f>LEFT(Table2[[#This Row],[Category and Sub-Category]],FIND("/",Table2[[#This Row],[Category and Sub-Category]],1)-1)</f>
        <v>technology</v>
      </c>
      <c r="R2072" t="str">
        <f>RIGHT(Table2[[#This Row],[Category and Sub-Category]],LEN(Table2[[#This Row],[Category and Sub-Category]])-FIND("/",Table2[[#This Row],[Category and Sub-Category]],1))</f>
        <v>hardware</v>
      </c>
      <c r="S2072" s="13">
        <f>(((Table2[[#This Row],[launched_at]]/60)/60)/24)+DATE(1970,1,1)</f>
        <v>42519.6565162037</v>
      </c>
      <c r="T2072" s="13">
        <f>(((Table2[[#This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Table2[[#This Row],[pledged]]/Table2[[#This Row],[goal]]</f>
        <v>2.8073000000000001</v>
      </c>
      <c r="P2073" s="8">
        <f>Table2[[#This Row],[pledged]]/Table2[[#This Row],[backers_count]]</f>
        <v>201.96402877697841</v>
      </c>
      <c r="Q2073" t="str">
        <f>LEFT(Table2[[#This Row],[Category and Sub-Category]],FIND("/",Table2[[#This Row],[Category and Sub-Category]],1)-1)</f>
        <v>technology</v>
      </c>
      <c r="R2073" t="str">
        <f>RIGHT(Table2[[#This Row],[Category and Sub-Category]],LEN(Table2[[#This Row],[Category and Sub-Category]])-FIND("/",Table2[[#This Row],[Category and Sub-Category]],1))</f>
        <v>hardware</v>
      </c>
      <c r="S2073" s="13">
        <f>(((Table2[[#This Row],[launched_at]]/60)/60)/24)+DATE(1970,1,1)</f>
        <v>42600.278749999998</v>
      </c>
      <c r="T2073" s="13">
        <f>(((Table2[[#This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Table2[[#This Row],[pledged]]/Table2[[#This Row],[goal]]</f>
        <v>1.1073146853146854</v>
      </c>
      <c r="P2074" s="8">
        <f>Table2[[#This Row],[pledged]]/Table2[[#This Row],[backers_count]]</f>
        <v>226.20857142857142</v>
      </c>
      <c r="Q2074" t="str">
        <f>LEFT(Table2[[#This Row],[Category and Sub-Category]],FIND("/",Table2[[#This Row],[Category and Sub-Category]],1)-1)</f>
        <v>technology</v>
      </c>
      <c r="R2074" t="str">
        <f>RIGHT(Table2[[#This Row],[Category and Sub-Category]],LEN(Table2[[#This Row],[Category and Sub-Category]])-FIND("/",Table2[[#This Row],[Category and Sub-Category]],1))</f>
        <v>hardware</v>
      </c>
      <c r="S2074" s="13">
        <f>(((Table2[[#This Row],[launched_at]]/60)/60)/24)+DATE(1970,1,1)</f>
        <v>42467.581388888888</v>
      </c>
      <c r="T2074" s="13">
        <f>(((Table2[[#This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Table2[[#This Row],[pledged]]/Table2[[#This Row],[goal]]</f>
        <v>1.5260429999999998</v>
      </c>
      <c r="P2075" s="8">
        <f>Table2[[#This Row],[pledged]]/Table2[[#This Row],[backers_count]]</f>
        <v>324.69</v>
      </c>
      <c r="Q2075" t="str">
        <f>LEFT(Table2[[#This Row],[Category and Sub-Category]],FIND("/",Table2[[#This Row],[Category and Sub-Category]],1)-1)</f>
        <v>technology</v>
      </c>
      <c r="R2075" t="str">
        <f>RIGHT(Table2[[#This Row],[Category and Sub-Category]],LEN(Table2[[#This Row],[Category and Sub-Category]])-FIND("/",Table2[[#This Row],[Category and Sub-Category]],1))</f>
        <v>hardware</v>
      </c>
      <c r="S2075" s="13">
        <f>(((Table2[[#This Row],[launched_at]]/60)/60)/24)+DATE(1970,1,1)</f>
        <v>42087.668032407411</v>
      </c>
      <c r="T2075" s="13">
        <f>(((Table2[[#This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Table2[[#This Row],[pledged]]/Table2[[#This Row],[goal]]</f>
        <v>1.0249999999999999</v>
      </c>
      <c r="P2076" s="8">
        <f>Table2[[#This Row],[pledged]]/Table2[[#This Row],[backers_count]]</f>
        <v>205</v>
      </c>
      <c r="Q2076" t="str">
        <f>LEFT(Table2[[#This Row],[Category and Sub-Category]],FIND("/",Table2[[#This Row],[Category and Sub-Category]],1)-1)</f>
        <v>technology</v>
      </c>
      <c r="R2076" t="str">
        <f>RIGHT(Table2[[#This Row],[Category and Sub-Category]],LEN(Table2[[#This Row],[Category and Sub-Category]])-FIND("/",Table2[[#This Row],[Category and Sub-Category]],1))</f>
        <v>hardware</v>
      </c>
      <c r="S2076" s="13">
        <f>(((Table2[[#This Row],[launched_at]]/60)/60)/24)+DATE(1970,1,1)</f>
        <v>42466.826180555552</v>
      </c>
      <c r="T2076" s="13">
        <f>(((Table2[[#This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Table2[[#This Row],[pledged]]/Table2[[#This Row],[goal]]</f>
        <v>16.783738373837384</v>
      </c>
      <c r="P2077" s="8">
        <f>Table2[[#This Row],[pledged]]/Table2[[#This Row],[backers_count]]</f>
        <v>20.465926829268295</v>
      </c>
      <c r="Q2077" t="str">
        <f>LEFT(Table2[[#This Row],[Category and Sub-Category]],FIND("/",Table2[[#This Row],[Category and Sub-Category]],1)-1)</f>
        <v>technology</v>
      </c>
      <c r="R2077" t="str">
        <f>RIGHT(Table2[[#This Row],[Category and Sub-Category]],LEN(Table2[[#This Row],[Category and Sub-Category]])-FIND("/",Table2[[#This Row],[Category and Sub-Category]],1))</f>
        <v>hardware</v>
      </c>
      <c r="S2077" s="13">
        <f>(((Table2[[#This Row],[launched_at]]/60)/60)/24)+DATE(1970,1,1)</f>
        <v>41450.681574074071</v>
      </c>
      <c r="T2077" s="13">
        <f>(((Table2[[#This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Table2[[#This Row],[pledged]]/Table2[[#This Row],[goal]]</f>
        <v>5.4334915642458101</v>
      </c>
      <c r="P2078" s="8">
        <f>Table2[[#This Row],[pledged]]/Table2[[#This Row],[backers_count]]</f>
        <v>116.35303146309367</v>
      </c>
      <c r="Q2078" t="str">
        <f>LEFT(Table2[[#This Row],[Category and Sub-Category]],FIND("/",Table2[[#This Row],[Category and Sub-Category]],1)-1)</f>
        <v>technology</v>
      </c>
      <c r="R2078" t="str">
        <f>RIGHT(Table2[[#This Row],[Category and Sub-Category]],LEN(Table2[[#This Row],[Category and Sub-Category]])-FIND("/",Table2[[#This Row],[Category and Sub-Category]],1))</f>
        <v>hardware</v>
      </c>
      <c r="S2078" s="13">
        <f>(((Table2[[#This Row],[launched_at]]/60)/60)/24)+DATE(1970,1,1)</f>
        <v>41803.880659722221</v>
      </c>
      <c r="T2078" s="13">
        <f>(((Table2[[#This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Table2[[#This Row],[pledged]]/Table2[[#This Row],[goal]]</f>
        <v>1.1550800000000001</v>
      </c>
      <c r="P2079" s="8">
        <f>Table2[[#This Row],[pledged]]/Table2[[#This Row],[backers_count]]</f>
        <v>307.20212765957444</v>
      </c>
      <c r="Q2079" t="str">
        <f>LEFT(Table2[[#This Row],[Category and Sub-Category]],FIND("/",Table2[[#This Row],[Category and Sub-Category]],1)-1)</f>
        <v>technology</v>
      </c>
      <c r="R2079" t="str">
        <f>RIGHT(Table2[[#This Row],[Category and Sub-Category]],LEN(Table2[[#This Row],[Category and Sub-Category]])-FIND("/",Table2[[#This Row],[Category and Sub-Category]],1))</f>
        <v>hardware</v>
      </c>
      <c r="S2079" s="13">
        <f>(((Table2[[#This Row],[launched_at]]/60)/60)/24)+DATE(1970,1,1)</f>
        <v>42103.042546296296</v>
      </c>
      <c r="T2079" s="13">
        <f>(((Table2[[#This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Table2[[#This Row],[pledged]]/Table2[[#This Row],[goal]]</f>
        <v>1.3120499999999999</v>
      </c>
      <c r="P2080" s="8">
        <f>Table2[[#This Row],[pledged]]/Table2[[#This Row],[backers_count]]</f>
        <v>546.6875</v>
      </c>
      <c r="Q2080" t="str">
        <f>LEFT(Table2[[#This Row],[Category and Sub-Category]],FIND("/",Table2[[#This Row],[Category and Sub-Category]],1)-1)</f>
        <v>technology</v>
      </c>
      <c r="R2080" t="str">
        <f>RIGHT(Table2[[#This Row],[Category and Sub-Category]],LEN(Table2[[#This Row],[Category and Sub-Category]])-FIND("/",Table2[[#This Row],[Category and Sub-Category]],1))</f>
        <v>hardware</v>
      </c>
      <c r="S2080" s="13">
        <f>(((Table2[[#This Row],[launched_at]]/60)/60)/24)+DATE(1970,1,1)</f>
        <v>42692.771493055552</v>
      </c>
      <c r="T2080" s="13">
        <f>(((Table2[[#This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Table2[[#This Row],[pledged]]/Table2[[#This Row],[goal]]</f>
        <v>2.8816999999999999</v>
      </c>
      <c r="P2081" s="8">
        <f>Table2[[#This Row],[pledged]]/Table2[[#This Row],[backers_count]]</f>
        <v>47.474464579901152</v>
      </c>
      <c r="Q2081" t="str">
        <f>LEFT(Table2[[#This Row],[Category and Sub-Category]],FIND("/",Table2[[#This Row],[Category and Sub-Category]],1)-1)</f>
        <v>technology</v>
      </c>
      <c r="R2081" t="str">
        <f>RIGHT(Table2[[#This Row],[Category and Sub-Category]],LEN(Table2[[#This Row],[Category and Sub-Category]])-FIND("/",Table2[[#This Row],[Category and Sub-Category]],1))</f>
        <v>hardware</v>
      </c>
      <c r="S2081" s="13">
        <f>(((Table2[[#This Row],[launched_at]]/60)/60)/24)+DATE(1970,1,1)</f>
        <v>42150.71056712963</v>
      </c>
      <c r="T2081" s="13">
        <f>(((Table2[[#This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Table2[[#This Row],[pledged]]/Table2[[#This Row],[goal]]</f>
        <v>5.0780000000000003</v>
      </c>
      <c r="P2082" s="8">
        <f>Table2[[#This Row],[pledged]]/Table2[[#This Row],[backers_count]]</f>
        <v>101.56</v>
      </c>
      <c r="Q2082" t="str">
        <f>LEFT(Table2[[#This Row],[Category and Sub-Category]],FIND("/",Table2[[#This Row],[Category and Sub-Category]],1)-1)</f>
        <v>technology</v>
      </c>
      <c r="R2082" t="str">
        <f>RIGHT(Table2[[#This Row],[Category and Sub-Category]],LEN(Table2[[#This Row],[Category and Sub-Category]])-FIND("/",Table2[[#This Row],[Category and Sub-Category]],1))</f>
        <v>hardware</v>
      </c>
      <c r="S2082" s="13">
        <f>(((Table2[[#This Row],[launched_at]]/60)/60)/24)+DATE(1970,1,1)</f>
        <v>42289.957175925927</v>
      </c>
      <c r="T2082" s="13">
        <f>(((Table2[[#This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Table2[[#This Row],[pledged]]/Table2[[#This Row],[goal]]</f>
        <v>1.1457142857142857</v>
      </c>
      <c r="P2083" s="8">
        <f>Table2[[#This Row],[pledged]]/Table2[[#This Row],[backers_count]]</f>
        <v>72.909090909090907</v>
      </c>
      <c r="Q2083" t="str">
        <f>LEFT(Table2[[#This Row],[Category and Sub-Category]],FIND("/",Table2[[#This Row],[Category and Sub-Category]],1)-1)</f>
        <v>music</v>
      </c>
      <c r="R2083" t="str">
        <f>RIGHT(Table2[[#This Row],[Category and Sub-Category]],LEN(Table2[[#This Row],[Category and Sub-Category]])-FIND("/",Table2[[#This Row],[Category and Sub-Category]],1))</f>
        <v>indie rock</v>
      </c>
      <c r="S2083" s="13">
        <f>(((Table2[[#This Row],[launched_at]]/60)/60)/24)+DATE(1970,1,1)</f>
        <v>41004.156886574077</v>
      </c>
      <c r="T2083" s="13">
        <f>(((Table2[[#This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Table2[[#This Row],[pledged]]/Table2[[#This Row],[goal]]</f>
        <v>1.1073333333333333</v>
      </c>
      <c r="P2084" s="8">
        <f>Table2[[#This Row],[pledged]]/Table2[[#This Row],[backers_count]]</f>
        <v>43.710526315789473</v>
      </c>
      <c r="Q2084" t="str">
        <f>LEFT(Table2[[#This Row],[Category and Sub-Category]],FIND("/",Table2[[#This Row],[Category and Sub-Category]],1)-1)</f>
        <v>music</v>
      </c>
      <c r="R2084" t="str">
        <f>RIGHT(Table2[[#This Row],[Category and Sub-Category]],LEN(Table2[[#This Row],[Category and Sub-Category]])-FIND("/",Table2[[#This Row],[Category and Sub-Category]],1))</f>
        <v>indie rock</v>
      </c>
      <c r="S2084" s="13">
        <f>(((Table2[[#This Row],[launched_at]]/60)/60)/24)+DATE(1970,1,1)</f>
        <v>40811.120324074072</v>
      </c>
      <c r="T2084" s="13">
        <f>(((Table2[[#This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Table2[[#This Row],[pledged]]/Table2[[#This Row],[goal]]</f>
        <v>1.1333333333333333</v>
      </c>
      <c r="P2085" s="8">
        <f>Table2[[#This Row],[pledged]]/Table2[[#This Row],[backers_count]]</f>
        <v>34</v>
      </c>
      <c r="Q2085" t="str">
        <f>LEFT(Table2[[#This Row],[Category and Sub-Category]],FIND("/",Table2[[#This Row],[Category and Sub-Category]],1)-1)</f>
        <v>music</v>
      </c>
      <c r="R2085" t="str">
        <f>RIGHT(Table2[[#This Row],[Category and Sub-Category]],LEN(Table2[[#This Row],[Category and Sub-Category]])-FIND("/",Table2[[#This Row],[Category and Sub-Category]],1))</f>
        <v>indie rock</v>
      </c>
      <c r="S2085" s="13">
        <f>(((Table2[[#This Row],[launched_at]]/60)/60)/24)+DATE(1970,1,1)</f>
        <v>41034.72216435185</v>
      </c>
      <c r="T2085" s="13">
        <f>(((Table2[[#This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Table2[[#This Row],[pledged]]/Table2[[#This Row],[goal]]</f>
        <v>1.0833333333333333</v>
      </c>
      <c r="P2086" s="8">
        <f>Table2[[#This Row],[pledged]]/Table2[[#This Row],[backers_count]]</f>
        <v>70.652173913043484</v>
      </c>
      <c r="Q2086" t="str">
        <f>LEFT(Table2[[#This Row],[Category and Sub-Category]],FIND("/",Table2[[#This Row],[Category and Sub-Category]],1)-1)</f>
        <v>music</v>
      </c>
      <c r="R2086" t="str">
        <f>RIGHT(Table2[[#This Row],[Category and Sub-Category]],LEN(Table2[[#This Row],[Category and Sub-Category]])-FIND("/",Table2[[#This Row],[Category and Sub-Category]],1))</f>
        <v>indie rock</v>
      </c>
      <c r="S2086" s="13">
        <f>(((Table2[[#This Row],[launched_at]]/60)/60)/24)+DATE(1970,1,1)</f>
        <v>41731.833124999997</v>
      </c>
      <c r="T2086" s="13">
        <f>(((Table2[[#This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Table2[[#This Row],[pledged]]/Table2[[#This Row],[goal]]</f>
        <v>1.2353333333333334</v>
      </c>
      <c r="P2087" s="8">
        <f>Table2[[#This Row],[pledged]]/Table2[[#This Row],[backers_count]]</f>
        <v>89.301204819277103</v>
      </c>
      <c r="Q2087" t="str">
        <f>LEFT(Table2[[#This Row],[Category and Sub-Category]],FIND("/",Table2[[#This Row],[Category and Sub-Category]],1)-1)</f>
        <v>music</v>
      </c>
      <c r="R2087" t="str">
        <f>RIGHT(Table2[[#This Row],[Category and Sub-Category]],LEN(Table2[[#This Row],[Category and Sub-Category]])-FIND("/",Table2[[#This Row],[Category and Sub-Category]],1))</f>
        <v>indie rock</v>
      </c>
      <c r="S2087" s="13">
        <f>(((Table2[[#This Row],[launched_at]]/60)/60)/24)+DATE(1970,1,1)</f>
        <v>41075.835497685184</v>
      </c>
      <c r="T2087" s="13">
        <f>(((Table2[[#This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Table2[[#This Row],[pledged]]/Table2[[#This Row],[goal]]</f>
        <v>1.0069999999999999</v>
      </c>
      <c r="P2088" s="8">
        <f>Table2[[#This Row],[pledged]]/Table2[[#This Row],[backers_count]]</f>
        <v>115.08571428571429</v>
      </c>
      <c r="Q2088" t="str">
        <f>LEFT(Table2[[#This Row],[Category and Sub-Category]],FIND("/",Table2[[#This Row],[Category and Sub-Category]],1)-1)</f>
        <v>music</v>
      </c>
      <c r="R2088" t="str">
        <f>RIGHT(Table2[[#This Row],[Category and Sub-Category]],LEN(Table2[[#This Row],[Category and Sub-Category]])-FIND("/",Table2[[#This Row],[Category and Sub-Category]],1))</f>
        <v>indie rock</v>
      </c>
      <c r="S2088" s="13">
        <f>(((Table2[[#This Row],[launched_at]]/60)/60)/24)+DATE(1970,1,1)</f>
        <v>40860.67050925926</v>
      </c>
      <c r="T2088" s="13">
        <f>(((Table2[[#This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Table2[[#This Row],[pledged]]/Table2[[#This Row],[goal]]</f>
        <v>1.0353333333333334</v>
      </c>
      <c r="P2089" s="8">
        <f>Table2[[#This Row],[pledged]]/Table2[[#This Row],[backers_count]]</f>
        <v>62.12</v>
      </c>
      <c r="Q2089" t="str">
        <f>LEFT(Table2[[#This Row],[Category and Sub-Category]],FIND("/",Table2[[#This Row],[Category and Sub-Category]],1)-1)</f>
        <v>music</v>
      </c>
      <c r="R2089" t="str">
        <f>RIGHT(Table2[[#This Row],[Category and Sub-Category]],LEN(Table2[[#This Row],[Category and Sub-Category]])-FIND("/",Table2[[#This Row],[Category and Sub-Category]],1))</f>
        <v>indie rock</v>
      </c>
      <c r="S2089" s="13">
        <f>(((Table2[[#This Row],[launched_at]]/60)/60)/24)+DATE(1970,1,1)</f>
        <v>40764.204375000001</v>
      </c>
      <c r="T2089" s="13">
        <f>(((Table2[[#This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Table2[[#This Row],[pledged]]/Table2[[#This Row],[goal]]</f>
        <v>1.1551066666666667</v>
      </c>
      <c r="P2090" s="8">
        <f>Table2[[#This Row],[pledged]]/Table2[[#This Row],[backers_count]]</f>
        <v>46.204266666666669</v>
      </c>
      <c r="Q2090" t="str">
        <f>LEFT(Table2[[#This Row],[Category and Sub-Category]],FIND("/",Table2[[#This Row],[Category and Sub-Category]],1)-1)</f>
        <v>music</v>
      </c>
      <c r="R2090" t="str">
        <f>RIGHT(Table2[[#This Row],[Category and Sub-Category]],LEN(Table2[[#This Row],[Category and Sub-Category]])-FIND("/",Table2[[#This Row],[Category and Sub-Category]],1))</f>
        <v>indie rock</v>
      </c>
      <c r="S2090" s="13">
        <f>(((Table2[[#This Row],[launched_at]]/60)/60)/24)+DATE(1970,1,1)</f>
        <v>40395.714722222219</v>
      </c>
      <c r="T2090" s="13">
        <f>(((Table2[[#This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Table2[[#This Row],[pledged]]/Table2[[#This Row],[goal]]</f>
        <v>1.2040040000000001</v>
      </c>
      <c r="P2091" s="8">
        <f>Table2[[#This Row],[pledged]]/Table2[[#This Row],[backers_count]]</f>
        <v>48.54854838709678</v>
      </c>
      <c r="Q2091" t="str">
        <f>LEFT(Table2[[#This Row],[Category and Sub-Category]],FIND("/",Table2[[#This Row],[Category and Sub-Category]],1)-1)</f>
        <v>music</v>
      </c>
      <c r="R2091" t="str">
        <f>RIGHT(Table2[[#This Row],[Category and Sub-Category]],LEN(Table2[[#This Row],[Category and Sub-Category]])-FIND("/",Table2[[#This Row],[Category and Sub-Category]],1))</f>
        <v>indie rock</v>
      </c>
      <c r="S2091" s="13">
        <f>(((Table2[[#This Row],[launched_at]]/60)/60)/24)+DATE(1970,1,1)</f>
        <v>41453.076319444444</v>
      </c>
      <c r="T2091" s="13">
        <f>(((Table2[[#This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Table2[[#This Row],[pledged]]/Table2[[#This Row],[goal]]</f>
        <v>1.1504037499999999</v>
      </c>
      <c r="P2092" s="8">
        <f>Table2[[#This Row],[pledged]]/Table2[[#This Row],[backers_count]]</f>
        <v>57.520187499999999</v>
      </c>
      <c r="Q2092" t="str">
        <f>LEFT(Table2[[#This Row],[Category and Sub-Category]],FIND("/",Table2[[#This Row],[Category and Sub-Category]],1)-1)</f>
        <v>music</v>
      </c>
      <c r="R2092" t="str">
        <f>RIGHT(Table2[[#This Row],[Category and Sub-Category]],LEN(Table2[[#This Row],[Category and Sub-Category]])-FIND("/",Table2[[#This Row],[Category and Sub-Category]],1))</f>
        <v>indie rock</v>
      </c>
      <c r="S2092" s="13">
        <f>(((Table2[[#This Row],[launched_at]]/60)/60)/24)+DATE(1970,1,1)</f>
        <v>41299.381423611114</v>
      </c>
      <c r="T2092" s="13">
        <f>(((Table2[[#This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Table2[[#This Row],[pledged]]/Table2[[#This Row],[goal]]</f>
        <v>1.2046777777777777</v>
      </c>
      <c r="P2093" s="8">
        <f>Table2[[#This Row],[pledged]]/Table2[[#This Row],[backers_count]]</f>
        <v>88.147154471544724</v>
      </c>
      <c r="Q2093" t="str">
        <f>LEFT(Table2[[#This Row],[Category and Sub-Category]],FIND("/",Table2[[#This Row],[Category and Sub-Category]],1)-1)</f>
        <v>music</v>
      </c>
      <c r="R2093" t="str">
        <f>RIGHT(Table2[[#This Row],[Category and Sub-Category]],LEN(Table2[[#This Row],[Category and Sub-Category]])-FIND("/",Table2[[#This Row],[Category and Sub-Category]],1))</f>
        <v>indie rock</v>
      </c>
      <c r="S2093" s="13">
        <f>(((Table2[[#This Row],[launched_at]]/60)/60)/24)+DATE(1970,1,1)</f>
        <v>40555.322662037033</v>
      </c>
      <c r="T2093" s="13">
        <f>(((Table2[[#This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Table2[[#This Row],[pledged]]/Table2[[#This Row],[goal]]</f>
        <v>1.0128333333333333</v>
      </c>
      <c r="P2094" s="8">
        <f>Table2[[#This Row],[pledged]]/Table2[[#This Row],[backers_count]]</f>
        <v>110.49090909090908</v>
      </c>
      <c r="Q2094" t="str">
        <f>LEFT(Table2[[#This Row],[Category and Sub-Category]],FIND("/",Table2[[#This Row],[Category and Sub-Category]],1)-1)</f>
        <v>music</v>
      </c>
      <c r="R2094" t="str">
        <f>RIGHT(Table2[[#This Row],[Category and Sub-Category]],LEN(Table2[[#This Row],[Category and Sub-Category]])-FIND("/",Table2[[#This Row],[Category and Sub-Category]],1))</f>
        <v>indie rock</v>
      </c>
      <c r="S2094" s="13">
        <f>(((Table2[[#This Row],[launched_at]]/60)/60)/24)+DATE(1970,1,1)</f>
        <v>40763.707546296297</v>
      </c>
      <c r="T2094" s="13">
        <f>(((Table2[[#This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Table2[[#This Row],[pledged]]/Table2[[#This Row],[goal]]</f>
        <v>1.0246666666666666</v>
      </c>
      <c r="P2095" s="8">
        <f>Table2[[#This Row],[pledged]]/Table2[[#This Row],[backers_count]]</f>
        <v>66.826086956521735</v>
      </c>
      <c r="Q2095" t="str">
        <f>LEFT(Table2[[#This Row],[Category and Sub-Category]],FIND("/",Table2[[#This Row],[Category and Sub-Category]],1)-1)</f>
        <v>music</v>
      </c>
      <c r="R2095" t="str">
        <f>RIGHT(Table2[[#This Row],[Category and Sub-Category]],LEN(Table2[[#This Row],[Category and Sub-Category]])-FIND("/",Table2[[#This Row],[Category and Sub-Category]],1))</f>
        <v>indie rock</v>
      </c>
      <c r="S2095" s="13">
        <f>(((Table2[[#This Row],[launched_at]]/60)/60)/24)+DATE(1970,1,1)</f>
        <v>41205.854537037041</v>
      </c>
      <c r="T2095" s="13">
        <f>(((Table2[[#This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Table2[[#This Row],[pledged]]/Table2[[#This Row],[goal]]</f>
        <v>1.2054285714285715</v>
      </c>
      <c r="P2096" s="8">
        <f>Table2[[#This Row],[pledged]]/Table2[[#This Row],[backers_count]]</f>
        <v>58.597222222222221</v>
      </c>
      <c r="Q2096" t="str">
        <f>LEFT(Table2[[#This Row],[Category and Sub-Category]],FIND("/",Table2[[#This Row],[Category and Sub-Category]],1)-1)</f>
        <v>music</v>
      </c>
      <c r="R2096" t="str">
        <f>RIGHT(Table2[[#This Row],[Category and Sub-Category]],LEN(Table2[[#This Row],[Category and Sub-Category]])-FIND("/",Table2[[#This Row],[Category and Sub-Category]],1))</f>
        <v>indie rock</v>
      </c>
      <c r="S2096" s="13">
        <f>(((Table2[[#This Row],[launched_at]]/60)/60)/24)+DATE(1970,1,1)</f>
        <v>40939.02002314815</v>
      </c>
      <c r="T2096" s="13">
        <f>(((Table2[[#This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Table2[[#This Row],[pledged]]/Table2[[#This Row],[goal]]</f>
        <v>1</v>
      </c>
      <c r="P2097" s="8">
        <f>Table2[[#This Row],[pledged]]/Table2[[#This Row],[backers_count]]</f>
        <v>113.63636363636364</v>
      </c>
      <c r="Q2097" t="str">
        <f>LEFT(Table2[[#This Row],[Category and Sub-Category]],FIND("/",Table2[[#This Row],[Category and Sub-Category]],1)-1)</f>
        <v>music</v>
      </c>
      <c r="R2097" t="str">
        <f>RIGHT(Table2[[#This Row],[Category and Sub-Category]],LEN(Table2[[#This Row],[Category and Sub-Category]])-FIND("/",Table2[[#This Row],[Category and Sub-Category]],1))</f>
        <v>indie rock</v>
      </c>
      <c r="S2097" s="13">
        <f>(((Table2[[#This Row],[launched_at]]/60)/60)/24)+DATE(1970,1,1)</f>
        <v>40758.733483796292</v>
      </c>
      <c r="T2097" s="13">
        <f>(((Table2[[#This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Table2[[#This Row],[pledged]]/Table2[[#This Row],[goal]]</f>
        <v>1.0166666666666666</v>
      </c>
      <c r="P2098" s="8">
        <f>Table2[[#This Row],[pledged]]/Table2[[#This Row],[backers_count]]</f>
        <v>43.571428571428569</v>
      </c>
      <c r="Q2098" t="str">
        <f>LEFT(Table2[[#This Row],[Category and Sub-Category]],FIND("/",Table2[[#This Row],[Category and Sub-Category]],1)-1)</f>
        <v>music</v>
      </c>
      <c r="R2098" t="str">
        <f>RIGHT(Table2[[#This Row],[Category and Sub-Category]],LEN(Table2[[#This Row],[Category and Sub-Category]])-FIND("/",Table2[[#This Row],[Category and Sub-Category]],1))</f>
        <v>indie rock</v>
      </c>
      <c r="S2098" s="13">
        <f>(((Table2[[#This Row],[launched_at]]/60)/60)/24)+DATE(1970,1,1)</f>
        <v>41192.758506944447</v>
      </c>
      <c r="T2098" s="13">
        <f>(((Table2[[#This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Table2[[#This Row],[pledged]]/Table2[[#This Row],[goal]]</f>
        <v>1</v>
      </c>
      <c r="P2099" s="8">
        <f>Table2[[#This Row],[pledged]]/Table2[[#This Row],[backers_count]]</f>
        <v>78.94736842105263</v>
      </c>
      <c r="Q2099" t="str">
        <f>LEFT(Table2[[#This Row],[Category and Sub-Category]],FIND("/",Table2[[#This Row],[Category and Sub-Category]],1)-1)</f>
        <v>music</v>
      </c>
      <c r="R2099" t="str">
        <f>RIGHT(Table2[[#This Row],[Category and Sub-Category]],LEN(Table2[[#This Row],[Category and Sub-Category]])-FIND("/",Table2[[#This Row],[Category and Sub-Category]],1))</f>
        <v>indie rock</v>
      </c>
      <c r="S2099" s="13">
        <f>(((Table2[[#This Row],[launched_at]]/60)/60)/24)+DATE(1970,1,1)</f>
        <v>40818.58489583333</v>
      </c>
      <c r="T2099" s="13">
        <f>(((Table2[[#This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Table2[[#This Row],[pledged]]/Table2[[#This Row],[goal]]</f>
        <v>1.0033333333333334</v>
      </c>
      <c r="P2100" s="8">
        <f>Table2[[#This Row],[pledged]]/Table2[[#This Row],[backers_count]]</f>
        <v>188.125</v>
      </c>
      <c r="Q2100" t="str">
        <f>LEFT(Table2[[#This Row],[Category and Sub-Category]],FIND("/",Table2[[#This Row],[Category and Sub-Category]],1)-1)</f>
        <v>music</v>
      </c>
      <c r="R2100" t="str">
        <f>RIGHT(Table2[[#This Row],[Category and Sub-Category]],LEN(Table2[[#This Row],[Category and Sub-Category]])-FIND("/",Table2[[#This Row],[Category and Sub-Category]],1))</f>
        <v>indie rock</v>
      </c>
      <c r="S2100" s="13">
        <f>(((Table2[[#This Row],[launched_at]]/60)/60)/24)+DATE(1970,1,1)</f>
        <v>40946.11383101852</v>
      </c>
      <c r="T2100" s="13">
        <f>(((Table2[[#This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Table2[[#This Row],[pledged]]/Table2[[#This Row],[goal]]</f>
        <v>1.3236666666666668</v>
      </c>
      <c r="P2101" s="8">
        <f>Table2[[#This Row],[pledged]]/Table2[[#This Row],[backers_count]]</f>
        <v>63.031746031746032</v>
      </c>
      <c r="Q2101" t="str">
        <f>LEFT(Table2[[#This Row],[Category and Sub-Category]],FIND("/",Table2[[#This Row],[Category and Sub-Category]],1)-1)</f>
        <v>music</v>
      </c>
      <c r="R2101" t="str">
        <f>RIGHT(Table2[[#This Row],[Category and Sub-Category]],LEN(Table2[[#This Row],[Category and Sub-Category]])-FIND("/",Table2[[#This Row],[Category and Sub-Category]],1))</f>
        <v>indie rock</v>
      </c>
      <c r="S2101" s="13">
        <f>(((Table2[[#This Row],[launched_at]]/60)/60)/24)+DATE(1970,1,1)</f>
        <v>42173.746342592596</v>
      </c>
      <c r="T2101" s="13">
        <f>(((Table2[[#This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Table2[[#This Row],[pledged]]/Table2[[#This Row],[goal]]</f>
        <v>1.3666666666666667</v>
      </c>
      <c r="P2102" s="8">
        <f>Table2[[#This Row],[pledged]]/Table2[[#This Row],[backers_count]]</f>
        <v>30.37037037037037</v>
      </c>
      <c r="Q2102" t="str">
        <f>LEFT(Table2[[#This Row],[Category and Sub-Category]],FIND("/",Table2[[#This Row],[Category and Sub-Category]],1)-1)</f>
        <v>music</v>
      </c>
      <c r="R2102" t="str">
        <f>RIGHT(Table2[[#This Row],[Category and Sub-Category]],LEN(Table2[[#This Row],[Category and Sub-Category]])-FIND("/",Table2[[#This Row],[Category and Sub-Category]],1))</f>
        <v>indie rock</v>
      </c>
      <c r="S2102" s="13">
        <f>(((Table2[[#This Row],[launched_at]]/60)/60)/24)+DATE(1970,1,1)</f>
        <v>41074.834965277776</v>
      </c>
      <c r="T2102" s="13">
        <f>(((Table2[[#This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Table2[[#This Row],[pledged]]/Table2[[#This Row],[goal]]</f>
        <v>1.1325000000000001</v>
      </c>
      <c r="P2103" s="8">
        <f>Table2[[#This Row],[pledged]]/Table2[[#This Row],[backers_count]]</f>
        <v>51.477272727272727</v>
      </c>
      <c r="Q2103" t="str">
        <f>LEFT(Table2[[#This Row],[Category and Sub-Category]],FIND("/",Table2[[#This Row],[Category and Sub-Category]],1)-1)</f>
        <v>music</v>
      </c>
      <c r="R2103" t="str">
        <f>RIGHT(Table2[[#This Row],[Category and Sub-Category]],LEN(Table2[[#This Row],[Category and Sub-Category]])-FIND("/",Table2[[#This Row],[Category and Sub-Category]],1))</f>
        <v>indie rock</v>
      </c>
      <c r="S2103" s="13">
        <f>(((Table2[[#This Row],[launched_at]]/60)/60)/24)+DATE(1970,1,1)</f>
        <v>40892.149467592593</v>
      </c>
      <c r="T2103" s="13">
        <f>(((Table2[[#This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Table2[[#This Row],[pledged]]/Table2[[#This Row],[goal]]</f>
        <v>1.36</v>
      </c>
      <c r="P2104" s="8">
        <f>Table2[[#This Row],[pledged]]/Table2[[#This Row],[backers_count]]</f>
        <v>35.789473684210527</v>
      </c>
      <c r="Q2104" t="str">
        <f>LEFT(Table2[[#This Row],[Category and Sub-Category]],FIND("/",Table2[[#This Row],[Category and Sub-Category]],1)-1)</f>
        <v>music</v>
      </c>
      <c r="R2104" t="str">
        <f>RIGHT(Table2[[#This Row],[Category and Sub-Category]],LEN(Table2[[#This Row],[Category and Sub-Category]])-FIND("/",Table2[[#This Row],[Category and Sub-Category]],1))</f>
        <v>indie rock</v>
      </c>
      <c r="S2104" s="13">
        <f>(((Table2[[#This Row],[launched_at]]/60)/60)/24)+DATE(1970,1,1)</f>
        <v>40638.868611111109</v>
      </c>
      <c r="T2104" s="13">
        <f>(((Table2[[#This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Table2[[#This Row],[pledged]]/Table2[[#This Row],[goal]]</f>
        <v>1.4612318374694613</v>
      </c>
      <c r="P2105" s="8">
        <f>Table2[[#This Row],[pledged]]/Table2[[#This Row],[backers_count]]</f>
        <v>98.817391304347822</v>
      </c>
      <c r="Q2105" t="str">
        <f>LEFT(Table2[[#This Row],[Category and Sub-Category]],FIND("/",Table2[[#This Row],[Category and Sub-Category]],1)-1)</f>
        <v>music</v>
      </c>
      <c r="R2105" t="str">
        <f>RIGHT(Table2[[#This Row],[Category and Sub-Category]],LEN(Table2[[#This Row],[Category and Sub-Category]])-FIND("/",Table2[[#This Row],[Category and Sub-Category]],1))</f>
        <v>indie rock</v>
      </c>
      <c r="S2105" s="13">
        <f>(((Table2[[#This Row],[launched_at]]/60)/60)/24)+DATE(1970,1,1)</f>
        <v>41192.754942129628</v>
      </c>
      <c r="T2105" s="13">
        <f>(((Table2[[#This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Table2[[#This Row],[pledged]]/Table2[[#This Row],[goal]]</f>
        <v>1.2949999999999999</v>
      </c>
      <c r="P2106" s="8">
        <f>Table2[[#This Row],[pledged]]/Table2[[#This Row],[backers_count]]</f>
        <v>28</v>
      </c>
      <c r="Q2106" t="str">
        <f>LEFT(Table2[[#This Row],[Category and Sub-Category]],FIND("/",Table2[[#This Row],[Category and Sub-Category]],1)-1)</f>
        <v>music</v>
      </c>
      <c r="R2106" t="str">
        <f>RIGHT(Table2[[#This Row],[Category and Sub-Category]],LEN(Table2[[#This Row],[Category and Sub-Category]])-FIND("/",Table2[[#This Row],[Category and Sub-Category]],1))</f>
        <v>indie rock</v>
      </c>
      <c r="S2106" s="13">
        <f>(((Table2[[#This Row],[launched_at]]/60)/60)/24)+DATE(1970,1,1)</f>
        <v>41394.074467592596</v>
      </c>
      <c r="T2106" s="13">
        <f>(((Table2[[#This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Table2[[#This Row],[pledged]]/Table2[[#This Row],[goal]]</f>
        <v>2.54</v>
      </c>
      <c r="P2107" s="8">
        <f>Table2[[#This Row],[pledged]]/Table2[[#This Row],[backers_count]]</f>
        <v>51.313131313131315</v>
      </c>
      <c r="Q2107" t="str">
        <f>LEFT(Table2[[#This Row],[Category and Sub-Category]],FIND("/",Table2[[#This Row],[Category and Sub-Category]],1)-1)</f>
        <v>music</v>
      </c>
      <c r="R2107" t="str">
        <f>RIGHT(Table2[[#This Row],[Category and Sub-Category]],LEN(Table2[[#This Row],[Category and Sub-Category]])-FIND("/",Table2[[#This Row],[Category and Sub-Category]],1))</f>
        <v>indie rock</v>
      </c>
      <c r="S2107" s="13">
        <f>(((Table2[[#This Row],[launched_at]]/60)/60)/24)+DATE(1970,1,1)</f>
        <v>41951.788807870369</v>
      </c>
      <c r="T2107" s="13">
        <f>(((Table2[[#This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Table2[[#This Row],[pledged]]/Table2[[#This Row],[goal]]</f>
        <v>1.0704545454545455</v>
      </c>
      <c r="P2108" s="8">
        <f>Table2[[#This Row],[pledged]]/Table2[[#This Row],[backers_count]]</f>
        <v>53.522727272727273</v>
      </c>
      <c r="Q2108" t="str">
        <f>LEFT(Table2[[#This Row],[Category and Sub-Category]],FIND("/",Table2[[#This Row],[Category and Sub-Category]],1)-1)</f>
        <v>music</v>
      </c>
      <c r="R2108" t="str">
        <f>RIGHT(Table2[[#This Row],[Category and Sub-Category]],LEN(Table2[[#This Row],[Category and Sub-Category]])-FIND("/",Table2[[#This Row],[Category and Sub-Category]],1))</f>
        <v>indie rock</v>
      </c>
      <c r="S2108" s="13">
        <f>(((Table2[[#This Row],[launched_at]]/60)/60)/24)+DATE(1970,1,1)</f>
        <v>41270.21497685185</v>
      </c>
      <c r="T2108" s="13">
        <f>(((Table2[[#This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Table2[[#This Row],[pledged]]/Table2[[#This Row],[goal]]</f>
        <v>1.0773299999999999</v>
      </c>
      <c r="P2109" s="8">
        <f>Table2[[#This Row],[pledged]]/Table2[[#This Row],[backers_count]]</f>
        <v>37.149310344827583</v>
      </c>
      <c r="Q2109" t="str">
        <f>LEFT(Table2[[#This Row],[Category and Sub-Category]],FIND("/",Table2[[#This Row],[Category and Sub-Category]],1)-1)</f>
        <v>music</v>
      </c>
      <c r="R2109" t="str">
        <f>RIGHT(Table2[[#This Row],[Category and Sub-Category]],LEN(Table2[[#This Row],[Category and Sub-Category]])-FIND("/",Table2[[#This Row],[Category and Sub-Category]],1))</f>
        <v>indie rock</v>
      </c>
      <c r="S2109" s="13">
        <f>(((Table2[[#This Row],[launched_at]]/60)/60)/24)+DATE(1970,1,1)</f>
        <v>41934.71056712963</v>
      </c>
      <c r="T2109" s="13">
        <f>(((Table2[[#This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Table2[[#This Row],[pledged]]/Table2[[#This Row],[goal]]</f>
        <v>1.0731250000000001</v>
      </c>
      <c r="P2110" s="8">
        <f>Table2[[#This Row],[pledged]]/Table2[[#This Row],[backers_count]]</f>
        <v>89.895287958115176</v>
      </c>
      <c r="Q2110" t="str">
        <f>LEFT(Table2[[#This Row],[Category and Sub-Category]],FIND("/",Table2[[#This Row],[Category and Sub-Category]],1)-1)</f>
        <v>music</v>
      </c>
      <c r="R2110" t="str">
        <f>RIGHT(Table2[[#This Row],[Category and Sub-Category]],LEN(Table2[[#This Row],[Category and Sub-Category]])-FIND("/",Table2[[#This Row],[Category and Sub-Category]],1))</f>
        <v>indie rock</v>
      </c>
      <c r="S2110" s="13">
        <f>(((Table2[[#This Row],[launched_at]]/60)/60)/24)+DATE(1970,1,1)</f>
        <v>41135.175694444442</v>
      </c>
      <c r="T2110" s="13">
        <f>(((Table2[[#This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Table2[[#This Row],[pledged]]/Table2[[#This Row],[goal]]</f>
        <v>1.06525</v>
      </c>
      <c r="P2111" s="8">
        <f>Table2[[#This Row],[pledged]]/Table2[[#This Row],[backers_count]]</f>
        <v>106.52500000000001</v>
      </c>
      <c r="Q2111" t="str">
        <f>LEFT(Table2[[#This Row],[Category and Sub-Category]],FIND("/",Table2[[#This Row],[Category and Sub-Category]],1)-1)</f>
        <v>music</v>
      </c>
      <c r="R2111" t="str">
        <f>RIGHT(Table2[[#This Row],[Category and Sub-Category]],LEN(Table2[[#This Row],[Category and Sub-Category]])-FIND("/",Table2[[#This Row],[Category and Sub-Category]],1))</f>
        <v>indie rock</v>
      </c>
      <c r="S2111" s="13">
        <f>(((Table2[[#This Row],[launched_at]]/60)/60)/24)+DATE(1970,1,1)</f>
        <v>42160.708530092597</v>
      </c>
      <c r="T2111" s="13">
        <f>(((Table2[[#This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Table2[[#This Row],[pledged]]/Table2[[#This Row],[goal]]</f>
        <v>1.0035000000000001</v>
      </c>
      <c r="P2112" s="8">
        <f>Table2[[#This Row],[pledged]]/Table2[[#This Row],[backers_count]]</f>
        <v>52.815789473684212</v>
      </c>
      <c r="Q2112" t="str">
        <f>LEFT(Table2[[#This Row],[Category and Sub-Category]],FIND("/",Table2[[#This Row],[Category and Sub-Category]],1)-1)</f>
        <v>music</v>
      </c>
      <c r="R2112" t="str">
        <f>RIGHT(Table2[[#This Row],[Category and Sub-Category]],LEN(Table2[[#This Row],[Category and Sub-Category]])-FIND("/",Table2[[#This Row],[Category and Sub-Category]],1))</f>
        <v>indie rock</v>
      </c>
      <c r="S2112" s="13">
        <f>(((Table2[[#This Row],[launched_at]]/60)/60)/24)+DATE(1970,1,1)</f>
        <v>41759.670937499999</v>
      </c>
      <c r="T2112" s="13">
        <f>(((Table2[[#This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Table2[[#This Row],[pledged]]/Table2[[#This Row],[goal]]</f>
        <v>1.0649999999999999</v>
      </c>
      <c r="P2113" s="8">
        <f>Table2[[#This Row],[pledged]]/Table2[[#This Row],[backers_count]]</f>
        <v>54.615384615384613</v>
      </c>
      <c r="Q2113" t="str">
        <f>LEFT(Table2[[#This Row],[Category and Sub-Category]],FIND("/",Table2[[#This Row],[Category and Sub-Category]],1)-1)</f>
        <v>music</v>
      </c>
      <c r="R2113" t="str">
        <f>RIGHT(Table2[[#This Row],[Category and Sub-Category]],LEN(Table2[[#This Row],[Category and Sub-Category]])-FIND("/",Table2[[#This Row],[Category and Sub-Category]],1))</f>
        <v>indie rock</v>
      </c>
      <c r="S2113" s="13">
        <f>(((Table2[[#This Row],[launched_at]]/60)/60)/24)+DATE(1970,1,1)</f>
        <v>40703.197048611109</v>
      </c>
      <c r="T2113" s="13">
        <f>(((Table2[[#This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Table2[[#This Row],[pledged]]/Table2[[#This Row],[goal]]</f>
        <v>1</v>
      </c>
      <c r="P2114" s="8">
        <f>Table2[[#This Row],[pledged]]/Table2[[#This Row],[backers_count]]</f>
        <v>27.272727272727273</v>
      </c>
      <c r="Q2114" t="str">
        <f>LEFT(Table2[[#This Row],[Category and Sub-Category]],FIND("/",Table2[[#This Row],[Category and Sub-Category]],1)-1)</f>
        <v>music</v>
      </c>
      <c r="R2114" t="str">
        <f>RIGHT(Table2[[#This Row],[Category and Sub-Category]],LEN(Table2[[#This Row],[Category and Sub-Category]])-FIND("/",Table2[[#This Row],[Category and Sub-Category]],1))</f>
        <v>indie rock</v>
      </c>
      <c r="S2114" s="13">
        <f>(((Table2[[#This Row],[launched_at]]/60)/60)/24)+DATE(1970,1,1)</f>
        <v>41365.928159722222</v>
      </c>
      <c r="T2114" s="13">
        <f>(((Table2[[#This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Table2[[#This Row],[pledged]]/Table2[[#This Row],[goal]]</f>
        <v>1.0485714285714285</v>
      </c>
      <c r="P2115" s="8">
        <f>Table2[[#This Row],[pledged]]/Table2[[#This Row],[backers_count]]</f>
        <v>68.598130841121488</v>
      </c>
      <c r="Q2115" t="str">
        <f>LEFT(Table2[[#This Row],[Category and Sub-Category]],FIND("/",Table2[[#This Row],[Category and Sub-Category]],1)-1)</f>
        <v>music</v>
      </c>
      <c r="R2115" t="str">
        <f>RIGHT(Table2[[#This Row],[Category and Sub-Category]],LEN(Table2[[#This Row],[Category and Sub-Category]])-FIND("/",Table2[[#This Row],[Category and Sub-Category]],1))</f>
        <v>indie rock</v>
      </c>
      <c r="S2115" s="13">
        <f>(((Table2[[#This Row],[launched_at]]/60)/60)/24)+DATE(1970,1,1)</f>
        <v>41870.86546296296</v>
      </c>
      <c r="T2115" s="13">
        <f>(((Table2[[#This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Table2[[#This Row],[pledged]]/Table2[[#This Row],[goal]]</f>
        <v>1.0469999999999999</v>
      </c>
      <c r="P2116" s="8">
        <f>Table2[[#This Row],[pledged]]/Table2[[#This Row],[backers_count]]</f>
        <v>35.612244897959187</v>
      </c>
      <c r="Q2116" t="str">
        <f>LEFT(Table2[[#This Row],[Category and Sub-Category]],FIND("/",Table2[[#This Row],[Category and Sub-Category]],1)-1)</f>
        <v>music</v>
      </c>
      <c r="R2116" t="str">
        <f>RIGHT(Table2[[#This Row],[Category and Sub-Category]],LEN(Table2[[#This Row],[Category and Sub-Category]])-FIND("/",Table2[[#This Row],[Category and Sub-Category]],1))</f>
        <v>indie rock</v>
      </c>
      <c r="S2116" s="13">
        <f>(((Table2[[#This Row],[launched_at]]/60)/60)/24)+DATE(1970,1,1)</f>
        <v>40458.815625000003</v>
      </c>
      <c r="T2116" s="13">
        <f>(((Table2[[#This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Table2[[#This Row],[pledged]]/Table2[[#This Row],[goal]]</f>
        <v>2.2566666666666668</v>
      </c>
      <c r="P2117" s="8">
        <f>Table2[[#This Row],[pledged]]/Table2[[#This Row],[backers_count]]</f>
        <v>94.027777777777771</v>
      </c>
      <c r="Q2117" t="str">
        <f>LEFT(Table2[[#This Row],[Category and Sub-Category]],FIND("/",Table2[[#This Row],[Category and Sub-Category]],1)-1)</f>
        <v>music</v>
      </c>
      <c r="R2117" t="str">
        <f>RIGHT(Table2[[#This Row],[Category and Sub-Category]],LEN(Table2[[#This Row],[Category and Sub-Category]])-FIND("/",Table2[[#This Row],[Category and Sub-Category]],1))</f>
        <v>indie rock</v>
      </c>
      <c r="S2117" s="13">
        <f>(((Table2[[#This Row],[launched_at]]/60)/60)/24)+DATE(1970,1,1)</f>
        <v>40564.081030092595</v>
      </c>
      <c r="T2117" s="13">
        <f>(((Table2[[#This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Table2[[#This Row],[pledged]]/Table2[[#This Row],[goal]]</f>
        <v>1.0090416666666666</v>
      </c>
      <c r="P2118" s="8">
        <f>Table2[[#This Row],[pledged]]/Table2[[#This Row],[backers_count]]</f>
        <v>526.45652173913038</v>
      </c>
      <c r="Q2118" t="str">
        <f>LEFT(Table2[[#This Row],[Category and Sub-Category]],FIND("/",Table2[[#This Row],[Category and Sub-Category]],1)-1)</f>
        <v>music</v>
      </c>
      <c r="R2118" t="str">
        <f>RIGHT(Table2[[#This Row],[Category and Sub-Category]],LEN(Table2[[#This Row],[Category and Sub-Category]])-FIND("/",Table2[[#This Row],[Category and Sub-Category]],1))</f>
        <v>indie rock</v>
      </c>
      <c r="S2118" s="13">
        <f>(((Table2[[#This Row],[launched_at]]/60)/60)/24)+DATE(1970,1,1)</f>
        <v>41136.777812500004</v>
      </c>
      <c r="T2118" s="13">
        <f>(((Table2[[#This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Table2[[#This Row],[pledged]]/Table2[[#This Row],[goal]]</f>
        <v>1.4775</v>
      </c>
      <c r="P2119" s="8">
        <f>Table2[[#This Row],[pledged]]/Table2[[#This Row],[backers_count]]</f>
        <v>50.657142857142858</v>
      </c>
      <c r="Q2119" t="str">
        <f>LEFT(Table2[[#This Row],[Category and Sub-Category]],FIND("/",Table2[[#This Row],[Category and Sub-Category]],1)-1)</f>
        <v>music</v>
      </c>
      <c r="R2119" t="str">
        <f>RIGHT(Table2[[#This Row],[Category and Sub-Category]],LEN(Table2[[#This Row],[Category and Sub-Category]])-FIND("/",Table2[[#This Row],[Category and Sub-Category]],1))</f>
        <v>indie rock</v>
      </c>
      <c r="S2119" s="13">
        <f>(((Table2[[#This Row],[launched_at]]/60)/60)/24)+DATE(1970,1,1)</f>
        <v>42290.059594907405</v>
      </c>
      <c r="T2119" s="13">
        <f>(((Table2[[#This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Table2[[#This Row],[pledged]]/Table2[[#This Row],[goal]]</f>
        <v>1.3461099999999999</v>
      </c>
      <c r="P2120" s="8">
        <f>Table2[[#This Row],[pledged]]/Table2[[#This Row],[backers_count]]</f>
        <v>79.182941176470578</v>
      </c>
      <c r="Q2120" t="str">
        <f>LEFT(Table2[[#This Row],[Category and Sub-Category]],FIND("/",Table2[[#This Row],[Category and Sub-Category]],1)-1)</f>
        <v>music</v>
      </c>
      <c r="R2120" t="str">
        <f>RIGHT(Table2[[#This Row],[Category and Sub-Category]],LEN(Table2[[#This Row],[Category and Sub-Category]])-FIND("/",Table2[[#This Row],[Category and Sub-Category]],1))</f>
        <v>indie rock</v>
      </c>
      <c r="S2120" s="13">
        <f>(((Table2[[#This Row],[launched_at]]/60)/60)/24)+DATE(1970,1,1)</f>
        <v>40718.839537037034</v>
      </c>
      <c r="T2120" s="13">
        <f>(((Table2[[#This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Table2[[#This Row],[pledged]]/Table2[[#This Row],[goal]]</f>
        <v>1.0075000000000001</v>
      </c>
      <c r="P2121" s="8">
        <f>Table2[[#This Row],[pledged]]/Table2[[#This Row],[backers_count]]</f>
        <v>91.590909090909093</v>
      </c>
      <c r="Q2121" t="str">
        <f>LEFT(Table2[[#This Row],[Category and Sub-Category]],FIND("/",Table2[[#This Row],[Category and Sub-Category]],1)-1)</f>
        <v>music</v>
      </c>
      <c r="R2121" t="str">
        <f>RIGHT(Table2[[#This Row],[Category and Sub-Category]],LEN(Table2[[#This Row],[Category and Sub-Category]])-FIND("/",Table2[[#This Row],[Category and Sub-Category]],1))</f>
        <v>indie rock</v>
      </c>
      <c r="S2121" s="13">
        <f>(((Table2[[#This Row],[launched_at]]/60)/60)/24)+DATE(1970,1,1)</f>
        <v>41107.130150462966</v>
      </c>
      <c r="T2121" s="13">
        <f>(((Table2[[#This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Table2[[#This Row],[pledged]]/Table2[[#This Row],[goal]]</f>
        <v>1.00880375</v>
      </c>
      <c r="P2122" s="8">
        <f>Table2[[#This Row],[pledged]]/Table2[[#This Row],[backers_count]]</f>
        <v>116.96275362318841</v>
      </c>
      <c r="Q2122" t="str">
        <f>LEFT(Table2[[#This Row],[Category and Sub-Category]],FIND("/",Table2[[#This Row],[Category and Sub-Category]],1)-1)</f>
        <v>music</v>
      </c>
      <c r="R2122" t="str">
        <f>RIGHT(Table2[[#This Row],[Category and Sub-Category]],LEN(Table2[[#This Row],[Category and Sub-Category]])-FIND("/",Table2[[#This Row],[Category and Sub-Category]],1))</f>
        <v>indie rock</v>
      </c>
      <c r="S2122" s="13">
        <f>(((Table2[[#This Row],[launched_at]]/60)/60)/24)+DATE(1970,1,1)</f>
        <v>41591.964537037034</v>
      </c>
      <c r="T2122" s="13">
        <f>(((Table2[[#This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Table2[[#This Row],[pledged]]/Table2[[#This Row],[goal]]</f>
        <v>5.6800000000000002E-3</v>
      </c>
      <c r="P2123" s="8">
        <f>Table2[[#This Row],[pledged]]/Table2[[#This Row],[backers_count]]</f>
        <v>28.4</v>
      </c>
      <c r="Q2123" t="str">
        <f>LEFT(Table2[[#This Row],[Category and Sub-Category]],FIND("/",Table2[[#This Row],[Category and Sub-Category]],1)-1)</f>
        <v>games</v>
      </c>
      <c r="R2123" t="str">
        <f>RIGHT(Table2[[#This Row],[Category and Sub-Category]],LEN(Table2[[#This Row],[Category and Sub-Category]])-FIND("/",Table2[[#This Row],[Category and Sub-Category]],1))</f>
        <v>video games</v>
      </c>
      <c r="S2123" s="13">
        <f>(((Table2[[#This Row],[launched_at]]/60)/60)/24)+DATE(1970,1,1)</f>
        <v>42716.7424537037</v>
      </c>
      <c r="T2123" s="13">
        <f>(((Table2[[#This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Table2[[#This Row],[pledged]]/Table2[[#This Row],[goal]]</f>
        <v>3.875E-3</v>
      </c>
      <c r="P2124" s="8">
        <f>Table2[[#This Row],[pledged]]/Table2[[#This Row],[backers_count]]</f>
        <v>103.33333333333333</v>
      </c>
      <c r="Q2124" t="str">
        <f>LEFT(Table2[[#This Row],[Category and Sub-Category]],FIND("/",Table2[[#This Row],[Category and Sub-Category]],1)-1)</f>
        <v>games</v>
      </c>
      <c r="R2124" t="str">
        <f>RIGHT(Table2[[#This Row],[Category and Sub-Category]],LEN(Table2[[#This Row],[Category and Sub-Category]])-FIND("/",Table2[[#This Row],[Category and Sub-Category]],1))</f>
        <v>video games</v>
      </c>
      <c r="S2124" s="13">
        <f>(((Table2[[#This Row],[launched_at]]/60)/60)/24)+DATE(1970,1,1)</f>
        <v>42712.300567129627</v>
      </c>
      <c r="T2124" s="13">
        <f>(((Table2[[#This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Table2[[#This Row],[pledged]]/Table2[[#This Row],[goal]]</f>
        <v>0.1</v>
      </c>
      <c r="P2125" s="8">
        <f>Table2[[#This Row],[pledged]]/Table2[[#This Row],[backers_count]]</f>
        <v>10</v>
      </c>
      <c r="Q2125" t="str">
        <f>LEFT(Table2[[#This Row],[Category and Sub-Category]],FIND("/",Table2[[#This Row],[Category and Sub-Category]],1)-1)</f>
        <v>games</v>
      </c>
      <c r="R2125" t="str">
        <f>RIGHT(Table2[[#This Row],[Category and Sub-Category]],LEN(Table2[[#This Row],[Category and Sub-Category]])-FIND("/",Table2[[#This Row],[Category and Sub-Category]],1))</f>
        <v>video games</v>
      </c>
      <c r="S2125" s="13">
        <f>(((Table2[[#This Row],[launched_at]]/60)/60)/24)+DATE(1970,1,1)</f>
        <v>40198.424849537041</v>
      </c>
      <c r="T2125" s="13">
        <f>(((Table2[[#This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Table2[[#This Row],[pledged]]/Table2[[#This Row],[goal]]</f>
        <v>0.10454545454545454</v>
      </c>
      <c r="P2126" s="8">
        <f>Table2[[#This Row],[pledged]]/Table2[[#This Row],[backers_count]]</f>
        <v>23</v>
      </c>
      <c r="Q2126" t="str">
        <f>LEFT(Table2[[#This Row],[Category and Sub-Category]],FIND("/",Table2[[#This Row],[Category and Sub-Category]],1)-1)</f>
        <v>games</v>
      </c>
      <c r="R2126" t="str">
        <f>RIGHT(Table2[[#This Row],[Category and Sub-Category]],LEN(Table2[[#This Row],[Category and Sub-Category]])-FIND("/",Table2[[#This Row],[Category and Sub-Category]],1))</f>
        <v>video games</v>
      </c>
      <c r="S2126" s="13">
        <f>(((Table2[[#This Row],[launched_at]]/60)/60)/24)+DATE(1970,1,1)</f>
        <v>40464.028182870366</v>
      </c>
      <c r="T2126" s="13">
        <f>(((Table2[[#This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Table2[[#This Row],[pledged]]/Table2[[#This Row],[goal]]</f>
        <v>1.4200000000000001E-2</v>
      </c>
      <c r="P2127" s="8">
        <f>Table2[[#This Row],[pledged]]/Table2[[#This Row],[backers_count]]</f>
        <v>31.555555555555557</v>
      </c>
      <c r="Q2127" t="str">
        <f>LEFT(Table2[[#This Row],[Category and Sub-Category]],FIND("/",Table2[[#This Row],[Category and Sub-Category]],1)-1)</f>
        <v>games</v>
      </c>
      <c r="R2127" t="str">
        <f>RIGHT(Table2[[#This Row],[Category and Sub-Category]],LEN(Table2[[#This Row],[Category and Sub-Category]])-FIND("/",Table2[[#This Row],[Category and Sub-Category]],1))</f>
        <v>video games</v>
      </c>
      <c r="S2127" s="13">
        <f>(((Table2[[#This Row],[launched_at]]/60)/60)/24)+DATE(1970,1,1)</f>
        <v>42191.023530092592</v>
      </c>
      <c r="T2127" s="13">
        <f>(((Table2[[#This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Table2[[#This Row],[pledged]]/Table2[[#This Row],[goal]]</f>
        <v>5.0000000000000001E-4</v>
      </c>
      <c r="P2128" s="8">
        <f>Table2[[#This Row],[pledged]]/Table2[[#This Row],[backers_count]]</f>
        <v>5</v>
      </c>
      <c r="Q2128" t="str">
        <f>LEFT(Table2[[#This Row],[Category and Sub-Category]],FIND("/",Table2[[#This Row],[Category and Sub-Category]],1)-1)</f>
        <v>games</v>
      </c>
      <c r="R2128" t="str">
        <f>RIGHT(Table2[[#This Row],[Category and Sub-Category]],LEN(Table2[[#This Row],[Category and Sub-Category]])-FIND("/",Table2[[#This Row],[Category and Sub-Category]],1))</f>
        <v>video games</v>
      </c>
      <c r="S2128" s="13">
        <f>(((Table2[[#This Row],[launched_at]]/60)/60)/24)+DATE(1970,1,1)</f>
        <v>41951.973229166666</v>
      </c>
      <c r="T2128" s="13">
        <f>(((Table2[[#This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Table2[[#This Row],[pledged]]/Table2[[#This Row],[goal]]</f>
        <v>0.28842857142857142</v>
      </c>
      <c r="P2129" s="8">
        <f>Table2[[#This Row],[pledged]]/Table2[[#This Row],[backers_count]]</f>
        <v>34.220338983050844</v>
      </c>
      <c r="Q2129" t="str">
        <f>LEFT(Table2[[#This Row],[Category and Sub-Category]],FIND("/",Table2[[#This Row],[Category and Sub-Category]],1)-1)</f>
        <v>games</v>
      </c>
      <c r="R2129" t="str">
        <f>RIGHT(Table2[[#This Row],[Category and Sub-Category]],LEN(Table2[[#This Row],[Category and Sub-Category]])-FIND("/",Table2[[#This Row],[Category and Sub-Category]],1))</f>
        <v>video games</v>
      </c>
      <c r="S2129" s="13">
        <f>(((Table2[[#This Row],[launched_at]]/60)/60)/24)+DATE(1970,1,1)</f>
        <v>42045.50535879629</v>
      </c>
      <c r="T2129" s="13">
        <f>(((Table2[[#This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Table2[[#This Row],[pledged]]/Table2[[#This Row],[goal]]</f>
        <v>1.6666666666666668E-3</v>
      </c>
      <c r="P2130" s="8">
        <f>Table2[[#This Row],[pledged]]/Table2[[#This Row],[backers_count]]</f>
        <v>25</v>
      </c>
      <c r="Q2130" t="str">
        <f>LEFT(Table2[[#This Row],[Category and Sub-Category]],FIND("/",Table2[[#This Row],[Category and Sub-Category]],1)-1)</f>
        <v>games</v>
      </c>
      <c r="R2130" t="str">
        <f>RIGHT(Table2[[#This Row],[Category and Sub-Category]],LEN(Table2[[#This Row],[Category and Sub-Category]])-FIND("/",Table2[[#This Row],[Category and Sub-Category]],1))</f>
        <v>video games</v>
      </c>
      <c r="S2130" s="13">
        <f>(((Table2[[#This Row],[launched_at]]/60)/60)/24)+DATE(1970,1,1)</f>
        <v>41843.772789351853</v>
      </c>
      <c r="T2130" s="13">
        <f>(((Table2[[#This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Table2[[#This Row],[pledged]]/Table2[[#This Row],[goal]]</f>
        <v>0.11799999999999999</v>
      </c>
      <c r="P2131" s="8">
        <f>Table2[[#This Row],[pledged]]/Table2[[#This Row],[backers_count]]</f>
        <v>19.666666666666668</v>
      </c>
      <c r="Q2131" t="str">
        <f>LEFT(Table2[[#This Row],[Category and Sub-Category]],FIND("/",Table2[[#This Row],[Category and Sub-Category]],1)-1)</f>
        <v>games</v>
      </c>
      <c r="R2131" t="str">
        <f>RIGHT(Table2[[#This Row],[Category and Sub-Category]],LEN(Table2[[#This Row],[Category and Sub-Category]])-FIND("/",Table2[[#This Row],[Category and Sub-Category]],1))</f>
        <v>video games</v>
      </c>
      <c r="S2131" s="13">
        <f>(((Table2[[#This Row],[launched_at]]/60)/60)/24)+DATE(1970,1,1)</f>
        <v>42409.024305555555</v>
      </c>
      <c r="T2131" s="13">
        <f>(((Table2[[#This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Table2[[#This Row],[pledged]]/Table2[[#This Row],[goal]]</f>
        <v>2.0238095238095236E-3</v>
      </c>
      <c r="P2132" s="8">
        <f>Table2[[#This Row],[pledged]]/Table2[[#This Row],[backers_count]]</f>
        <v>21.25</v>
      </c>
      <c r="Q2132" t="str">
        <f>LEFT(Table2[[#This Row],[Category and Sub-Category]],FIND("/",Table2[[#This Row],[Category and Sub-Category]],1)-1)</f>
        <v>games</v>
      </c>
      <c r="R2132" t="str">
        <f>RIGHT(Table2[[#This Row],[Category and Sub-Category]],LEN(Table2[[#This Row],[Category and Sub-Category]])-FIND("/",Table2[[#This Row],[Category and Sub-Category]],1))</f>
        <v>video games</v>
      </c>
      <c r="S2132" s="13">
        <f>(((Table2[[#This Row],[launched_at]]/60)/60)/24)+DATE(1970,1,1)</f>
        <v>41832.086377314816</v>
      </c>
      <c r="T2132" s="13">
        <f>(((Table2[[#This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Table2[[#This Row],[pledged]]/Table2[[#This Row],[goal]]</f>
        <v>0.05</v>
      </c>
      <c r="P2133" s="8">
        <f>Table2[[#This Row],[pledged]]/Table2[[#This Row],[backers_count]]</f>
        <v>8.3333333333333339</v>
      </c>
      <c r="Q2133" t="str">
        <f>LEFT(Table2[[#This Row],[Category and Sub-Category]],FIND("/",Table2[[#This Row],[Category and Sub-Category]],1)-1)</f>
        <v>games</v>
      </c>
      <c r="R2133" t="str">
        <f>RIGHT(Table2[[#This Row],[Category and Sub-Category]],LEN(Table2[[#This Row],[Category and Sub-Category]])-FIND("/",Table2[[#This Row],[Category and Sub-Category]],1))</f>
        <v>video games</v>
      </c>
      <c r="S2133" s="13">
        <f>(((Table2[[#This Row],[launched_at]]/60)/60)/24)+DATE(1970,1,1)</f>
        <v>42167.207071759258</v>
      </c>
      <c r="T2133" s="13">
        <f>(((Table2[[#This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Table2[[#This Row],[pledged]]/Table2[[#This Row],[goal]]</f>
        <v>2.1129899999999997E-2</v>
      </c>
      <c r="P2134" s="8">
        <f>Table2[[#This Row],[pledged]]/Table2[[#This Row],[backers_count]]</f>
        <v>21.34333333333333</v>
      </c>
      <c r="Q2134" t="str">
        <f>LEFT(Table2[[#This Row],[Category and Sub-Category]],FIND("/",Table2[[#This Row],[Category and Sub-Category]],1)-1)</f>
        <v>games</v>
      </c>
      <c r="R2134" t="str">
        <f>RIGHT(Table2[[#This Row],[Category and Sub-Category]],LEN(Table2[[#This Row],[Category and Sub-Category]])-FIND("/",Table2[[#This Row],[Category and Sub-Category]],1))</f>
        <v>video games</v>
      </c>
      <c r="S2134" s="13">
        <f>(((Table2[[#This Row],[launched_at]]/60)/60)/24)+DATE(1970,1,1)</f>
        <v>41643.487175925926</v>
      </c>
      <c r="T2134" s="13">
        <f>(((Table2[[#This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Table2[[#This Row],[pledged]]/Table2[[#This Row],[goal]]</f>
        <v>1.6E-2</v>
      </c>
      <c r="P2135" s="8">
        <f>Table2[[#This Row],[pledged]]/Table2[[#This Row],[backers_count]]</f>
        <v>5.333333333333333</v>
      </c>
      <c r="Q2135" t="str">
        <f>LEFT(Table2[[#This Row],[Category and Sub-Category]],FIND("/",Table2[[#This Row],[Category and Sub-Category]],1)-1)</f>
        <v>games</v>
      </c>
      <c r="R2135" t="str">
        <f>RIGHT(Table2[[#This Row],[Category and Sub-Category]],LEN(Table2[[#This Row],[Category and Sub-Category]])-FIND("/",Table2[[#This Row],[Category and Sub-Category]],1))</f>
        <v>video games</v>
      </c>
      <c r="S2135" s="13">
        <f>(((Table2[[#This Row],[launched_at]]/60)/60)/24)+DATE(1970,1,1)</f>
        <v>40619.097210648149</v>
      </c>
      <c r="T2135" s="13">
        <f>(((Table2[[#This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Table2[[#This Row],[pledged]]/Table2[[#This Row],[goal]]</f>
        <v>1.7333333333333333E-2</v>
      </c>
      <c r="P2136" s="8">
        <f>Table2[[#This Row],[pledged]]/Table2[[#This Row],[backers_count]]</f>
        <v>34.666666666666664</v>
      </c>
      <c r="Q2136" t="str">
        <f>LEFT(Table2[[#This Row],[Category and Sub-Category]],FIND("/",Table2[[#This Row],[Category and Sub-Category]],1)-1)</f>
        <v>games</v>
      </c>
      <c r="R2136" t="str">
        <f>RIGHT(Table2[[#This Row],[Category and Sub-Category]],LEN(Table2[[#This Row],[Category and Sub-Category]])-FIND("/",Table2[[#This Row],[Category and Sub-Category]],1))</f>
        <v>video games</v>
      </c>
      <c r="S2136" s="13">
        <f>(((Table2[[#This Row],[launched_at]]/60)/60)/24)+DATE(1970,1,1)</f>
        <v>41361.886469907404</v>
      </c>
      <c r="T2136" s="13">
        <f>(((Table2[[#This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Table2[[#This Row],[pledged]]/Table2[[#This Row],[goal]]</f>
        <v>9.5600000000000004E-2</v>
      </c>
      <c r="P2137" s="8">
        <f>Table2[[#This Row],[pledged]]/Table2[[#This Row],[backers_count]]</f>
        <v>21.727272727272727</v>
      </c>
      <c r="Q2137" t="str">
        <f>LEFT(Table2[[#This Row],[Category and Sub-Category]],FIND("/",Table2[[#This Row],[Category and Sub-Category]],1)-1)</f>
        <v>games</v>
      </c>
      <c r="R2137" t="str">
        <f>RIGHT(Table2[[#This Row],[Category and Sub-Category]],LEN(Table2[[#This Row],[Category and Sub-Category]])-FIND("/",Table2[[#This Row],[Category and Sub-Category]],1))</f>
        <v>video games</v>
      </c>
      <c r="S2137" s="13">
        <f>(((Table2[[#This Row],[launched_at]]/60)/60)/24)+DATE(1970,1,1)</f>
        <v>41156.963344907403</v>
      </c>
      <c r="T2137" s="13">
        <f>(((Table2[[#This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Table2[[#This Row],[pledged]]/Table2[[#This Row],[goal]]</f>
        <v>5.9612499999999998E-4</v>
      </c>
      <c r="P2138" s="8">
        <f>Table2[[#This Row],[pledged]]/Table2[[#This Row],[backers_count]]</f>
        <v>11.922499999999999</v>
      </c>
      <c r="Q2138" t="str">
        <f>LEFT(Table2[[#This Row],[Category and Sub-Category]],FIND("/",Table2[[#This Row],[Category and Sub-Category]],1)-1)</f>
        <v>games</v>
      </c>
      <c r="R2138" t="str">
        <f>RIGHT(Table2[[#This Row],[Category and Sub-Category]],LEN(Table2[[#This Row],[Category and Sub-Category]])-FIND("/",Table2[[#This Row],[Category and Sub-Category]],1))</f>
        <v>video games</v>
      </c>
      <c r="S2138" s="13">
        <f>(((Table2[[#This Row],[launched_at]]/60)/60)/24)+DATE(1970,1,1)</f>
        <v>41536.509097222224</v>
      </c>
      <c r="T2138" s="13">
        <f>(((Table2[[#This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Table2[[#This Row],[pledged]]/Table2[[#This Row],[goal]]</f>
        <v>0.28405999999999998</v>
      </c>
      <c r="P2139" s="8">
        <f>Table2[[#This Row],[pledged]]/Table2[[#This Row],[backers_count]]</f>
        <v>26.59737827715356</v>
      </c>
      <c r="Q2139" t="str">
        <f>LEFT(Table2[[#This Row],[Category and Sub-Category]],FIND("/",Table2[[#This Row],[Category and Sub-Category]],1)-1)</f>
        <v>games</v>
      </c>
      <c r="R2139" t="str">
        <f>RIGHT(Table2[[#This Row],[Category and Sub-Category]],LEN(Table2[[#This Row],[Category and Sub-Category]])-FIND("/",Table2[[#This Row],[Category and Sub-Category]],1))</f>
        <v>video games</v>
      </c>
      <c r="S2139" s="13">
        <f>(((Table2[[#This Row],[launched_at]]/60)/60)/24)+DATE(1970,1,1)</f>
        <v>41948.771168981482</v>
      </c>
      <c r="T2139" s="13">
        <f>(((Table2[[#This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Table2[[#This Row],[pledged]]/Table2[[#This Row],[goal]]</f>
        <v>0.128</v>
      </c>
      <c r="P2140" s="8">
        <f>Table2[[#This Row],[pledged]]/Table2[[#This Row],[backers_count]]</f>
        <v>10.666666666666666</v>
      </c>
      <c r="Q2140" t="str">
        <f>LEFT(Table2[[#This Row],[Category and Sub-Category]],FIND("/",Table2[[#This Row],[Category and Sub-Category]],1)-1)</f>
        <v>games</v>
      </c>
      <c r="R2140" t="str">
        <f>RIGHT(Table2[[#This Row],[Category and Sub-Category]],LEN(Table2[[#This Row],[Category and Sub-Category]])-FIND("/",Table2[[#This Row],[Category and Sub-Category]],1))</f>
        <v>video games</v>
      </c>
      <c r="S2140" s="13">
        <f>(((Table2[[#This Row],[launched_at]]/60)/60)/24)+DATE(1970,1,1)</f>
        <v>41557.013182870374</v>
      </c>
      <c r="T2140" s="13">
        <f>(((Table2[[#This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Table2[[#This Row],[pledged]]/Table2[[#This Row],[goal]]</f>
        <v>5.4199999999999998E-2</v>
      </c>
      <c r="P2141" s="8">
        <f>Table2[[#This Row],[pledged]]/Table2[[#This Row],[backers_count]]</f>
        <v>29.035714285714285</v>
      </c>
      <c r="Q2141" t="str">
        <f>LEFT(Table2[[#This Row],[Category and Sub-Category]],FIND("/",Table2[[#This Row],[Category and Sub-Category]],1)-1)</f>
        <v>games</v>
      </c>
      <c r="R2141" t="str">
        <f>RIGHT(Table2[[#This Row],[Category and Sub-Category]],LEN(Table2[[#This Row],[Category and Sub-Category]])-FIND("/",Table2[[#This Row],[Category and Sub-Category]],1))</f>
        <v>video games</v>
      </c>
      <c r="S2141" s="13">
        <f>(((Table2[[#This Row],[launched_at]]/60)/60)/24)+DATE(1970,1,1)</f>
        <v>42647.750092592592</v>
      </c>
      <c r="T2141" s="13">
        <f>(((Table2[[#This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Table2[[#This Row],[pledged]]/Table2[[#This Row],[goal]]</f>
        <v>1.1199999999999999E-3</v>
      </c>
      <c r="P2142" s="8">
        <f>Table2[[#This Row],[pledged]]/Table2[[#This Row],[backers_count]]</f>
        <v>50.909090909090907</v>
      </c>
      <c r="Q2142" t="str">
        <f>LEFT(Table2[[#This Row],[Category and Sub-Category]],FIND("/",Table2[[#This Row],[Category and Sub-Category]],1)-1)</f>
        <v>games</v>
      </c>
      <c r="R2142" t="str">
        <f>RIGHT(Table2[[#This Row],[Category and Sub-Category]],LEN(Table2[[#This Row],[Category and Sub-Category]])-FIND("/",Table2[[#This Row],[Category and Sub-Category]],1))</f>
        <v>video games</v>
      </c>
      <c r="S2142" s="13">
        <f>(((Table2[[#This Row],[launched_at]]/60)/60)/24)+DATE(1970,1,1)</f>
        <v>41255.833611111113</v>
      </c>
      <c r="T2142" s="13">
        <f>(((Table2[[#This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Table2[[#This Row],[pledged]]/Table2[[#This Row],[goal]]</f>
        <v>0</v>
      </c>
      <c r="P2143" s="8" t="e">
        <f>Table2[[#This Row],[pledged]]/Table2[[#This Row],[backers_count]]</f>
        <v>#DIV/0!</v>
      </c>
      <c r="Q2143" t="str">
        <f>LEFT(Table2[[#This Row],[Category and Sub-Category]],FIND("/",Table2[[#This Row],[Category and Sub-Category]],1)-1)</f>
        <v>games</v>
      </c>
      <c r="R2143" t="str">
        <f>RIGHT(Table2[[#This Row],[Category and Sub-Category]],LEN(Table2[[#This Row],[Category and Sub-Category]])-FIND("/",Table2[[#This Row],[Category and Sub-Category]],1))</f>
        <v>video games</v>
      </c>
      <c r="S2143" s="13">
        <f>(((Table2[[#This Row],[launched_at]]/60)/60)/24)+DATE(1970,1,1)</f>
        <v>41927.235636574071</v>
      </c>
      <c r="T2143" s="13">
        <f>(((Table2[[#This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Table2[[#This Row],[pledged]]/Table2[[#This Row],[goal]]</f>
        <v>5.7238095238095241E-2</v>
      </c>
      <c r="P2144" s="8">
        <f>Table2[[#This Row],[pledged]]/Table2[[#This Row],[backers_count]]</f>
        <v>50.083333333333336</v>
      </c>
      <c r="Q2144" t="str">
        <f>LEFT(Table2[[#This Row],[Category and Sub-Category]],FIND("/",Table2[[#This Row],[Category and Sub-Category]],1)-1)</f>
        <v>games</v>
      </c>
      <c r="R2144" t="str">
        <f>RIGHT(Table2[[#This Row],[Category and Sub-Category]],LEN(Table2[[#This Row],[Category and Sub-Category]])-FIND("/",Table2[[#This Row],[Category and Sub-Category]],1))</f>
        <v>video games</v>
      </c>
      <c r="S2144" s="13">
        <f>(((Table2[[#This Row],[launched_at]]/60)/60)/24)+DATE(1970,1,1)</f>
        <v>42340.701504629629</v>
      </c>
      <c r="T2144" s="13">
        <f>(((Table2[[#This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Table2[[#This Row],[pledged]]/Table2[[#This Row],[goal]]</f>
        <v>0.1125</v>
      </c>
      <c r="P2145" s="8">
        <f>Table2[[#This Row],[pledged]]/Table2[[#This Row],[backers_count]]</f>
        <v>45</v>
      </c>
      <c r="Q2145" t="str">
        <f>LEFT(Table2[[#This Row],[Category and Sub-Category]],FIND("/",Table2[[#This Row],[Category and Sub-Category]],1)-1)</f>
        <v>games</v>
      </c>
      <c r="R2145" t="str">
        <f>RIGHT(Table2[[#This Row],[Category and Sub-Category]],LEN(Table2[[#This Row],[Category and Sub-Category]])-FIND("/",Table2[[#This Row],[Category and Sub-Category]],1))</f>
        <v>video games</v>
      </c>
      <c r="S2145" s="13">
        <f>(((Table2[[#This Row],[launched_at]]/60)/60)/24)+DATE(1970,1,1)</f>
        <v>40332.886712962965</v>
      </c>
      <c r="T2145" s="13">
        <f>(((Table2[[#This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Table2[[#This Row],[pledged]]/Table2[[#This Row],[goal]]</f>
        <v>1.7098591549295775E-2</v>
      </c>
      <c r="P2146" s="8">
        <f>Table2[[#This Row],[pledged]]/Table2[[#This Row],[backers_count]]</f>
        <v>25.291666666666668</v>
      </c>
      <c r="Q2146" t="str">
        <f>LEFT(Table2[[#This Row],[Category and Sub-Category]],FIND("/",Table2[[#This Row],[Category and Sub-Category]],1)-1)</f>
        <v>games</v>
      </c>
      <c r="R2146" t="str">
        <f>RIGHT(Table2[[#This Row],[Category and Sub-Category]],LEN(Table2[[#This Row],[Category and Sub-Category]])-FIND("/",Table2[[#This Row],[Category and Sub-Category]],1))</f>
        <v>video games</v>
      </c>
      <c r="S2146" s="13">
        <f>(((Table2[[#This Row],[launched_at]]/60)/60)/24)+DATE(1970,1,1)</f>
        <v>41499.546759259261</v>
      </c>
      <c r="T2146" s="13">
        <f>(((Table2[[#This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Table2[[#This Row],[pledged]]/Table2[[#This Row],[goal]]</f>
        <v>0.30433333333333334</v>
      </c>
      <c r="P2147" s="8">
        <f>Table2[[#This Row],[pledged]]/Table2[[#This Row],[backers_count]]</f>
        <v>51.292134831460672</v>
      </c>
      <c r="Q2147" t="str">
        <f>LEFT(Table2[[#This Row],[Category and Sub-Category]],FIND("/",Table2[[#This Row],[Category and Sub-Category]],1)-1)</f>
        <v>games</v>
      </c>
      <c r="R2147" t="str">
        <f>RIGHT(Table2[[#This Row],[Category and Sub-Category]],LEN(Table2[[#This Row],[Category and Sub-Category]])-FIND("/",Table2[[#This Row],[Category and Sub-Category]],1))</f>
        <v>video games</v>
      </c>
      <c r="S2147" s="13">
        <f>(((Table2[[#This Row],[launched_at]]/60)/60)/24)+DATE(1970,1,1)</f>
        <v>41575.237430555557</v>
      </c>
      <c r="T2147" s="13">
        <f>(((Table2[[#This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Table2[[#This Row],[pledged]]/Table2[[#This Row],[goal]]</f>
        <v>2.0000000000000001E-4</v>
      </c>
      <c r="P2148" s="8">
        <f>Table2[[#This Row],[pledged]]/Table2[[#This Row],[backers_count]]</f>
        <v>1</v>
      </c>
      <c r="Q2148" t="str">
        <f>LEFT(Table2[[#This Row],[Category and Sub-Category]],FIND("/",Table2[[#This Row],[Category and Sub-Category]],1)-1)</f>
        <v>games</v>
      </c>
      <c r="R2148" t="str">
        <f>RIGHT(Table2[[#This Row],[Category and Sub-Category]],LEN(Table2[[#This Row],[Category and Sub-Category]])-FIND("/",Table2[[#This Row],[Category and Sub-Category]],1))</f>
        <v>video games</v>
      </c>
      <c r="S2148" s="13">
        <f>(((Table2[[#This Row],[launched_at]]/60)/60)/24)+DATE(1970,1,1)</f>
        <v>42397.679513888885</v>
      </c>
      <c r="T2148" s="13">
        <f>(((Table2[[#This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Table2[[#This Row],[pledged]]/Table2[[#This Row],[goal]]</f>
        <v>6.9641025641025639E-3</v>
      </c>
      <c r="P2149" s="8">
        <f>Table2[[#This Row],[pledged]]/Table2[[#This Row],[backers_count]]</f>
        <v>49.381818181818183</v>
      </c>
      <c r="Q2149" t="str">
        <f>LEFT(Table2[[#This Row],[Category and Sub-Category]],FIND("/",Table2[[#This Row],[Category and Sub-Category]],1)-1)</f>
        <v>games</v>
      </c>
      <c r="R2149" t="str">
        <f>RIGHT(Table2[[#This Row],[Category and Sub-Category]],LEN(Table2[[#This Row],[Category and Sub-Category]])-FIND("/",Table2[[#This Row],[Category and Sub-Category]],1))</f>
        <v>video games</v>
      </c>
      <c r="S2149" s="13">
        <f>(((Table2[[#This Row],[launched_at]]/60)/60)/24)+DATE(1970,1,1)</f>
        <v>41927.295694444445</v>
      </c>
      <c r="T2149" s="13">
        <f>(((Table2[[#This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Table2[[#This Row],[pledged]]/Table2[[#This Row],[goal]]</f>
        <v>0.02</v>
      </c>
      <c r="P2150" s="8">
        <f>Table2[[#This Row],[pledged]]/Table2[[#This Row],[backers_count]]</f>
        <v>1</v>
      </c>
      <c r="Q2150" t="str">
        <f>LEFT(Table2[[#This Row],[Category and Sub-Category]],FIND("/",Table2[[#This Row],[Category and Sub-Category]],1)-1)</f>
        <v>games</v>
      </c>
      <c r="R2150" t="str">
        <f>RIGHT(Table2[[#This Row],[Category and Sub-Category]],LEN(Table2[[#This Row],[Category and Sub-Category]])-FIND("/",Table2[[#This Row],[Category and Sub-Category]],1))</f>
        <v>video games</v>
      </c>
      <c r="S2150" s="13">
        <f>(((Table2[[#This Row],[launched_at]]/60)/60)/24)+DATE(1970,1,1)</f>
        <v>42066.733587962968</v>
      </c>
      <c r="T2150" s="13">
        <f>(((Table2[[#This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Table2[[#This Row],[pledged]]/Table2[[#This Row],[goal]]</f>
        <v>0</v>
      </c>
      <c r="P2151" s="8" t="e">
        <f>Table2[[#This Row],[pledged]]/Table2[[#This Row],[backers_count]]</f>
        <v>#DIV/0!</v>
      </c>
      <c r="Q2151" t="str">
        <f>LEFT(Table2[[#This Row],[Category and Sub-Category]],FIND("/",Table2[[#This Row],[Category and Sub-Category]],1)-1)</f>
        <v>games</v>
      </c>
      <c r="R2151" t="str">
        <f>RIGHT(Table2[[#This Row],[Category and Sub-Category]],LEN(Table2[[#This Row],[Category and Sub-Category]])-FIND("/",Table2[[#This Row],[Category and Sub-Category]],1))</f>
        <v>video games</v>
      </c>
      <c r="S2151" s="13">
        <f>(((Table2[[#This Row],[launched_at]]/60)/60)/24)+DATE(1970,1,1)</f>
        <v>40355.024953703702</v>
      </c>
      <c r="T2151" s="13">
        <f>(((Table2[[#This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Table2[[#This Row],[pledged]]/Table2[[#This Row],[goal]]</f>
        <v>8.0999999999999996E-3</v>
      </c>
      <c r="P2152" s="8">
        <f>Table2[[#This Row],[pledged]]/Table2[[#This Row],[backers_count]]</f>
        <v>101.25</v>
      </c>
      <c r="Q2152" t="str">
        <f>LEFT(Table2[[#This Row],[Category and Sub-Category]],FIND("/",Table2[[#This Row],[Category and Sub-Category]],1)-1)</f>
        <v>games</v>
      </c>
      <c r="R2152" t="str">
        <f>RIGHT(Table2[[#This Row],[Category and Sub-Category]],LEN(Table2[[#This Row],[Category and Sub-Category]])-FIND("/",Table2[[#This Row],[Category and Sub-Category]],1))</f>
        <v>video games</v>
      </c>
      <c r="S2152" s="13">
        <f>(((Table2[[#This Row],[launched_at]]/60)/60)/24)+DATE(1970,1,1)</f>
        <v>42534.284710648149</v>
      </c>
      <c r="T2152" s="13">
        <f>(((Table2[[#This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Table2[[#This Row],[pledged]]/Table2[[#This Row],[goal]]</f>
        <v>2.6222222222222224E-3</v>
      </c>
      <c r="P2153" s="8">
        <f>Table2[[#This Row],[pledged]]/Table2[[#This Row],[backers_count]]</f>
        <v>19.666666666666668</v>
      </c>
      <c r="Q2153" t="str">
        <f>LEFT(Table2[[#This Row],[Category and Sub-Category]],FIND("/",Table2[[#This Row],[Category and Sub-Category]],1)-1)</f>
        <v>games</v>
      </c>
      <c r="R2153" t="str">
        <f>RIGHT(Table2[[#This Row],[Category and Sub-Category]],LEN(Table2[[#This Row],[Category and Sub-Category]])-FIND("/",Table2[[#This Row],[Category and Sub-Category]],1))</f>
        <v>video games</v>
      </c>
      <c r="S2153" s="13">
        <f>(((Table2[[#This Row],[launched_at]]/60)/60)/24)+DATE(1970,1,1)</f>
        <v>42520.847384259265</v>
      </c>
      <c r="T2153" s="13">
        <f>(((Table2[[#This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Table2[[#This Row],[pledged]]/Table2[[#This Row],[goal]]</f>
        <v>1.6666666666666668E-3</v>
      </c>
      <c r="P2154" s="8">
        <f>Table2[[#This Row],[pledged]]/Table2[[#This Row],[backers_count]]</f>
        <v>12.5</v>
      </c>
      <c r="Q2154" t="str">
        <f>LEFT(Table2[[#This Row],[Category and Sub-Category]],FIND("/",Table2[[#This Row],[Category and Sub-Category]],1)-1)</f>
        <v>games</v>
      </c>
      <c r="R2154" t="str">
        <f>RIGHT(Table2[[#This Row],[Category and Sub-Category]],LEN(Table2[[#This Row],[Category and Sub-Category]])-FIND("/",Table2[[#This Row],[Category and Sub-Category]],1))</f>
        <v>video games</v>
      </c>
      <c r="S2154" s="13">
        <f>(((Table2[[#This Row],[launched_at]]/60)/60)/24)+DATE(1970,1,1)</f>
        <v>41683.832280092596</v>
      </c>
      <c r="T2154" s="13">
        <f>(((Table2[[#This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Table2[[#This Row],[pledged]]/Table2[[#This Row],[goal]]</f>
        <v>9.1244548809124457E-5</v>
      </c>
      <c r="P2155" s="8">
        <f>Table2[[#This Row],[pledged]]/Table2[[#This Row],[backers_count]]</f>
        <v>8.5</v>
      </c>
      <c r="Q2155" t="str">
        <f>LEFT(Table2[[#This Row],[Category and Sub-Category]],FIND("/",Table2[[#This Row],[Category and Sub-Category]],1)-1)</f>
        <v>games</v>
      </c>
      <c r="R2155" t="str">
        <f>RIGHT(Table2[[#This Row],[Category and Sub-Category]],LEN(Table2[[#This Row],[Category and Sub-Category]])-FIND("/",Table2[[#This Row],[Category and Sub-Category]],1))</f>
        <v>video games</v>
      </c>
      <c r="S2155" s="13">
        <f>(((Table2[[#This Row],[launched_at]]/60)/60)/24)+DATE(1970,1,1)</f>
        <v>41974.911087962959</v>
      </c>
      <c r="T2155" s="13">
        <f>(((Table2[[#This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Table2[[#This Row],[pledged]]/Table2[[#This Row],[goal]]</f>
        <v>8.0000000000000002E-3</v>
      </c>
      <c r="P2156" s="8">
        <f>Table2[[#This Row],[pledged]]/Table2[[#This Row],[backers_count]]</f>
        <v>1</v>
      </c>
      <c r="Q2156" t="str">
        <f>LEFT(Table2[[#This Row],[Category and Sub-Category]],FIND("/",Table2[[#This Row],[Category and Sub-Category]],1)-1)</f>
        <v>games</v>
      </c>
      <c r="R2156" t="str">
        <f>RIGHT(Table2[[#This Row],[Category and Sub-Category]],LEN(Table2[[#This Row],[Category and Sub-Category]])-FIND("/",Table2[[#This Row],[Category and Sub-Category]],1))</f>
        <v>video games</v>
      </c>
      <c r="S2156" s="13">
        <f>(((Table2[[#This Row],[launched_at]]/60)/60)/24)+DATE(1970,1,1)</f>
        <v>41647.632256944446</v>
      </c>
      <c r="T2156" s="13">
        <f>(((Table2[[#This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Table2[[#This Row],[pledged]]/Table2[[#This Row],[goal]]</f>
        <v>2.3E-2</v>
      </c>
      <c r="P2157" s="8">
        <f>Table2[[#This Row],[pledged]]/Table2[[#This Row],[backers_count]]</f>
        <v>23</v>
      </c>
      <c r="Q2157" t="str">
        <f>LEFT(Table2[[#This Row],[Category and Sub-Category]],FIND("/",Table2[[#This Row],[Category and Sub-Category]],1)-1)</f>
        <v>games</v>
      </c>
      <c r="R2157" t="str">
        <f>RIGHT(Table2[[#This Row],[Category and Sub-Category]],LEN(Table2[[#This Row],[Category and Sub-Category]])-FIND("/",Table2[[#This Row],[Category and Sub-Category]],1))</f>
        <v>video games</v>
      </c>
      <c r="S2157" s="13">
        <f>(((Table2[[#This Row],[launched_at]]/60)/60)/24)+DATE(1970,1,1)</f>
        <v>42430.747511574074</v>
      </c>
      <c r="T2157" s="13">
        <f>(((Table2[[#This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Table2[[#This Row],[pledged]]/Table2[[#This Row],[goal]]</f>
        <v>2.6660714285714284E-2</v>
      </c>
      <c r="P2158" s="8">
        <f>Table2[[#This Row],[pledged]]/Table2[[#This Row],[backers_count]]</f>
        <v>17.987951807228917</v>
      </c>
      <c r="Q2158" t="str">
        <f>LEFT(Table2[[#This Row],[Category and Sub-Category]],FIND("/",Table2[[#This Row],[Category and Sub-Category]],1)-1)</f>
        <v>games</v>
      </c>
      <c r="R2158" t="str">
        <f>RIGHT(Table2[[#This Row],[Category and Sub-Category]],LEN(Table2[[#This Row],[Category and Sub-Category]])-FIND("/",Table2[[#This Row],[Category and Sub-Category]],1))</f>
        <v>video games</v>
      </c>
      <c r="S2158" s="13">
        <f>(((Table2[[#This Row],[launched_at]]/60)/60)/24)+DATE(1970,1,1)</f>
        <v>41488.85423611111</v>
      </c>
      <c r="T2158" s="13">
        <f>(((Table2[[#This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Table2[[#This Row],[pledged]]/Table2[[#This Row],[goal]]</f>
        <v>0.28192</v>
      </c>
      <c r="P2159" s="8">
        <f>Table2[[#This Row],[pledged]]/Table2[[#This Row],[backers_count]]</f>
        <v>370.94736842105266</v>
      </c>
      <c r="Q2159" t="str">
        <f>LEFT(Table2[[#This Row],[Category and Sub-Category]],FIND("/",Table2[[#This Row],[Category and Sub-Category]],1)-1)</f>
        <v>games</v>
      </c>
      <c r="R2159" t="str">
        <f>RIGHT(Table2[[#This Row],[Category and Sub-Category]],LEN(Table2[[#This Row],[Category and Sub-Category]])-FIND("/",Table2[[#This Row],[Category and Sub-Category]],1))</f>
        <v>video games</v>
      </c>
      <c r="S2159" s="13">
        <f>(((Table2[[#This Row],[launched_at]]/60)/60)/24)+DATE(1970,1,1)</f>
        <v>42694.98128472222</v>
      </c>
      <c r="T2159" s="13">
        <f>(((Table2[[#This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Table2[[#This Row],[pledged]]/Table2[[#This Row],[goal]]</f>
        <v>6.5900366666666668E-2</v>
      </c>
      <c r="P2160" s="8">
        <f>Table2[[#This Row],[pledged]]/Table2[[#This Row],[backers_count]]</f>
        <v>63.569485530546629</v>
      </c>
      <c r="Q2160" t="str">
        <f>LEFT(Table2[[#This Row],[Category and Sub-Category]],FIND("/",Table2[[#This Row],[Category and Sub-Category]],1)-1)</f>
        <v>games</v>
      </c>
      <c r="R2160" t="str">
        <f>RIGHT(Table2[[#This Row],[Category and Sub-Category]],LEN(Table2[[#This Row],[Category and Sub-Category]])-FIND("/",Table2[[#This Row],[Category and Sub-Category]],1))</f>
        <v>video games</v>
      </c>
      <c r="S2160" s="13">
        <f>(((Table2[[#This Row],[launched_at]]/60)/60)/24)+DATE(1970,1,1)</f>
        <v>41264.853865740741</v>
      </c>
      <c r="T2160" s="13">
        <f>(((Table2[[#This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Table2[[#This Row],[pledged]]/Table2[[#This Row],[goal]]</f>
        <v>7.2222222222222219E-3</v>
      </c>
      <c r="P2161" s="8">
        <f>Table2[[#This Row],[pledged]]/Table2[[#This Row],[backers_count]]</f>
        <v>13</v>
      </c>
      <c r="Q2161" t="str">
        <f>LEFT(Table2[[#This Row],[Category and Sub-Category]],FIND("/",Table2[[#This Row],[Category and Sub-Category]],1)-1)</f>
        <v>games</v>
      </c>
      <c r="R2161" t="str">
        <f>RIGHT(Table2[[#This Row],[Category and Sub-Category]],LEN(Table2[[#This Row],[Category and Sub-Category]])-FIND("/",Table2[[#This Row],[Category and Sub-Category]],1))</f>
        <v>video games</v>
      </c>
      <c r="S2161" s="13">
        <f>(((Table2[[#This Row],[launched_at]]/60)/60)/24)+DATE(1970,1,1)</f>
        <v>40710.731180555551</v>
      </c>
      <c r="T2161" s="13">
        <f>(((Table2[[#This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Table2[[#This Row],[pledged]]/Table2[[#This Row],[goal]]</f>
        <v>8.5000000000000006E-3</v>
      </c>
      <c r="P2162" s="8">
        <f>Table2[[#This Row],[pledged]]/Table2[[#This Row],[backers_count]]</f>
        <v>5.3125</v>
      </c>
      <c r="Q2162" t="str">
        <f>LEFT(Table2[[#This Row],[Category and Sub-Category]],FIND("/",Table2[[#This Row],[Category and Sub-Category]],1)-1)</f>
        <v>games</v>
      </c>
      <c r="R2162" t="str">
        <f>RIGHT(Table2[[#This Row],[Category and Sub-Category]],LEN(Table2[[#This Row],[Category and Sub-Category]])-FIND("/",Table2[[#This Row],[Category and Sub-Category]],1))</f>
        <v>video games</v>
      </c>
      <c r="S2162" s="13">
        <f>(((Table2[[#This Row],[launched_at]]/60)/60)/24)+DATE(1970,1,1)</f>
        <v>41018.711863425924</v>
      </c>
      <c r="T2162" s="13">
        <f>(((Table2[[#This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Table2[[#This Row],[pledged]]/Table2[[#This Row],[goal]]</f>
        <v>1.1575</v>
      </c>
      <c r="P2163" s="8">
        <f>Table2[[#This Row],[pledged]]/Table2[[#This Row],[backers_count]]</f>
        <v>35.615384615384613</v>
      </c>
      <c r="Q2163" t="str">
        <f>LEFT(Table2[[#This Row],[Category and Sub-Category]],FIND("/",Table2[[#This Row],[Category and Sub-Category]],1)-1)</f>
        <v>music</v>
      </c>
      <c r="R2163" t="str">
        <f>RIGHT(Table2[[#This Row],[Category and Sub-Category]],LEN(Table2[[#This Row],[Category and Sub-Category]])-FIND("/",Table2[[#This Row],[Category and Sub-Category]],1))</f>
        <v>rock</v>
      </c>
      <c r="S2163" s="13">
        <f>(((Table2[[#This Row],[launched_at]]/60)/60)/24)+DATE(1970,1,1)</f>
        <v>42240.852534722217</v>
      </c>
      <c r="T2163" s="13">
        <f>(((Table2[[#This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Table2[[#This Row],[pledged]]/Table2[[#This Row],[goal]]</f>
        <v>1.1226666666666667</v>
      </c>
      <c r="P2164" s="8">
        <f>Table2[[#This Row],[pledged]]/Table2[[#This Row],[backers_count]]</f>
        <v>87.103448275862064</v>
      </c>
      <c r="Q2164" t="str">
        <f>LEFT(Table2[[#This Row],[Category and Sub-Category]],FIND("/",Table2[[#This Row],[Category and Sub-Category]],1)-1)</f>
        <v>music</v>
      </c>
      <c r="R2164" t="str">
        <f>RIGHT(Table2[[#This Row],[Category and Sub-Category]],LEN(Table2[[#This Row],[Category and Sub-Category]])-FIND("/",Table2[[#This Row],[Category and Sub-Category]],1))</f>
        <v>rock</v>
      </c>
      <c r="S2164" s="13">
        <f>(((Table2[[#This Row],[launched_at]]/60)/60)/24)+DATE(1970,1,1)</f>
        <v>41813.766099537039</v>
      </c>
      <c r="T2164" s="13">
        <f>(((Table2[[#This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Table2[[#This Row],[pledged]]/Table2[[#This Row],[goal]]</f>
        <v>1.3220000000000001</v>
      </c>
      <c r="P2165" s="8">
        <f>Table2[[#This Row],[pledged]]/Table2[[#This Row],[backers_count]]</f>
        <v>75.11363636363636</v>
      </c>
      <c r="Q2165" t="str">
        <f>LEFT(Table2[[#This Row],[Category and Sub-Category]],FIND("/",Table2[[#This Row],[Category and Sub-Category]],1)-1)</f>
        <v>music</v>
      </c>
      <c r="R2165" t="str">
        <f>RIGHT(Table2[[#This Row],[Category and Sub-Category]],LEN(Table2[[#This Row],[Category and Sub-Category]])-FIND("/",Table2[[#This Row],[Category and Sub-Category]],1))</f>
        <v>rock</v>
      </c>
      <c r="S2165" s="13">
        <f>(((Table2[[#This Row],[launched_at]]/60)/60)/24)+DATE(1970,1,1)</f>
        <v>42111.899537037039</v>
      </c>
      <c r="T2165" s="13">
        <f>(((Table2[[#This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Table2[[#This Row],[pledged]]/Table2[[#This Row],[goal]]</f>
        <v>1.0263636363636364</v>
      </c>
      <c r="P2166" s="8">
        <f>Table2[[#This Row],[pledged]]/Table2[[#This Row],[backers_count]]</f>
        <v>68.01204819277109</v>
      </c>
      <c r="Q2166" t="str">
        <f>LEFT(Table2[[#This Row],[Category and Sub-Category]],FIND("/",Table2[[#This Row],[Category and Sub-Category]],1)-1)</f>
        <v>music</v>
      </c>
      <c r="R2166" t="str">
        <f>RIGHT(Table2[[#This Row],[Category and Sub-Category]],LEN(Table2[[#This Row],[Category and Sub-Category]])-FIND("/",Table2[[#This Row],[Category and Sub-Category]],1))</f>
        <v>rock</v>
      </c>
      <c r="S2166" s="13">
        <f>(((Table2[[#This Row],[launched_at]]/60)/60)/24)+DATE(1970,1,1)</f>
        <v>42515.71775462963</v>
      </c>
      <c r="T2166" s="13">
        <f>(((Table2[[#This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Table2[[#This Row],[pledged]]/Table2[[#This Row],[goal]]</f>
        <v>1.3864000000000001</v>
      </c>
      <c r="P2167" s="8">
        <f>Table2[[#This Row],[pledged]]/Table2[[#This Row],[backers_count]]</f>
        <v>29.623931623931625</v>
      </c>
      <c r="Q2167" t="str">
        <f>LEFT(Table2[[#This Row],[Category and Sub-Category]],FIND("/",Table2[[#This Row],[Category and Sub-Category]],1)-1)</f>
        <v>music</v>
      </c>
      <c r="R2167" t="str">
        <f>RIGHT(Table2[[#This Row],[Category and Sub-Category]],LEN(Table2[[#This Row],[Category and Sub-Category]])-FIND("/",Table2[[#This Row],[Category and Sub-Category]],1))</f>
        <v>rock</v>
      </c>
      <c r="S2167" s="13">
        <f>(((Table2[[#This Row],[launched_at]]/60)/60)/24)+DATE(1970,1,1)</f>
        <v>42438.667071759264</v>
      </c>
      <c r="T2167" s="13">
        <f>(((Table2[[#This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Table2[[#This Row],[pledged]]/Table2[[#This Row],[goal]]</f>
        <v>1.466</v>
      </c>
      <c r="P2168" s="8">
        <f>Table2[[#This Row],[pledged]]/Table2[[#This Row],[backers_count]]</f>
        <v>91.625</v>
      </c>
      <c r="Q2168" t="str">
        <f>LEFT(Table2[[#This Row],[Category and Sub-Category]],FIND("/",Table2[[#This Row],[Category and Sub-Category]],1)-1)</f>
        <v>music</v>
      </c>
      <c r="R2168" t="str">
        <f>RIGHT(Table2[[#This Row],[Category and Sub-Category]],LEN(Table2[[#This Row],[Category and Sub-Category]])-FIND("/",Table2[[#This Row],[Category and Sub-Category]],1))</f>
        <v>rock</v>
      </c>
      <c r="S2168" s="13">
        <f>(((Table2[[#This Row],[launched_at]]/60)/60)/24)+DATE(1970,1,1)</f>
        <v>41933.838171296295</v>
      </c>
      <c r="T2168" s="13">
        <f>(((Table2[[#This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Table2[[#This Row],[pledged]]/Table2[[#This Row],[goal]]</f>
        <v>1.2</v>
      </c>
      <c r="P2169" s="8">
        <f>Table2[[#This Row],[pledged]]/Table2[[#This Row],[backers_count]]</f>
        <v>22.5</v>
      </c>
      <c r="Q2169" t="str">
        <f>LEFT(Table2[[#This Row],[Category and Sub-Category]],FIND("/",Table2[[#This Row],[Category and Sub-Category]],1)-1)</f>
        <v>music</v>
      </c>
      <c r="R2169" t="str">
        <f>RIGHT(Table2[[#This Row],[Category and Sub-Category]],LEN(Table2[[#This Row],[Category and Sub-Category]])-FIND("/",Table2[[#This Row],[Category and Sub-Category]],1))</f>
        <v>rock</v>
      </c>
      <c r="S2169" s="13">
        <f>(((Table2[[#This Row],[launched_at]]/60)/60)/24)+DATE(1970,1,1)</f>
        <v>41153.066400462965</v>
      </c>
      <c r="T2169" s="13">
        <f>(((Table2[[#This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Table2[[#This Row],[pledged]]/Table2[[#This Row],[goal]]</f>
        <v>1.215816111111111</v>
      </c>
      <c r="P2170" s="8">
        <f>Table2[[#This Row],[pledged]]/Table2[[#This Row],[backers_count]]</f>
        <v>64.366735294117646</v>
      </c>
      <c r="Q2170" t="str">
        <f>LEFT(Table2[[#This Row],[Category and Sub-Category]],FIND("/",Table2[[#This Row],[Category and Sub-Category]],1)-1)</f>
        <v>music</v>
      </c>
      <c r="R2170" t="str">
        <f>RIGHT(Table2[[#This Row],[Category and Sub-Category]],LEN(Table2[[#This Row],[Category and Sub-Category]])-FIND("/",Table2[[#This Row],[Category and Sub-Category]],1))</f>
        <v>rock</v>
      </c>
      <c r="S2170" s="13">
        <f>(((Table2[[#This Row],[launched_at]]/60)/60)/24)+DATE(1970,1,1)</f>
        <v>42745.600243055553</v>
      </c>
      <c r="T2170" s="13">
        <f>(((Table2[[#This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Table2[[#This Row],[pledged]]/Table2[[#This Row],[goal]]</f>
        <v>1</v>
      </c>
      <c r="P2171" s="8">
        <f>Table2[[#This Row],[pledged]]/Table2[[#This Row],[backers_count]]</f>
        <v>21.857142857142858</v>
      </c>
      <c r="Q2171" t="str">
        <f>LEFT(Table2[[#This Row],[Category and Sub-Category]],FIND("/",Table2[[#This Row],[Category and Sub-Category]],1)-1)</f>
        <v>music</v>
      </c>
      <c r="R2171" t="str">
        <f>RIGHT(Table2[[#This Row],[Category and Sub-Category]],LEN(Table2[[#This Row],[Category and Sub-Category]])-FIND("/",Table2[[#This Row],[Category and Sub-Category]],1))</f>
        <v>rock</v>
      </c>
      <c r="S2171" s="13">
        <f>(((Table2[[#This Row],[launched_at]]/60)/60)/24)+DATE(1970,1,1)</f>
        <v>42793.700821759259</v>
      </c>
      <c r="T2171" s="13">
        <f>(((Table2[[#This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Table2[[#This Row],[pledged]]/Table2[[#This Row],[goal]]</f>
        <v>1.8085714285714285</v>
      </c>
      <c r="P2172" s="8">
        <f>Table2[[#This Row],[pledged]]/Table2[[#This Row],[backers_count]]</f>
        <v>33.315789473684212</v>
      </c>
      <c r="Q2172" t="str">
        <f>LEFT(Table2[[#This Row],[Category and Sub-Category]],FIND("/",Table2[[#This Row],[Category and Sub-Category]],1)-1)</f>
        <v>music</v>
      </c>
      <c r="R2172" t="str">
        <f>RIGHT(Table2[[#This Row],[Category and Sub-Category]],LEN(Table2[[#This Row],[Category and Sub-Category]])-FIND("/",Table2[[#This Row],[Category and Sub-Category]],1))</f>
        <v>rock</v>
      </c>
      <c r="S2172" s="13">
        <f>(((Table2[[#This Row],[launched_at]]/60)/60)/24)+DATE(1970,1,1)</f>
        <v>42198.750254629631</v>
      </c>
      <c r="T2172" s="13">
        <f>(((Table2[[#This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Table2[[#This Row],[pledged]]/Table2[[#This Row],[goal]]</f>
        <v>1.0607500000000001</v>
      </c>
      <c r="P2173" s="8">
        <f>Table2[[#This Row],[pledged]]/Table2[[#This Row],[backers_count]]</f>
        <v>90.276595744680847</v>
      </c>
      <c r="Q2173" t="str">
        <f>LEFT(Table2[[#This Row],[Category and Sub-Category]],FIND("/",Table2[[#This Row],[Category and Sub-Category]],1)-1)</f>
        <v>music</v>
      </c>
      <c r="R2173" t="str">
        <f>RIGHT(Table2[[#This Row],[Category and Sub-Category]],LEN(Table2[[#This Row],[Category and Sub-Category]])-FIND("/",Table2[[#This Row],[Category and Sub-Category]],1))</f>
        <v>rock</v>
      </c>
      <c r="S2173" s="13">
        <f>(((Table2[[#This Row],[launched_at]]/60)/60)/24)+DATE(1970,1,1)</f>
        <v>42141.95711805555</v>
      </c>
      <c r="T2173" s="13">
        <f>(((Table2[[#This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Table2[[#This Row],[pledged]]/Table2[[#This Row],[goal]]</f>
        <v>1</v>
      </c>
      <c r="P2174" s="8">
        <f>Table2[[#This Row],[pledged]]/Table2[[#This Row],[backers_count]]</f>
        <v>76.92307692307692</v>
      </c>
      <c r="Q2174" t="str">
        <f>LEFT(Table2[[#This Row],[Category and Sub-Category]],FIND("/",Table2[[#This Row],[Category and Sub-Category]],1)-1)</f>
        <v>music</v>
      </c>
      <c r="R2174" t="str">
        <f>RIGHT(Table2[[#This Row],[Category and Sub-Category]],LEN(Table2[[#This Row],[Category and Sub-Category]])-FIND("/",Table2[[#This Row],[Category and Sub-Category]],1))</f>
        <v>rock</v>
      </c>
      <c r="S2174" s="13">
        <f>(((Table2[[#This Row],[launched_at]]/60)/60)/24)+DATE(1970,1,1)</f>
        <v>42082.580092592587</v>
      </c>
      <c r="T2174" s="13">
        <f>(((Table2[[#This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Table2[[#This Row],[pledged]]/Table2[[#This Row],[goal]]</f>
        <v>1.2692857142857144</v>
      </c>
      <c r="P2175" s="8">
        <f>Table2[[#This Row],[pledged]]/Table2[[#This Row],[backers_count]]</f>
        <v>59.233333333333334</v>
      </c>
      <c r="Q2175" t="str">
        <f>LEFT(Table2[[#This Row],[Category and Sub-Category]],FIND("/",Table2[[#This Row],[Category and Sub-Category]],1)-1)</f>
        <v>music</v>
      </c>
      <c r="R2175" t="str">
        <f>RIGHT(Table2[[#This Row],[Category and Sub-Category]],LEN(Table2[[#This Row],[Category and Sub-Category]])-FIND("/",Table2[[#This Row],[Category and Sub-Category]],1))</f>
        <v>rock</v>
      </c>
      <c r="S2175" s="13">
        <f>(((Table2[[#This Row],[launched_at]]/60)/60)/24)+DATE(1970,1,1)</f>
        <v>41495.692627314813</v>
      </c>
      <c r="T2175" s="13">
        <f>(((Table2[[#This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Table2[[#This Row],[pledged]]/Table2[[#This Row],[goal]]</f>
        <v>1.0297499999999999</v>
      </c>
      <c r="P2176" s="8">
        <f>Table2[[#This Row],[pledged]]/Table2[[#This Row],[backers_count]]</f>
        <v>65.38095238095238</v>
      </c>
      <c r="Q2176" t="str">
        <f>LEFT(Table2[[#This Row],[Category and Sub-Category]],FIND("/",Table2[[#This Row],[Category and Sub-Category]],1)-1)</f>
        <v>music</v>
      </c>
      <c r="R2176" t="str">
        <f>RIGHT(Table2[[#This Row],[Category and Sub-Category]],LEN(Table2[[#This Row],[Category and Sub-Category]])-FIND("/",Table2[[#This Row],[Category and Sub-Category]],1))</f>
        <v>rock</v>
      </c>
      <c r="S2176" s="13">
        <f>(((Table2[[#This Row],[launched_at]]/60)/60)/24)+DATE(1970,1,1)</f>
        <v>42465.542905092589</v>
      </c>
      <c r="T2176" s="13">
        <f>(((Table2[[#This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Table2[[#This Row],[pledged]]/Table2[[#This Row],[goal]]</f>
        <v>2.5</v>
      </c>
      <c r="P2177" s="8">
        <f>Table2[[#This Row],[pledged]]/Table2[[#This Row],[backers_count]]</f>
        <v>67.307692307692307</v>
      </c>
      <c r="Q2177" t="str">
        <f>LEFT(Table2[[#This Row],[Category and Sub-Category]],FIND("/",Table2[[#This Row],[Category and Sub-Category]],1)-1)</f>
        <v>music</v>
      </c>
      <c r="R2177" t="str">
        <f>RIGHT(Table2[[#This Row],[Category and Sub-Category]],LEN(Table2[[#This Row],[Category and Sub-Category]])-FIND("/",Table2[[#This Row],[Category and Sub-Category]],1))</f>
        <v>rock</v>
      </c>
      <c r="S2177" s="13">
        <f>(((Table2[[#This Row],[launched_at]]/60)/60)/24)+DATE(1970,1,1)</f>
        <v>42565.009097222224</v>
      </c>
      <c r="T2177" s="13">
        <f>(((Table2[[#This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Table2[[#This Row],[pledged]]/Table2[[#This Row],[goal]]</f>
        <v>1.2602</v>
      </c>
      <c r="P2178" s="8">
        <f>Table2[[#This Row],[pledged]]/Table2[[#This Row],[backers_count]]</f>
        <v>88.74647887323944</v>
      </c>
      <c r="Q2178" t="str">
        <f>LEFT(Table2[[#This Row],[Category and Sub-Category]],FIND("/",Table2[[#This Row],[Category and Sub-Category]],1)-1)</f>
        <v>music</v>
      </c>
      <c r="R2178" t="str">
        <f>RIGHT(Table2[[#This Row],[Category and Sub-Category]],LEN(Table2[[#This Row],[Category and Sub-Category]])-FIND("/",Table2[[#This Row],[Category and Sub-Category]],1))</f>
        <v>rock</v>
      </c>
      <c r="S2178" s="13">
        <f>(((Table2[[#This Row],[launched_at]]/60)/60)/24)+DATE(1970,1,1)</f>
        <v>42096.633206018523</v>
      </c>
      <c r="T2178" s="13">
        <f>(((Table2[[#This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Table2[[#This Row],[pledged]]/Table2[[#This Row],[goal]]</f>
        <v>1.0012000000000001</v>
      </c>
      <c r="P2179" s="8">
        <f>Table2[[#This Row],[pledged]]/Table2[[#This Row],[backers_count]]</f>
        <v>65.868421052631575</v>
      </c>
      <c r="Q2179" t="str">
        <f>LEFT(Table2[[#This Row],[Category and Sub-Category]],FIND("/",Table2[[#This Row],[Category and Sub-Category]],1)-1)</f>
        <v>music</v>
      </c>
      <c r="R2179" t="str">
        <f>RIGHT(Table2[[#This Row],[Category and Sub-Category]],LEN(Table2[[#This Row],[Category and Sub-Category]])-FIND("/",Table2[[#This Row],[Category and Sub-Category]],1))</f>
        <v>rock</v>
      </c>
      <c r="S2179" s="13">
        <f>(((Table2[[#This Row],[launched_at]]/60)/60)/24)+DATE(1970,1,1)</f>
        <v>42502.250775462962</v>
      </c>
      <c r="T2179" s="13">
        <f>(((Table2[[#This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Table2[[#This Row],[pledged]]/Table2[[#This Row],[goal]]</f>
        <v>1.3864000000000001</v>
      </c>
      <c r="P2180" s="8">
        <f>Table2[[#This Row],[pledged]]/Table2[[#This Row],[backers_count]]</f>
        <v>40.349243306169967</v>
      </c>
      <c r="Q2180" t="str">
        <f>LEFT(Table2[[#This Row],[Category and Sub-Category]],FIND("/",Table2[[#This Row],[Category and Sub-Category]],1)-1)</f>
        <v>music</v>
      </c>
      <c r="R2180" t="str">
        <f>RIGHT(Table2[[#This Row],[Category and Sub-Category]],LEN(Table2[[#This Row],[Category and Sub-Category]])-FIND("/",Table2[[#This Row],[Category and Sub-Category]],1))</f>
        <v>rock</v>
      </c>
      <c r="S2180" s="13">
        <f>(((Table2[[#This Row],[launched_at]]/60)/60)/24)+DATE(1970,1,1)</f>
        <v>42723.63653935185</v>
      </c>
      <c r="T2180" s="13">
        <f>(((Table2[[#This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Table2[[#This Row],[pledged]]/Table2[[#This Row],[goal]]</f>
        <v>1.6140000000000001</v>
      </c>
      <c r="P2181" s="8">
        <f>Table2[[#This Row],[pledged]]/Table2[[#This Row],[backers_count]]</f>
        <v>76.857142857142861</v>
      </c>
      <c r="Q2181" t="str">
        <f>LEFT(Table2[[#This Row],[Category and Sub-Category]],FIND("/",Table2[[#This Row],[Category and Sub-Category]],1)-1)</f>
        <v>music</v>
      </c>
      <c r="R2181" t="str">
        <f>RIGHT(Table2[[#This Row],[Category and Sub-Category]],LEN(Table2[[#This Row],[Category and Sub-Category]])-FIND("/",Table2[[#This Row],[Category and Sub-Category]],1))</f>
        <v>rock</v>
      </c>
      <c r="S2181" s="13">
        <f>(((Table2[[#This Row],[launched_at]]/60)/60)/24)+DATE(1970,1,1)</f>
        <v>42075.171203703707</v>
      </c>
      <c r="T2181" s="13">
        <f>(((Table2[[#This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Table2[[#This Row],[pledged]]/Table2[[#This Row],[goal]]</f>
        <v>1.071842</v>
      </c>
      <c r="P2182" s="8">
        <f>Table2[[#This Row],[pledged]]/Table2[[#This Row],[backers_count]]</f>
        <v>68.707820512820518</v>
      </c>
      <c r="Q2182" t="str">
        <f>LEFT(Table2[[#This Row],[Category and Sub-Category]],FIND("/",Table2[[#This Row],[Category and Sub-Category]],1)-1)</f>
        <v>music</v>
      </c>
      <c r="R2182" t="str">
        <f>RIGHT(Table2[[#This Row],[Category and Sub-Category]],LEN(Table2[[#This Row],[Category and Sub-Category]])-FIND("/",Table2[[#This Row],[Category and Sub-Category]],1))</f>
        <v>rock</v>
      </c>
      <c r="S2182" s="13">
        <f>(((Table2[[#This Row],[launched_at]]/60)/60)/24)+DATE(1970,1,1)</f>
        <v>42279.669768518521</v>
      </c>
      <c r="T2182" s="13">
        <f>(((Table2[[#This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Table2[[#This Row],[pledged]]/Table2[[#This Row],[goal]]</f>
        <v>1.5309999999999999</v>
      </c>
      <c r="P2183" s="8">
        <f>Table2[[#This Row],[pledged]]/Table2[[#This Row],[backers_count]]</f>
        <v>57.773584905660378</v>
      </c>
      <c r="Q2183" t="str">
        <f>LEFT(Table2[[#This Row],[Category and Sub-Category]],FIND("/",Table2[[#This Row],[Category and Sub-Category]],1)-1)</f>
        <v>games</v>
      </c>
      <c r="R2183" t="str">
        <f>RIGHT(Table2[[#This Row],[Category and Sub-Category]],LEN(Table2[[#This Row],[Category and Sub-Category]])-FIND("/",Table2[[#This Row],[Category and Sub-Category]],1))</f>
        <v>tabletop games</v>
      </c>
      <c r="S2183" s="13">
        <f>(((Table2[[#This Row],[launched_at]]/60)/60)/24)+DATE(1970,1,1)</f>
        <v>42773.005243055552</v>
      </c>
      <c r="T2183" s="13">
        <f>(((Table2[[#This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Table2[[#This Row],[pledged]]/Table2[[#This Row],[goal]]</f>
        <v>5.2416666666666663</v>
      </c>
      <c r="P2184" s="8">
        <f>Table2[[#This Row],[pledged]]/Table2[[#This Row],[backers_count]]</f>
        <v>44.171348314606739</v>
      </c>
      <c r="Q2184" t="str">
        <f>LEFT(Table2[[#This Row],[Category and Sub-Category]],FIND("/",Table2[[#This Row],[Category and Sub-Category]],1)-1)</f>
        <v>games</v>
      </c>
      <c r="R2184" t="str">
        <f>RIGHT(Table2[[#This Row],[Category and Sub-Category]],LEN(Table2[[#This Row],[Category and Sub-Category]])-FIND("/",Table2[[#This Row],[Category and Sub-Category]],1))</f>
        <v>tabletop games</v>
      </c>
      <c r="S2184" s="13">
        <f>(((Table2[[#This Row],[launched_at]]/60)/60)/24)+DATE(1970,1,1)</f>
        <v>41879.900752314818</v>
      </c>
      <c r="T2184" s="13">
        <f>(((Table2[[#This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Table2[[#This Row],[pledged]]/Table2[[#This Row],[goal]]</f>
        <v>4.8927777777777779</v>
      </c>
      <c r="P2185" s="8">
        <f>Table2[[#This Row],[pledged]]/Table2[[#This Row],[backers_count]]</f>
        <v>31.566308243727597</v>
      </c>
      <c r="Q2185" t="str">
        <f>LEFT(Table2[[#This Row],[Category and Sub-Category]],FIND("/",Table2[[#This Row],[Category and Sub-Category]],1)-1)</f>
        <v>games</v>
      </c>
      <c r="R2185" t="str">
        <f>RIGHT(Table2[[#This Row],[Category and Sub-Category]],LEN(Table2[[#This Row],[Category and Sub-Category]])-FIND("/",Table2[[#This Row],[Category and Sub-Category]],1))</f>
        <v>tabletop games</v>
      </c>
      <c r="S2185" s="13">
        <f>(((Table2[[#This Row],[launched_at]]/60)/60)/24)+DATE(1970,1,1)</f>
        <v>42745.365474537044</v>
      </c>
      <c r="T2185" s="13">
        <f>(((Table2[[#This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Table2[[#This Row],[pledged]]/Table2[[#This Row],[goal]]</f>
        <v>2.8473999999999999</v>
      </c>
      <c r="P2186" s="8">
        <f>Table2[[#This Row],[pledged]]/Table2[[#This Row],[backers_count]]</f>
        <v>107.04511278195488</v>
      </c>
      <c r="Q2186" t="str">
        <f>LEFT(Table2[[#This Row],[Category and Sub-Category]],FIND("/",Table2[[#This Row],[Category and Sub-Category]],1)-1)</f>
        <v>games</v>
      </c>
      <c r="R2186" t="str">
        <f>RIGHT(Table2[[#This Row],[Category and Sub-Category]],LEN(Table2[[#This Row],[Category and Sub-Category]])-FIND("/",Table2[[#This Row],[Category and Sub-Category]],1))</f>
        <v>tabletop games</v>
      </c>
      <c r="S2186" s="13">
        <f>(((Table2[[#This Row],[launched_at]]/60)/60)/24)+DATE(1970,1,1)</f>
        <v>42380.690289351856</v>
      </c>
      <c r="T2186" s="13">
        <f>(((Table2[[#This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Table2[[#This Row],[pledged]]/Table2[[#This Row],[goal]]</f>
        <v>18.569700000000001</v>
      </c>
      <c r="P2187" s="8">
        <f>Table2[[#This Row],[pledged]]/Table2[[#This Row],[backers_count]]</f>
        <v>149.03451043338683</v>
      </c>
      <c r="Q2187" t="str">
        <f>LEFT(Table2[[#This Row],[Category and Sub-Category]],FIND("/",Table2[[#This Row],[Category and Sub-Category]],1)-1)</f>
        <v>games</v>
      </c>
      <c r="R2187" t="str">
        <f>RIGHT(Table2[[#This Row],[Category and Sub-Category]],LEN(Table2[[#This Row],[Category and Sub-Category]])-FIND("/",Table2[[#This Row],[Category and Sub-Category]],1))</f>
        <v>tabletop games</v>
      </c>
      <c r="S2187" s="13">
        <f>(((Table2[[#This Row],[launched_at]]/60)/60)/24)+DATE(1970,1,1)</f>
        <v>41319.349988425929</v>
      </c>
      <c r="T2187" s="13">
        <f>(((Table2[[#This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Table2[[#This Row],[pledged]]/Table2[[#This Row],[goal]]</f>
        <v>1.0967499999999999</v>
      </c>
      <c r="P2188" s="8">
        <f>Table2[[#This Row],[pledged]]/Table2[[#This Row],[backers_count]]</f>
        <v>55.956632653061227</v>
      </c>
      <c r="Q2188" t="str">
        <f>LEFT(Table2[[#This Row],[Category and Sub-Category]],FIND("/",Table2[[#This Row],[Category and Sub-Category]],1)-1)</f>
        <v>games</v>
      </c>
      <c r="R2188" t="str">
        <f>RIGHT(Table2[[#This Row],[Category and Sub-Category]],LEN(Table2[[#This Row],[Category and Sub-Category]])-FIND("/",Table2[[#This Row],[Category and Sub-Category]],1))</f>
        <v>tabletop games</v>
      </c>
      <c r="S2188" s="13">
        <f>(((Table2[[#This Row],[launched_at]]/60)/60)/24)+DATE(1970,1,1)</f>
        <v>42583.615081018521</v>
      </c>
      <c r="T2188" s="13">
        <f>(((Table2[[#This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Table2[[#This Row],[pledged]]/Table2[[#This Row],[goal]]</f>
        <v>10.146425000000001</v>
      </c>
      <c r="P2189" s="8">
        <f>Table2[[#This Row],[pledged]]/Table2[[#This Row],[backers_count]]</f>
        <v>56.970381807973048</v>
      </c>
      <c r="Q2189" t="str">
        <f>LEFT(Table2[[#This Row],[Category and Sub-Category]],FIND("/",Table2[[#This Row],[Category and Sub-Category]],1)-1)</f>
        <v>games</v>
      </c>
      <c r="R2189" t="str">
        <f>RIGHT(Table2[[#This Row],[Category and Sub-Category]],LEN(Table2[[#This Row],[Category and Sub-Category]])-FIND("/",Table2[[#This Row],[Category and Sub-Category]],1))</f>
        <v>tabletop games</v>
      </c>
      <c r="S2189" s="13">
        <f>(((Table2[[#This Row],[launched_at]]/60)/60)/24)+DATE(1970,1,1)</f>
        <v>42068.209097222221</v>
      </c>
      <c r="T2189" s="13">
        <f>(((Table2[[#This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Table2[[#This Row],[pledged]]/Table2[[#This Row],[goal]]</f>
        <v>4.1217692027666546</v>
      </c>
      <c r="P2190" s="8">
        <f>Table2[[#This Row],[pledged]]/Table2[[#This Row],[backers_count]]</f>
        <v>44.056420233463037</v>
      </c>
      <c r="Q2190" t="str">
        <f>LEFT(Table2[[#This Row],[Category and Sub-Category]],FIND("/",Table2[[#This Row],[Category and Sub-Category]],1)-1)</f>
        <v>games</v>
      </c>
      <c r="R2190" t="str">
        <f>RIGHT(Table2[[#This Row],[Category and Sub-Category]],LEN(Table2[[#This Row],[Category and Sub-Category]])-FIND("/",Table2[[#This Row],[Category and Sub-Category]],1))</f>
        <v>tabletop games</v>
      </c>
      <c r="S2190" s="13">
        <f>(((Table2[[#This Row],[launched_at]]/60)/60)/24)+DATE(1970,1,1)</f>
        <v>42633.586122685185</v>
      </c>
      <c r="T2190" s="13">
        <f>(((Table2[[#This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Table2[[#This Row],[pledged]]/Table2[[#This Row],[goal]]</f>
        <v>5.0324999999999998</v>
      </c>
      <c r="P2191" s="8">
        <f>Table2[[#This Row],[pledged]]/Table2[[#This Row],[backers_count]]</f>
        <v>68.625</v>
      </c>
      <c r="Q2191" t="str">
        <f>LEFT(Table2[[#This Row],[Category and Sub-Category]],FIND("/",Table2[[#This Row],[Category and Sub-Category]],1)-1)</f>
        <v>games</v>
      </c>
      <c r="R2191" t="str">
        <f>RIGHT(Table2[[#This Row],[Category and Sub-Category]],LEN(Table2[[#This Row],[Category and Sub-Category]])-FIND("/",Table2[[#This Row],[Category and Sub-Category]],1))</f>
        <v>tabletop games</v>
      </c>
      <c r="S2191" s="13">
        <f>(((Table2[[#This Row],[launched_at]]/60)/60)/24)+DATE(1970,1,1)</f>
        <v>42467.788194444445</v>
      </c>
      <c r="T2191" s="13">
        <f>(((Table2[[#This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Table2[[#This Row],[pledged]]/Table2[[#This Row],[goal]]</f>
        <v>1.8461052631578947</v>
      </c>
      <c r="P2192" s="8">
        <f>Table2[[#This Row],[pledged]]/Table2[[#This Row],[backers_count]]</f>
        <v>65.318435754189949</v>
      </c>
      <c r="Q2192" t="str">
        <f>LEFT(Table2[[#This Row],[Category and Sub-Category]],FIND("/",Table2[[#This Row],[Category and Sub-Category]],1)-1)</f>
        <v>games</v>
      </c>
      <c r="R2192" t="str">
        <f>RIGHT(Table2[[#This Row],[Category and Sub-Category]],LEN(Table2[[#This Row],[Category and Sub-Category]])-FIND("/",Table2[[#This Row],[Category and Sub-Category]],1))</f>
        <v>tabletop games</v>
      </c>
      <c r="S2192" s="13">
        <f>(((Table2[[#This Row],[launched_at]]/60)/60)/24)+DATE(1970,1,1)</f>
        <v>42417.625046296293</v>
      </c>
      <c r="T2192" s="13">
        <f>(((Table2[[#This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Table2[[#This Row],[pledged]]/Table2[[#This Row],[goal]]</f>
        <v>1.1973333333333334</v>
      </c>
      <c r="P2193" s="8">
        <f>Table2[[#This Row],[pledged]]/Table2[[#This Row],[backers_count]]</f>
        <v>35.92</v>
      </c>
      <c r="Q2193" t="str">
        <f>LEFT(Table2[[#This Row],[Category and Sub-Category]],FIND("/",Table2[[#This Row],[Category and Sub-Category]],1)-1)</f>
        <v>games</v>
      </c>
      <c r="R2193" t="str">
        <f>RIGHT(Table2[[#This Row],[Category and Sub-Category]],LEN(Table2[[#This Row],[Category and Sub-Category]])-FIND("/",Table2[[#This Row],[Category and Sub-Category]],1))</f>
        <v>tabletop games</v>
      </c>
      <c r="S2193" s="13">
        <f>(((Table2[[#This Row],[launched_at]]/60)/60)/24)+DATE(1970,1,1)</f>
        <v>42768.833645833336</v>
      </c>
      <c r="T2193" s="13">
        <f>(((Table2[[#This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Table2[[#This Row],[pledged]]/Table2[[#This Row],[goal]]</f>
        <v>10.812401666666668</v>
      </c>
      <c r="P2194" s="8">
        <f>Table2[[#This Row],[pledged]]/Table2[[#This Row],[backers_count]]</f>
        <v>40.070667078443485</v>
      </c>
      <c r="Q2194" t="str">
        <f>LEFT(Table2[[#This Row],[Category and Sub-Category]],FIND("/",Table2[[#This Row],[Category and Sub-Category]],1)-1)</f>
        <v>games</v>
      </c>
      <c r="R2194" t="str">
        <f>RIGHT(Table2[[#This Row],[Category and Sub-Category]],LEN(Table2[[#This Row],[Category and Sub-Category]])-FIND("/",Table2[[#This Row],[Category and Sub-Category]],1))</f>
        <v>tabletop games</v>
      </c>
      <c r="S2194" s="13">
        <f>(((Table2[[#This Row],[launched_at]]/60)/60)/24)+DATE(1970,1,1)</f>
        <v>42691.8512037037</v>
      </c>
      <c r="T2194" s="13">
        <f>(((Table2[[#This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Table2[[#This Row],[pledged]]/Table2[[#This Row],[goal]]</f>
        <v>4.5237333333333334</v>
      </c>
      <c r="P2195" s="8">
        <f>Table2[[#This Row],[pledged]]/Table2[[#This Row],[backers_count]]</f>
        <v>75.647714604236342</v>
      </c>
      <c r="Q2195" t="str">
        <f>LEFT(Table2[[#This Row],[Category and Sub-Category]],FIND("/",Table2[[#This Row],[Category and Sub-Category]],1)-1)</f>
        <v>games</v>
      </c>
      <c r="R2195" t="str">
        <f>RIGHT(Table2[[#This Row],[Category and Sub-Category]],LEN(Table2[[#This Row],[Category and Sub-Category]])-FIND("/",Table2[[#This Row],[Category and Sub-Category]],1))</f>
        <v>tabletop games</v>
      </c>
      <c r="S2195" s="13">
        <f>(((Table2[[#This Row],[launched_at]]/60)/60)/24)+DATE(1970,1,1)</f>
        <v>42664.405925925923</v>
      </c>
      <c r="T2195" s="13">
        <f>(((Table2[[#This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Table2[[#This Row],[pledged]]/Table2[[#This Row],[goal]]</f>
        <v>5.3737000000000004</v>
      </c>
      <c r="P2196" s="8">
        <f>Table2[[#This Row],[pledged]]/Table2[[#This Row],[backers_count]]</f>
        <v>61.203872437357631</v>
      </c>
      <c r="Q2196" t="str">
        <f>LEFT(Table2[[#This Row],[Category and Sub-Category]],FIND("/",Table2[[#This Row],[Category and Sub-Category]],1)-1)</f>
        <v>games</v>
      </c>
      <c r="R2196" t="str">
        <f>RIGHT(Table2[[#This Row],[Category and Sub-Category]],LEN(Table2[[#This Row],[Category and Sub-Category]])-FIND("/",Table2[[#This Row],[Category and Sub-Category]],1))</f>
        <v>tabletop games</v>
      </c>
      <c r="S2196" s="13">
        <f>(((Table2[[#This Row],[launched_at]]/60)/60)/24)+DATE(1970,1,1)</f>
        <v>42425.757986111115</v>
      </c>
      <c r="T2196" s="13">
        <f>(((Table2[[#This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Table2[[#This Row],[pledged]]/Table2[[#This Row],[goal]]</f>
        <v>1.2032608695652174</v>
      </c>
      <c r="P2197" s="8">
        <f>Table2[[#This Row],[pledged]]/Table2[[#This Row],[backers_count]]</f>
        <v>48.130434782608695</v>
      </c>
      <c r="Q2197" t="str">
        <f>LEFT(Table2[[#This Row],[Category and Sub-Category]],FIND("/",Table2[[#This Row],[Category and Sub-Category]],1)-1)</f>
        <v>games</v>
      </c>
      <c r="R2197" t="str">
        <f>RIGHT(Table2[[#This Row],[Category and Sub-Category]],LEN(Table2[[#This Row],[Category and Sub-Category]])-FIND("/",Table2[[#This Row],[Category and Sub-Category]],1))</f>
        <v>tabletop games</v>
      </c>
      <c r="S2197" s="13">
        <f>(((Table2[[#This Row],[launched_at]]/60)/60)/24)+DATE(1970,1,1)</f>
        <v>42197.771990740745</v>
      </c>
      <c r="T2197" s="13">
        <f>(((Table2[[#This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Table2[[#This Row],[pledged]]/Table2[[#This Row],[goal]]</f>
        <v>1.1383571428571428</v>
      </c>
      <c r="P2198" s="8">
        <f>Table2[[#This Row],[pledged]]/Table2[[#This Row],[backers_count]]</f>
        <v>68.106837606837601</v>
      </c>
      <c r="Q2198" t="str">
        <f>LEFT(Table2[[#This Row],[Category and Sub-Category]],FIND("/",Table2[[#This Row],[Category and Sub-Category]],1)-1)</f>
        <v>games</v>
      </c>
      <c r="R2198" t="str">
        <f>RIGHT(Table2[[#This Row],[Category and Sub-Category]],LEN(Table2[[#This Row],[Category and Sub-Category]])-FIND("/",Table2[[#This Row],[Category and Sub-Category]],1))</f>
        <v>tabletop games</v>
      </c>
      <c r="S2198" s="13">
        <f>(((Table2[[#This Row],[launched_at]]/60)/60)/24)+DATE(1970,1,1)</f>
        <v>42675.487291666665</v>
      </c>
      <c r="T2198" s="13">
        <f>(((Table2[[#This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Table2[[#This Row],[pledged]]/Table2[[#This Row],[goal]]</f>
        <v>9.5103109999999997</v>
      </c>
      <c r="P2199" s="8">
        <f>Table2[[#This Row],[pledged]]/Table2[[#This Row],[backers_count]]</f>
        <v>65.891300230946882</v>
      </c>
      <c r="Q2199" t="str">
        <f>LEFT(Table2[[#This Row],[Category and Sub-Category]],FIND("/",Table2[[#This Row],[Category and Sub-Category]],1)-1)</f>
        <v>games</v>
      </c>
      <c r="R2199" t="str">
        <f>RIGHT(Table2[[#This Row],[Category and Sub-Category]],LEN(Table2[[#This Row],[Category and Sub-Category]])-FIND("/",Table2[[#This Row],[Category and Sub-Category]],1))</f>
        <v>tabletop games</v>
      </c>
      <c r="S2199" s="13">
        <f>(((Table2[[#This Row],[launched_at]]/60)/60)/24)+DATE(1970,1,1)</f>
        <v>42033.584016203706</v>
      </c>
      <c r="T2199" s="13">
        <f>(((Table2[[#This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Table2[[#This Row],[pledged]]/Table2[[#This Row],[goal]]</f>
        <v>1.3289249999999999</v>
      </c>
      <c r="P2200" s="8">
        <f>Table2[[#This Row],[pledged]]/Table2[[#This Row],[backers_count]]</f>
        <v>81.654377880184327</v>
      </c>
      <c r="Q2200" t="str">
        <f>LEFT(Table2[[#This Row],[Category and Sub-Category]],FIND("/",Table2[[#This Row],[Category and Sub-Category]],1)-1)</f>
        <v>games</v>
      </c>
      <c r="R2200" t="str">
        <f>RIGHT(Table2[[#This Row],[Category and Sub-Category]],LEN(Table2[[#This Row],[Category and Sub-Category]])-FIND("/",Table2[[#This Row],[Category and Sub-Category]],1))</f>
        <v>tabletop games</v>
      </c>
      <c r="S2200" s="13">
        <f>(((Table2[[#This Row],[launched_at]]/60)/60)/24)+DATE(1970,1,1)</f>
        <v>42292.513888888891</v>
      </c>
      <c r="T2200" s="13">
        <f>(((Table2[[#This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Table2[[#This Row],[pledged]]/Table2[[#This Row],[goal]]</f>
        <v>1.4697777777777778</v>
      </c>
      <c r="P2201" s="8">
        <f>Table2[[#This Row],[pledged]]/Table2[[#This Row],[backers_count]]</f>
        <v>52.701195219123505</v>
      </c>
      <c r="Q2201" t="str">
        <f>LEFT(Table2[[#This Row],[Category and Sub-Category]],FIND("/",Table2[[#This Row],[Category and Sub-Category]],1)-1)</f>
        <v>games</v>
      </c>
      <c r="R2201" t="str">
        <f>RIGHT(Table2[[#This Row],[Category and Sub-Category]],LEN(Table2[[#This Row],[Category and Sub-Category]])-FIND("/",Table2[[#This Row],[Category and Sub-Category]],1))</f>
        <v>tabletop games</v>
      </c>
      <c r="S2201" s="13">
        <f>(((Table2[[#This Row],[launched_at]]/60)/60)/24)+DATE(1970,1,1)</f>
        <v>42262.416643518518</v>
      </c>
      <c r="T2201" s="13">
        <f>(((Table2[[#This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Table2[[#This Row],[pledged]]/Table2[[#This Row],[goal]]</f>
        <v>5.4215</v>
      </c>
      <c r="P2202" s="8">
        <f>Table2[[#This Row],[pledged]]/Table2[[#This Row],[backers_count]]</f>
        <v>41.228136882129277</v>
      </c>
      <c r="Q2202" t="str">
        <f>LEFT(Table2[[#This Row],[Category and Sub-Category]],FIND("/",Table2[[#This Row],[Category and Sub-Category]],1)-1)</f>
        <v>games</v>
      </c>
      <c r="R2202" t="str">
        <f>RIGHT(Table2[[#This Row],[Category and Sub-Category]],LEN(Table2[[#This Row],[Category and Sub-Category]])-FIND("/",Table2[[#This Row],[Category and Sub-Category]],1))</f>
        <v>tabletop games</v>
      </c>
      <c r="S2202" s="13">
        <f>(((Table2[[#This Row],[launched_at]]/60)/60)/24)+DATE(1970,1,1)</f>
        <v>42163.625787037032</v>
      </c>
      <c r="T2202" s="13">
        <f>(((Table2[[#This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Table2[[#This Row],[pledged]]/Table2[[#This Row],[goal]]</f>
        <v>3.8271818181818182</v>
      </c>
      <c r="P2203" s="8">
        <f>Table2[[#This Row],[pledged]]/Table2[[#This Row],[backers_count]]</f>
        <v>15.035357142857142</v>
      </c>
      <c r="Q2203" t="str">
        <f>LEFT(Table2[[#This Row],[Category and Sub-Category]],FIND("/",Table2[[#This Row],[Category and Sub-Category]],1)-1)</f>
        <v>music</v>
      </c>
      <c r="R2203" t="str">
        <f>RIGHT(Table2[[#This Row],[Category and Sub-Category]],LEN(Table2[[#This Row],[Category and Sub-Category]])-FIND("/",Table2[[#This Row],[Category and Sub-Category]],1))</f>
        <v>electronic music</v>
      </c>
      <c r="S2203" s="13">
        <f>(((Table2[[#This Row],[launched_at]]/60)/60)/24)+DATE(1970,1,1)</f>
        <v>41276.846817129634</v>
      </c>
      <c r="T2203" s="13">
        <f>(((Table2[[#This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Table2[[#This Row],[pledged]]/Table2[[#This Row],[goal]]</f>
        <v>7.0418124999999998</v>
      </c>
      <c r="P2204" s="8">
        <f>Table2[[#This Row],[pledged]]/Table2[[#This Row],[backers_count]]</f>
        <v>39.066920943134534</v>
      </c>
      <c r="Q2204" t="str">
        <f>LEFT(Table2[[#This Row],[Category and Sub-Category]],FIND("/",Table2[[#This Row],[Category and Sub-Category]],1)-1)</f>
        <v>music</v>
      </c>
      <c r="R2204" t="str">
        <f>RIGHT(Table2[[#This Row],[Category and Sub-Category]],LEN(Table2[[#This Row],[Category and Sub-Category]])-FIND("/",Table2[[#This Row],[Category and Sub-Category]],1))</f>
        <v>electronic music</v>
      </c>
      <c r="S2204" s="13">
        <f>(((Table2[[#This Row],[launched_at]]/60)/60)/24)+DATE(1970,1,1)</f>
        <v>41184.849166666667</v>
      </c>
      <c r="T2204" s="13">
        <f>(((Table2[[#This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Table2[[#This Row],[pledged]]/Table2[[#This Row],[goal]]</f>
        <v>1.0954999999999999</v>
      </c>
      <c r="P2205" s="8">
        <f>Table2[[#This Row],[pledged]]/Table2[[#This Row],[backers_count]]</f>
        <v>43.82</v>
      </c>
      <c r="Q2205" t="str">
        <f>LEFT(Table2[[#This Row],[Category and Sub-Category]],FIND("/",Table2[[#This Row],[Category and Sub-Category]],1)-1)</f>
        <v>music</v>
      </c>
      <c r="R2205" t="str">
        <f>RIGHT(Table2[[#This Row],[Category and Sub-Category]],LEN(Table2[[#This Row],[Category and Sub-Category]])-FIND("/",Table2[[#This Row],[Category and Sub-Category]],1))</f>
        <v>electronic music</v>
      </c>
      <c r="S2205" s="13">
        <f>(((Table2[[#This Row],[launched_at]]/60)/60)/24)+DATE(1970,1,1)</f>
        <v>42241.85974537037</v>
      </c>
      <c r="T2205" s="13">
        <f>(((Table2[[#This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Table2[[#This Row],[pledged]]/Table2[[#This Row],[goal]]</f>
        <v>1.3286666666666667</v>
      </c>
      <c r="P2206" s="8">
        <f>Table2[[#This Row],[pledged]]/Table2[[#This Row],[backers_count]]</f>
        <v>27.301369863013697</v>
      </c>
      <c r="Q2206" t="str">
        <f>LEFT(Table2[[#This Row],[Category and Sub-Category]],FIND("/",Table2[[#This Row],[Category and Sub-Category]],1)-1)</f>
        <v>music</v>
      </c>
      <c r="R2206" t="str">
        <f>RIGHT(Table2[[#This Row],[Category and Sub-Category]],LEN(Table2[[#This Row],[Category and Sub-Category]])-FIND("/",Table2[[#This Row],[Category and Sub-Category]],1))</f>
        <v>electronic music</v>
      </c>
      <c r="S2206" s="13">
        <f>(((Table2[[#This Row],[launched_at]]/60)/60)/24)+DATE(1970,1,1)</f>
        <v>41312.311562499999</v>
      </c>
      <c r="T2206" s="13">
        <f>(((Table2[[#This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Table2[[#This Row],[pledged]]/Table2[[#This Row],[goal]]</f>
        <v>1.52</v>
      </c>
      <c r="P2207" s="8">
        <f>Table2[[#This Row],[pledged]]/Table2[[#This Row],[backers_count]]</f>
        <v>42.222222222222221</v>
      </c>
      <c r="Q2207" t="str">
        <f>LEFT(Table2[[#This Row],[Category and Sub-Category]],FIND("/",Table2[[#This Row],[Category and Sub-Category]],1)-1)</f>
        <v>music</v>
      </c>
      <c r="R2207" t="str">
        <f>RIGHT(Table2[[#This Row],[Category and Sub-Category]],LEN(Table2[[#This Row],[Category and Sub-Category]])-FIND("/",Table2[[#This Row],[Category and Sub-Category]],1))</f>
        <v>electronic music</v>
      </c>
      <c r="S2207" s="13">
        <f>(((Table2[[#This Row],[launched_at]]/60)/60)/24)+DATE(1970,1,1)</f>
        <v>41031.82163194444</v>
      </c>
      <c r="T2207" s="13">
        <f>(((Table2[[#This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Table2[[#This Row],[pledged]]/Table2[[#This Row],[goal]]</f>
        <v>1.0272727272727273</v>
      </c>
      <c r="P2208" s="8">
        <f>Table2[[#This Row],[pledged]]/Table2[[#This Row],[backers_count]]</f>
        <v>33.235294117647058</v>
      </c>
      <c r="Q2208" t="str">
        <f>LEFT(Table2[[#This Row],[Category and Sub-Category]],FIND("/",Table2[[#This Row],[Category and Sub-Category]],1)-1)</f>
        <v>music</v>
      </c>
      <c r="R2208" t="str">
        <f>RIGHT(Table2[[#This Row],[Category and Sub-Category]],LEN(Table2[[#This Row],[Category and Sub-Category]])-FIND("/",Table2[[#This Row],[Category and Sub-Category]],1))</f>
        <v>electronic music</v>
      </c>
      <c r="S2208" s="13">
        <f>(((Table2[[#This Row],[launched_at]]/60)/60)/24)+DATE(1970,1,1)</f>
        <v>40997.257222222222</v>
      </c>
      <c r="T2208" s="13">
        <f>(((Table2[[#This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Table2[[#This Row],[pledged]]/Table2[[#This Row],[goal]]</f>
        <v>1</v>
      </c>
      <c r="P2209" s="8">
        <f>Table2[[#This Row],[pledged]]/Table2[[#This Row],[backers_count]]</f>
        <v>285.71428571428572</v>
      </c>
      <c r="Q2209" t="str">
        <f>LEFT(Table2[[#This Row],[Category and Sub-Category]],FIND("/",Table2[[#This Row],[Category and Sub-Category]],1)-1)</f>
        <v>music</v>
      </c>
      <c r="R2209" t="str">
        <f>RIGHT(Table2[[#This Row],[Category and Sub-Category]],LEN(Table2[[#This Row],[Category and Sub-Category]])-FIND("/",Table2[[#This Row],[Category and Sub-Category]],1))</f>
        <v>electronic music</v>
      </c>
      <c r="S2209" s="13">
        <f>(((Table2[[#This Row],[launched_at]]/60)/60)/24)+DATE(1970,1,1)</f>
        <v>41564.194131944445</v>
      </c>
      <c r="T2209" s="13">
        <f>(((Table2[[#This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Table2[[#This Row],[pledged]]/Table2[[#This Row],[goal]]</f>
        <v>1.016</v>
      </c>
      <c r="P2210" s="8">
        <f>Table2[[#This Row],[pledged]]/Table2[[#This Row],[backers_count]]</f>
        <v>42.333333333333336</v>
      </c>
      <c r="Q2210" t="str">
        <f>LEFT(Table2[[#This Row],[Category and Sub-Category]],FIND("/",Table2[[#This Row],[Category and Sub-Category]],1)-1)</f>
        <v>music</v>
      </c>
      <c r="R2210" t="str">
        <f>RIGHT(Table2[[#This Row],[Category and Sub-Category]],LEN(Table2[[#This Row],[Category and Sub-Category]])-FIND("/",Table2[[#This Row],[Category and Sub-Category]],1))</f>
        <v>electronic music</v>
      </c>
      <c r="S2210" s="13">
        <f>(((Table2[[#This Row],[launched_at]]/60)/60)/24)+DATE(1970,1,1)</f>
        <v>40946.882245370369</v>
      </c>
      <c r="T2210" s="13">
        <f>(((Table2[[#This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Table2[[#This Row],[pledged]]/Table2[[#This Row],[goal]]</f>
        <v>1.508</v>
      </c>
      <c r="P2211" s="8">
        <f>Table2[[#This Row],[pledged]]/Table2[[#This Row],[backers_count]]</f>
        <v>50.266666666666666</v>
      </c>
      <c r="Q2211" t="str">
        <f>LEFT(Table2[[#This Row],[Category and Sub-Category]],FIND("/",Table2[[#This Row],[Category and Sub-Category]],1)-1)</f>
        <v>music</v>
      </c>
      <c r="R2211" t="str">
        <f>RIGHT(Table2[[#This Row],[Category and Sub-Category]],LEN(Table2[[#This Row],[Category and Sub-Category]])-FIND("/",Table2[[#This Row],[Category and Sub-Category]],1))</f>
        <v>electronic music</v>
      </c>
      <c r="S2211" s="13">
        <f>(((Table2[[#This Row],[launched_at]]/60)/60)/24)+DATE(1970,1,1)</f>
        <v>41732.479675925926</v>
      </c>
      <c r="T2211" s="13">
        <f>(((Table2[[#This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Table2[[#This Row],[pledged]]/Table2[[#This Row],[goal]]</f>
        <v>1.11425</v>
      </c>
      <c r="P2212" s="8">
        <f>Table2[[#This Row],[pledged]]/Table2[[#This Row],[backers_count]]</f>
        <v>61.902777777777779</v>
      </c>
      <c r="Q2212" t="str">
        <f>LEFT(Table2[[#This Row],[Category and Sub-Category]],FIND("/",Table2[[#This Row],[Category and Sub-Category]],1)-1)</f>
        <v>music</v>
      </c>
      <c r="R2212" t="str">
        <f>RIGHT(Table2[[#This Row],[Category and Sub-Category]],LEN(Table2[[#This Row],[Category and Sub-Category]])-FIND("/",Table2[[#This Row],[Category and Sub-Category]],1))</f>
        <v>electronic music</v>
      </c>
      <c r="S2212" s="13">
        <f>(((Table2[[#This Row],[launched_at]]/60)/60)/24)+DATE(1970,1,1)</f>
        <v>40956.066087962965</v>
      </c>
      <c r="T2212" s="13">
        <f>(((Table2[[#This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Table2[[#This Row],[pledged]]/Table2[[#This Row],[goal]]</f>
        <v>1.956</v>
      </c>
      <c r="P2213" s="8">
        <f>Table2[[#This Row],[pledged]]/Table2[[#This Row],[backers_count]]</f>
        <v>40.75</v>
      </c>
      <c r="Q2213" t="str">
        <f>LEFT(Table2[[#This Row],[Category and Sub-Category]],FIND("/",Table2[[#This Row],[Category and Sub-Category]],1)-1)</f>
        <v>music</v>
      </c>
      <c r="R2213" t="str">
        <f>RIGHT(Table2[[#This Row],[Category and Sub-Category]],LEN(Table2[[#This Row],[Category and Sub-Category]])-FIND("/",Table2[[#This Row],[Category and Sub-Category]],1))</f>
        <v>electronic music</v>
      </c>
      <c r="S2213" s="13">
        <f>(((Table2[[#This Row],[launched_at]]/60)/60)/24)+DATE(1970,1,1)</f>
        <v>41716.785011574073</v>
      </c>
      <c r="T2213" s="13">
        <f>(((Table2[[#This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Table2[[#This Row],[pledged]]/Table2[[#This Row],[goal]]</f>
        <v>1.1438333333333333</v>
      </c>
      <c r="P2214" s="8">
        <f>Table2[[#This Row],[pledged]]/Table2[[#This Row],[backers_count]]</f>
        <v>55.796747967479675</v>
      </c>
      <c r="Q2214" t="str">
        <f>LEFT(Table2[[#This Row],[Category and Sub-Category]],FIND("/",Table2[[#This Row],[Category and Sub-Category]],1)-1)</f>
        <v>music</v>
      </c>
      <c r="R2214" t="str">
        <f>RIGHT(Table2[[#This Row],[Category and Sub-Category]],LEN(Table2[[#This Row],[Category and Sub-Category]])-FIND("/",Table2[[#This Row],[Category and Sub-Category]],1))</f>
        <v>electronic music</v>
      </c>
      <c r="S2214" s="13">
        <f>(((Table2[[#This Row],[launched_at]]/60)/60)/24)+DATE(1970,1,1)</f>
        <v>41548.747418981482</v>
      </c>
      <c r="T2214" s="13">
        <f>(((Table2[[#This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Table2[[#This Row],[pledged]]/Table2[[#This Row],[goal]]</f>
        <v>2</v>
      </c>
      <c r="P2215" s="8">
        <f>Table2[[#This Row],[pledged]]/Table2[[#This Row],[backers_count]]</f>
        <v>10</v>
      </c>
      <c r="Q2215" t="str">
        <f>LEFT(Table2[[#This Row],[Category and Sub-Category]],FIND("/",Table2[[#This Row],[Category and Sub-Category]],1)-1)</f>
        <v>music</v>
      </c>
      <c r="R2215" t="str">
        <f>RIGHT(Table2[[#This Row],[Category and Sub-Category]],LEN(Table2[[#This Row],[Category and Sub-Category]])-FIND("/",Table2[[#This Row],[Category and Sub-Category]],1))</f>
        <v>electronic music</v>
      </c>
      <c r="S2215" s="13">
        <f>(((Table2[[#This Row],[launched_at]]/60)/60)/24)+DATE(1970,1,1)</f>
        <v>42109.826145833329</v>
      </c>
      <c r="T2215" s="13">
        <f>(((Table2[[#This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Table2[[#This Row],[pledged]]/Table2[[#This Row],[goal]]</f>
        <v>2.9250166666666666</v>
      </c>
      <c r="P2216" s="8">
        <f>Table2[[#This Row],[pledged]]/Table2[[#This Row],[backers_count]]</f>
        <v>73.125416666666666</v>
      </c>
      <c r="Q2216" t="str">
        <f>LEFT(Table2[[#This Row],[Category and Sub-Category]],FIND("/",Table2[[#This Row],[Category and Sub-Category]],1)-1)</f>
        <v>music</v>
      </c>
      <c r="R2216" t="str">
        <f>RIGHT(Table2[[#This Row],[Category and Sub-Category]],LEN(Table2[[#This Row],[Category and Sub-Category]])-FIND("/",Table2[[#This Row],[Category and Sub-Category]],1))</f>
        <v>electronic music</v>
      </c>
      <c r="S2216" s="13">
        <f>(((Table2[[#This Row],[launched_at]]/60)/60)/24)+DATE(1970,1,1)</f>
        <v>41646.792222222226</v>
      </c>
      <c r="T2216" s="13">
        <f>(((Table2[[#This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Table2[[#This Row],[pledged]]/Table2[[#This Row],[goal]]</f>
        <v>1.5636363636363637</v>
      </c>
      <c r="P2217" s="8">
        <f>Table2[[#This Row],[pledged]]/Table2[[#This Row],[backers_count]]</f>
        <v>26.060606060606062</v>
      </c>
      <c r="Q2217" t="str">
        <f>LEFT(Table2[[#This Row],[Category and Sub-Category]],FIND("/",Table2[[#This Row],[Category and Sub-Category]],1)-1)</f>
        <v>music</v>
      </c>
      <c r="R2217" t="str">
        <f>RIGHT(Table2[[#This Row],[Category and Sub-Category]],LEN(Table2[[#This Row],[Category and Sub-Category]])-FIND("/",Table2[[#This Row],[Category and Sub-Category]],1))</f>
        <v>electronic music</v>
      </c>
      <c r="S2217" s="13">
        <f>(((Table2[[#This Row],[launched_at]]/60)/60)/24)+DATE(1970,1,1)</f>
        <v>40958.717268518521</v>
      </c>
      <c r="T2217" s="13">
        <f>(((Table2[[#This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Table2[[#This Row],[pledged]]/Table2[[#This Row],[goal]]</f>
        <v>1.0566666666666666</v>
      </c>
      <c r="P2218" s="8">
        <f>Table2[[#This Row],[pledged]]/Table2[[#This Row],[backers_count]]</f>
        <v>22.642857142857142</v>
      </c>
      <c r="Q2218" t="str">
        <f>LEFT(Table2[[#This Row],[Category and Sub-Category]],FIND("/",Table2[[#This Row],[Category and Sub-Category]],1)-1)</f>
        <v>music</v>
      </c>
      <c r="R2218" t="str">
        <f>RIGHT(Table2[[#This Row],[Category and Sub-Category]],LEN(Table2[[#This Row],[Category and Sub-Category]])-FIND("/",Table2[[#This Row],[Category and Sub-Category]],1))</f>
        <v>electronic music</v>
      </c>
      <c r="S2218" s="13">
        <f>(((Table2[[#This Row],[launched_at]]/60)/60)/24)+DATE(1970,1,1)</f>
        <v>42194.751678240747</v>
      </c>
      <c r="T2218" s="13">
        <f>(((Table2[[#This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Table2[[#This Row],[pledged]]/Table2[[#This Row],[goal]]</f>
        <v>1.0119047619047619</v>
      </c>
      <c r="P2219" s="8">
        <f>Table2[[#This Row],[pledged]]/Table2[[#This Row],[backers_count]]</f>
        <v>47.222222222222221</v>
      </c>
      <c r="Q2219" t="str">
        <f>LEFT(Table2[[#This Row],[Category and Sub-Category]],FIND("/",Table2[[#This Row],[Category and Sub-Category]],1)-1)</f>
        <v>music</v>
      </c>
      <c r="R2219" t="str">
        <f>RIGHT(Table2[[#This Row],[Category and Sub-Category]],LEN(Table2[[#This Row],[Category and Sub-Category]])-FIND("/",Table2[[#This Row],[Category and Sub-Category]],1))</f>
        <v>electronic music</v>
      </c>
      <c r="S2219" s="13">
        <f>(((Table2[[#This Row],[launched_at]]/60)/60)/24)+DATE(1970,1,1)</f>
        <v>42299.776770833334</v>
      </c>
      <c r="T2219" s="13">
        <f>(((Table2[[#This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Table2[[#This Row],[pledged]]/Table2[[#This Row],[goal]]</f>
        <v>1.2283299999999999</v>
      </c>
      <c r="P2220" s="8">
        <f>Table2[[#This Row],[pledged]]/Table2[[#This Row],[backers_count]]</f>
        <v>32.324473684210524</v>
      </c>
      <c r="Q2220" t="str">
        <f>LEFT(Table2[[#This Row],[Category and Sub-Category]],FIND("/",Table2[[#This Row],[Category and Sub-Category]],1)-1)</f>
        <v>music</v>
      </c>
      <c r="R2220" t="str">
        <f>RIGHT(Table2[[#This Row],[Category and Sub-Category]],LEN(Table2[[#This Row],[Category and Sub-Category]])-FIND("/",Table2[[#This Row],[Category and Sub-Category]],1))</f>
        <v>electronic music</v>
      </c>
      <c r="S2220" s="13">
        <f>(((Table2[[#This Row],[launched_at]]/60)/60)/24)+DATE(1970,1,1)</f>
        <v>41127.812303240738</v>
      </c>
      <c r="T2220" s="13">
        <f>(((Table2[[#This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Table2[[#This Row],[pledged]]/Table2[[#This Row],[goal]]</f>
        <v>1.0149999999999999</v>
      </c>
      <c r="P2221" s="8">
        <f>Table2[[#This Row],[pledged]]/Table2[[#This Row],[backers_count]]</f>
        <v>53.421052631578945</v>
      </c>
      <c r="Q2221" t="str">
        <f>LEFT(Table2[[#This Row],[Category and Sub-Category]],FIND("/",Table2[[#This Row],[Category and Sub-Category]],1)-1)</f>
        <v>music</v>
      </c>
      <c r="R2221" t="str">
        <f>RIGHT(Table2[[#This Row],[Category and Sub-Category]],LEN(Table2[[#This Row],[Category and Sub-Category]])-FIND("/",Table2[[#This Row],[Category and Sub-Category]],1))</f>
        <v>electronic music</v>
      </c>
      <c r="S2221" s="13">
        <f>(((Table2[[#This Row],[launched_at]]/60)/60)/24)+DATE(1970,1,1)</f>
        <v>42205.718888888892</v>
      </c>
      <c r="T2221" s="13">
        <f>(((Table2[[#This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Table2[[#This Row],[pledged]]/Table2[[#This Row],[goal]]</f>
        <v>1.0114285714285713</v>
      </c>
      <c r="P2222" s="8">
        <f>Table2[[#This Row],[pledged]]/Table2[[#This Row],[backers_count]]</f>
        <v>51.304347826086953</v>
      </c>
      <c r="Q2222" t="str">
        <f>LEFT(Table2[[#This Row],[Category and Sub-Category]],FIND("/",Table2[[#This Row],[Category and Sub-Category]],1)-1)</f>
        <v>music</v>
      </c>
      <c r="R2222" t="str">
        <f>RIGHT(Table2[[#This Row],[Category and Sub-Category]],LEN(Table2[[#This Row],[Category and Sub-Category]])-FIND("/",Table2[[#This Row],[Category and Sub-Category]],1))</f>
        <v>electronic music</v>
      </c>
      <c r="S2222" s="13">
        <f>(((Table2[[#This Row],[launched_at]]/60)/60)/24)+DATE(1970,1,1)</f>
        <v>41452.060601851852</v>
      </c>
      <c r="T2222" s="13">
        <f>(((Table2[[#This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Table2[[#This Row],[pledged]]/Table2[[#This Row],[goal]]</f>
        <v>1.0811999999999999</v>
      </c>
      <c r="P2223" s="8">
        <f>Table2[[#This Row],[pledged]]/Table2[[#This Row],[backers_count]]</f>
        <v>37.197247706422019</v>
      </c>
      <c r="Q2223" t="str">
        <f>LEFT(Table2[[#This Row],[Category and Sub-Category]],FIND("/",Table2[[#This Row],[Category and Sub-Category]],1)-1)</f>
        <v>games</v>
      </c>
      <c r="R2223" t="str">
        <f>RIGHT(Table2[[#This Row],[Category and Sub-Category]],LEN(Table2[[#This Row],[Category and Sub-Category]])-FIND("/",Table2[[#This Row],[Category and Sub-Category]],1))</f>
        <v>tabletop games</v>
      </c>
      <c r="S2223" s="13">
        <f>(((Table2[[#This Row],[launched_at]]/60)/60)/24)+DATE(1970,1,1)</f>
        <v>42452.666770833333</v>
      </c>
      <c r="T2223" s="13">
        <f>(((Table2[[#This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Table2[[#This Row],[pledged]]/Table2[[#This Row],[goal]]</f>
        <v>1.6259999999999999</v>
      </c>
      <c r="P2224" s="8">
        <f>Table2[[#This Row],[pledged]]/Table2[[#This Row],[backers_count]]</f>
        <v>27.1</v>
      </c>
      <c r="Q2224" t="str">
        <f>LEFT(Table2[[#This Row],[Category and Sub-Category]],FIND("/",Table2[[#This Row],[Category and Sub-Category]],1)-1)</f>
        <v>games</v>
      </c>
      <c r="R2224" t="str">
        <f>RIGHT(Table2[[#This Row],[Category and Sub-Category]],LEN(Table2[[#This Row],[Category and Sub-Category]])-FIND("/",Table2[[#This Row],[Category and Sub-Category]],1))</f>
        <v>tabletop games</v>
      </c>
      <c r="S2224" s="13">
        <f>(((Table2[[#This Row],[launched_at]]/60)/60)/24)+DATE(1970,1,1)</f>
        <v>40906.787581018521</v>
      </c>
      <c r="T2224" s="13">
        <f>(((Table2[[#This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Table2[[#This Row],[pledged]]/Table2[[#This Row],[goal]]</f>
        <v>1.0580000000000001</v>
      </c>
      <c r="P2225" s="8">
        <f>Table2[[#This Row],[pledged]]/Table2[[#This Row],[backers_count]]</f>
        <v>206.31</v>
      </c>
      <c r="Q2225" t="str">
        <f>LEFT(Table2[[#This Row],[Category and Sub-Category]],FIND("/",Table2[[#This Row],[Category and Sub-Category]],1)-1)</f>
        <v>games</v>
      </c>
      <c r="R2225" t="str">
        <f>RIGHT(Table2[[#This Row],[Category and Sub-Category]],LEN(Table2[[#This Row],[Category and Sub-Category]])-FIND("/",Table2[[#This Row],[Category and Sub-Category]],1))</f>
        <v>tabletop games</v>
      </c>
      <c r="S2225" s="13">
        <f>(((Table2[[#This Row],[launched_at]]/60)/60)/24)+DATE(1970,1,1)</f>
        <v>42152.640833333338</v>
      </c>
      <c r="T2225" s="13">
        <f>(((Table2[[#This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Table2[[#This Row],[pledged]]/Table2[[#This Row],[goal]]</f>
        <v>2.4315000000000002</v>
      </c>
      <c r="P2226" s="8">
        <f>Table2[[#This Row],[pledged]]/Table2[[#This Row],[backers_count]]</f>
        <v>82.145270270270274</v>
      </c>
      <c r="Q2226" t="str">
        <f>LEFT(Table2[[#This Row],[Category and Sub-Category]],FIND("/",Table2[[#This Row],[Category and Sub-Category]],1)-1)</f>
        <v>games</v>
      </c>
      <c r="R2226" t="str">
        <f>RIGHT(Table2[[#This Row],[Category and Sub-Category]],LEN(Table2[[#This Row],[Category and Sub-Category]])-FIND("/",Table2[[#This Row],[Category and Sub-Category]],1))</f>
        <v>tabletop games</v>
      </c>
      <c r="S2226" s="13">
        <f>(((Table2[[#This Row],[launched_at]]/60)/60)/24)+DATE(1970,1,1)</f>
        <v>42644.667534722219</v>
      </c>
      <c r="T2226" s="13">
        <f>(((Table2[[#This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Table2[[#This Row],[pledged]]/Table2[[#This Row],[goal]]</f>
        <v>9.4483338095238096</v>
      </c>
      <c r="P2227" s="8">
        <f>Table2[[#This Row],[pledged]]/Table2[[#This Row],[backers_count]]</f>
        <v>164.79651993355483</v>
      </c>
      <c r="Q2227" t="str">
        <f>LEFT(Table2[[#This Row],[Category and Sub-Category]],FIND("/",Table2[[#This Row],[Category and Sub-Category]],1)-1)</f>
        <v>games</v>
      </c>
      <c r="R2227" t="str">
        <f>RIGHT(Table2[[#This Row],[Category and Sub-Category]],LEN(Table2[[#This Row],[Category and Sub-Category]])-FIND("/",Table2[[#This Row],[Category and Sub-Category]],1))</f>
        <v>tabletop games</v>
      </c>
      <c r="S2227" s="13">
        <f>(((Table2[[#This Row],[launched_at]]/60)/60)/24)+DATE(1970,1,1)</f>
        <v>41873.79184027778</v>
      </c>
      <c r="T2227" s="13">
        <f>(((Table2[[#This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Table2[[#This Row],[pledged]]/Table2[[#This Row],[goal]]</f>
        <v>1.0846283333333333</v>
      </c>
      <c r="P2228" s="8">
        <f>Table2[[#This Row],[pledged]]/Table2[[#This Row],[backers_count]]</f>
        <v>60.820280373831778</v>
      </c>
      <c r="Q2228" t="str">
        <f>LEFT(Table2[[#This Row],[Category and Sub-Category]],FIND("/",Table2[[#This Row],[Category and Sub-Category]],1)-1)</f>
        <v>games</v>
      </c>
      <c r="R2228" t="str">
        <f>RIGHT(Table2[[#This Row],[Category and Sub-Category]],LEN(Table2[[#This Row],[Category and Sub-Category]])-FIND("/",Table2[[#This Row],[Category and Sub-Category]],1))</f>
        <v>tabletop games</v>
      </c>
      <c r="S2228" s="13">
        <f>(((Table2[[#This Row],[launched_at]]/60)/60)/24)+DATE(1970,1,1)</f>
        <v>42381.79886574074</v>
      </c>
      <c r="T2228" s="13">
        <f>(((Table2[[#This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Table2[[#This Row],[pledged]]/Table2[[#This Row],[goal]]</f>
        <v>1.5737692307692308</v>
      </c>
      <c r="P2229" s="8">
        <f>Table2[[#This Row],[pledged]]/Table2[[#This Row],[backers_count]]</f>
        <v>67.970099667774093</v>
      </c>
      <c r="Q2229" t="str">
        <f>LEFT(Table2[[#This Row],[Category and Sub-Category]],FIND("/",Table2[[#This Row],[Category and Sub-Category]],1)-1)</f>
        <v>games</v>
      </c>
      <c r="R2229" t="str">
        <f>RIGHT(Table2[[#This Row],[Category and Sub-Category]],LEN(Table2[[#This Row],[Category and Sub-Category]])-FIND("/",Table2[[#This Row],[Category and Sub-Category]],1))</f>
        <v>tabletop games</v>
      </c>
      <c r="S2229" s="13">
        <f>(((Table2[[#This Row],[launched_at]]/60)/60)/24)+DATE(1970,1,1)</f>
        <v>41561.807349537034</v>
      </c>
      <c r="T2229" s="13">
        <f>(((Table2[[#This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Table2[[#This Row],[pledged]]/Table2[[#This Row],[goal]]</f>
        <v>11.744899999999999</v>
      </c>
      <c r="P2230" s="8">
        <f>Table2[[#This Row],[pledged]]/Table2[[#This Row],[backers_count]]</f>
        <v>81.561805555555551</v>
      </c>
      <c r="Q2230" t="str">
        <f>LEFT(Table2[[#This Row],[Category and Sub-Category]],FIND("/",Table2[[#This Row],[Category and Sub-Category]],1)-1)</f>
        <v>games</v>
      </c>
      <c r="R2230" t="str">
        <f>RIGHT(Table2[[#This Row],[Category and Sub-Category]],LEN(Table2[[#This Row],[Category and Sub-Category]])-FIND("/",Table2[[#This Row],[Category and Sub-Category]],1))</f>
        <v>tabletop games</v>
      </c>
      <c r="S2230" s="13">
        <f>(((Table2[[#This Row],[launched_at]]/60)/60)/24)+DATE(1970,1,1)</f>
        <v>42202.278194444443</v>
      </c>
      <c r="T2230" s="13">
        <f>(((Table2[[#This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Table2[[#This Row],[pledged]]/Table2[[#This Row],[goal]]</f>
        <v>1.7104755366949576</v>
      </c>
      <c r="P2231" s="8">
        <f>Table2[[#This Row],[pledged]]/Table2[[#This Row],[backers_count]]</f>
        <v>25.42547309833024</v>
      </c>
      <c r="Q2231" t="str">
        <f>LEFT(Table2[[#This Row],[Category and Sub-Category]],FIND("/",Table2[[#This Row],[Category and Sub-Category]],1)-1)</f>
        <v>games</v>
      </c>
      <c r="R2231" t="str">
        <f>RIGHT(Table2[[#This Row],[Category and Sub-Category]],LEN(Table2[[#This Row],[Category and Sub-Category]])-FIND("/",Table2[[#This Row],[Category and Sub-Category]],1))</f>
        <v>tabletop games</v>
      </c>
      <c r="S2231" s="13">
        <f>(((Table2[[#This Row],[launched_at]]/60)/60)/24)+DATE(1970,1,1)</f>
        <v>41484.664247685185</v>
      </c>
      <c r="T2231" s="13">
        <f>(((Table2[[#This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Table2[[#This Row],[pledged]]/Table2[[#This Row],[goal]]</f>
        <v>1.2595294117647058</v>
      </c>
      <c r="P2232" s="8">
        <f>Table2[[#This Row],[pledged]]/Table2[[#This Row],[backers_count]]</f>
        <v>21.497991967871485</v>
      </c>
      <c r="Q2232" t="str">
        <f>LEFT(Table2[[#This Row],[Category and Sub-Category]],FIND("/",Table2[[#This Row],[Category and Sub-Category]],1)-1)</f>
        <v>games</v>
      </c>
      <c r="R2232" t="str">
        <f>RIGHT(Table2[[#This Row],[Category and Sub-Category]],LEN(Table2[[#This Row],[Category and Sub-Category]])-FIND("/",Table2[[#This Row],[Category and Sub-Category]],1))</f>
        <v>tabletop games</v>
      </c>
      <c r="S2232" s="13">
        <f>(((Table2[[#This Row],[launched_at]]/60)/60)/24)+DATE(1970,1,1)</f>
        <v>41724.881099537037</v>
      </c>
      <c r="T2232" s="13">
        <f>(((Table2[[#This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Table2[[#This Row],[pledged]]/Table2[[#This Row],[goal]]</f>
        <v>12.121296000000001</v>
      </c>
      <c r="P2233" s="8">
        <f>Table2[[#This Row],[pledged]]/Table2[[#This Row],[backers_count]]</f>
        <v>27.226630727762803</v>
      </c>
      <c r="Q2233" t="str">
        <f>LEFT(Table2[[#This Row],[Category and Sub-Category]],FIND("/",Table2[[#This Row],[Category and Sub-Category]],1)-1)</f>
        <v>games</v>
      </c>
      <c r="R2233" t="str">
        <f>RIGHT(Table2[[#This Row],[Category and Sub-Category]],LEN(Table2[[#This Row],[Category and Sub-Category]])-FIND("/",Table2[[#This Row],[Category and Sub-Category]],1))</f>
        <v>tabletop games</v>
      </c>
      <c r="S2233" s="13">
        <f>(((Table2[[#This Row],[launched_at]]/60)/60)/24)+DATE(1970,1,1)</f>
        <v>41423.910891203705</v>
      </c>
      <c r="T2233" s="13">
        <f>(((Table2[[#This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Table2[[#This Row],[pledged]]/Table2[[#This Row],[goal]]</f>
        <v>4.9580000000000002</v>
      </c>
      <c r="P2234" s="8">
        <f>Table2[[#This Row],[pledged]]/Table2[[#This Row],[backers_count]]</f>
        <v>25.091093117408906</v>
      </c>
      <c r="Q2234" t="str">
        <f>LEFT(Table2[[#This Row],[Category and Sub-Category]],FIND("/",Table2[[#This Row],[Category and Sub-Category]],1)-1)</f>
        <v>games</v>
      </c>
      <c r="R2234" t="str">
        <f>RIGHT(Table2[[#This Row],[Category and Sub-Category]],LEN(Table2[[#This Row],[Category and Sub-Category]])-FIND("/",Table2[[#This Row],[Category and Sub-Category]],1))</f>
        <v>tabletop games</v>
      </c>
      <c r="S2234" s="13">
        <f>(((Table2[[#This Row],[launched_at]]/60)/60)/24)+DATE(1970,1,1)</f>
        <v>41806.794074074074</v>
      </c>
      <c r="T2234" s="13">
        <f>(((Table2[[#This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Table2[[#This Row],[pledged]]/Table2[[#This Row],[goal]]</f>
        <v>3.3203999999999998</v>
      </c>
      <c r="P2235" s="8">
        <f>Table2[[#This Row],[pledged]]/Table2[[#This Row],[backers_count]]</f>
        <v>21.230179028132991</v>
      </c>
      <c r="Q2235" t="str">
        <f>LEFT(Table2[[#This Row],[Category and Sub-Category]],FIND("/",Table2[[#This Row],[Category and Sub-Category]],1)-1)</f>
        <v>games</v>
      </c>
      <c r="R2235" t="str">
        <f>RIGHT(Table2[[#This Row],[Category and Sub-Category]],LEN(Table2[[#This Row],[Category and Sub-Category]])-FIND("/",Table2[[#This Row],[Category and Sub-Category]],1))</f>
        <v>tabletop games</v>
      </c>
      <c r="S2235" s="13">
        <f>(((Table2[[#This Row],[launched_at]]/60)/60)/24)+DATE(1970,1,1)</f>
        <v>42331.378923611104</v>
      </c>
      <c r="T2235" s="13">
        <f>(((Table2[[#This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Table2[[#This Row],[pledged]]/Table2[[#This Row],[goal]]</f>
        <v>11.65</v>
      </c>
      <c r="P2236" s="8">
        <f>Table2[[#This Row],[pledged]]/Table2[[#This Row],[backers_count]]</f>
        <v>41.607142857142854</v>
      </c>
      <c r="Q2236" t="str">
        <f>LEFT(Table2[[#This Row],[Category and Sub-Category]],FIND("/",Table2[[#This Row],[Category and Sub-Category]],1)-1)</f>
        <v>games</v>
      </c>
      <c r="R2236" t="str">
        <f>RIGHT(Table2[[#This Row],[Category and Sub-Category]],LEN(Table2[[#This Row],[Category and Sub-Category]])-FIND("/",Table2[[#This Row],[Category and Sub-Category]],1))</f>
        <v>tabletop games</v>
      </c>
      <c r="S2236" s="13">
        <f>(((Table2[[#This Row],[launched_at]]/60)/60)/24)+DATE(1970,1,1)</f>
        <v>42710.824618055558</v>
      </c>
      <c r="T2236" s="13">
        <f>(((Table2[[#This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Table2[[#This Row],[pledged]]/Table2[[#This Row],[goal]]</f>
        <v>1.5331538461538461</v>
      </c>
      <c r="P2237" s="8">
        <f>Table2[[#This Row],[pledged]]/Table2[[#This Row],[backers_count]]</f>
        <v>135.58503401360545</v>
      </c>
      <c r="Q2237" t="str">
        <f>LEFT(Table2[[#This Row],[Category and Sub-Category]],FIND("/",Table2[[#This Row],[Category and Sub-Category]],1)-1)</f>
        <v>games</v>
      </c>
      <c r="R2237" t="str">
        <f>RIGHT(Table2[[#This Row],[Category and Sub-Category]],LEN(Table2[[#This Row],[Category and Sub-Category]])-FIND("/",Table2[[#This Row],[Category and Sub-Category]],1))</f>
        <v>tabletop games</v>
      </c>
      <c r="S2237" s="13">
        <f>(((Table2[[#This Row],[launched_at]]/60)/60)/24)+DATE(1970,1,1)</f>
        <v>42062.022118055553</v>
      </c>
      <c r="T2237" s="13">
        <f>(((Table2[[#This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Table2[[#This Row],[pledged]]/Table2[[#This Row],[goal]]</f>
        <v>5.3710714285714287</v>
      </c>
      <c r="P2238" s="8">
        <f>Table2[[#This Row],[pledged]]/Table2[[#This Row],[backers_count]]</f>
        <v>22.116176470588236</v>
      </c>
      <c r="Q2238" t="str">
        <f>LEFT(Table2[[#This Row],[Category and Sub-Category]],FIND("/",Table2[[#This Row],[Category and Sub-Category]],1)-1)</f>
        <v>games</v>
      </c>
      <c r="R2238" t="str">
        <f>RIGHT(Table2[[#This Row],[Category and Sub-Category]],LEN(Table2[[#This Row],[Category and Sub-Category]])-FIND("/",Table2[[#This Row],[Category and Sub-Category]],1))</f>
        <v>tabletop games</v>
      </c>
      <c r="S2238" s="13">
        <f>(((Table2[[#This Row],[launched_at]]/60)/60)/24)+DATE(1970,1,1)</f>
        <v>42371.617164351846</v>
      </c>
      <c r="T2238" s="13">
        <f>(((Table2[[#This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Table2[[#This Row],[pledged]]/Table2[[#This Row],[goal]]</f>
        <v>3.5292777777777777</v>
      </c>
      <c r="P2239" s="8">
        <f>Table2[[#This Row],[pledged]]/Table2[[#This Row],[backers_count]]</f>
        <v>64.625635808748726</v>
      </c>
      <c r="Q2239" t="str">
        <f>LEFT(Table2[[#This Row],[Category and Sub-Category]],FIND("/",Table2[[#This Row],[Category and Sub-Category]],1)-1)</f>
        <v>games</v>
      </c>
      <c r="R2239" t="str">
        <f>RIGHT(Table2[[#This Row],[Category and Sub-Category]],LEN(Table2[[#This Row],[Category and Sub-Category]])-FIND("/",Table2[[#This Row],[Category and Sub-Category]],1))</f>
        <v>tabletop games</v>
      </c>
      <c r="S2239" s="13">
        <f>(((Table2[[#This Row],[launched_at]]/60)/60)/24)+DATE(1970,1,1)</f>
        <v>41915.003275462965</v>
      </c>
      <c r="T2239" s="13">
        <f>(((Table2[[#This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Table2[[#This Row],[pledged]]/Table2[[#This Row],[goal]]</f>
        <v>1.3740000000000001</v>
      </c>
      <c r="P2240" s="8">
        <f>Table2[[#This Row],[pledged]]/Table2[[#This Row],[backers_count]]</f>
        <v>69.569620253164558</v>
      </c>
      <c r="Q2240" t="str">
        <f>LEFT(Table2[[#This Row],[Category and Sub-Category]],FIND("/",Table2[[#This Row],[Category and Sub-Category]],1)-1)</f>
        <v>games</v>
      </c>
      <c r="R2240" t="str">
        <f>RIGHT(Table2[[#This Row],[Category and Sub-Category]],LEN(Table2[[#This Row],[Category and Sub-Category]])-FIND("/",Table2[[#This Row],[Category and Sub-Category]],1))</f>
        <v>tabletop games</v>
      </c>
      <c r="S2240" s="13">
        <f>(((Table2[[#This Row],[launched_at]]/60)/60)/24)+DATE(1970,1,1)</f>
        <v>42774.621712962966</v>
      </c>
      <c r="T2240" s="13">
        <f>(((Table2[[#This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Table2[[#This Row],[pledged]]/Table2[[#This Row],[goal]]</f>
        <v>1.2802667999999999</v>
      </c>
      <c r="P2241" s="8">
        <f>Table2[[#This Row],[pledged]]/Table2[[#This Row],[backers_count]]</f>
        <v>75.133028169014082</v>
      </c>
      <c r="Q2241" t="str">
        <f>LEFT(Table2[[#This Row],[Category and Sub-Category]],FIND("/",Table2[[#This Row],[Category and Sub-Category]],1)-1)</f>
        <v>games</v>
      </c>
      <c r="R2241" t="str">
        <f>RIGHT(Table2[[#This Row],[Category and Sub-Category]],LEN(Table2[[#This Row],[Category and Sub-Category]])-FIND("/",Table2[[#This Row],[Category and Sub-Category]],1))</f>
        <v>tabletop games</v>
      </c>
      <c r="S2241" s="13">
        <f>(((Table2[[#This Row],[launched_at]]/60)/60)/24)+DATE(1970,1,1)</f>
        <v>41572.958495370374</v>
      </c>
      <c r="T2241" s="13">
        <f>(((Table2[[#This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Table2[[#This Row],[pledged]]/Table2[[#This Row],[goal]]</f>
        <v>2.7067999999999999</v>
      </c>
      <c r="P2242" s="8">
        <f>Table2[[#This Row],[pledged]]/Table2[[#This Row],[backers_count]]</f>
        <v>140.97916666666666</v>
      </c>
      <c r="Q2242" t="str">
        <f>LEFT(Table2[[#This Row],[Category and Sub-Category]],FIND("/",Table2[[#This Row],[Category and Sub-Category]],1)-1)</f>
        <v>games</v>
      </c>
      <c r="R2242" t="str">
        <f>RIGHT(Table2[[#This Row],[Category and Sub-Category]],LEN(Table2[[#This Row],[Category and Sub-Category]])-FIND("/",Table2[[#This Row],[Category and Sub-Category]],1))</f>
        <v>tabletop games</v>
      </c>
      <c r="S2242" s="13">
        <f>(((Table2[[#This Row],[launched_at]]/60)/60)/24)+DATE(1970,1,1)</f>
        <v>42452.825740740736</v>
      </c>
      <c r="T2242" s="13">
        <f>(((Table2[[#This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Table2[[#This Row],[pledged]]/Table2[[#This Row],[goal]]</f>
        <v>8.0640000000000001</v>
      </c>
      <c r="P2243" s="8">
        <f>Table2[[#This Row],[pledged]]/Table2[[#This Row],[backers_count]]</f>
        <v>49.472392638036808</v>
      </c>
      <c r="Q2243" t="str">
        <f>LEFT(Table2[[#This Row],[Category and Sub-Category]],FIND("/",Table2[[#This Row],[Category and Sub-Category]],1)-1)</f>
        <v>games</v>
      </c>
      <c r="R2243" t="str">
        <f>RIGHT(Table2[[#This Row],[Category and Sub-Category]],LEN(Table2[[#This Row],[Category and Sub-Category]])-FIND("/",Table2[[#This Row],[Category and Sub-Category]],1))</f>
        <v>tabletop games</v>
      </c>
      <c r="S2243" s="13">
        <f>(((Table2[[#This Row],[launched_at]]/60)/60)/24)+DATE(1970,1,1)</f>
        <v>42766.827546296292</v>
      </c>
      <c r="T2243" s="13">
        <f>(((Table2[[#This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Table2[[#This Row],[pledged]]/Table2[[#This Row],[goal]]</f>
        <v>13.600976000000001</v>
      </c>
      <c r="P2244" s="8">
        <f>Table2[[#This Row],[pledged]]/Table2[[#This Row],[backers_count]]</f>
        <v>53.865251485148519</v>
      </c>
      <c r="Q2244" t="str">
        <f>LEFT(Table2[[#This Row],[Category and Sub-Category]],FIND("/",Table2[[#This Row],[Category and Sub-Category]],1)-1)</f>
        <v>games</v>
      </c>
      <c r="R2244" t="str">
        <f>RIGHT(Table2[[#This Row],[Category and Sub-Category]],LEN(Table2[[#This Row],[Category and Sub-Category]])-FIND("/",Table2[[#This Row],[Category and Sub-Category]],1))</f>
        <v>tabletop games</v>
      </c>
      <c r="S2244" s="13">
        <f>(((Table2[[#This Row],[launched_at]]/60)/60)/24)+DATE(1970,1,1)</f>
        <v>41569.575613425928</v>
      </c>
      <c r="T2244" s="13">
        <f>(((Table2[[#This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Table2[[#This Row],[pledged]]/Table2[[#This Row],[goal]]</f>
        <v>9302.5</v>
      </c>
      <c r="P2245" s="8">
        <f>Table2[[#This Row],[pledged]]/Table2[[#This Row],[backers_count]]</f>
        <v>4.5712530712530715</v>
      </c>
      <c r="Q2245" t="str">
        <f>LEFT(Table2[[#This Row],[Category and Sub-Category]],FIND("/",Table2[[#This Row],[Category and Sub-Category]],1)-1)</f>
        <v>games</v>
      </c>
      <c r="R2245" t="str">
        <f>RIGHT(Table2[[#This Row],[Category and Sub-Category]],LEN(Table2[[#This Row],[Category and Sub-Category]])-FIND("/",Table2[[#This Row],[Category and Sub-Category]],1))</f>
        <v>tabletop games</v>
      </c>
      <c r="S2245" s="13">
        <f>(((Table2[[#This Row],[launched_at]]/60)/60)/24)+DATE(1970,1,1)</f>
        <v>42800.751041666663</v>
      </c>
      <c r="T2245" s="13">
        <f>(((Table2[[#This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Table2[[#This Row],[pledged]]/Table2[[#This Row],[goal]]</f>
        <v>3.7702</v>
      </c>
      <c r="P2246" s="8">
        <f>Table2[[#This Row],[pledged]]/Table2[[#This Row],[backers_count]]</f>
        <v>65.00344827586207</v>
      </c>
      <c r="Q2246" t="str">
        <f>LEFT(Table2[[#This Row],[Category and Sub-Category]],FIND("/",Table2[[#This Row],[Category and Sub-Category]],1)-1)</f>
        <v>games</v>
      </c>
      <c r="R2246" t="str">
        <f>RIGHT(Table2[[#This Row],[Category and Sub-Category]],LEN(Table2[[#This Row],[Category and Sub-Category]])-FIND("/",Table2[[#This Row],[Category and Sub-Category]],1))</f>
        <v>tabletop games</v>
      </c>
      <c r="S2246" s="13">
        <f>(((Table2[[#This Row],[launched_at]]/60)/60)/24)+DATE(1970,1,1)</f>
        <v>42647.818819444445</v>
      </c>
      <c r="T2246" s="13">
        <f>(((Table2[[#This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Table2[[#This Row],[pledged]]/Table2[[#This Row],[goal]]</f>
        <v>26.47025</v>
      </c>
      <c r="P2247" s="8">
        <f>Table2[[#This Row],[pledged]]/Table2[[#This Row],[backers_count]]</f>
        <v>53.475252525252522</v>
      </c>
      <c r="Q2247" t="str">
        <f>LEFT(Table2[[#This Row],[Category and Sub-Category]],FIND("/",Table2[[#This Row],[Category and Sub-Category]],1)-1)</f>
        <v>games</v>
      </c>
      <c r="R2247" t="str">
        <f>RIGHT(Table2[[#This Row],[Category and Sub-Category]],LEN(Table2[[#This Row],[Category and Sub-Category]])-FIND("/",Table2[[#This Row],[Category and Sub-Category]],1))</f>
        <v>tabletop games</v>
      </c>
      <c r="S2247" s="13">
        <f>(((Table2[[#This Row],[launched_at]]/60)/60)/24)+DATE(1970,1,1)</f>
        <v>41660.708530092597</v>
      </c>
      <c r="T2247" s="13">
        <f>(((Table2[[#This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Table2[[#This Row],[pledged]]/Table2[[#This Row],[goal]]</f>
        <v>1.0012000000000001</v>
      </c>
      <c r="P2248" s="8">
        <f>Table2[[#This Row],[pledged]]/Table2[[#This Row],[backers_count]]</f>
        <v>43.912280701754383</v>
      </c>
      <c r="Q2248" t="str">
        <f>LEFT(Table2[[#This Row],[Category and Sub-Category]],FIND("/",Table2[[#This Row],[Category and Sub-Category]],1)-1)</f>
        <v>games</v>
      </c>
      <c r="R2248" t="str">
        <f>RIGHT(Table2[[#This Row],[Category and Sub-Category]],LEN(Table2[[#This Row],[Category and Sub-Category]])-FIND("/",Table2[[#This Row],[Category and Sub-Category]],1))</f>
        <v>tabletop games</v>
      </c>
      <c r="S2248" s="13">
        <f>(((Table2[[#This Row],[launched_at]]/60)/60)/24)+DATE(1970,1,1)</f>
        <v>42221.79178240741</v>
      </c>
      <c r="T2248" s="13">
        <f>(((Table2[[#This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Table2[[#This Row],[pledged]]/Table2[[#This Row],[goal]]</f>
        <v>1.0445405405405406</v>
      </c>
      <c r="P2249" s="8">
        <f>Table2[[#This Row],[pledged]]/Table2[[#This Row],[backers_count]]</f>
        <v>50.852631578947367</v>
      </c>
      <c r="Q2249" t="str">
        <f>LEFT(Table2[[#This Row],[Category and Sub-Category]],FIND("/",Table2[[#This Row],[Category and Sub-Category]],1)-1)</f>
        <v>games</v>
      </c>
      <c r="R2249" t="str">
        <f>RIGHT(Table2[[#This Row],[Category and Sub-Category]],LEN(Table2[[#This Row],[Category and Sub-Category]])-FIND("/",Table2[[#This Row],[Category and Sub-Category]],1))</f>
        <v>tabletop games</v>
      </c>
      <c r="S2249" s="13">
        <f>(((Table2[[#This Row],[launched_at]]/60)/60)/24)+DATE(1970,1,1)</f>
        <v>42200.666261574079</v>
      </c>
      <c r="T2249" s="13">
        <f>(((Table2[[#This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Table2[[#This Row],[pledged]]/Table2[[#This Row],[goal]]</f>
        <v>1.0721428571428571</v>
      </c>
      <c r="P2250" s="8">
        <f>Table2[[#This Row],[pledged]]/Table2[[#This Row],[backers_count]]</f>
        <v>58.6328125</v>
      </c>
      <c r="Q2250" t="str">
        <f>LEFT(Table2[[#This Row],[Category and Sub-Category]],FIND("/",Table2[[#This Row],[Category and Sub-Category]],1)-1)</f>
        <v>games</v>
      </c>
      <c r="R2250" t="str">
        <f>RIGHT(Table2[[#This Row],[Category and Sub-Category]],LEN(Table2[[#This Row],[Category and Sub-Category]])-FIND("/",Table2[[#This Row],[Category and Sub-Category]],1))</f>
        <v>tabletop games</v>
      </c>
      <c r="S2250" s="13">
        <f>(((Table2[[#This Row],[launched_at]]/60)/60)/24)+DATE(1970,1,1)</f>
        <v>42688.875902777778</v>
      </c>
      <c r="T2250" s="13">
        <f>(((Table2[[#This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Table2[[#This Row],[pledged]]/Table2[[#This Row],[goal]]</f>
        <v>1.6877142857142857</v>
      </c>
      <c r="P2251" s="8">
        <f>Table2[[#This Row],[pledged]]/Table2[[#This Row],[backers_count]]</f>
        <v>32.81666666666667</v>
      </c>
      <c r="Q2251" t="str">
        <f>LEFT(Table2[[#This Row],[Category and Sub-Category]],FIND("/",Table2[[#This Row],[Category and Sub-Category]],1)-1)</f>
        <v>games</v>
      </c>
      <c r="R2251" t="str">
        <f>RIGHT(Table2[[#This Row],[Category and Sub-Category]],LEN(Table2[[#This Row],[Category and Sub-Category]])-FIND("/",Table2[[#This Row],[Category and Sub-Category]],1))</f>
        <v>tabletop games</v>
      </c>
      <c r="S2251" s="13">
        <f>(((Table2[[#This Row],[launched_at]]/60)/60)/24)+DATE(1970,1,1)</f>
        <v>41336.703298611108</v>
      </c>
      <c r="T2251" s="13">
        <f>(((Table2[[#This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Table2[[#This Row],[pledged]]/Table2[[#This Row],[goal]]</f>
        <v>9.7511200000000002</v>
      </c>
      <c r="P2252" s="8">
        <f>Table2[[#This Row],[pledged]]/Table2[[#This Row],[backers_count]]</f>
        <v>426.93169877408059</v>
      </c>
      <c r="Q2252" t="str">
        <f>LEFT(Table2[[#This Row],[Category and Sub-Category]],FIND("/",Table2[[#This Row],[Category and Sub-Category]],1)-1)</f>
        <v>games</v>
      </c>
      <c r="R2252" t="str">
        <f>RIGHT(Table2[[#This Row],[Category and Sub-Category]],LEN(Table2[[#This Row],[Category and Sub-Category]])-FIND("/",Table2[[#This Row],[Category and Sub-Category]],1))</f>
        <v>tabletop games</v>
      </c>
      <c r="S2252" s="13">
        <f>(((Table2[[#This Row],[launched_at]]/60)/60)/24)+DATE(1970,1,1)</f>
        <v>42677.005474537036</v>
      </c>
      <c r="T2252" s="13">
        <f>(((Table2[[#This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Table2[[#This Row],[pledged]]/Table2[[#This Row],[goal]]</f>
        <v>1.3444929411764706</v>
      </c>
      <c r="P2253" s="8">
        <f>Table2[[#This Row],[pledged]]/Table2[[#This Row],[backers_count]]</f>
        <v>23.808729166666669</v>
      </c>
      <c r="Q2253" t="str">
        <f>LEFT(Table2[[#This Row],[Category and Sub-Category]],FIND("/",Table2[[#This Row],[Category and Sub-Category]],1)-1)</f>
        <v>games</v>
      </c>
      <c r="R2253" t="str">
        <f>RIGHT(Table2[[#This Row],[Category and Sub-Category]],LEN(Table2[[#This Row],[Category and Sub-Category]])-FIND("/",Table2[[#This Row],[Category and Sub-Category]],1))</f>
        <v>tabletop games</v>
      </c>
      <c r="S2253" s="13">
        <f>(((Table2[[#This Row],[launched_at]]/60)/60)/24)+DATE(1970,1,1)</f>
        <v>41846.34579861111</v>
      </c>
      <c r="T2253" s="13">
        <f>(((Table2[[#This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Table2[[#This Row],[pledged]]/Table2[[#This Row],[goal]]</f>
        <v>2.722777777777778</v>
      </c>
      <c r="P2254" s="8">
        <f>Table2[[#This Row],[pledged]]/Table2[[#This Row],[backers_count]]</f>
        <v>98.413654618473899</v>
      </c>
      <c r="Q2254" t="str">
        <f>LEFT(Table2[[#This Row],[Category and Sub-Category]],FIND("/",Table2[[#This Row],[Category and Sub-Category]],1)-1)</f>
        <v>games</v>
      </c>
      <c r="R2254" t="str">
        <f>RIGHT(Table2[[#This Row],[Category and Sub-Category]],LEN(Table2[[#This Row],[Category and Sub-Category]])-FIND("/",Table2[[#This Row],[Category and Sub-Category]],1))</f>
        <v>tabletop games</v>
      </c>
      <c r="S2254" s="13">
        <f>(((Table2[[#This Row],[launched_at]]/60)/60)/24)+DATE(1970,1,1)</f>
        <v>42573.327986111108</v>
      </c>
      <c r="T2254" s="13">
        <f>(((Table2[[#This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Table2[[#This Row],[pledged]]/Table2[[#This Row],[goal]]</f>
        <v>1.1268750000000001</v>
      </c>
      <c r="P2255" s="8">
        <f>Table2[[#This Row],[pledged]]/Table2[[#This Row],[backers_count]]</f>
        <v>107.32142857142857</v>
      </c>
      <c r="Q2255" t="str">
        <f>LEFT(Table2[[#This Row],[Category and Sub-Category]],FIND("/",Table2[[#This Row],[Category and Sub-Category]],1)-1)</f>
        <v>games</v>
      </c>
      <c r="R2255" t="str">
        <f>RIGHT(Table2[[#This Row],[Category and Sub-Category]],LEN(Table2[[#This Row],[Category and Sub-Category]])-FIND("/",Table2[[#This Row],[Category and Sub-Category]],1))</f>
        <v>tabletop games</v>
      </c>
      <c r="S2255" s="13">
        <f>(((Table2[[#This Row],[launched_at]]/60)/60)/24)+DATE(1970,1,1)</f>
        <v>42296.631331018521</v>
      </c>
      <c r="T2255" s="13">
        <f>(((Table2[[#This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Table2[[#This Row],[pledged]]/Table2[[#This Row],[goal]]</f>
        <v>4.5979999999999999</v>
      </c>
      <c r="P2256" s="8">
        <f>Table2[[#This Row],[pledged]]/Table2[[#This Row],[backers_count]]</f>
        <v>11.67005076142132</v>
      </c>
      <c r="Q2256" t="str">
        <f>LEFT(Table2[[#This Row],[Category and Sub-Category]],FIND("/",Table2[[#This Row],[Category and Sub-Category]],1)-1)</f>
        <v>games</v>
      </c>
      <c r="R2256" t="str">
        <f>RIGHT(Table2[[#This Row],[Category and Sub-Category]],LEN(Table2[[#This Row],[Category and Sub-Category]])-FIND("/",Table2[[#This Row],[Category and Sub-Category]],1))</f>
        <v>tabletop games</v>
      </c>
      <c r="S2256" s="13">
        <f>(((Table2[[#This Row],[launched_at]]/60)/60)/24)+DATE(1970,1,1)</f>
        <v>42752.647777777776</v>
      </c>
      <c r="T2256" s="13">
        <f>(((Table2[[#This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Table2[[#This Row],[pledged]]/Table2[[#This Row],[goal]]</f>
        <v>2.8665822784810127</v>
      </c>
      <c r="P2257" s="8">
        <f>Table2[[#This Row],[pledged]]/Table2[[#This Row],[backers_count]]</f>
        <v>41.782287822878232</v>
      </c>
      <c r="Q2257" t="str">
        <f>LEFT(Table2[[#This Row],[Category and Sub-Category]],FIND("/",Table2[[#This Row],[Category and Sub-Category]],1)-1)</f>
        <v>games</v>
      </c>
      <c r="R2257" t="str">
        <f>RIGHT(Table2[[#This Row],[Category and Sub-Category]],LEN(Table2[[#This Row],[Category and Sub-Category]])-FIND("/",Table2[[#This Row],[Category and Sub-Category]],1))</f>
        <v>tabletop games</v>
      </c>
      <c r="S2257" s="13">
        <f>(((Table2[[#This Row],[launched_at]]/60)/60)/24)+DATE(1970,1,1)</f>
        <v>42467.951979166668</v>
      </c>
      <c r="T2257" s="13">
        <f>(((Table2[[#This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Table2[[#This Row],[pledged]]/Table2[[#This Row],[goal]]</f>
        <v>2.2270833333333333</v>
      </c>
      <c r="P2258" s="8">
        <f>Table2[[#This Row],[pledged]]/Table2[[#This Row],[backers_count]]</f>
        <v>21.38</v>
      </c>
      <c r="Q2258" t="str">
        <f>LEFT(Table2[[#This Row],[Category and Sub-Category]],FIND("/",Table2[[#This Row],[Category and Sub-Category]],1)-1)</f>
        <v>games</v>
      </c>
      <c r="R2258" t="str">
        <f>RIGHT(Table2[[#This Row],[Category and Sub-Category]],LEN(Table2[[#This Row],[Category and Sub-Category]])-FIND("/",Table2[[#This Row],[Category and Sub-Category]],1))</f>
        <v>tabletop games</v>
      </c>
      <c r="S2258" s="13">
        <f>(((Table2[[#This Row],[launched_at]]/60)/60)/24)+DATE(1970,1,1)</f>
        <v>42682.451921296291</v>
      </c>
      <c r="T2258" s="13">
        <f>(((Table2[[#This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Table2[[#This Row],[pledged]]/Table2[[#This Row],[goal]]</f>
        <v>6.3613999999999997</v>
      </c>
      <c r="P2259" s="8">
        <f>Table2[[#This Row],[pledged]]/Table2[[#This Row],[backers_count]]</f>
        <v>94.103550295857985</v>
      </c>
      <c r="Q2259" t="str">
        <f>LEFT(Table2[[#This Row],[Category and Sub-Category]],FIND("/",Table2[[#This Row],[Category and Sub-Category]],1)-1)</f>
        <v>games</v>
      </c>
      <c r="R2259" t="str">
        <f>RIGHT(Table2[[#This Row],[Category and Sub-Category]],LEN(Table2[[#This Row],[Category and Sub-Category]])-FIND("/",Table2[[#This Row],[Category and Sub-Category]],1))</f>
        <v>tabletop games</v>
      </c>
      <c r="S2259" s="13">
        <f>(((Table2[[#This Row],[launched_at]]/60)/60)/24)+DATE(1970,1,1)</f>
        <v>42505.936678240745</v>
      </c>
      <c r="T2259" s="13">
        <f>(((Table2[[#This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Table2[[#This Row],[pledged]]/Table2[[#This Row],[goal]]</f>
        <v>1.4650000000000001</v>
      </c>
      <c r="P2260" s="8">
        <f>Table2[[#This Row],[pledged]]/Table2[[#This Row],[backers_count]]</f>
        <v>15.721951219512196</v>
      </c>
      <c r="Q2260" t="str">
        <f>LEFT(Table2[[#This Row],[Category and Sub-Category]],FIND("/",Table2[[#This Row],[Category and Sub-Category]],1)-1)</f>
        <v>games</v>
      </c>
      <c r="R2260" t="str">
        <f>RIGHT(Table2[[#This Row],[Category and Sub-Category]],LEN(Table2[[#This Row],[Category and Sub-Category]])-FIND("/",Table2[[#This Row],[Category and Sub-Category]],1))</f>
        <v>tabletop games</v>
      </c>
      <c r="S2260" s="13">
        <f>(((Table2[[#This Row],[launched_at]]/60)/60)/24)+DATE(1970,1,1)</f>
        <v>42136.75100694444</v>
      </c>
      <c r="T2260" s="13">
        <f>(((Table2[[#This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Table2[[#This Row],[pledged]]/Table2[[#This Row],[goal]]</f>
        <v>18.670999999999999</v>
      </c>
      <c r="P2261" s="8">
        <f>Table2[[#This Row],[pledged]]/Table2[[#This Row],[backers_count]]</f>
        <v>90.635922330097088</v>
      </c>
      <c r="Q2261" t="str">
        <f>LEFT(Table2[[#This Row],[Category and Sub-Category]],FIND("/",Table2[[#This Row],[Category and Sub-Category]],1)-1)</f>
        <v>games</v>
      </c>
      <c r="R2261" t="str">
        <f>RIGHT(Table2[[#This Row],[Category and Sub-Category]],LEN(Table2[[#This Row],[Category and Sub-Category]])-FIND("/",Table2[[#This Row],[Category and Sub-Category]],1))</f>
        <v>tabletop games</v>
      </c>
      <c r="S2261" s="13">
        <f>(((Table2[[#This Row],[launched_at]]/60)/60)/24)+DATE(1970,1,1)</f>
        <v>42702.804814814815</v>
      </c>
      <c r="T2261" s="13">
        <f>(((Table2[[#This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Table2[[#This Row],[pledged]]/Table2[[#This Row],[goal]]</f>
        <v>3.2692000000000001</v>
      </c>
      <c r="P2262" s="8">
        <f>Table2[[#This Row],[pledged]]/Table2[[#This Row],[backers_count]]</f>
        <v>97.297619047619051</v>
      </c>
      <c r="Q2262" t="str">
        <f>LEFT(Table2[[#This Row],[Category and Sub-Category]],FIND("/",Table2[[#This Row],[Category and Sub-Category]],1)-1)</f>
        <v>games</v>
      </c>
      <c r="R2262" t="str">
        <f>RIGHT(Table2[[#This Row],[Category and Sub-Category]],LEN(Table2[[#This Row],[Category and Sub-Category]])-FIND("/",Table2[[#This Row],[Category and Sub-Category]],1))</f>
        <v>tabletop games</v>
      </c>
      <c r="S2262" s="13">
        <f>(((Table2[[#This Row],[launched_at]]/60)/60)/24)+DATE(1970,1,1)</f>
        <v>41695.016782407409</v>
      </c>
      <c r="T2262" s="13">
        <f>(((Table2[[#This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Table2[[#This Row],[pledged]]/Table2[[#This Row],[goal]]</f>
        <v>7.7949999999999999</v>
      </c>
      <c r="P2263" s="8">
        <f>Table2[[#This Row],[pledged]]/Table2[[#This Row],[backers_count]]</f>
        <v>37.11904761904762</v>
      </c>
      <c r="Q2263" t="str">
        <f>LEFT(Table2[[#This Row],[Category and Sub-Category]],FIND("/",Table2[[#This Row],[Category and Sub-Category]],1)-1)</f>
        <v>games</v>
      </c>
      <c r="R2263" t="str">
        <f>RIGHT(Table2[[#This Row],[Category and Sub-Category]],LEN(Table2[[#This Row],[Category and Sub-Category]])-FIND("/",Table2[[#This Row],[Category and Sub-Category]],1))</f>
        <v>tabletop games</v>
      </c>
      <c r="S2263" s="13">
        <f>(((Table2[[#This Row],[launched_at]]/60)/60)/24)+DATE(1970,1,1)</f>
        <v>42759.724768518514</v>
      </c>
      <c r="T2263" s="13">
        <f>(((Table2[[#This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Table2[[#This Row],[pledged]]/Table2[[#This Row],[goal]]</f>
        <v>1.5415151515151515</v>
      </c>
      <c r="P2264" s="8">
        <f>Table2[[#This Row],[pledged]]/Table2[[#This Row],[backers_count]]</f>
        <v>28.104972375690608</v>
      </c>
      <c r="Q2264" t="str">
        <f>LEFT(Table2[[#This Row],[Category and Sub-Category]],FIND("/",Table2[[#This Row],[Category and Sub-Category]],1)-1)</f>
        <v>games</v>
      </c>
      <c r="R2264" t="str">
        <f>RIGHT(Table2[[#This Row],[Category and Sub-Category]],LEN(Table2[[#This Row],[Category and Sub-Category]])-FIND("/",Table2[[#This Row],[Category and Sub-Category]],1))</f>
        <v>tabletop games</v>
      </c>
      <c r="S2264" s="13">
        <f>(((Table2[[#This Row],[launched_at]]/60)/60)/24)+DATE(1970,1,1)</f>
        <v>41926.585162037038</v>
      </c>
      <c r="T2264" s="13">
        <f>(((Table2[[#This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Table2[[#This Row],[pledged]]/Table2[[#This Row],[goal]]</f>
        <v>1.1554666666666666</v>
      </c>
      <c r="P2265" s="8">
        <f>Table2[[#This Row],[pledged]]/Table2[[#This Row],[backers_count]]</f>
        <v>144.43333333333334</v>
      </c>
      <c r="Q2265" t="str">
        <f>LEFT(Table2[[#This Row],[Category and Sub-Category]],FIND("/",Table2[[#This Row],[Category and Sub-Category]],1)-1)</f>
        <v>games</v>
      </c>
      <c r="R2265" t="str">
        <f>RIGHT(Table2[[#This Row],[Category and Sub-Category]],LEN(Table2[[#This Row],[Category and Sub-Category]])-FIND("/",Table2[[#This Row],[Category and Sub-Category]],1))</f>
        <v>tabletop games</v>
      </c>
      <c r="S2265" s="13">
        <f>(((Table2[[#This Row],[launched_at]]/60)/60)/24)+DATE(1970,1,1)</f>
        <v>42014.832326388889</v>
      </c>
      <c r="T2265" s="13">
        <f>(((Table2[[#This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Table2[[#This Row],[pledged]]/Table2[[#This Row],[goal]]</f>
        <v>1.8003333333333333</v>
      </c>
      <c r="P2266" s="8">
        <f>Table2[[#This Row],[pledged]]/Table2[[#This Row],[backers_count]]</f>
        <v>24.274157303370785</v>
      </c>
      <c r="Q2266" t="str">
        <f>LEFT(Table2[[#This Row],[Category and Sub-Category]],FIND("/",Table2[[#This Row],[Category and Sub-Category]],1)-1)</f>
        <v>games</v>
      </c>
      <c r="R2266" t="str">
        <f>RIGHT(Table2[[#This Row],[Category and Sub-Category]],LEN(Table2[[#This Row],[Category and Sub-Category]])-FIND("/",Table2[[#This Row],[Category and Sub-Category]],1))</f>
        <v>tabletop games</v>
      </c>
      <c r="S2266" s="13">
        <f>(((Table2[[#This Row],[launched_at]]/60)/60)/24)+DATE(1970,1,1)</f>
        <v>42496.582337962958</v>
      </c>
      <c r="T2266" s="13">
        <f>(((Table2[[#This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Table2[[#This Row],[pledged]]/Table2[[#This Row],[goal]]</f>
        <v>2.9849999999999999</v>
      </c>
      <c r="P2267" s="8">
        <f>Table2[[#This Row],[pledged]]/Table2[[#This Row],[backers_count]]</f>
        <v>35.117647058823529</v>
      </c>
      <c r="Q2267" t="str">
        <f>LEFT(Table2[[#This Row],[Category and Sub-Category]],FIND("/",Table2[[#This Row],[Category and Sub-Category]],1)-1)</f>
        <v>games</v>
      </c>
      <c r="R2267" t="str">
        <f>RIGHT(Table2[[#This Row],[Category and Sub-Category]],LEN(Table2[[#This Row],[Category and Sub-Category]])-FIND("/",Table2[[#This Row],[Category and Sub-Category]],1))</f>
        <v>tabletop games</v>
      </c>
      <c r="S2267" s="13">
        <f>(((Table2[[#This Row],[launched_at]]/60)/60)/24)+DATE(1970,1,1)</f>
        <v>42689.853090277778</v>
      </c>
      <c r="T2267" s="13">
        <f>(((Table2[[#This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Table2[[#This Row],[pledged]]/Table2[[#This Row],[goal]]</f>
        <v>3.2026666666666666</v>
      </c>
      <c r="P2268" s="8">
        <f>Table2[[#This Row],[pledged]]/Table2[[#This Row],[backers_count]]</f>
        <v>24.762886597938145</v>
      </c>
      <c r="Q2268" t="str">
        <f>LEFT(Table2[[#This Row],[Category and Sub-Category]],FIND("/",Table2[[#This Row],[Category and Sub-Category]],1)-1)</f>
        <v>games</v>
      </c>
      <c r="R2268" t="str">
        <f>RIGHT(Table2[[#This Row],[Category and Sub-Category]],LEN(Table2[[#This Row],[Category and Sub-Category]])-FIND("/",Table2[[#This Row],[Category and Sub-Category]],1))</f>
        <v>tabletop games</v>
      </c>
      <c r="S2268" s="13">
        <f>(((Table2[[#This Row],[launched_at]]/60)/60)/24)+DATE(1970,1,1)</f>
        <v>42469.874907407408</v>
      </c>
      <c r="T2268" s="13">
        <f>(((Table2[[#This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Table2[[#This Row],[pledged]]/Table2[[#This Row],[goal]]</f>
        <v>3.80525</v>
      </c>
      <c r="P2269" s="8">
        <f>Table2[[#This Row],[pledged]]/Table2[[#This Row],[backers_count]]</f>
        <v>188.37871287128712</v>
      </c>
      <c r="Q2269" t="str">
        <f>LEFT(Table2[[#This Row],[Category and Sub-Category]],FIND("/",Table2[[#This Row],[Category and Sub-Category]],1)-1)</f>
        <v>games</v>
      </c>
      <c r="R2269" t="str">
        <f>RIGHT(Table2[[#This Row],[Category and Sub-Category]],LEN(Table2[[#This Row],[Category and Sub-Category]])-FIND("/",Table2[[#This Row],[Category and Sub-Category]],1))</f>
        <v>tabletop games</v>
      </c>
      <c r="S2269" s="13">
        <f>(((Table2[[#This Row],[launched_at]]/60)/60)/24)+DATE(1970,1,1)</f>
        <v>41968.829826388886</v>
      </c>
      <c r="T2269" s="13">
        <f>(((Table2[[#This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Table2[[#This Row],[pledged]]/Table2[[#This Row],[goal]]</f>
        <v>1.026</v>
      </c>
      <c r="P2270" s="8">
        <f>Table2[[#This Row],[pledged]]/Table2[[#This Row],[backers_count]]</f>
        <v>148.08247422680412</v>
      </c>
      <c r="Q2270" t="str">
        <f>LEFT(Table2[[#This Row],[Category and Sub-Category]],FIND("/",Table2[[#This Row],[Category and Sub-Category]],1)-1)</f>
        <v>games</v>
      </c>
      <c r="R2270" t="str">
        <f>RIGHT(Table2[[#This Row],[Category and Sub-Category]],LEN(Table2[[#This Row],[Category and Sub-Category]])-FIND("/",Table2[[#This Row],[Category and Sub-Category]],1))</f>
        <v>tabletop games</v>
      </c>
      <c r="S2270" s="13">
        <f>(((Table2[[#This Row],[launched_at]]/60)/60)/24)+DATE(1970,1,1)</f>
        <v>42776.082349537035</v>
      </c>
      <c r="T2270" s="13">
        <f>(((Table2[[#This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Table2[[#This Row],[pledged]]/Table2[[#This Row],[goal]]</f>
        <v>18.016400000000001</v>
      </c>
      <c r="P2271" s="8">
        <f>Table2[[#This Row],[pledged]]/Table2[[#This Row],[backers_count]]</f>
        <v>49.934589800443462</v>
      </c>
      <c r="Q2271" t="str">
        <f>LEFT(Table2[[#This Row],[Category and Sub-Category]],FIND("/",Table2[[#This Row],[Category and Sub-Category]],1)-1)</f>
        <v>games</v>
      </c>
      <c r="R2271" t="str">
        <f>RIGHT(Table2[[#This Row],[Category and Sub-Category]],LEN(Table2[[#This Row],[Category and Sub-Category]])-FIND("/",Table2[[#This Row],[Category and Sub-Category]],1))</f>
        <v>tabletop games</v>
      </c>
      <c r="S2271" s="13">
        <f>(((Table2[[#This Row],[launched_at]]/60)/60)/24)+DATE(1970,1,1)</f>
        <v>42776.704432870371</v>
      </c>
      <c r="T2271" s="13">
        <f>(((Table2[[#This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Table2[[#This Row],[pledged]]/Table2[[#This Row],[goal]]</f>
        <v>7.2024800000000004</v>
      </c>
      <c r="P2272" s="8">
        <f>Table2[[#This Row],[pledged]]/Table2[[#This Row],[backers_count]]</f>
        <v>107.82155688622754</v>
      </c>
      <c r="Q2272" t="str">
        <f>LEFT(Table2[[#This Row],[Category and Sub-Category]],FIND("/",Table2[[#This Row],[Category and Sub-Category]],1)-1)</f>
        <v>games</v>
      </c>
      <c r="R2272" t="str">
        <f>RIGHT(Table2[[#This Row],[Category and Sub-Category]],LEN(Table2[[#This Row],[Category and Sub-Category]])-FIND("/",Table2[[#This Row],[Category and Sub-Category]],1))</f>
        <v>tabletop games</v>
      </c>
      <c r="S2272" s="13">
        <f>(((Table2[[#This Row],[launched_at]]/60)/60)/24)+DATE(1970,1,1)</f>
        <v>42725.869363425925</v>
      </c>
      <c r="T2272" s="13">
        <f>(((Table2[[#This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Table2[[#This Row],[pledged]]/Table2[[#This Row],[goal]]</f>
        <v>2.8309000000000002</v>
      </c>
      <c r="P2273" s="8">
        <f>Table2[[#This Row],[pledged]]/Table2[[#This Row],[backers_count]]</f>
        <v>42.63403614457831</v>
      </c>
      <c r="Q2273" t="str">
        <f>LEFT(Table2[[#This Row],[Category and Sub-Category]],FIND("/",Table2[[#This Row],[Category and Sub-Category]],1)-1)</f>
        <v>games</v>
      </c>
      <c r="R2273" t="str">
        <f>RIGHT(Table2[[#This Row],[Category and Sub-Category]],LEN(Table2[[#This Row],[Category and Sub-Category]])-FIND("/",Table2[[#This Row],[Category and Sub-Category]],1))</f>
        <v>tabletop games</v>
      </c>
      <c r="S2273" s="13">
        <f>(((Table2[[#This Row],[launched_at]]/60)/60)/24)+DATE(1970,1,1)</f>
        <v>42684.000046296293</v>
      </c>
      <c r="T2273" s="13">
        <f>(((Table2[[#This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Table2[[#This Row],[pledged]]/Table2[[#This Row],[goal]]</f>
        <v>13.566000000000001</v>
      </c>
      <c r="P2274" s="8">
        <f>Table2[[#This Row],[pledged]]/Table2[[#This Row],[backers_count]]</f>
        <v>14.370762711864407</v>
      </c>
      <c r="Q2274" t="str">
        <f>LEFT(Table2[[#This Row],[Category and Sub-Category]],FIND("/",Table2[[#This Row],[Category and Sub-Category]],1)-1)</f>
        <v>games</v>
      </c>
      <c r="R2274" t="str">
        <f>RIGHT(Table2[[#This Row],[Category and Sub-Category]],LEN(Table2[[#This Row],[Category and Sub-Category]])-FIND("/",Table2[[#This Row],[Category and Sub-Category]],1))</f>
        <v>tabletop games</v>
      </c>
      <c r="S2274" s="13">
        <f>(((Table2[[#This Row],[launched_at]]/60)/60)/24)+DATE(1970,1,1)</f>
        <v>42315.699490740735</v>
      </c>
      <c r="T2274" s="13">
        <f>(((Table2[[#This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Table2[[#This Row],[pledged]]/Table2[[#This Row],[goal]]</f>
        <v>2.2035999999999998</v>
      </c>
      <c r="P2275" s="8">
        <f>Table2[[#This Row],[pledged]]/Table2[[#This Row],[backers_count]]</f>
        <v>37.476190476190474</v>
      </c>
      <c r="Q2275" t="str">
        <f>LEFT(Table2[[#This Row],[Category and Sub-Category]],FIND("/",Table2[[#This Row],[Category and Sub-Category]],1)-1)</f>
        <v>games</v>
      </c>
      <c r="R2275" t="str">
        <f>RIGHT(Table2[[#This Row],[Category and Sub-Category]],LEN(Table2[[#This Row],[Category and Sub-Category]])-FIND("/",Table2[[#This Row],[Category and Sub-Category]],1))</f>
        <v>tabletop games</v>
      </c>
      <c r="S2275" s="13">
        <f>(((Table2[[#This Row],[launched_at]]/60)/60)/24)+DATE(1970,1,1)</f>
        <v>42781.549097222218</v>
      </c>
      <c r="T2275" s="13">
        <f>(((Table2[[#This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Table2[[#This Row],[pledged]]/Table2[[#This Row],[goal]]</f>
        <v>1.196</v>
      </c>
      <c r="P2276" s="8">
        <f>Table2[[#This Row],[pledged]]/Table2[[#This Row],[backers_count]]</f>
        <v>30.202020202020201</v>
      </c>
      <c r="Q2276" t="str">
        <f>LEFT(Table2[[#This Row],[Category and Sub-Category]],FIND("/",Table2[[#This Row],[Category and Sub-Category]],1)-1)</f>
        <v>games</v>
      </c>
      <c r="R2276" t="str">
        <f>RIGHT(Table2[[#This Row],[Category and Sub-Category]],LEN(Table2[[#This Row],[Category and Sub-Category]])-FIND("/",Table2[[#This Row],[Category and Sub-Category]],1))</f>
        <v>tabletop games</v>
      </c>
      <c r="S2276" s="13">
        <f>(((Table2[[#This Row],[launched_at]]/60)/60)/24)+DATE(1970,1,1)</f>
        <v>41663.500659722224</v>
      </c>
      <c r="T2276" s="13">
        <f>(((Table2[[#This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Table2[[#This Row],[pledged]]/Table2[[#This Row],[goal]]</f>
        <v>4.0776923076923079</v>
      </c>
      <c r="P2277" s="8">
        <f>Table2[[#This Row],[pledged]]/Table2[[#This Row],[backers_count]]</f>
        <v>33.550632911392405</v>
      </c>
      <c r="Q2277" t="str">
        <f>LEFT(Table2[[#This Row],[Category and Sub-Category]],FIND("/",Table2[[#This Row],[Category and Sub-Category]],1)-1)</f>
        <v>games</v>
      </c>
      <c r="R2277" t="str">
        <f>RIGHT(Table2[[#This Row],[Category and Sub-Category]],LEN(Table2[[#This Row],[Category and Sub-Category]])-FIND("/",Table2[[#This Row],[Category and Sub-Category]],1))</f>
        <v>tabletop games</v>
      </c>
      <c r="S2277" s="13">
        <f>(((Table2[[#This Row],[launched_at]]/60)/60)/24)+DATE(1970,1,1)</f>
        <v>41965.616655092599</v>
      </c>
      <c r="T2277" s="13">
        <f>(((Table2[[#This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Table2[[#This Row],[pledged]]/Table2[[#This Row],[goal]]</f>
        <v>1.0581826105905425</v>
      </c>
      <c r="P2278" s="8">
        <f>Table2[[#This Row],[pledged]]/Table2[[#This Row],[backers_count]]</f>
        <v>64.74666666666667</v>
      </c>
      <c r="Q2278" t="str">
        <f>LEFT(Table2[[#This Row],[Category and Sub-Category]],FIND("/",Table2[[#This Row],[Category and Sub-Category]],1)-1)</f>
        <v>games</v>
      </c>
      <c r="R2278" t="str">
        <f>RIGHT(Table2[[#This Row],[Category and Sub-Category]],LEN(Table2[[#This Row],[Category and Sub-Category]])-FIND("/",Table2[[#This Row],[Category and Sub-Category]],1))</f>
        <v>tabletop games</v>
      </c>
      <c r="S2278" s="13">
        <f>(((Table2[[#This Row],[launched_at]]/60)/60)/24)+DATE(1970,1,1)</f>
        <v>41614.651493055557</v>
      </c>
      <c r="T2278" s="13">
        <f>(((Table2[[#This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Table2[[#This Row],[pledged]]/Table2[[#This Row],[goal]]</f>
        <v>1.4108235294117648</v>
      </c>
      <c r="P2279" s="8">
        <f>Table2[[#This Row],[pledged]]/Table2[[#This Row],[backers_count]]</f>
        <v>57.932367149758456</v>
      </c>
      <c r="Q2279" t="str">
        <f>LEFT(Table2[[#This Row],[Category and Sub-Category]],FIND("/",Table2[[#This Row],[Category and Sub-Category]],1)-1)</f>
        <v>games</v>
      </c>
      <c r="R2279" t="str">
        <f>RIGHT(Table2[[#This Row],[Category and Sub-Category]],LEN(Table2[[#This Row],[Category and Sub-Category]])-FIND("/",Table2[[#This Row],[Category and Sub-Category]],1))</f>
        <v>tabletop games</v>
      </c>
      <c r="S2279" s="13">
        <f>(((Table2[[#This Row],[launched_at]]/60)/60)/24)+DATE(1970,1,1)</f>
        <v>40936.678506944445</v>
      </c>
      <c r="T2279" s="13">
        <f>(((Table2[[#This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Table2[[#This Row],[pledged]]/Table2[[#This Row],[goal]]</f>
        <v>2.7069999999999999</v>
      </c>
      <c r="P2280" s="8">
        <f>Table2[[#This Row],[pledged]]/Table2[[#This Row],[backers_count]]</f>
        <v>53.078431372549019</v>
      </c>
      <c r="Q2280" t="str">
        <f>LEFT(Table2[[#This Row],[Category and Sub-Category]],FIND("/",Table2[[#This Row],[Category and Sub-Category]],1)-1)</f>
        <v>games</v>
      </c>
      <c r="R2280" t="str">
        <f>RIGHT(Table2[[#This Row],[Category and Sub-Category]],LEN(Table2[[#This Row],[Category and Sub-Category]])-FIND("/",Table2[[#This Row],[Category and Sub-Category]],1))</f>
        <v>tabletop games</v>
      </c>
      <c r="S2280" s="13">
        <f>(((Table2[[#This Row],[launched_at]]/60)/60)/24)+DATE(1970,1,1)</f>
        <v>42338.709108796291</v>
      </c>
      <c r="T2280" s="13">
        <f>(((Table2[[#This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Table2[[#This Row],[pledged]]/Table2[[#This Row],[goal]]</f>
        <v>1.538</v>
      </c>
      <c r="P2281" s="8">
        <f>Table2[[#This Row],[pledged]]/Table2[[#This Row],[backers_count]]</f>
        <v>48.0625</v>
      </c>
      <c r="Q2281" t="str">
        <f>LEFT(Table2[[#This Row],[Category and Sub-Category]],FIND("/",Table2[[#This Row],[Category and Sub-Category]],1)-1)</f>
        <v>games</v>
      </c>
      <c r="R2281" t="str">
        <f>RIGHT(Table2[[#This Row],[Category and Sub-Category]],LEN(Table2[[#This Row],[Category and Sub-Category]])-FIND("/",Table2[[#This Row],[Category and Sub-Category]],1))</f>
        <v>tabletop games</v>
      </c>
      <c r="S2281" s="13">
        <f>(((Table2[[#This Row],[launched_at]]/60)/60)/24)+DATE(1970,1,1)</f>
        <v>42020.806701388887</v>
      </c>
      <c r="T2281" s="13">
        <f>(((Table2[[#This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Table2[[#This Row],[pledged]]/Table2[[#This Row],[goal]]</f>
        <v>4.0357653061224488</v>
      </c>
      <c r="P2282" s="8">
        <f>Table2[[#This Row],[pledged]]/Table2[[#This Row],[backers_count]]</f>
        <v>82.396874999999994</v>
      </c>
      <c r="Q2282" t="str">
        <f>LEFT(Table2[[#This Row],[Category and Sub-Category]],FIND("/",Table2[[#This Row],[Category and Sub-Category]],1)-1)</f>
        <v>games</v>
      </c>
      <c r="R2282" t="str">
        <f>RIGHT(Table2[[#This Row],[Category and Sub-Category]],LEN(Table2[[#This Row],[Category and Sub-Category]])-FIND("/",Table2[[#This Row],[Category and Sub-Category]],1))</f>
        <v>tabletop games</v>
      </c>
      <c r="S2282" s="13">
        <f>(((Table2[[#This Row],[launched_at]]/60)/60)/24)+DATE(1970,1,1)</f>
        <v>42234.624895833331</v>
      </c>
      <c r="T2282" s="13">
        <f>(((Table2[[#This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Table2[[#This Row],[pledged]]/Table2[[#This Row],[goal]]</f>
        <v>1.85</v>
      </c>
      <c r="P2283" s="8">
        <f>Table2[[#This Row],[pledged]]/Table2[[#This Row],[backers_count]]</f>
        <v>50.454545454545453</v>
      </c>
      <c r="Q2283" t="str">
        <f>LEFT(Table2[[#This Row],[Category and Sub-Category]],FIND("/",Table2[[#This Row],[Category and Sub-Category]],1)-1)</f>
        <v>music</v>
      </c>
      <c r="R2283" t="str">
        <f>RIGHT(Table2[[#This Row],[Category and Sub-Category]],LEN(Table2[[#This Row],[Category and Sub-Category]])-FIND("/",Table2[[#This Row],[Category and Sub-Category]],1))</f>
        <v>rock</v>
      </c>
      <c r="S2283" s="13">
        <f>(((Table2[[#This Row],[launched_at]]/60)/60)/24)+DATE(1970,1,1)</f>
        <v>40687.285844907405</v>
      </c>
      <c r="T2283" s="13">
        <f>(((Table2[[#This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Table2[[#This Row],[pledged]]/Table2[[#This Row],[goal]]</f>
        <v>1.8533333333333333</v>
      </c>
      <c r="P2284" s="8">
        <f>Table2[[#This Row],[pledged]]/Table2[[#This Row],[backers_count]]</f>
        <v>115.83333333333333</v>
      </c>
      <c r="Q2284" t="str">
        <f>LEFT(Table2[[#This Row],[Category and Sub-Category]],FIND("/",Table2[[#This Row],[Category and Sub-Category]],1)-1)</f>
        <v>music</v>
      </c>
      <c r="R2284" t="str">
        <f>RIGHT(Table2[[#This Row],[Category and Sub-Category]],LEN(Table2[[#This Row],[Category and Sub-Category]])-FIND("/",Table2[[#This Row],[Category and Sub-Category]],1))</f>
        <v>rock</v>
      </c>
      <c r="S2284" s="13">
        <f>(((Table2[[#This Row],[launched_at]]/60)/60)/24)+DATE(1970,1,1)</f>
        <v>42323.17460648148</v>
      </c>
      <c r="T2284" s="13">
        <f>(((Table2[[#This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Table2[[#This Row],[pledged]]/Table2[[#This Row],[goal]]</f>
        <v>1.0085533333333332</v>
      </c>
      <c r="P2285" s="8">
        <f>Table2[[#This Row],[pledged]]/Table2[[#This Row],[backers_count]]</f>
        <v>63.03458333333333</v>
      </c>
      <c r="Q2285" t="str">
        <f>LEFT(Table2[[#This Row],[Category and Sub-Category]],FIND("/",Table2[[#This Row],[Category and Sub-Category]],1)-1)</f>
        <v>music</v>
      </c>
      <c r="R2285" t="str">
        <f>RIGHT(Table2[[#This Row],[Category and Sub-Category]],LEN(Table2[[#This Row],[Category and Sub-Category]])-FIND("/",Table2[[#This Row],[Category and Sub-Category]],1))</f>
        <v>rock</v>
      </c>
      <c r="S2285" s="13">
        <f>(((Table2[[#This Row],[launched_at]]/60)/60)/24)+DATE(1970,1,1)</f>
        <v>40978.125046296293</v>
      </c>
      <c r="T2285" s="13">
        <f>(((Table2[[#This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Table2[[#This Row],[pledged]]/Table2[[#This Row],[goal]]</f>
        <v>1.0622116666666668</v>
      </c>
      <c r="P2286" s="8">
        <f>Table2[[#This Row],[pledged]]/Table2[[#This Row],[backers_count]]</f>
        <v>108.02152542372882</v>
      </c>
      <c r="Q2286" t="str">
        <f>LEFT(Table2[[#This Row],[Category and Sub-Category]],FIND("/",Table2[[#This Row],[Category and Sub-Category]],1)-1)</f>
        <v>music</v>
      </c>
      <c r="R2286" t="str">
        <f>RIGHT(Table2[[#This Row],[Category and Sub-Category]],LEN(Table2[[#This Row],[Category and Sub-Category]])-FIND("/",Table2[[#This Row],[Category and Sub-Category]],1))</f>
        <v>rock</v>
      </c>
      <c r="S2286" s="13">
        <f>(((Table2[[#This Row],[launched_at]]/60)/60)/24)+DATE(1970,1,1)</f>
        <v>40585.796817129631</v>
      </c>
      <c r="T2286" s="13">
        <f>(((Table2[[#This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Table2[[#This Row],[pledged]]/Table2[[#This Row],[goal]]</f>
        <v>1.2136666666666667</v>
      </c>
      <c r="P2287" s="8">
        <f>Table2[[#This Row],[pledged]]/Table2[[#This Row],[backers_count]]</f>
        <v>46.088607594936711</v>
      </c>
      <c r="Q2287" t="str">
        <f>LEFT(Table2[[#This Row],[Category and Sub-Category]],FIND("/",Table2[[#This Row],[Category and Sub-Category]],1)-1)</f>
        <v>music</v>
      </c>
      <c r="R2287" t="str">
        <f>RIGHT(Table2[[#This Row],[Category and Sub-Category]],LEN(Table2[[#This Row],[Category and Sub-Category]])-FIND("/",Table2[[#This Row],[Category and Sub-Category]],1))</f>
        <v>rock</v>
      </c>
      <c r="S2287" s="13">
        <f>(((Table2[[#This Row],[launched_at]]/60)/60)/24)+DATE(1970,1,1)</f>
        <v>41059.185682870368</v>
      </c>
      <c r="T2287" s="13">
        <f>(((Table2[[#This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Table2[[#This Row],[pledged]]/Table2[[#This Row],[goal]]</f>
        <v>1.0006666666666666</v>
      </c>
      <c r="P2288" s="8">
        <f>Table2[[#This Row],[pledged]]/Table2[[#This Row],[backers_count]]</f>
        <v>107.21428571428571</v>
      </c>
      <c r="Q2288" t="str">
        <f>LEFT(Table2[[#This Row],[Category and Sub-Category]],FIND("/",Table2[[#This Row],[Category and Sub-Category]],1)-1)</f>
        <v>music</v>
      </c>
      <c r="R2288" t="str">
        <f>RIGHT(Table2[[#This Row],[Category and Sub-Category]],LEN(Table2[[#This Row],[Category and Sub-Category]])-FIND("/",Table2[[#This Row],[Category and Sub-Category]],1))</f>
        <v>rock</v>
      </c>
      <c r="S2288" s="13">
        <f>(((Table2[[#This Row],[launched_at]]/60)/60)/24)+DATE(1970,1,1)</f>
        <v>41494.963587962964</v>
      </c>
      <c r="T2288" s="13">
        <f>(((Table2[[#This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Table2[[#This Row],[pledged]]/Table2[[#This Row],[goal]]</f>
        <v>1.1997755555555556</v>
      </c>
      <c r="P2289" s="8">
        <f>Table2[[#This Row],[pledged]]/Table2[[#This Row],[backers_count]]</f>
        <v>50.9338679245283</v>
      </c>
      <c r="Q2289" t="str">
        <f>LEFT(Table2[[#This Row],[Category and Sub-Category]],FIND("/",Table2[[#This Row],[Category and Sub-Category]],1)-1)</f>
        <v>music</v>
      </c>
      <c r="R2289" t="str">
        <f>RIGHT(Table2[[#This Row],[Category and Sub-Category]],LEN(Table2[[#This Row],[Category and Sub-Category]])-FIND("/",Table2[[#This Row],[Category and Sub-Category]],1))</f>
        <v>rock</v>
      </c>
      <c r="S2289" s="13">
        <f>(((Table2[[#This Row],[launched_at]]/60)/60)/24)+DATE(1970,1,1)</f>
        <v>41792.667361111111</v>
      </c>
      <c r="T2289" s="13">
        <f>(((Table2[[#This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Table2[[#This Row],[pledged]]/Table2[[#This Row],[goal]]</f>
        <v>1.0009999999999999</v>
      </c>
      <c r="P2290" s="8">
        <f>Table2[[#This Row],[pledged]]/Table2[[#This Row],[backers_count]]</f>
        <v>40.04</v>
      </c>
      <c r="Q2290" t="str">
        <f>LEFT(Table2[[#This Row],[Category and Sub-Category]],FIND("/",Table2[[#This Row],[Category and Sub-Category]],1)-1)</f>
        <v>music</v>
      </c>
      <c r="R2290" t="str">
        <f>RIGHT(Table2[[#This Row],[Category and Sub-Category]],LEN(Table2[[#This Row],[Category and Sub-Category]])-FIND("/",Table2[[#This Row],[Category and Sub-Category]],1))</f>
        <v>rock</v>
      </c>
      <c r="S2290" s="13">
        <f>(((Table2[[#This Row],[launched_at]]/60)/60)/24)+DATE(1970,1,1)</f>
        <v>41067.827418981484</v>
      </c>
      <c r="T2290" s="13">
        <f>(((Table2[[#This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Table2[[#This Row],[pledged]]/Table2[[#This Row],[goal]]</f>
        <v>1.0740000000000001</v>
      </c>
      <c r="P2291" s="8">
        <f>Table2[[#This Row],[pledged]]/Table2[[#This Row],[backers_count]]</f>
        <v>64.44</v>
      </c>
      <c r="Q2291" t="str">
        <f>LEFT(Table2[[#This Row],[Category and Sub-Category]],FIND("/",Table2[[#This Row],[Category and Sub-Category]],1)-1)</f>
        <v>music</v>
      </c>
      <c r="R2291" t="str">
        <f>RIGHT(Table2[[#This Row],[Category and Sub-Category]],LEN(Table2[[#This Row],[Category and Sub-Category]])-FIND("/",Table2[[#This Row],[Category and Sub-Category]],1))</f>
        <v>rock</v>
      </c>
      <c r="S2291" s="13">
        <f>(((Table2[[#This Row],[launched_at]]/60)/60)/24)+DATE(1970,1,1)</f>
        <v>41571.998379629629</v>
      </c>
      <c r="T2291" s="13">
        <f>(((Table2[[#This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Table2[[#This Row],[pledged]]/Table2[[#This Row],[goal]]</f>
        <v>1.0406666666666666</v>
      </c>
      <c r="P2292" s="8">
        <f>Table2[[#This Row],[pledged]]/Table2[[#This Row],[backers_count]]</f>
        <v>53.827586206896555</v>
      </c>
      <c r="Q2292" t="str">
        <f>LEFT(Table2[[#This Row],[Category and Sub-Category]],FIND("/",Table2[[#This Row],[Category and Sub-Category]],1)-1)</f>
        <v>music</v>
      </c>
      <c r="R2292" t="str">
        <f>RIGHT(Table2[[#This Row],[Category and Sub-Category]],LEN(Table2[[#This Row],[Category and Sub-Category]])-FIND("/",Table2[[#This Row],[Category and Sub-Category]],1))</f>
        <v>rock</v>
      </c>
      <c r="S2292" s="13">
        <f>(((Table2[[#This Row],[launched_at]]/60)/60)/24)+DATE(1970,1,1)</f>
        <v>40070.253819444442</v>
      </c>
      <c r="T2292" s="13">
        <f>(((Table2[[#This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Table2[[#This Row],[pledged]]/Table2[[#This Row],[goal]]</f>
        <v>1.728</v>
      </c>
      <c r="P2293" s="8">
        <f>Table2[[#This Row],[pledged]]/Table2[[#This Row],[backers_count]]</f>
        <v>100.46511627906976</v>
      </c>
      <c r="Q2293" t="str">
        <f>LEFT(Table2[[#This Row],[Category and Sub-Category]],FIND("/",Table2[[#This Row],[Category and Sub-Category]],1)-1)</f>
        <v>music</v>
      </c>
      <c r="R2293" t="str">
        <f>RIGHT(Table2[[#This Row],[Category and Sub-Category]],LEN(Table2[[#This Row],[Category and Sub-Category]])-FIND("/",Table2[[#This Row],[Category and Sub-Category]],1))</f>
        <v>rock</v>
      </c>
      <c r="S2293" s="13">
        <f>(((Table2[[#This Row],[launched_at]]/60)/60)/24)+DATE(1970,1,1)</f>
        <v>40987.977060185185</v>
      </c>
      <c r="T2293" s="13">
        <f>(((Table2[[#This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Table2[[#This Row],[pledged]]/Table2[[#This Row],[goal]]</f>
        <v>1.072505</v>
      </c>
      <c r="P2294" s="8">
        <f>Table2[[#This Row],[pledged]]/Table2[[#This Row],[backers_count]]</f>
        <v>46.630652173913049</v>
      </c>
      <c r="Q2294" t="str">
        <f>LEFT(Table2[[#This Row],[Category and Sub-Category]],FIND("/",Table2[[#This Row],[Category and Sub-Category]],1)-1)</f>
        <v>music</v>
      </c>
      <c r="R2294" t="str">
        <f>RIGHT(Table2[[#This Row],[Category and Sub-Category]],LEN(Table2[[#This Row],[Category and Sub-Category]])-FIND("/",Table2[[#This Row],[Category and Sub-Category]],1))</f>
        <v>rock</v>
      </c>
      <c r="S2294" s="13">
        <f>(((Table2[[#This Row],[launched_at]]/60)/60)/24)+DATE(1970,1,1)</f>
        <v>40987.697638888887</v>
      </c>
      <c r="T2294" s="13">
        <f>(((Table2[[#This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Table2[[#This Row],[pledged]]/Table2[[#This Row],[goal]]</f>
        <v>1.0823529411764705</v>
      </c>
      <c r="P2295" s="8">
        <f>Table2[[#This Row],[pledged]]/Table2[[#This Row],[backers_count]]</f>
        <v>34.074074074074076</v>
      </c>
      <c r="Q2295" t="str">
        <f>LEFT(Table2[[#This Row],[Category and Sub-Category]],FIND("/",Table2[[#This Row],[Category and Sub-Category]],1)-1)</f>
        <v>music</v>
      </c>
      <c r="R2295" t="str">
        <f>RIGHT(Table2[[#This Row],[Category and Sub-Category]],LEN(Table2[[#This Row],[Category and Sub-Category]])-FIND("/",Table2[[#This Row],[Category and Sub-Category]],1))</f>
        <v>rock</v>
      </c>
      <c r="S2295" s="13">
        <f>(((Table2[[#This Row],[launched_at]]/60)/60)/24)+DATE(1970,1,1)</f>
        <v>41151.708321759259</v>
      </c>
      <c r="T2295" s="13">
        <f>(((Table2[[#This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Table2[[#This Row],[pledged]]/Table2[[#This Row],[goal]]</f>
        <v>1.4608079999999999</v>
      </c>
      <c r="P2296" s="8">
        <f>Table2[[#This Row],[pledged]]/Table2[[#This Row],[backers_count]]</f>
        <v>65.214642857142863</v>
      </c>
      <c r="Q2296" t="str">
        <f>LEFT(Table2[[#This Row],[Category and Sub-Category]],FIND("/",Table2[[#This Row],[Category and Sub-Category]],1)-1)</f>
        <v>music</v>
      </c>
      <c r="R2296" t="str">
        <f>RIGHT(Table2[[#This Row],[Category and Sub-Category]],LEN(Table2[[#This Row],[Category and Sub-Category]])-FIND("/",Table2[[#This Row],[Category and Sub-Category]],1))</f>
        <v>rock</v>
      </c>
      <c r="S2296" s="13">
        <f>(((Table2[[#This Row],[launched_at]]/60)/60)/24)+DATE(1970,1,1)</f>
        <v>41264.72314814815</v>
      </c>
      <c r="T2296" s="13">
        <f>(((Table2[[#This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Table2[[#This Row],[pledged]]/Table2[[#This Row],[goal]]</f>
        <v>1.2524999999999999</v>
      </c>
      <c r="P2297" s="8">
        <f>Table2[[#This Row],[pledged]]/Table2[[#This Row],[backers_count]]</f>
        <v>44.205882352941174</v>
      </c>
      <c r="Q2297" t="str">
        <f>LEFT(Table2[[#This Row],[Category and Sub-Category]],FIND("/",Table2[[#This Row],[Category and Sub-Category]],1)-1)</f>
        <v>music</v>
      </c>
      <c r="R2297" t="str">
        <f>RIGHT(Table2[[#This Row],[Category and Sub-Category]],LEN(Table2[[#This Row],[Category and Sub-Category]])-FIND("/",Table2[[#This Row],[Category and Sub-Category]],1))</f>
        <v>rock</v>
      </c>
      <c r="S2297" s="13">
        <f>(((Table2[[#This Row],[launched_at]]/60)/60)/24)+DATE(1970,1,1)</f>
        <v>41270.954351851848</v>
      </c>
      <c r="T2297" s="13">
        <f>(((Table2[[#This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Table2[[#This Row],[pledged]]/Table2[[#This Row],[goal]]</f>
        <v>1.4907142857142857</v>
      </c>
      <c r="P2298" s="8">
        <f>Table2[[#This Row],[pledged]]/Table2[[#This Row],[backers_count]]</f>
        <v>71.965517241379317</v>
      </c>
      <c r="Q2298" t="str">
        <f>LEFT(Table2[[#This Row],[Category and Sub-Category]],FIND("/",Table2[[#This Row],[Category and Sub-Category]],1)-1)</f>
        <v>music</v>
      </c>
      <c r="R2298" t="str">
        <f>RIGHT(Table2[[#This Row],[Category and Sub-Category]],LEN(Table2[[#This Row],[Category and Sub-Category]])-FIND("/",Table2[[#This Row],[Category and Sub-Category]],1))</f>
        <v>rock</v>
      </c>
      <c r="S2298" s="13">
        <f>(((Table2[[#This Row],[launched_at]]/60)/60)/24)+DATE(1970,1,1)</f>
        <v>40927.731782407405</v>
      </c>
      <c r="T2298" s="13">
        <f>(((Table2[[#This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Table2[[#This Row],[pledged]]/Table2[[#This Row],[goal]]</f>
        <v>1.006</v>
      </c>
      <c r="P2299" s="8">
        <f>Table2[[#This Row],[pledged]]/Table2[[#This Row],[backers_count]]</f>
        <v>52.94736842105263</v>
      </c>
      <c r="Q2299" t="str">
        <f>LEFT(Table2[[#This Row],[Category and Sub-Category]],FIND("/",Table2[[#This Row],[Category and Sub-Category]],1)-1)</f>
        <v>music</v>
      </c>
      <c r="R2299" t="str">
        <f>RIGHT(Table2[[#This Row],[Category and Sub-Category]],LEN(Table2[[#This Row],[Category and Sub-Category]])-FIND("/",Table2[[#This Row],[Category and Sub-Category]],1))</f>
        <v>rock</v>
      </c>
      <c r="S2299" s="13">
        <f>(((Table2[[#This Row],[launched_at]]/60)/60)/24)+DATE(1970,1,1)</f>
        <v>40948.042233796295</v>
      </c>
      <c r="T2299" s="13">
        <f>(((Table2[[#This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Table2[[#This Row],[pledged]]/Table2[[#This Row],[goal]]</f>
        <v>1.0507333333333333</v>
      </c>
      <c r="P2300" s="8">
        <f>Table2[[#This Row],[pledged]]/Table2[[#This Row],[backers_count]]</f>
        <v>109.45138888888889</v>
      </c>
      <c r="Q2300" t="str">
        <f>LEFT(Table2[[#This Row],[Category and Sub-Category]],FIND("/",Table2[[#This Row],[Category and Sub-Category]],1)-1)</f>
        <v>music</v>
      </c>
      <c r="R2300" t="str">
        <f>RIGHT(Table2[[#This Row],[Category and Sub-Category]],LEN(Table2[[#This Row],[Category and Sub-Category]])-FIND("/",Table2[[#This Row],[Category and Sub-Category]],1))</f>
        <v>rock</v>
      </c>
      <c r="S2300" s="13">
        <f>(((Table2[[#This Row],[launched_at]]/60)/60)/24)+DATE(1970,1,1)</f>
        <v>41694.84065972222</v>
      </c>
      <c r="T2300" s="13">
        <f>(((Table2[[#This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Table2[[#This Row],[pledged]]/Table2[[#This Row],[goal]]</f>
        <v>3.5016666666666665</v>
      </c>
      <c r="P2301" s="8">
        <f>Table2[[#This Row],[pledged]]/Table2[[#This Row],[backers_count]]</f>
        <v>75.035714285714292</v>
      </c>
      <c r="Q2301" t="str">
        <f>LEFT(Table2[[#This Row],[Category and Sub-Category]],FIND("/",Table2[[#This Row],[Category and Sub-Category]],1)-1)</f>
        <v>music</v>
      </c>
      <c r="R2301" t="str">
        <f>RIGHT(Table2[[#This Row],[Category and Sub-Category]],LEN(Table2[[#This Row],[Category and Sub-Category]])-FIND("/",Table2[[#This Row],[Category and Sub-Category]],1))</f>
        <v>rock</v>
      </c>
      <c r="S2301" s="13">
        <f>(((Table2[[#This Row],[launched_at]]/60)/60)/24)+DATE(1970,1,1)</f>
        <v>40565.032511574071</v>
      </c>
      <c r="T2301" s="13">
        <f>(((Table2[[#This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Table2[[#This Row],[pledged]]/Table2[[#This Row],[goal]]</f>
        <v>1.0125</v>
      </c>
      <c r="P2302" s="8">
        <f>Table2[[#This Row],[pledged]]/Table2[[#This Row],[backers_count]]</f>
        <v>115.71428571428571</v>
      </c>
      <c r="Q2302" t="str">
        <f>LEFT(Table2[[#This Row],[Category and Sub-Category]],FIND("/",Table2[[#This Row],[Category and Sub-Category]],1)-1)</f>
        <v>music</v>
      </c>
      <c r="R2302" t="str">
        <f>RIGHT(Table2[[#This Row],[Category and Sub-Category]],LEN(Table2[[#This Row],[Category and Sub-Category]])-FIND("/",Table2[[#This Row],[Category and Sub-Category]],1))</f>
        <v>rock</v>
      </c>
      <c r="S2302" s="13">
        <f>(((Table2[[#This Row],[launched_at]]/60)/60)/24)+DATE(1970,1,1)</f>
        <v>41074.727037037039</v>
      </c>
      <c r="T2302" s="13">
        <f>(((Table2[[#This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Table2[[#This Row],[pledged]]/Table2[[#This Row],[goal]]</f>
        <v>1.336044</v>
      </c>
      <c r="P2303" s="8">
        <f>Table2[[#This Row],[pledged]]/Table2[[#This Row],[backers_count]]</f>
        <v>31.659810426540286</v>
      </c>
      <c r="Q2303" t="str">
        <f>LEFT(Table2[[#This Row],[Category and Sub-Category]],FIND("/",Table2[[#This Row],[Category and Sub-Category]],1)-1)</f>
        <v>music</v>
      </c>
      <c r="R2303" t="str">
        <f>RIGHT(Table2[[#This Row],[Category and Sub-Category]],LEN(Table2[[#This Row],[Category and Sub-Category]])-FIND("/",Table2[[#This Row],[Category and Sub-Category]],1))</f>
        <v>indie rock</v>
      </c>
      <c r="S2303" s="13">
        <f>(((Table2[[#This Row],[launched_at]]/60)/60)/24)+DATE(1970,1,1)</f>
        <v>41416.146944444445</v>
      </c>
      <c r="T2303" s="13">
        <f>(((Table2[[#This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Table2[[#This Row],[pledged]]/Table2[[#This Row],[goal]]</f>
        <v>1.7065217391304348</v>
      </c>
      <c r="P2304" s="8">
        <f>Table2[[#This Row],[pledged]]/Table2[[#This Row],[backers_count]]</f>
        <v>46.176470588235297</v>
      </c>
      <c r="Q2304" t="str">
        <f>LEFT(Table2[[#This Row],[Category and Sub-Category]],FIND("/",Table2[[#This Row],[Category and Sub-Category]],1)-1)</f>
        <v>music</v>
      </c>
      <c r="R2304" t="str">
        <f>RIGHT(Table2[[#This Row],[Category and Sub-Category]],LEN(Table2[[#This Row],[Category and Sub-Category]])-FIND("/",Table2[[#This Row],[Category and Sub-Category]],1))</f>
        <v>indie rock</v>
      </c>
      <c r="S2304" s="13">
        <f>(((Table2[[#This Row],[launched_at]]/60)/60)/24)+DATE(1970,1,1)</f>
        <v>41605.868449074071</v>
      </c>
      <c r="T2304" s="13">
        <f>(((Table2[[#This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Table2[[#This Row],[pledged]]/Table2[[#This Row],[goal]]</f>
        <v>1.0935829457364341</v>
      </c>
      <c r="P2305" s="8">
        <f>Table2[[#This Row],[pledged]]/Table2[[#This Row],[backers_count]]</f>
        <v>68.481650485436887</v>
      </c>
      <c r="Q2305" t="str">
        <f>LEFT(Table2[[#This Row],[Category and Sub-Category]],FIND("/",Table2[[#This Row],[Category and Sub-Category]],1)-1)</f>
        <v>music</v>
      </c>
      <c r="R2305" t="str">
        <f>RIGHT(Table2[[#This Row],[Category and Sub-Category]],LEN(Table2[[#This Row],[Category and Sub-Category]])-FIND("/",Table2[[#This Row],[Category and Sub-Category]],1))</f>
        <v>indie rock</v>
      </c>
      <c r="S2305" s="13">
        <f>(((Table2[[#This Row],[launched_at]]/60)/60)/24)+DATE(1970,1,1)</f>
        <v>40850.111064814817</v>
      </c>
      <c r="T2305" s="13">
        <f>(((Table2[[#This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Table2[[#This Row],[pledged]]/Table2[[#This Row],[goal]]</f>
        <v>1.0070033333333335</v>
      </c>
      <c r="P2306" s="8">
        <f>Table2[[#This Row],[pledged]]/Table2[[#This Row],[backers_count]]</f>
        <v>53.469203539823013</v>
      </c>
      <c r="Q2306" t="str">
        <f>LEFT(Table2[[#This Row],[Category and Sub-Category]],FIND("/",Table2[[#This Row],[Category and Sub-Category]],1)-1)</f>
        <v>music</v>
      </c>
      <c r="R2306" t="str">
        <f>RIGHT(Table2[[#This Row],[Category and Sub-Category]],LEN(Table2[[#This Row],[Category and Sub-Category]])-FIND("/",Table2[[#This Row],[Category and Sub-Category]],1))</f>
        <v>indie rock</v>
      </c>
      <c r="S2306" s="13">
        <f>(((Table2[[#This Row],[launched_at]]/60)/60)/24)+DATE(1970,1,1)</f>
        <v>40502.815868055557</v>
      </c>
      <c r="T2306" s="13">
        <f>(((Table2[[#This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Table2[[#This Row],[pledged]]/Table2[[#This Row],[goal]]</f>
        <v>1.0122777777777778</v>
      </c>
      <c r="P2307" s="8">
        <f>Table2[[#This Row],[pledged]]/Table2[[#This Row],[backers_count]]</f>
        <v>109.10778443113773</v>
      </c>
      <c r="Q2307" t="str">
        <f>LEFT(Table2[[#This Row],[Category and Sub-Category]],FIND("/",Table2[[#This Row],[Category and Sub-Category]],1)-1)</f>
        <v>music</v>
      </c>
      <c r="R2307" t="str">
        <f>RIGHT(Table2[[#This Row],[Category and Sub-Category]],LEN(Table2[[#This Row],[Category and Sub-Category]])-FIND("/",Table2[[#This Row],[Category and Sub-Category]],1))</f>
        <v>indie rock</v>
      </c>
      <c r="S2307" s="13">
        <f>(((Table2[[#This Row],[launched_at]]/60)/60)/24)+DATE(1970,1,1)</f>
        <v>41834.695277777777</v>
      </c>
      <c r="T2307" s="13">
        <f>(((Table2[[#This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Table2[[#This Row],[pledged]]/Table2[[#This Row],[goal]]</f>
        <v>1.0675857142857144</v>
      </c>
      <c r="P2308" s="8">
        <f>Table2[[#This Row],[pledged]]/Table2[[#This Row],[backers_count]]</f>
        <v>51.185616438356163</v>
      </c>
      <c r="Q2308" t="str">
        <f>LEFT(Table2[[#This Row],[Category and Sub-Category]],FIND("/",Table2[[#This Row],[Category and Sub-Category]],1)-1)</f>
        <v>music</v>
      </c>
      <c r="R2308" t="str">
        <f>RIGHT(Table2[[#This Row],[Category and Sub-Category]],LEN(Table2[[#This Row],[Category and Sub-Category]])-FIND("/",Table2[[#This Row],[Category and Sub-Category]],1))</f>
        <v>indie rock</v>
      </c>
      <c r="S2308" s="13">
        <f>(((Table2[[#This Row],[launched_at]]/60)/60)/24)+DATE(1970,1,1)</f>
        <v>40948.16815972222</v>
      </c>
      <c r="T2308" s="13">
        <f>(((Table2[[#This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Table2[[#This Row],[pledged]]/Table2[[#This Row],[goal]]</f>
        <v>1.0665777537961894</v>
      </c>
      <c r="P2309" s="8">
        <f>Table2[[#This Row],[pledged]]/Table2[[#This Row],[backers_count]]</f>
        <v>27.936800000000002</v>
      </c>
      <c r="Q2309" t="str">
        <f>LEFT(Table2[[#This Row],[Category and Sub-Category]],FIND("/",Table2[[#This Row],[Category and Sub-Category]],1)-1)</f>
        <v>music</v>
      </c>
      <c r="R2309" t="str">
        <f>RIGHT(Table2[[#This Row],[Category and Sub-Category]],LEN(Table2[[#This Row],[Category and Sub-Category]])-FIND("/",Table2[[#This Row],[Category and Sub-Category]],1))</f>
        <v>indie rock</v>
      </c>
      <c r="S2309" s="13">
        <f>(((Table2[[#This Row],[launched_at]]/60)/60)/24)+DATE(1970,1,1)</f>
        <v>41004.802465277775</v>
      </c>
      <c r="T2309" s="13">
        <f>(((Table2[[#This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Table2[[#This Row],[pledged]]/Table2[[#This Row],[goal]]</f>
        <v>1.0130622</v>
      </c>
      <c r="P2310" s="8">
        <f>Table2[[#This Row],[pledged]]/Table2[[#This Row],[backers_count]]</f>
        <v>82.496921824104234</v>
      </c>
      <c r="Q2310" t="str">
        <f>LEFT(Table2[[#This Row],[Category and Sub-Category]],FIND("/",Table2[[#This Row],[Category and Sub-Category]],1)-1)</f>
        <v>music</v>
      </c>
      <c r="R2310" t="str">
        <f>RIGHT(Table2[[#This Row],[Category and Sub-Category]],LEN(Table2[[#This Row],[Category and Sub-Category]])-FIND("/",Table2[[#This Row],[Category and Sub-Category]],1))</f>
        <v>indie rock</v>
      </c>
      <c r="S2310" s="13">
        <f>(((Table2[[#This Row],[launched_at]]/60)/60)/24)+DATE(1970,1,1)</f>
        <v>41851.962916666671</v>
      </c>
      <c r="T2310" s="13">
        <f>(((Table2[[#This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Table2[[#This Row],[pledged]]/Table2[[#This Row],[goal]]</f>
        <v>1.0667450000000001</v>
      </c>
      <c r="P2311" s="8">
        <f>Table2[[#This Row],[pledged]]/Table2[[#This Row],[backers_count]]</f>
        <v>59.817476635514019</v>
      </c>
      <c r="Q2311" t="str">
        <f>LEFT(Table2[[#This Row],[Category and Sub-Category]],FIND("/",Table2[[#This Row],[Category and Sub-Category]],1)-1)</f>
        <v>music</v>
      </c>
      <c r="R2311" t="str">
        <f>RIGHT(Table2[[#This Row],[Category and Sub-Category]],LEN(Table2[[#This Row],[Category and Sub-Category]])-FIND("/",Table2[[#This Row],[Category and Sub-Category]],1))</f>
        <v>indie rock</v>
      </c>
      <c r="S2311" s="13">
        <f>(((Table2[[#This Row],[launched_at]]/60)/60)/24)+DATE(1970,1,1)</f>
        <v>41307.987696759257</v>
      </c>
      <c r="T2311" s="13">
        <f>(((Table2[[#This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Table2[[#This Row],[pledged]]/Table2[[#This Row],[goal]]</f>
        <v>4.288397837837838</v>
      </c>
      <c r="P2312" s="8">
        <f>Table2[[#This Row],[pledged]]/Table2[[#This Row],[backers_count]]</f>
        <v>64.816470588235291</v>
      </c>
      <c r="Q2312" t="str">
        <f>LEFT(Table2[[#This Row],[Category and Sub-Category]],FIND("/",Table2[[#This Row],[Category and Sub-Category]],1)-1)</f>
        <v>music</v>
      </c>
      <c r="R2312" t="str">
        <f>RIGHT(Table2[[#This Row],[Category and Sub-Category]],LEN(Table2[[#This Row],[Category and Sub-Category]])-FIND("/",Table2[[#This Row],[Category and Sub-Category]],1))</f>
        <v>indie rock</v>
      </c>
      <c r="S2312" s="13">
        <f>(((Table2[[#This Row],[launched_at]]/60)/60)/24)+DATE(1970,1,1)</f>
        <v>41324.79415509259</v>
      </c>
      <c r="T2312" s="13">
        <f>(((Table2[[#This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Table2[[#This Row],[pledged]]/Table2[[#This Row],[goal]]</f>
        <v>1.0411111111111111</v>
      </c>
      <c r="P2313" s="8">
        <f>Table2[[#This Row],[pledged]]/Table2[[#This Row],[backers_count]]</f>
        <v>90.09615384615384</v>
      </c>
      <c r="Q2313" t="str">
        <f>LEFT(Table2[[#This Row],[Category and Sub-Category]],FIND("/",Table2[[#This Row],[Category and Sub-Category]],1)-1)</f>
        <v>music</v>
      </c>
      <c r="R2313" t="str">
        <f>RIGHT(Table2[[#This Row],[Category and Sub-Category]],LEN(Table2[[#This Row],[Category and Sub-Category]])-FIND("/",Table2[[#This Row],[Category and Sub-Category]],1))</f>
        <v>indie rock</v>
      </c>
      <c r="S2313" s="13">
        <f>(((Table2[[#This Row],[launched_at]]/60)/60)/24)+DATE(1970,1,1)</f>
        <v>41736.004502314812</v>
      </c>
      <c r="T2313" s="13">
        <f>(((Table2[[#This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Table2[[#This Row],[pledged]]/Table2[[#This Row],[goal]]</f>
        <v>1.0786666666666667</v>
      </c>
      <c r="P2314" s="8">
        <f>Table2[[#This Row],[pledged]]/Table2[[#This Row],[backers_count]]</f>
        <v>40.962025316455694</v>
      </c>
      <c r="Q2314" t="str">
        <f>LEFT(Table2[[#This Row],[Category and Sub-Category]],FIND("/",Table2[[#This Row],[Category and Sub-Category]],1)-1)</f>
        <v>music</v>
      </c>
      <c r="R2314" t="str">
        <f>RIGHT(Table2[[#This Row],[Category and Sub-Category]],LEN(Table2[[#This Row],[Category and Sub-Category]])-FIND("/",Table2[[#This Row],[Category and Sub-Category]],1))</f>
        <v>indie rock</v>
      </c>
      <c r="S2314" s="13">
        <f>(((Table2[[#This Row],[launched_at]]/60)/60)/24)+DATE(1970,1,1)</f>
        <v>41716.632847222223</v>
      </c>
      <c r="T2314" s="13">
        <f>(((Table2[[#This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Table2[[#This Row],[pledged]]/Table2[[#This Row],[goal]]</f>
        <v>1.7584040000000001</v>
      </c>
      <c r="P2315" s="8">
        <f>Table2[[#This Row],[pledged]]/Table2[[#This Row],[backers_count]]</f>
        <v>56.000127388535034</v>
      </c>
      <c r="Q2315" t="str">
        <f>LEFT(Table2[[#This Row],[Category and Sub-Category]],FIND("/",Table2[[#This Row],[Category and Sub-Category]],1)-1)</f>
        <v>music</v>
      </c>
      <c r="R2315" t="str">
        <f>RIGHT(Table2[[#This Row],[Category and Sub-Category]],LEN(Table2[[#This Row],[Category and Sub-Category]])-FIND("/",Table2[[#This Row],[Category and Sub-Category]],1))</f>
        <v>indie rock</v>
      </c>
      <c r="S2315" s="13">
        <f>(((Table2[[#This Row],[launched_at]]/60)/60)/24)+DATE(1970,1,1)</f>
        <v>41002.958634259259</v>
      </c>
      <c r="T2315" s="13">
        <f>(((Table2[[#This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Table2[[#This Row],[pledged]]/Table2[[#This Row],[goal]]</f>
        <v>1.5697000000000001</v>
      </c>
      <c r="P2316" s="8">
        <f>Table2[[#This Row],[pledged]]/Table2[[#This Row],[backers_count]]</f>
        <v>37.672800000000002</v>
      </c>
      <c r="Q2316" t="str">
        <f>LEFT(Table2[[#This Row],[Category and Sub-Category]],FIND("/",Table2[[#This Row],[Category and Sub-Category]],1)-1)</f>
        <v>music</v>
      </c>
      <c r="R2316" t="str">
        <f>RIGHT(Table2[[#This Row],[Category and Sub-Category]],LEN(Table2[[#This Row],[Category and Sub-Category]])-FIND("/",Table2[[#This Row],[Category and Sub-Category]],1))</f>
        <v>indie rock</v>
      </c>
      <c r="S2316" s="13">
        <f>(((Table2[[#This Row],[launched_at]]/60)/60)/24)+DATE(1970,1,1)</f>
        <v>41037.551585648151</v>
      </c>
      <c r="T2316" s="13">
        <f>(((Table2[[#This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Table2[[#This Row],[pledged]]/Table2[[#This Row],[goal]]</f>
        <v>1.026</v>
      </c>
      <c r="P2317" s="8">
        <f>Table2[[#This Row],[pledged]]/Table2[[#This Row],[backers_count]]</f>
        <v>40.078125</v>
      </c>
      <c r="Q2317" t="str">
        <f>LEFT(Table2[[#This Row],[Category and Sub-Category]],FIND("/",Table2[[#This Row],[Category and Sub-Category]],1)-1)</f>
        <v>music</v>
      </c>
      <c r="R2317" t="str">
        <f>RIGHT(Table2[[#This Row],[Category and Sub-Category]],LEN(Table2[[#This Row],[Category and Sub-Category]])-FIND("/",Table2[[#This Row],[Category and Sub-Category]],1))</f>
        <v>indie rock</v>
      </c>
      <c r="S2317" s="13">
        <f>(((Table2[[#This Row],[launched_at]]/60)/60)/24)+DATE(1970,1,1)</f>
        <v>41004.72619212963</v>
      </c>
      <c r="T2317" s="13">
        <f>(((Table2[[#This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Table2[[#This Row],[pledged]]/Table2[[#This Row],[goal]]</f>
        <v>1.0404266666666666</v>
      </c>
      <c r="P2318" s="8">
        <f>Table2[[#This Row],[pledged]]/Table2[[#This Row],[backers_count]]</f>
        <v>78.031999999999996</v>
      </c>
      <c r="Q2318" t="str">
        <f>LEFT(Table2[[#This Row],[Category and Sub-Category]],FIND("/",Table2[[#This Row],[Category and Sub-Category]],1)-1)</f>
        <v>music</v>
      </c>
      <c r="R2318" t="str">
        <f>RIGHT(Table2[[#This Row],[Category and Sub-Category]],LEN(Table2[[#This Row],[Category and Sub-Category]])-FIND("/",Table2[[#This Row],[Category and Sub-Category]],1))</f>
        <v>indie rock</v>
      </c>
      <c r="S2318" s="13">
        <f>(((Table2[[#This Row],[launched_at]]/60)/60)/24)+DATE(1970,1,1)</f>
        <v>40079.725115740745</v>
      </c>
      <c r="T2318" s="13">
        <f>(((Table2[[#This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Table2[[#This Row],[pledged]]/Table2[[#This Row],[goal]]</f>
        <v>1.04</v>
      </c>
      <c r="P2319" s="8">
        <f>Table2[[#This Row],[pledged]]/Table2[[#This Row],[backers_count]]</f>
        <v>18.90909090909091</v>
      </c>
      <c r="Q2319" t="str">
        <f>LEFT(Table2[[#This Row],[Category and Sub-Category]],FIND("/",Table2[[#This Row],[Category and Sub-Category]],1)-1)</f>
        <v>music</v>
      </c>
      <c r="R2319" t="str">
        <f>RIGHT(Table2[[#This Row],[Category and Sub-Category]],LEN(Table2[[#This Row],[Category and Sub-Category]])-FIND("/",Table2[[#This Row],[Category and Sub-Category]],1))</f>
        <v>indie rock</v>
      </c>
      <c r="S2319" s="13">
        <f>(((Table2[[#This Row],[launched_at]]/60)/60)/24)+DATE(1970,1,1)</f>
        <v>40192.542233796295</v>
      </c>
      <c r="T2319" s="13">
        <f>(((Table2[[#This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Table2[[#This Row],[pledged]]/Table2[[#This Row],[goal]]</f>
        <v>1.2105999999999999</v>
      </c>
      <c r="P2320" s="8">
        <f>Table2[[#This Row],[pledged]]/Table2[[#This Row],[backers_count]]</f>
        <v>37.134969325153371</v>
      </c>
      <c r="Q2320" t="str">
        <f>LEFT(Table2[[#This Row],[Category and Sub-Category]],FIND("/",Table2[[#This Row],[Category and Sub-Category]],1)-1)</f>
        <v>music</v>
      </c>
      <c r="R2320" t="str">
        <f>RIGHT(Table2[[#This Row],[Category and Sub-Category]],LEN(Table2[[#This Row],[Category and Sub-Category]])-FIND("/",Table2[[#This Row],[Category and Sub-Category]],1))</f>
        <v>indie rock</v>
      </c>
      <c r="S2320" s="13">
        <f>(((Table2[[#This Row],[launched_at]]/60)/60)/24)+DATE(1970,1,1)</f>
        <v>40050.643680555557</v>
      </c>
      <c r="T2320" s="13">
        <f>(((Table2[[#This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Table2[[#This Row],[pledged]]/Table2[[#This Row],[goal]]</f>
        <v>1.077</v>
      </c>
      <c r="P2321" s="8">
        <f>Table2[[#This Row],[pledged]]/Table2[[#This Row],[backers_count]]</f>
        <v>41.961038961038959</v>
      </c>
      <c r="Q2321" t="str">
        <f>LEFT(Table2[[#This Row],[Category and Sub-Category]],FIND("/",Table2[[#This Row],[Category and Sub-Category]],1)-1)</f>
        <v>music</v>
      </c>
      <c r="R2321" t="str">
        <f>RIGHT(Table2[[#This Row],[Category and Sub-Category]],LEN(Table2[[#This Row],[Category and Sub-Category]])-FIND("/",Table2[[#This Row],[Category and Sub-Category]],1))</f>
        <v>indie rock</v>
      </c>
      <c r="S2321" s="13">
        <f>(((Table2[[#This Row],[launched_at]]/60)/60)/24)+DATE(1970,1,1)</f>
        <v>41593.082002314812</v>
      </c>
      <c r="T2321" s="13">
        <f>(((Table2[[#This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Table2[[#This Row],[pledged]]/Table2[[#This Row],[goal]]</f>
        <v>1.0866</v>
      </c>
      <c r="P2322" s="8">
        <f>Table2[[#This Row],[pledged]]/Table2[[#This Row],[backers_count]]</f>
        <v>61.044943820224717</v>
      </c>
      <c r="Q2322" t="str">
        <f>LEFT(Table2[[#This Row],[Category and Sub-Category]],FIND("/",Table2[[#This Row],[Category and Sub-Category]],1)-1)</f>
        <v>music</v>
      </c>
      <c r="R2322" t="str">
        <f>RIGHT(Table2[[#This Row],[Category and Sub-Category]],LEN(Table2[[#This Row],[Category and Sub-Category]])-FIND("/",Table2[[#This Row],[Category and Sub-Category]],1))</f>
        <v>indie rock</v>
      </c>
      <c r="S2322" s="13">
        <f>(((Table2[[#This Row],[launched_at]]/60)/60)/24)+DATE(1970,1,1)</f>
        <v>41696.817129629628</v>
      </c>
      <c r="T2322" s="13">
        <f>(((Table2[[#This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Table2[[#This Row],[pledged]]/Table2[[#This Row],[goal]]</f>
        <v>0.39120962394619685</v>
      </c>
      <c r="P2323" s="8">
        <f>Table2[[#This Row],[pledged]]/Table2[[#This Row],[backers_count]]</f>
        <v>64.53125</v>
      </c>
      <c r="Q2323" t="str">
        <f>LEFT(Table2[[#This Row],[Category and Sub-Category]],FIND("/",Table2[[#This Row],[Category and Sub-Category]],1)-1)</f>
        <v>food</v>
      </c>
      <c r="R2323" t="str">
        <f>RIGHT(Table2[[#This Row],[Category and Sub-Category]],LEN(Table2[[#This Row],[Category and Sub-Category]])-FIND("/",Table2[[#This Row],[Category and Sub-Category]],1))</f>
        <v>small batch</v>
      </c>
      <c r="S2323" s="13">
        <f>(((Table2[[#This Row],[launched_at]]/60)/60)/24)+DATE(1970,1,1)</f>
        <v>42799.260428240741</v>
      </c>
      <c r="T2323" s="13">
        <f>(((Table2[[#This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Table2[[#This Row],[pledged]]/Table2[[#This Row],[goal]]</f>
        <v>3.1481481481481478E-2</v>
      </c>
      <c r="P2324" s="8">
        <f>Table2[[#This Row],[pledged]]/Table2[[#This Row],[backers_count]]</f>
        <v>21.25</v>
      </c>
      <c r="Q2324" t="str">
        <f>LEFT(Table2[[#This Row],[Category and Sub-Category]],FIND("/",Table2[[#This Row],[Category and Sub-Category]],1)-1)</f>
        <v>food</v>
      </c>
      <c r="R2324" t="str">
        <f>RIGHT(Table2[[#This Row],[Category and Sub-Category]],LEN(Table2[[#This Row],[Category and Sub-Category]])-FIND("/",Table2[[#This Row],[Category and Sub-Category]],1))</f>
        <v>small batch</v>
      </c>
      <c r="S2324" s="13">
        <f>(((Table2[[#This Row],[launched_at]]/60)/60)/24)+DATE(1970,1,1)</f>
        <v>42804.895474537043</v>
      </c>
      <c r="T2324" s="13">
        <f>(((Table2[[#This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Table2[[#This Row],[pledged]]/Table2[[#This Row],[goal]]</f>
        <v>0.48</v>
      </c>
      <c r="P2325" s="8">
        <f>Table2[[#This Row],[pledged]]/Table2[[#This Row],[backers_count]]</f>
        <v>30</v>
      </c>
      <c r="Q2325" t="str">
        <f>LEFT(Table2[[#This Row],[Category and Sub-Category]],FIND("/",Table2[[#This Row],[Category and Sub-Category]],1)-1)</f>
        <v>food</v>
      </c>
      <c r="R2325" t="str">
        <f>RIGHT(Table2[[#This Row],[Category and Sub-Category]],LEN(Table2[[#This Row],[Category and Sub-Category]])-FIND("/",Table2[[#This Row],[Category and Sub-Category]],1))</f>
        <v>small batch</v>
      </c>
      <c r="S2325" s="13">
        <f>(((Table2[[#This Row],[launched_at]]/60)/60)/24)+DATE(1970,1,1)</f>
        <v>42807.755173611105</v>
      </c>
      <c r="T2325" s="13">
        <f>(((Table2[[#This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Table2[[#This Row],[pledged]]/Table2[[#This Row],[goal]]</f>
        <v>0.20733333333333334</v>
      </c>
      <c r="P2326" s="8">
        <f>Table2[[#This Row],[pledged]]/Table2[[#This Row],[backers_count]]</f>
        <v>25.491803278688526</v>
      </c>
      <c r="Q2326" t="str">
        <f>LEFT(Table2[[#This Row],[Category and Sub-Category]],FIND("/",Table2[[#This Row],[Category and Sub-Category]],1)-1)</f>
        <v>food</v>
      </c>
      <c r="R2326" t="str">
        <f>RIGHT(Table2[[#This Row],[Category and Sub-Category]],LEN(Table2[[#This Row],[Category and Sub-Category]])-FIND("/",Table2[[#This Row],[Category and Sub-Category]],1))</f>
        <v>small batch</v>
      </c>
      <c r="S2326" s="13">
        <f>(((Table2[[#This Row],[launched_at]]/60)/60)/24)+DATE(1970,1,1)</f>
        <v>42790.885243055556</v>
      </c>
      <c r="T2326" s="13">
        <f>(((Table2[[#This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Table2[[#This Row],[pledged]]/Table2[[#This Row],[goal]]</f>
        <v>0.08</v>
      </c>
      <c r="P2327" s="8">
        <f>Table2[[#This Row],[pledged]]/Table2[[#This Row],[backers_count]]</f>
        <v>11.428571428571429</v>
      </c>
      <c r="Q2327" t="str">
        <f>LEFT(Table2[[#This Row],[Category and Sub-Category]],FIND("/",Table2[[#This Row],[Category and Sub-Category]],1)-1)</f>
        <v>food</v>
      </c>
      <c r="R2327" t="str">
        <f>RIGHT(Table2[[#This Row],[Category and Sub-Category]],LEN(Table2[[#This Row],[Category and Sub-Category]])-FIND("/",Table2[[#This Row],[Category and Sub-Category]],1))</f>
        <v>small batch</v>
      </c>
      <c r="S2327" s="13">
        <f>(((Table2[[#This Row],[launched_at]]/60)/60)/24)+DATE(1970,1,1)</f>
        <v>42794.022349537037</v>
      </c>
      <c r="T2327" s="13">
        <f>(((Table2[[#This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Table2[[#This Row],[pledged]]/Table2[[#This Row],[goal]]</f>
        <v>7.1999999999999998E-3</v>
      </c>
      <c r="P2328" s="8">
        <f>Table2[[#This Row],[pledged]]/Table2[[#This Row],[backers_count]]</f>
        <v>108</v>
      </c>
      <c r="Q2328" t="str">
        <f>LEFT(Table2[[#This Row],[Category and Sub-Category]],FIND("/",Table2[[#This Row],[Category and Sub-Category]],1)-1)</f>
        <v>food</v>
      </c>
      <c r="R2328" t="str">
        <f>RIGHT(Table2[[#This Row],[Category and Sub-Category]],LEN(Table2[[#This Row],[Category and Sub-Category]])-FIND("/",Table2[[#This Row],[Category and Sub-Category]],1))</f>
        <v>small batch</v>
      </c>
      <c r="S2328" s="13">
        <f>(((Table2[[#This Row],[launched_at]]/60)/60)/24)+DATE(1970,1,1)</f>
        <v>42804.034120370372</v>
      </c>
      <c r="T2328" s="13">
        <f>(((Table2[[#This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Table2[[#This Row],[pledged]]/Table2[[#This Row],[goal]]</f>
        <v>5.2609431428571432</v>
      </c>
      <c r="P2329" s="8">
        <f>Table2[[#This Row],[pledged]]/Table2[[#This Row],[backers_count]]</f>
        <v>54.883162444113267</v>
      </c>
      <c r="Q2329" t="str">
        <f>LEFT(Table2[[#This Row],[Category and Sub-Category]],FIND("/",Table2[[#This Row],[Category and Sub-Category]],1)-1)</f>
        <v>food</v>
      </c>
      <c r="R2329" t="str">
        <f>RIGHT(Table2[[#This Row],[Category and Sub-Category]],LEN(Table2[[#This Row],[Category and Sub-Category]])-FIND("/",Table2[[#This Row],[Category and Sub-Category]],1))</f>
        <v>small batch</v>
      </c>
      <c r="S2329" s="13">
        <f>(((Table2[[#This Row],[launched_at]]/60)/60)/24)+DATE(1970,1,1)</f>
        <v>41842.917129629634</v>
      </c>
      <c r="T2329" s="13">
        <f>(((Table2[[#This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Table2[[#This Row],[pledged]]/Table2[[#This Row],[goal]]</f>
        <v>2.5445000000000002</v>
      </c>
      <c r="P2330" s="8">
        <f>Table2[[#This Row],[pledged]]/Table2[[#This Row],[backers_count]]</f>
        <v>47.383612662942269</v>
      </c>
      <c r="Q2330" t="str">
        <f>LEFT(Table2[[#This Row],[Category and Sub-Category]],FIND("/",Table2[[#This Row],[Category and Sub-Category]],1)-1)</f>
        <v>food</v>
      </c>
      <c r="R2330" t="str">
        <f>RIGHT(Table2[[#This Row],[Category and Sub-Category]],LEN(Table2[[#This Row],[Category and Sub-Category]])-FIND("/",Table2[[#This Row],[Category and Sub-Category]],1))</f>
        <v>small batch</v>
      </c>
      <c r="S2330" s="13">
        <f>(((Table2[[#This Row],[launched_at]]/60)/60)/24)+DATE(1970,1,1)</f>
        <v>42139.781678240746</v>
      </c>
      <c r="T2330" s="13">
        <f>(((Table2[[#This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Table2[[#This Row],[pledged]]/Table2[[#This Row],[goal]]</f>
        <v>1.0591999999999999</v>
      </c>
      <c r="P2331" s="8">
        <f>Table2[[#This Row],[pledged]]/Table2[[#This Row],[backers_count]]</f>
        <v>211.84</v>
      </c>
      <c r="Q2331" t="str">
        <f>LEFT(Table2[[#This Row],[Category and Sub-Category]],FIND("/",Table2[[#This Row],[Category and Sub-Category]],1)-1)</f>
        <v>food</v>
      </c>
      <c r="R2331" t="str">
        <f>RIGHT(Table2[[#This Row],[Category and Sub-Category]],LEN(Table2[[#This Row],[Category and Sub-Category]])-FIND("/",Table2[[#This Row],[Category and Sub-Category]],1))</f>
        <v>small batch</v>
      </c>
      <c r="S2331" s="13">
        <f>(((Table2[[#This Row],[launched_at]]/60)/60)/24)+DATE(1970,1,1)</f>
        <v>41807.624374999999</v>
      </c>
      <c r="T2331" s="13">
        <f>(((Table2[[#This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Table2[[#This Row],[pledged]]/Table2[[#This Row],[goal]]</f>
        <v>1.0242285714285715</v>
      </c>
      <c r="P2332" s="8">
        <f>Table2[[#This Row],[pledged]]/Table2[[#This Row],[backers_count]]</f>
        <v>219.92638036809817</v>
      </c>
      <c r="Q2332" t="str">
        <f>LEFT(Table2[[#This Row],[Category and Sub-Category]],FIND("/",Table2[[#This Row],[Category and Sub-Category]],1)-1)</f>
        <v>food</v>
      </c>
      <c r="R2332" t="str">
        <f>RIGHT(Table2[[#This Row],[Category and Sub-Category]],LEN(Table2[[#This Row],[Category and Sub-Category]])-FIND("/",Table2[[#This Row],[Category and Sub-Category]],1))</f>
        <v>small batch</v>
      </c>
      <c r="S2332" s="13">
        <f>(((Table2[[#This Row],[launched_at]]/60)/60)/24)+DATE(1970,1,1)</f>
        <v>42332.89980324074</v>
      </c>
      <c r="T2332" s="13">
        <f>(((Table2[[#This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Table2[[#This Row],[pledged]]/Table2[[#This Row],[goal]]</f>
        <v>1.4431375</v>
      </c>
      <c r="P2333" s="8">
        <f>Table2[[#This Row],[pledged]]/Table2[[#This Row],[backers_count]]</f>
        <v>40.795406360424032</v>
      </c>
      <c r="Q2333" t="str">
        <f>LEFT(Table2[[#This Row],[Category and Sub-Category]],FIND("/",Table2[[#This Row],[Category and Sub-Category]],1)-1)</f>
        <v>food</v>
      </c>
      <c r="R2333" t="str">
        <f>RIGHT(Table2[[#This Row],[Category and Sub-Category]],LEN(Table2[[#This Row],[Category and Sub-Category]])-FIND("/",Table2[[#This Row],[Category and Sub-Category]],1))</f>
        <v>small batch</v>
      </c>
      <c r="S2333" s="13">
        <f>(((Table2[[#This Row],[launched_at]]/60)/60)/24)+DATE(1970,1,1)</f>
        <v>41839.005671296298</v>
      </c>
      <c r="T2333" s="13">
        <f>(((Table2[[#This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Table2[[#This Row],[pledged]]/Table2[[#This Row],[goal]]</f>
        <v>1.06308</v>
      </c>
      <c r="P2334" s="8">
        <f>Table2[[#This Row],[pledged]]/Table2[[#This Row],[backers_count]]</f>
        <v>75.502840909090907</v>
      </c>
      <c r="Q2334" t="str">
        <f>LEFT(Table2[[#This Row],[Category and Sub-Category]],FIND("/",Table2[[#This Row],[Category and Sub-Category]],1)-1)</f>
        <v>food</v>
      </c>
      <c r="R2334" t="str">
        <f>RIGHT(Table2[[#This Row],[Category and Sub-Category]],LEN(Table2[[#This Row],[Category and Sub-Category]])-FIND("/",Table2[[#This Row],[Category and Sub-Category]],1))</f>
        <v>small batch</v>
      </c>
      <c r="S2334" s="13">
        <f>(((Table2[[#This Row],[launched_at]]/60)/60)/24)+DATE(1970,1,1)</f>
        <v>42011.628136574072</v>
      </c>
      <c r="T2334" s="13">
        <f>(((Table2[[#This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Table2[[#This Row],[pledged]]/Table2[[#This Row],[goal]]</f>
        <v>2.1216666666666666</v>
      </c>
      <c r="P2335" s="8">
        <f>Table2[[#This Row],[pledged]]/Table2[[#This Row],[backers_count]]</f>
        <v>13.542553191489361</v>
      </c>
      <c r="Q2335" t="str">
        <f>LEFT(Table2[[#This Row],[Category and Sub-Category]],FIND("/",Table2[[#This Row],[Category and Sub-Category]],1)-1)</f>
        <v>food</v>
      </c>
      <c r="R2335" t="str">
        <f>RIGHT(Table2[[#This Row],[Category and Sub-Category]],LEN(Table2[[#This Row],[Category and Sub-Category]])-FIND("/",Table2[[#This Row],[Category and Sub-Category]],1))</f>
        <v>small batch</v>
      </c>
      <c r="S2335" s="13">
        <f>(((Table2[[#This Row],[launched_at]]/60)/60)/24)+DATE(1970,1,1)</f>
        <v>41767.650347222225</v>
      </c>
      <c r="T2335" s="13">
        <f>(((Table2[[#This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Table2[[#This Row],[pledged]]/Table2[[#This Row],[goal]]</f>
        <v>1.0195000000000001</v>
      </c>
      <c r="P2336" s="8">
        <f>Table2[[#This Row],[pledged]]/Table2[[#This Row],[backers_count]]</f>
        <v>60.865671641791046</v>
      </c>
      <c r="Q2336" t="str">
        <f>LEFT(Table2[[#This Row],[Category and Sub-Category]],FIND("/",Table2[[#This Row],[Category and Sub-Category]],1)-1)</f>
        <v>food</v>
      </c>
      <c r="R2336" t="str">
        <f>RIGHT(Table2[[#This Row],[Category and Sub-Category]],LEN(Table2[[#This Row],[Category and Sub-Category]])-FIND("/",Table2[[#This Row],[Category and Sub-Category]],1))</f>
        <v>small batch</v>
      </c>
      <c r="S2336" s="13">
        <f>(((Table2[[#This Row],[launched_at]]/60)/60)/24)+DATE(1970,1,1)</f>
        <v>41918.670115740737</v>
      </c>
      <c r="T2336" s="13">
        <f>(((Table2[[#This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Table2[[#This Row],[pledged]]/Table2[[#This Row],[goal]]</f>
        <v>1.0227200000000001</v>
      </c>
      <c r="P2337" s="8">
        <f>Table2[[#This Row],[pledged]]/Table2[[#This Row],[backers_count]]</f>
        <v>115.69230769230769</v>
      </c>
      <c r="Q2337" t="str">
        <f>LEFT(Table2[[#This Row],[Category and Sub-Category]],FIND("/",Table2[[#This Row],[Category and Sub-Category]],1)-1)</f>
        <v>food</v>
      </c>
      <c r="R2337" t="str">
        <f>RIGHT(Table2[[#This Row],[Category and Sub-Category]],LEN(Table2[[#This Row],[Category and Sub-Category]])-FIND("/",Table2[[#This Row],[Category and Sub-Category]],1))</f>
        <v>small batch</v>
      </c>
      <c r="S2337" s="13">
        <f>(((Table2[[#This Row],[launched_at]]/60)/60)/24)+DATE(1970,1,1)</f>
        <v>41771.572256944448</v>
      </c>
      <c r="T2337" s="13">
        <f>(((Table2[[#This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Table2[[#This Row],[pledged]]/Table2[[#This Row],[goal]]</f>
        <v>5.2073254999999996</v>
      </c>
      <c r="P2338" s="8">
        <f>Table2[[#This Row],[pledged]]/Table2[[#This Row],[backers_count]]</f>
        <v>48.104623556581984</v>
      </c>
      <c r="Q2338" t="str">
        <f>LEFT(Table2[[#This Row],[Category and Sub-Category]],FIND("/",Table2[[#This Row],[Category and Sub-Category]],1)-1)</f>
        <v>food</v>
      </c>
      <c r="R2338" t="str">
        <f>RIGHT(Table2[[#This Row],[Category and Sub-Category]],LEN(Table2[[#This Row],[Category and Sub-Category]])-FIND("/",Table2[[#This Row],[Category and Sub-Category]],1))</f>
        <v>small batch</v>
      </c>
      <c r="S2338" s="13">
        <f>(((Table2[[#This Row],[launched_at]]/60)/60)/24)+DATE(1970,1,1)</f>
        <v>41666.924710648149</v>
      </c>
      <c r="T2338" s="13">
        <f>(((Table2[[#This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Table2[[#This Row],[pledged]]/Table2[[#This Row],[goal]]</f>
        <v>1.1065833333333333</v>
      </c>
      <c r="P2339" s="8">
        <f>Table2[[#This Row],[pledged]]/Table2[[#This Row],[backers_count]]</f>
        <v>74.184357541899445</v>
      </c>
      <c r="Q2339" t="str">
        <f>LEFT(Table2[[#This Row],[Category and Sub-Category]],FIND("/",Table2[[#This Row],[Category and Sub-Category]],1)-1)</f>
        <v>food</v>
      </c>
      <c r="R2339" t="str">
        <f>RIGHT(Table2[[#This Row],[Category and Sub-Category]],LEN(Table2[[#This Row],[Category and Sub-Category]])-FIND("/",Table2[[#This Row],[Category and Sub-Category]],1))</f>
        <v>small batch</v>
      </c>
      <c r="S2339" s="13">
        <f>(((Table2[[#This Row],[launched_at]]/60)/60)/24)+DATE(1970,1,1)</f>
        <v>41786.640543981484</v>
      </c>
      <c r="T2339" s="13">
        <f>(((Table2[[#This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Table2[[#This Row],[pledged]]/Table2[[#This Row],[goal]]</f>
        <v>1.0114333333333334</v>
      </c>
      <c r="P2340" s="8">
        <f>Table2[[#This Row],[pledged]]/Table2[[#This Row],[backers_count]]</f>
        <v>123.34552845528455</v>
      </c>
      <c r="Q2340" t="str">
        <f>LEFT(Table2[[#This Row],[Category and Sub-Category]],FIND("/",Table2[[#This Row],[Category and Sub-Category]],1)-1)</f>
        <v>food</v>
      </c>
      <c r="R2340" t="str">
        <f>RIGHT(Table2[[#This Row],[Category and Sub-Category]],LEN(Table2[[#This Row],[Category and Sub-Category]])-FIND("/",Table2[[#This Row],[Category and Sub-Category]],1))</f>
        <v>small batch</v>
      </c>
      <c r="S2340" s="13">
        <f>(((Table2[[#This Row],[launched_at]]/60)/60)/24)+DATE(1970,1,1)</f>
        <v>41789.896805555552</v>
      </c>
      <c r="T2340" s="13">
        <f>(((Table2[[#This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Table2[[#This Row],[pledged]]/Table2[[#This Row],[goal]]</f>
        <v>2.9420799999999998</v>
      </c>
      <c r="P2341" s="8">
        <f>Table2[[#This Row],[pledged]]/Table2[[#This Row],[backers_count]]</f>
        <v>66.623188405797094</v>
      </c>
      <c r="Q2341" t="str">
        <f>LEFT(Table2[[#This Row],[Category and Sub-Category]],FIND("/",Table2[[#This Row],[Category and Sub-Category]],1)-1)</f>
        <v>food</v>
      </c>
      <c r="R2341" t="str">
        <f>RIGHT(Table2[[#This Row],[Category and Sub-Category]],LEN(Table2[[#This Row],[Category and Sub-Category]])-FIND("/",Table2[[#This Row],[Category and Sub-Category]],1))</f>
        <v>small batch</v>
      </c>
      <c r="S2341" s="13">
        <f>(((Table2[[#This Row],[launched_at]]/60)/60)/24)+DATE(1970,1,1)</f>
        <v>42692.79987268518</v>
      </c>
      <c r="T2341" s="13">
        <f>(((Table2[[#This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Table2[[#This Row],[pledged]]/Table2[[#This Row],[goal]]</f>
        <v>1.0577749999999999</v>
      </c>
      <c r="P2342" s="8">
        <f>Table2[[#This Row],[pledged]]/Table2[[#This Row],[backers_count]]</f>
        <v>104.99007444168734</v>
      </c>
      <c r="Q2342" t="str">
        <f>LEFT(Table2[[#This Row],[Category and Sub-Category]],FIND("/",Table2[[#This Row],[Category and Sub-Category]],1)-1)</f>
        <v>food</v>
      </c>
      <c r="R2342" t="str">
        <f>RIGHT(Table2[[#This Row],[Category and Sub-Category]],LEN(Table2[[#This Row],[Category and Sub-Category]])-FIND("/",Table2[[#This Row],[Category and Sub-Category]],1))</f>
        <v>small batch</v>
      </c>
      <c r="S2342" s="13">
        <f>(((Table2[[#This Row],[launched_at]]/60)/60)/24)+DATE(1970,1,1)</f>
        <v>42643.642800925925</v>
      </c>
      <c r="T2342" s="13">
        <f>(((Table2[[#This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Table2[[#This Row],[pledged]]/Table2[[#This Row],[goal]]</f>
        <v>0</v>
      </c>
      <c r="P2343" s="8" t="e">
        <f>Table2[[#This Row],[pledged]]/Table2[[#This Row],[backers_count]]</f>
        <v>#DIV/0!</v>
      </c>
      <c r="Q2343" t="str">
        <f>LEFT(Table2[[#This Row],[Category and Sub-Category]],FIND("/",Table2[[#This Row],[Category and Sub-Category]],1)-1)</f>
        <v>technology</v>
      </c>
      <c r="R2343" t="str">
        <f>RIGHT(Table2[[#This Row],[Category and Sub-Category]],LEN(Table2[[#This Row],[Category and Sub-Category]])-FIND("/",Table2[[#This Row],[Category and Sub-Category]],1))</f>
        <v>web</v>
      </c>
      <c r="S2343" s="13">
        <f>(((Table2[[#This Row],[launched_at]]/60)/60)/24)+DATE(1970,1,1)</f>
        <v>42167.813703703709</v>
      </c>
      <c r="T2343" s="13">
        <f>(((Table2[[#This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Table2[[#This Row],[pledged]]/Table2[[#This Row],[goal]]</f>
        <v>0</v>
      </c>
      <c r="P2344" s="8" t="e">
        <f>Table2[[#This Row],[pledged]]/Table2[[#This Row],[backers_count]]</f>
        <v>#DIV/0!</v>
      </c>
      <c r="Q2344" t="str">
        <f>LEFT(Table2[[#This Row],[Category and Sub-Category]],FIND("/",Table2[[#This Row],[Category and Sub-Category]],1)-1)</f>
        <v>technology</v>
      </c>
      <c r="R2344" t="str">
        <f>RIGHT(Table2[[#This Row],[Category and Sub-Category]],LEN(Table2[[#This Row],[Category and Sub-Category]])-FIND("/",Table2[[#This Row],[Category and Sub-Category]],1))</f>
        <v>web</v>
      </c>
      <c r="S2344" s="13">
        <f>(((Table2[[#This Row],[launched_at]]/60)/60)/24)+DATE(1970,1,1)</f>
        <v>41897.702199074076</v>
      </c>
      <c r="T2344" s="13">
        <f>(((Table2[[#This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Table2[[#This Row],[pledged]]/Table2[[#This Row],[goal]]</f>
        <v>0.03</v>
      </c>
      <c r="P2345" s="8">
        <f>Table2[[#This Row],[pledged]]/Table2[[#This Row],[backers_count]]</f>
        <v>300</v>
      </c>
      <c r="Q2345" t="str">
        <f>LEFT(Table2[[#This Row],[Category and Sub-Category]],FIND("/",Table2[[#This Row],[Category and Sub-Category]],1)-1)</f>
        <v>technology</v>
      </c>
      <c r="R2345" t="str">
        <f>RIGHT(Table2[[#This Row],[Category and Sub-Category]],LEN(Table2[[#This Row],[Category and Sub-Category]])-FIND("/",Table2[[#This Row],[Category and Sub-Category]],1))</f>
        <v>web</v>
      </c>
      <c r="S2345" s="13">
        <f>(((Table2[[#This Row],[launched_at]]/60)/60)/24)+DATE(1970,1,1)</f>
        <v>42327.825289351851</v>
      </c>
      <c r="T2345" s="13">
        <f>(((Table2[[#This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Table2[[#This Row],[pledged]]/Table2[[#This Row],[goal]]</f>
        <v>1E-3</v>
      </c>
      <c r="P2346" s="8">
        <f>Table2[[#This Row],[pledged]]/Table2[[#This Row],[backers_count]]</f>
        <v>1</v>
      </c>
      <c r="Q2346" t="str">
        <f>LEFT(Table2[[#This Row],[Category and Sub-Category]],FIND("/",Table2[[#This Row],[Category and Sub-Category]],1)-1)</f>
        <v>technology</v>
      </c>
      <c r="R2346" t="str">
        <f>RIGHT(Table2[[#This Row],[Category and Sub-Category]],LEN(Table2[[#This Row],[Category and Sub-Category]])-FIND("/",Table2[[#This Row],[Category and Sub-Category]],1))</f>
        <v>web</v>
      </c>
      <c r="S2346" s="13">
        <f>(((Table2[[#This Row],[launched_at]]/60)/60)/24)+DATE(1970,1,1)</f>
        <v>42515.727650462963</v>
      </c>
      <c r="T2346" s="13">
        <f>(((Table2[[#This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Table2[[#This Row],[pledged]]/Table2[[#This Row],[goal]]</f>
        <v>0</v>
      </c>
      <c r="P2347" s="8" t="e">
        <f>Table2[[#This Row],[pledged]]/Table2[[#This Row],[backers_count]]</f>
        <v>#DIV/0!</v>
      </c>
      <c r="Q2347" t="str">
        <f>LEFT(Table2[[#This Row],[Category and Sub-Category]],FIND("/",Table2[[#This Row],[Category and Sub-Category]],1)-1)</f>
        <v>technology</v>
      </c>
      <c r="R2347" t="str">
        <f>RIGHT(Table2[[#This Row],[Category and Sub-Category]],LEN(Table2[[#This Row],[Category and Sub-Category]])-FIND("/",Table2[[#This Row],[Category and Sub-Category]],1))</f>
        <v>web</v>
      </c>
      <c r="S2347" s="13">
        <f>(((Table2[[#This Row],[launched_at]]/60)/60)/24)+DATE(1970,1,1)</f>
        <v>42060.001805555556</v>
      </c>
      <c r="T2347" s="13">
        <f>(((Table2[[#This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Table2[[#This Row],[pledged]]/Table2[[#This Row],[goal]]</f>
        <v>6.4999999999999997E-4</v>
      </c>
      <c r="P2348" s="8">
        <f>Table2[[#This Row],[pledged]]/Table2[[#This Row],[backers_count]]</f>
        <v>13</v>
      </c>
      <c r="Q2348" t="str">
        <f>LEFT(Table2[[#This Row],[Category and Sub-Category]],FIND("/",Table2[[#This Row],[Category and Sub-Category]],1)-1)</f>
        <v>technology</v>
      </c>
      <c r="R2348" t="str">
        <f>RIGHT(Table2[[#This Row],[Category and Sub-Category]],LEN(Table2[[#This Row],[Category and Sub-Category]])-FIND("/",Table2[[#This Row],[Category and Sub-Category]],1))</f>
        <v>web</v>
      </c>
      <c r="S2348" s="13">
        <f>(((Table2[[#This Row],[launched_at]]/60)/60)/24)+DATE(1970,1,1)</f>
        <v>42615.79896990741</v>
      </c>
      <c r="T2348" s="13">
        <f>(((Table2[[#This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Table2[[#This Row],[pledged]]/Table2[[#This Row],[goal]]</f>
        <v>1.4999999999999999E-2</v>
      </c>
      <c r="P2349" s="8">
        <f>Table2[[#This Row],[pledged]]/Table2[[#This Row],[backers_count]]</f>
        <v>15</v>
      </c>
      <c r="Q2349" t="str">
        <f>LEFT(Table2[[#This Row],[Category and Sub-Category]],FIND("/",Table2[[#This Row],[Category and Sub-Category]],1)-1)</f>
        <v>technology</v>
      </c>
      <c r="R2349" t="str">
        <f>RIGHT(Table2[[#This Row],[Category and Sub-Category]],LEN(Table2[[#This Row],[Category and Sub-Category]])-FIND("/",Table2[[#This Row],[Category and Sub-Category]],1))</f>
        <v>web</v>
      </c>
      <c r="S2349" s="13">
        <f>(((Table2[[#This Row],[launched_at]]/60)/60)/24)+DATE(1970,1,1)</f>
        <v>42577.607361111113</v>
      </c>
      <c r="T2349" s="13">
        <f>(((Table2[[#This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Table2[[#This Row],[pledged]]/Table2[[#This Row],[goal]]</f>
        <v>3.8571428571428572E-3</v>
      </c>
      <c r="P2350" s="8">
        <f>Table2[[#This Row],[pledged]]/Table2[[#This Row],[backers_count]]</f>
        <v>54</v>
      </c>
      <c r="Q2350" t="str">
        <f>LEFT(Table2[[#This Row],[Category and Sub-Category]],FIND("/",Table2[[#This Row],[Category and Sub-Category]],1)-1)</f>
        <v>technology</v>
      </c>
      <c r="R2350" t="str">
        <f>RIGHT(Table2[[#This Row],[Category and Sub-Category]],LEN(Table2[[#This Row],[Category and Sub-Category]])-FIND("/",Table2[[#This Row],[Category and Sub-Category]],1))</f>
        <v>web</v>
      </c>
      <c r="S2350" s="13">
        <f>(((Table2[[#This Row],[launched_at]]/60)/60)/24)+DATE(1970,1,1)</f>
        <v>42360.932152777779</v>
      </c>
      <c r="T2350" s="13">
        <f>(((Table2[[#This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Table2[[#This Row],[pledged]]/Table2[[#This Row],[goal]]</f>
        <v>0</v>
      </c>
      <c r="P2351" s="8" t="e">
        <f>Table2[[#This Row],[pledged]]/Table2[[#This Row],[backers_count]]</f>
        <v>#DIV/0!</v>
      </c>
      <c r="Q2351" t="str">
        <f>LEFT(Table2[[#This Row],[Category and Sub-Category]],FIND("/",Table2[[#This Row],[Category and Sub-Category]],1)-1)</f>
        <v>technology</v>
      </c>
      <c r="R2351" t="str">
        <f>RIGHT(Table2[[#This Row],[Category and Sub-Category]],LEN(Table2[[#This Row],[Category and Sub-Category]])-FIND("/",Table2[[#This Row],[Category and Sub-Category]],1))</f>
        <v>web</v>
      </c>
      <c r="S2351" s="13">
        <f>(((Table2[[#This Row],[launched_at]]/60)/60)/24)+DATE(1970,1,1)</f>
        <v>42198.775787037041</v>
      </c>
      <c r="T2351" s="13">
        <f>(((Table2[[#This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Table2[[#This Row],[pledged]]/Table2[[#This Row],[goal]]</f>
        <v>0</v>
      </c>
      <c r="P2352" s="8" t="e">
        <f>Table2[[#This Row],[pledged]]/Table2[[#This Row],[backers_count]]</f>
        <v>#DIV/0!</v>
      </c>
      <c r="Q2352" t="str">
        <f>LEFT(Table2[[#This Row],[Category and Sub-Category]],FIND("/",Table2[[#This Row],[Category and Sub-Category]],1)-1)</f>
        <v>technology</v>
      </c>
      <c r="R2352" t="str">
        <f>RIGHT(Table2[[#This Row],[Category and Sub-Category]],LEN(Table2[[#This Row],[Category and Sub-Category]])-FIND("/",Table2[[#This Row],[Category and Sub-Category]],1))</f>
        <v>web</v>
      </c>
      <c r="S2352" s="13">
        <f>(((Table2[[#This Row],[launched_at]]/60)/60)/24)+DATE(1970,1,1)</f>
        <v>42708.842245370368</v>
      </c>
      <c r="T2352" s="13">
        <f>(((Table2[[#This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Table2[[#This Row],[pledged]]/Table2[[#This Row],[goal]]</f>
        <v>5.7142857142857143E-3</v>
      </c>
      <c r="P2353" s="8">
        <f>Table2[[#This Row],[pledged]]/Table2[[#This Row],[backers_count]]</f>
        <v>15.428571428571429</v>
      </c>
      <c r="Q2353" t="str">
        <f>LEFT(Table2[[#This Row],[Category and Sub-Category]],FIND("/",Table2[[#This Row],[Category and Sub-Category]],1)-1)</f>
        <v>technology</v>
      </c>
      <c r="R2353" t="str">
        <f>RIGHT(Table2[[#This Row],[Category and Sub-Category]],LEN(Table2[[#This Row],[Category and Sub-Category]])-FIND("/",Table2[[#This Row],[Category and Sub-Category]],1))</f>
        <v>web</v>
      </c>
      <c r="S2353" s="13">
        <f>(((Table2[[#This Row],[launched_at]]/60)/60)/24)+DATE(1970,1,1)</f>
        <v>42094.101145833338</v>
      </c>
      <c r="T2353" s="13">
        <f>(((Table2[[#This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Table2[[#This Row],[pledged]]/Table2[[#This Row],[goal]]</f>
        <v>0</v>
      </c>
      <c r="P2354" s="8" t="e">
        <f>Table2[[#This Row],[pledged]]/Table2[[#This Row],[backers_count]]</f>
        <v>#DIV/0!</v>
      </c>
      <c r="Q2354" t="str">
        <f>LEFT(Table2[[#This Row],[Category and Sub-Category]],FIND("/",Table2[[#This Row],[Category and Sub-Category]],1)-1)</f>
        <v>technology</v>
      </c>
      <c r="R2354" t="str">
        <f>RIGHT(Table2[[#This Row],[Category and Sub-Category]],LEN(Table2[[#This Row],[Category and Sub-Category]])-FIND("/",Table2[[#This Row],[Category and Sub-Category]],1))</f>
        <v>web</v>
      </c>
      <c r="S2354" s="13">
        <f>(((Table2[[#This Row],[launched_at]]/60)/60)/24)+DATE(1970,1,1)</f>
        <v>42101.633703703701</v>
      </c>
      <c r="T2354" s="13">
        <f>(((Table2[[#This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Table2[[#This Row],[pledged]]/Table2[[#This Row],[goal]]</f>
        <v>0</v>
      </c>
      <c r="P2355" s="8" t="e">
        <f>Table2[[#This Row],[pledged]]/Table2[[#This Row],[backers_count]]</f>
        <v>#DIV/0!</v>
      </c>
      <c r="Q2355" t="str">
        <f>LEFT(Table2[[#This Row],[Category and Sub-Category]],FIND("/",Table2[[#This Row],[Category and Sub-Category]],1)-1)</f>
        <v>technology</v>
      </c>
      <c r="R2355" t="str">
        <f>RIGHT(Table2[[#This Row],[Category and Sub-Category]],LEN(Table2[[#This Row],[Category and Sub-Category]])-FIND("/",Table2[[#This Row],[Category and Sub-Category]],1))</f>
        <v>web</v>
      </c>
      <c r="S2355" s="13">
        <f>(((Table2[[#This Row],[launched_at]]/60)/60)/24)+DATE(1970,1,1)</f>
        <v>42103.676180555558</v>
      </c>
      <c r="T2355" s="13">
        <f>(((Table2[[#This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Table2[[#This Row],[pledged]]/Table2[[#This Row],[goal]]</f>
        <v>7.1428571428571429E-4</v>
      </c>
      <c r="P2356" s="8">
        <f>Table2[[#This Row],[pledged]]/Table2[[#This Row],[backers_count]]</f>
        <v>25</v>
      </c>
      <c r="Q2356" t="str">
        <f>LEFT(Table2[[#This Row],[Category and Sub-Category]],FIND("/",Table2[[#This Row],[Category and Sub-Category]],1)-1)</f>
        <v>technology</v>
      </c>
      <c r="R2356" t="str">
        <f>RIGHT(Table2[[#This Row],[Category and Sub-Category]],LEN(Table2[[#This Row],[Category and Sub-Category]])-FIND("/",Table2[[#This Row],[Category and Sub-Category]],1))</f>
        <v>web</v>
      </c>
      <c r="S2356" s="13">
        <f>(((Table2[[#This Row],[launched_at]]/60)/60)/24)+DATE(1970,1,1)</f>
        <v>41954.722916666666</v>
      </c>
      <c r="T2356" s="13">
        <f>(((Table2[[#This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Table2[[#This Row],[pledged]]/Table2[[#This Row],[goal]]</f>
        <v>6.875E-3</v>
      </c>
      <c r="P2357" s="8">
        <f>Table2[[#This Row],[pledged]]/Table2[[#This Row],[backers_count]]</f>
        <v>27.5</v>
      </c>
      <c r="Q2357" t="str">
        <f>LEFT(Table2[[#This Row],[Category and Sub-Category]],FIND("/",Table2[[#This Row],[Category and Sub-Category]],1)-1)</f>
        <v>technology</v>
      </c>
      <c r="R2357" t="str">
        <f>RIGHT(Table2[[#This Row],[Category and Sub-Category]],LEN(Table2[[#This Row],[Category and Sub-Category]])-FIND("/",Table2[[#This Row],[Category and Sub-Category]],1))</f>
        <v>web</v>
      </c>
      <c r="S2357" s="13">
        <f>(((Table2[[#This Row],[launched_at]]/60)/60)/24)+DATE(1970,1,1)</f>
        <v>42096.918240740735</v>
      </c>
      <c r="T2357" s="13">
        <f>(((Table2[[#This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Table2[[#This Row],[pledged]]/Table2[[#This Row],[goal]]</f>
        <v>0</v>
      </c>
      <c r="P2358" s="8" t="e">
        <f>Table2[[#This Row],[pledged]]/Table2[[#This Row],[backers_count]]</f>
        <v>#DIV/0!</v>
      </c>
      <c r="Q2358" t="str">
        <f>LEFT(Table2[[#This Row],[Category and Sub-Category]],FIND("/",Table2[[#This Row],[Category and Sub-Category]],1)-1)</f>
        <v>technology</v>
      </c>
      <c r="R2358" t="str">
        <f>RIGHT(Table2[[#This Row],[Category and Sub-Category]],LEN(Table2[[#This Row],[Category and Sub-Category]])-FIND("/",Table2[[#This Row],[Category and Sub-Category]],1))</f>
        <v>web</v>
      </c>
      <c r="S2358" s="13">
        <f>(((Table2[[#This Row],[launched_at]]/60)/60)/24)+DATE(1970,1,1)</f>
        <v>42130.78361111111</v>
      </c>
      <c r="T2358" s="13">
        <f>(((Table2[[#This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Table2[[#This Row],[pledged]]/Table2[[#This Row],[goal]]</f>
        <v>0</v>
      </c>
      <c r="P2359" s="8" t="e">
        <f>Table2[[#This Row],[pledged]]/Table2[[#This Row],[backers_count]]</f>
        <v>#DIV/0!</v>
      </c>
      <c r="Q2359" t="str">
        <f>LEFT(Table2[[#This Row],[Category and Sub-Category]],FIND("/",Table2[[#This Row],[Category and Sub-Category]],1)-1)</f>
        <v>technology</v>
      </c>
      <c r="R2359" t="str">
        <f>RIGHT(Table2[[#This Row],[Category and Sub-Category]],LEN(Table2[[#This Row],[Category and Sub-Category]])-FIND("/",Table2[[#This Row],[Category and Sub-Category]],1))</f>
        <v>web</v>
      </c>
      <c r="S2359" s="13">
        <f>(((Table2[[#This Row],[launched_at]]/60)/60)/24)+DATE(1970,1,1)</f>
        <v>42264.620115740734</v>
      </c>
      <c r="T2359" s="13">
        <f>(((Table2[[#This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Table2[[#This Row],[pledged]]/Table2[[#This Row],[goal]]</f>
        <v>0</v>
      </c>
      <c r="P2360" s="8" t="e">
        <f>Table2[[#This Row],[pledged]]/Table2[[#This Row],[backers_count]]</f>
        <v>#DIV/0!</v>
      </c>
      <c r="Q2360" t="str">
        <f>LEFT(Table2[[#This Row],[Category and Sub-Category]],FIND("/",Table2[[#This Row],[Category and Sub-Category]],1)-1)</f>
        <v>technology</v>
      </c>
      <c r="R2360" t="str">
        <f>RIGHT(Table2[[#This Row],[Category and Sub-Category]],LEN(Table2[[#This Row],[Category and Sub-Category]])-FIND("/",Table2[[#This Row],[Category and Sub-Category]],1))</f>
        <v>web</v>
      </c>
      <c r="S2360" s="13">
        <f>(((Table2[[#This Row],[launched_at]]/60)/60)/24)+DATE(1970,1,1)</f>
        <v>41978.930972222224</v>
      </c>
      <c r="T2360" s="13">
        <f>(((Table2[[#This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Table2[[#This Row],[pledged]]/Table2[[#This Row],[goal]]</f>
        <v>0.14680000000000001</v>
      </c>
      <c r="P2361" s="8">
        <f>Table2[[#This Row],[pledged]]/Table2[[#This Row],[backers_count]]</f>
        <v>367</v>
      </c>
      <c r="Q2361" t="str">
        <f>LEFT(Table2[[#This Row],[Category and Sub-Category]],FIND("/",Table2[[#This Row],[Category and Sub-Category]],1)-1)</f>
        <v>technology</v>
      </c>
      <c r="R2361" t="str">
        <f>RIGHT(Table2[[#This Row],[Category and Sub-Category]],LEN(Table2[[#This Row],[Category and Sub-Category]])-FIND("/",Table2[[#This Row],[Category and Sub-Category]],1))</f>
        <v>web</v>
      </c>
      <c r="S2361" s="13">
        <f>(((Table2[[#This Row],[launched_at]]/60)/60)/24)+DATE(1970,1,1)</f>
        <v>42159.649583333332</v>
      </c>
      <c r="T2361" s="13">
        <f>(((Table2[[#This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Table2[[#This Row],[pledged]]/Table2[[#This Row],[goal]]</f>
        <v>4.0000000000000002E-4</v>
      </c>
      <c r="P2362" s="8">
        <f>Table2[[#This Row],[pledged]]/Table2[[#This Row],[backers_count]]</f>
        <v>2</v>
      </c>
      <c r="Q2362" t="str">
        <f>LEFT(Table2[[#This Row],[Category and Sub-Category]],FIND("/",Table2[[#This Row],[Category and Sub-Category]],1)-1)</f>
        <v>technology</v>
      </c>
      <c r="R2362" t="str">
        <f>RIGHT(Table2[[#This Row],[Category and Sub-Category]],LEN(Table2[[#This Row],[Category and Sub-Category]])-FIND("/",Table2[[#This Row],[Category and Sub-Category]],1))</f>
        <v>web</v>
      </c>
      <c r="S2362" s="13">
        <f>(((Table2[[#This Row],[launched_at]]/60)/60)/24)+DATE(1970,1,1)</f>
        <v>42377.70694444445</v>
      </c>
      <c r="T2362" s="13">
        <f>(((Table2[[#This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Table2[[#This Row],[pledged]]/Table2[[#This Row],[goal]]</f>
        <v>0</v>
      </c>
      <c r="P2363" s="8" t="e">
        <f>Table2[[#This Row],[pledged]]/Table2[[#This Row],[backers_count]]</f>
        <v>#DIV/0!</v>
      </c>
      <c r="Q2363" t="str">
        <f>LEFT(Table2[[#This Row],[Category and Sub-Category]],FIND("/",Table2[[#This Row],[Category and Sub-Category]],1)-1)</f>
        <v>technology</v>
      </c>
      <c r="R2363" t="str">
        <f>RIGHT(Table2[[#This Row],[Category and Sub-Category]],LEN(Table2[[#This Row],[Category and Sub-Category]])-FIND("/",Table2[[#This Row],[Category and Sub-Category]],1))</f>
        <v>web</v>
      </c>
      <c r="S2363" s="13">
        <f>(((Table2[[#This Row],[launched_at]]/60)/60)/24)+DATE(1970,1,1)</f>
        <v>42466.858888888892</v>
      </c>
      <c r="T2363" s="13">
        <f>(((Table2[[#This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Table2[[#This Row],[pledged]]/Table2[[#This Row],[goal]]</f>
        <v>0.2857142857142857</v>
      </c>
      <c r="P2364" s="8">
        <f>Table2[[#This Row],[pledged]]/Table2[[#This Row],[backers_count]]</f>
        <v>60</v>
      </c>
      <c r="Q2364" t="str">
        <f>LEFT(Table2[[#This Row],[Category and Sub-Category]],FIND("/",Table2[[#This Row],[Category and Sub-Category]],1)-1)</f>
        <v>technology</v>
      </c>
      <c r="R2364" t="str">
        <f>RIGHT(Table2[[#This Row],[Category and Sub-Category]],LEN(Table2[[#This Row],[Category and Sub-Category]])-FIND("/",Table2[[#This Row],[Category and Sub-Category]],1))</f>
        <v>web</v>
      </c>
      <c r="S2364" s="13">
        <f>(((Table2[[#This Row],[launched_at]]/60)/60)/24)+DATE(1970,1,1)</f>
        <v>41954.688310185185</v>
      </c>
      <c r="T2364" s="13">
        <f>(((Table2[[#This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Table2[[#This Row],[pledged]]/Table2[[#This Row],[goal]]</f>
        <v>0</v>
      </c>
      <c r="P2365" s="8" t="e">
        <f>Table2[[#This Row],[pledged]]/Table2[[#This Row],[backers_count]]</f>
        <v>#DIV/0!</v>
      </c>
      <c r="Q2365" t="str">
        <f>LEFT(Table2[[#This Row],[Category and Sub-Category]],FIND("/",Table2[[#This Row],[Category and Sub-Category]],1)-1)</f>
        <v>technology</v>
      </c>
      <c r="R2365" t="str">
        <f>RIGHT(Table2[[#This Row],[Category and Sub-Category]],LEN(Table2[[#This Row],[Category and Sub-Category]])-FIND("/",Table2[[#This Row],[Category and Sub-Category]],1))</f>
        <v>web</v>
      </c>
      <c r="S2365" s="13">
        <f>(((Table2[[#This Row],[launched_at]]/60)/60)/24)+DATE(1970,1,1)</f>
        <v>42322.011574074073</v>
      </c>
      <c r="T2365" s="13">
        <f>(((Table2[[#This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Table2[[#This Row],[pledged]]/Table2[[#This Row],[goal]]</f>
        <v>0</v>
      </c>
      <c r="P2366" s="8" t="e">
        <f>Table2[[#This Row],[pledged]]/Table2[[#This Row],[backers_count]]</f>
        <v>#DIV/0!</v>
      </c>
      <c r="Q2366" t="str">
        <f>LEFT(Table2[[#This Row],[Category and Sub-Category]],FIND("/",Table2[[#This Row],[Category and Sub-Category]],1)-1)</f>
        <v>technology</v>
      </c>
      <c r="R2366" t="str">
        <f>RIGHT(Table2[[#This Row],[Category and Sub-Category]],LEN(Table2[[#This Row],[Category and Sub-Category]])-FIND("/",Table2[[#This Row],[Category and Sub-Category]],1))</f>
        <v>web</v>
      </c>
      <c r="S2366" s="13">
        <f>(((Table2[[#This Row],[launched_at]]/60)/60)/24)+DATE(1970,1,1)</f>
        <v>42248.934675925921</v>
      </c>
      <c r="T2366" s="13">
        <f>(((Table2[[#This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Table2[[#This Row],[pledged]]/Table2[[#This Row],[goal]]</f>
        <v>0</v>
      </c>
      <c r="P2367" s="8" t="e">
        <f>Table2[[#This Row],[pledged]]/Table2[[#This Row],[backers_count]]</f>
        <v>#DIV/0!</v>
      </c>
      <c r="Q2367" t="str">
        <f>LEFT(Table2[[#This Row],[Category and Sub-Category]],FIND("/",Table2[[#This Row],[Category and Sub-Category]],1)-1)</f>
        <v>technology</v>
      </c>
      <c r="R2367" t="str">
        <f>RIGHT(Table2[[#This Row],[Category and Sub-Category]],LEN(Table2[[#This Row],[Category and Sub-Category]])-FIND("/",Table2[[#This Row],[Category and Sub-Category]],1))</f>
        <v>web</v>
      </c>
      <c r="S2367" s="13">
        <f>(((Table2[[#This Row],[launched_at]]/60)/60)/24)+DATE(1970,1,1)</f>
        <v>42346.736400462964</v>
      </c>
      <c r="T2367" s="13">
        <f>(((Table2[[#This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Table2[[#This Row],[pledged]]/Table2[[#This Row],[goal]]</f>
        <v>0.1052</v>
      </c>
      <c r="P2368" s="8">
        <f>Table2[[#This Row],[pledged]]/Table2[[#This Row],[backers_count]]</f>
        <v>97.407407407407405</v>
      </c>
      <c r="Q2368" t="str">
        <f>LEFT(Table2[[#This Row],[Category and Sub-Category]],FIND("/",Table2[[#This Row],[Category and Sub-Category]],1)-1)</f>
        <v>technology</v>
      </c>
      <c r="R2368" t="str">
        <f>RIGHT(Table2[[#This Row],[Category and Sub-Category]],LEN(Table2[[#This Row],[Category and Sub-Category]])-FIND("/",Table2[[#This Row],[Category and Sub-Category]],1))</f>
        <v>web</v>
      </c>
      <c r="S2368" s="13">
        <f>(((Table2[[#This Row],[launched_at]]/60)/60)/24)+DATE(1970,1,1)</f>
        <v>42268.531631944439</v>
      </c>
      <c r="T2368" s="13">
        <f>(((Table2[[#This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Table2[[#This Row],[pledged]]/Table2[[#This Row],[goal]]</f>
        <v>1.34E-2</v>
      </c>
      <c r="P2369" s="8">
        <f>Table2[[#This Row],[pledged]]/Table2[[#This Row],[backers_count]]</f>
        <v>47.857142857142854</v>
      </c>
      <c r="Q2369" t="str">
        <f>LEFT(Table2[[#This Row],[Category and Sub-Category]],FIND("/",Table2[[#This Row],[Category and Sub-Category]],1)-1)</f>
        <v>technology</v>
      </c>
      <c r="R2369" t="str">
        <f>RIGHT(Table2[[#This Row],[Category and Sub-Category]],LEN(Table2[[#This Row],[Category and Sub-Category]])-FIND("/",Table2[[#This Row],[Category and Sub-Category]],1))</f>
        <v>web</v>
      </c>
      <c r="S2369" s="13">
        <f>(((Table2[[#This Row],[launched_at]]/60)/60)/24)+DATE(1970,1,1)</f>
        <v>42425.970092592594</v>
      </c>
      <c r="T2369" s="13">
        <f>(((Table2[[#This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Table2[[#This Row],[pledged]]/Table2[[#This Row],[goal]]</f>
        <v>2.5000000000000001E-3</v>
      </c>
      <c r="P2370" s="8">
        <f>Table2[[#This Row],[pledged]]/Table2[[#This Row],[backers_count]]</f>
        <v>50</v>
      </c>
      <c r="Q2370" t="str">
        <f>LEFT(Table2[[#This Row],[Category and Sub-Category]],FIND("/",Table2[[#This Row],[Category and Sub-Category]],1)-1)</f>
        <v>technology</v>
      </c>
      <c r="R2370" t="str">
        <f>RIGHT(Table2[[#This Row],[Category and Sub-Category]],LEN(Table2[[#This Row],[Category and Sub-Category]])-FIND("/",Table2[[#This Row],[Category and Sub-Category]],1))</f>
        <v>web</v>
      </c>
      <c r="S2370" s="13">
        <f>(((Table2[[#This Row],[launched_at]]/60)/60)/24)+DATE(1970,1,1)</f>
        <v>42063.721817129626</v>
      </c>
      <c r="T2370" s="13">
        <f>(((Table2[[#This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Table2[[#This Row],[pledged]]/Table2[[#This Row],[goal]]</f>
        <v>0</v>
      </c>
      <c r="P2371" s="8" t="e">
        <f>Table2[[#This Row],[pledged]]/Table2[[#This Row],[backers_count]]</f>
        <v>#DIV/0!</v>
      </c>
      <c r="Q2371" t="str">
        <f>LEFT(Table2[[#This Row],[Category and Sub-Category]],FIND("/",Table2[[#This Row],[Category and Sub-Category]],1)-1)</f>
        <v>technology</v>
      </c>
      <c r="R2371" t="str">
        <f>RIGHT(Table2[[#This Row],[Category and Sub-Category]],LEN(Table2[[#This Row],[Category and Sub-Category]])-FIND("/",Table2[[#This Row],[Category and Sub-Category]],1))</f>
        <v>web</v>
      </c>
      <c r="S2371" s="13">
        <f>(((Table2[[#This Row],[launched_at]]/60)/60)/24)+DATE(1970,1,1)</f>
        <v>42380.812627314815</v>
      </c>
      <c r="T2371" s="13">
        <f>(((Table2[[#This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Table2[[#This Row],[pledged]]/Table2[[#This Row],[goal]]</f>
        <v>3.2799999999999999E-3</v>
      </c>
      <c r="P2372" s="8">
        <f>Table2[[#This Row],[pledged]]/Table2[[#This Row],[backers_count]]</f>
        <v>20.5</v>
      </c>
      <c r="Q2372" t="str">
        <f>LEFT(Table2[[#This Row],[Category and Sub-Category]],FIND("/",Table2[[#This Row],[Category and Sub-Category]],1)-1)</f>
        <v>technology</v>
      </c>
      <c r="R2372" t="str">
        <f>RIGHT(Table2[[#This Row],[Category and Sub-Category]],LEN(Table2[[#This Row],[Category and Sub-Category]])-FIND("/",Table2[[#This Row],[Category and Sub-Category]],1))</f>
        <v>web</v>
      </c>
      <c r="S2372" s="13">
        <f>(((Table2[[#This Row],[launched_at]]/60)/60)/24)+DATE(1970,1,1)</f>
        <v>41961.18913194444</v>
      </c>
      <c r="T2372" s="13">
        <f>(((Table2[[#This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Table2[[#This Row],[pledged]]/Table2[[#This Row],[goal]]</f>
        <v>0</v>
      </c>
      <c r="P2373" s="8" t="e">
        <f>Table2[[#This Row],[pledged]]/Table2[[#This Row],[backers_count]]</f>
        <v>#DIV/0!</v>
      </c>
      <c r="Q2373" t="str">
        <f>LEFT(Table2[[#This Row],[Category and Sub-Category]],FIND("/",Table2[[#This Row],[Category and Sub-Category]],1)-1)</f>
        <v>technology</v>
      </c>
      <c r="R2373" t="str">
        <f>RIGHT(Table2[[#This Row],[Category and Sub-Category]],LEN(Table2[[#This Row],[Category and Sub-Category]])-FIND("/",Table2[[#This Row],[Category and Sub-Category]],1))</f>
        <v>web</v>
      </c>
      <c r="S2373" s="13">
        <f>(((Table2[[#This Row],[launched_at]]/60)/60)/24)+DATE(1970,1,1)</f>
        <v>42150.777731481481</v>
      </c>
      <c r="T2373" s="13">
        <f>(((Table2[[#This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Table2[[#This Row],[pledged]]/Table2[[#This Row],[goal]]</f>
        <v>3.272727272727273E-2</v>
      </c>
      <c r="P2374" s="8">
        <f>Table2[[#This Row],[pledged]]/Table2[[#This Row],[backers_count]]</f>
        <v>30</v>
      </c>
      <c r="Q2374" t="str">
        <f>LEFT(Table2[[#This Row],[Category and Sub-Category]],FIND("/",Table2[[#This Row],[Category and Sub-Category]],1)-1)</f>
        <v>technology</v>
      </c>
      <c r="R2374" t="str">
        <f>RIGHT(Table2[[#This Row],[Category and Sub-Category]],LEN(Table2[[#This Row],[Category and Sub-Category]])-FIND("/",Table2[[#This Row],[Category and Sub-Category]],1))</f>
        <v>web</v>
      </c>
      <c r="S2374" s="13">
        <f>(((Table2[[#This Row],[launched_at]]/60)/60)/24)+DATE(1970,1,1)</f>
        <v>42088.069108796291</v>
      </c>
      <c r="T2374" s="13">
        <f>(((Table2[[#This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Table2[[#This Row],[pledged]]/Table2[[#This Row],[goal]]</f>
        <v>5.8823529411764708E-5</v>
      </c>
      <c r="P2375" s="8">
        <f>Table2[[#This Row],[pledged]]/Table2[[#This Row],[backers_count]]</f>
        <v>50</v>
      </c>
      <c r="Q2375" t="str">
        <f>LEFT(Table2[[#This Row],[Category and Sub-Category]],FIND("/",Table2[[#This Row],[Category and Sub-Category]],1)-1)</f>
        <v>technology</v>
      </c>
      <c r="R2375" t="str">
        <f>RIGHT(Table2[[#This Row],[Category and Sub-Category]],LEN(Table2[[#This Row],[Category and Sub-Category]])-FIND("/",Table2[[#This Row],[Category and Sub-Category]],1))</f>
        <v>web</v>
      </c>
      <c r="S2375" s="13">
        <f>(((Table2[[#This Row],[launched_at]]/60)/60)/24)+DATE(1970,1,1)</f>
        <v>42215.662314814821</v>
      </c>
      <c r="T2375" s="13">
        <f>(((Table2[[#This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Table2[[#This Row],[pledged]]/Table2[[#This Row],[goal]]</f>
        <v>4.5454545454545455E-4</v>
      </c>
      <c r="P2376" s="8">
        <f>Table2[[#This Row],[pledged]]/Table2[[#This Row],[backers_count]]</f>
        <v>10</v>
      </c>
      <c r="Q2376" t="str">
        <f>LEFT(Table2[[#This Row],[Category and Sub-Category]],FIND("/",Table2[[#This Row],[Category and Sub-Category]],1)-1)</f>
        <v>technology</v>
      </c>
      <c r="R2376" t="str">
        <f>RIGHT(Table2[[#This Row],[Category and Sub-Category]],LEN(Table2[[#This Row],[Category and Sub-Category]])-FIND("/",Table2[[#This Row],[Category and Sub-Category]],1))</f>
        <v>web</v>
      </c>
      <c r="S2376" s="13">
        <f>(((Table2[[#This Row],[launched_at]]/60)/60)/24)+DATE(1970,1,1)</f>
        <v>42017.843287037031</v>
      </c>
      <c r="T2376" s="13">
        <f>(((Table2[[#This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Table2[[#This Row],[pledged]]/Table2[[#This Row],[goal]]</f>
        <v>0</v>
      </c>
      <c r="P2377" s="8" t="e">
        <f>Table2[[#This Row],[pledged]]/Table2[[#This Row],[backers_count]]</f>
        <v>#DIV/0!</v>
      </c>
      <c r="Q2377" t="str">
        <f>LEFT(Table2[[#This Row],[Category and Sub-Category]],FIND("/",Table2[[#This Row],[Category and Sub-Category]],1)-1)</f>
        <v>technology</v>
      </c>
      <c r="R2377" t="str">
        <f>RIGHT(Table2[[#This Row],[Category and Sub-Category]],LEN(Table2[[#This Row],[Category and Sub-Category]])-FIND("/",Table2[[#This Row],[Category and Sub-Category]],1))</f>
        <v>web</v>
      </c>
      <c r="S2377" s="13">
        <f>(((Table2[[#This Row],[launched_at]]/60)/60)/24)+DATE(1970,1,1)</f>
        <v>42592.836076388892</v>
      </c>
      <c r="T2377" s="13">
        <f>(((Table2[[#This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Table2[[#This Row],[pledged]]/Table2[[#This Row],[goal]]</f>
        <v>0.10877666666666666</v>
      </c>
      <c r="P2378" s="8">
        <f>Table2[[#This Row],[pledged]]/Table2[[#This Row],[backers_count]]</f>
        <v>81.582499999999996</v>
      </c>
      <c r="Q2378" t="str">
        <f>LEFT(Table2[[#This Row],[Category and Sub-Category]],FIND("/",Table2[[#This Row],[Category and Sub-Category]],1)-1)</f>
        <v>technology</v>
      </c>
      <c r="R2378" t="str">
        <f>RIGHT(Table2[[#This Row],[Category and Sub-Category]],LEN(Table2[[#This Row],[Category and Sub-Category]])-FIND("/",Table2[[#This Row],[Category and Sub-Category]],1))</f>
        <v>web</v>
      </c>
      <c r="S2378" s="13">
        <f>(((Table2[[#This Row],[launched_at]]/60)/60)/24)+DATE(1970,1,1)</f>
        <v>42318.925532407404</v>
      </c>
      <c r="T2378" s="13">
        <f>(((Table2[[#This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Table2[[#This Row],[pledged]]/Table2[[#This Row],[goal]]</f>
        <v>0</v>
      </c>
      <c r="P2379" s="8" t="e">
        <f>Table2[[#This Row],[pledged]]/Table2[[#This Row],[backers_count]]</f>
        <v>#DIV/0!</v>
      </c>
      <c r="Q2379" t="str">
        <f>LEFT(Table2[[#This Row],[Category and Sub-Category]],FIND("/",Table2[[#This Row],[Category and Sub-Category]],1)-1)</f>
        <v>technology</v>
      </c>
      <c r="R2379" t="str">
        <f>RIGHT(Table2[[#This Row],[Category and Sub-Category]],LEN(Table2[[#This Row],[Category and Sub-Category]])-FIND("/",Table2[[#This Row],[Category and Sub-Category]],1))</f>
        <v>web</v>
      </c>
      <c r="S2379" s="13">
        <f>(((Table2[[#This Row],[launched_at]]/60)/60)/24)+DATE(1970,1,1)</f>
        <v>42669.870173611111</v>
      </c>
      <c r="T2379" s="13">
        <f>(((Table2[[#This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Table2[[#This Row],[pledged]]/Table2[[#This Row],[goal]]</f>
        <v>0</v>
      </c>
      <c r="P2380" s="8" t="e">
        <f>Table2[[#This Row],[pledged]]/Table2[[#This Row],[backers_count]]</f>
        <v>#DIV/0!</v>
      </c>
      <c r="Q2380" t="str">
        <f>LEFT(Table2[[#This Row],[Category and Sub-Category]],FIND("/",Table2[[#This Row],[Category and Sub-Category]],1)-1)</f>
        <v>technology</v>
      </c>
      <c r="R2380" t="str">
        <f>RIGHT(Table2[[#This Row],[Category and Sub-Category]],LEN(Table2[[#This Row],[Category and Sub-Category]])-FIND("/",Table2[[#This Row],[Category and Sub-Category]],1))</f>
        <v>web</v>
      </c>
      <c r="S2380" s="13">
        <f>(((Table2[[#This Row],[launched_at]]/60)/60)/24)+DATE(1970,1,1)</f>
        <v>42213.013078703705</v>
      </c>
      <c r="T2380" s="13">
        <f>(((Table2[[#This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Table2[[#This Row],[pledged]]/Table2[[#This Row],[goal]]</f>
        <v>0</v>
      </c>
      <c r="P2381" s="8" t="e">
        <f>Table2[[#This Row],[pledged]]/Table2[[#This Row],[backers_count]]</f>
        <v>#DIV/0!</v>
      </c>
      <c r="Q2381" t="str">
        <f>LEFT(Table2[[#This Row],[Category and Sub-Category]],FIND("/",Table2[[#This Row],[Category and Sub-Category]],1)-1)</f>
        <v>technology</v>
      </c>
      <c r="R2381" t="str">
        <f>RIGHT(Table2[[#This Row],[Category and Sub-Category]],LEN(Table2[[#This Row],[Category and Sub-Category]])-FIND("/",Table2[[#This Row],[Category and Sub-Category]],1))</f>
        <v>web</v>
      </c>
      <c r="S2381" s="13">
        <f>(((Table2[[#This Row],[launched_at]]/60)/60)/24)+DATE(1970,1,1)</f>
        <v>42237.016388888893</v>
      </c>
      <c r="T2381" s="13">
        <f>(((Table2[[#This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Table2[[#This Row],[pledged]]/Table2[[#This Row],[goal]]</f>
        <v>3.6666666666666666E-3</v>
      </c>
      <c r="P2382" s="8">
        <f>Table2[[#This Row],[pledged]]/Table2[[#This Row],[backers_count]]</f>
        <v>18.333333333333332</v>
      </c>
      <c r="Q2382" t="str">
        <f>LEFT(Table2[[#This Row],[Category and Sub-Category]],FIND("/",Table2[[#This Row],[Category and Sub-Category]],1)-1)</f>
        <v>technology</v>
      </c>
      <c r="R2382" t="str">
        <f>RIGHT(Table2[[#This Row],[Category and Sub-Category]],LEN(Table2[[#This Row],[Category and Sub-Category]])-FIND("/",Table2[[#This Row],[Category and Sub-Category]],1))</f>
        <v>web</v>
      </c>
      <c r="S2382" s="13">
        <f>(((Table2[[#This Row],[launched_at]]/60)/60)/24)+DATE(1970,1,1)</f>
        <v>42248.793310185181</v>
      </c>
      <c r="T2382" s="13">
        <f>(((Table2[[#This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Table2[[#This Row],[pledged]]/Table2[[#This Row],[goal]]</f>
        <v>1.8193398957730169E-2</v>
      </c>
      <c r="P2383" s="8">
        <f>Table2[[#This Row],[pledged]]/Table2[[#This Row],[backers_count]]</f>
        <v>224.42857142857142</v>
      </c>
      <c r="Q2383" t="str">
        <f>LEFT(Table2[[#This Row],[Category and Sub-Category]],FIND("/",Table2[[#This Row],[Category and Sub-Category]],1)-1)</f>
        <v>technology</v>
      </c>
      <c r="R2383" t="str">
        <f>RIGHT(Table2[[#This Row],[Category and Sub-Category]],LEN(Table2[[#This Row],[Category and Sub-Category]])-FIND("/",Table2[[#This Row],[Category and Sub-Category]],1))</f>
        <v>web</v>
      </c>
      <c r="S2383" s="13">
        <f>(((Table2[[#This Row],[launched_at]]/60)/60)/24)+DATE(1970,1,1)</f>
        <v>42074.935740740737</v>
      </c>
      <c r="T2383" s="13">
        <f>(((Table2[[#This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Table2[[#This Row],[pledged]]/Table2[[#This Row],[goal]]</f>
        <v>2.5000000000000001E-2</v>
      </c>
      <c r="P2384" s="8">
        <f>Table2[[#This Row],[pledged]]/Table2[[#This Row],[backers_count]]</f>
        <v>37.5</v>
      </c>
      <c r="Q2384" t="str">
        <f>LEFT(Table2[[#This Row],[Category and Sub-Category]],FIND("/",Table2[[#This Row],[Category and Sub-Category]],1)-1)</f>
        <v>technology</v>
      </c>
      <c r="R2384" t="str">
        <f>RIGHT(Table2[[#This Row],[Category and Sub-Category]],LEN(Table2[[#This Row],[Category and Sub-Category]])-FIND("/",Table2[[#This Row],[Category and Sub-Category]],1))</f>
        <v>web</v>
      </c>
      <c r="S2384" s="13">
        <f>(((Table2[[#This Row],[launched_at]]/60)/60)/24)+DATE(1970,1,1)</f>
        <v>42195.187534722223</v>
      </c>
      <c r="T2384" s="13">
        <f>(((Table2[[#This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Table2[[#This Row],[pledged]]/Table2[[#This Row],[goal]]</f>
        <v>4.3499999999999997E-2</v>
      </c>
      <c r="P2385" s="8">
        <f>Table2[[#This Row],[pledged]]/Table2[[#This Row],[backers_count]]</f>
        <v>145</v>
      </c>
      <c r="Q2385" t="str">
        <f>LEFT(Table2[[#This Row],[Category and Sub-Category]],FIND("/",Table2[[#This Row],[Category and Sub-Category]],1)-1)</f>
        <v>technology</v>
      </c>
      <c r="R2385" t="str">
        <f>RIGHT(Table2[[#This Row],[Category and Sub-Category]],LEN(Table2[[#This Row],[Category and Sub-Category]])-FIND("/",Table2[[#This Row],[Category and Sub-Category]],1))</f>
        <v>web</v>
      </c>
      <c r="S2385" s="13">
        <f>(((Table2[[#This Row],[launched_at]]/60)/60)/24)+DATE(1970,1,1)</f>
        <v>42027.056793981479</v>
      </c>
      <c r="T2385" s="13">
        <f>(((Table2[[#This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Table2[[#This Row],[pledged]]/Table2[[#This Row],[goal]]</f>
        <v>8.0000000000000002E-3</v>
      </c>
      <c r="P2386" s="8">
        <f>Table2[[#This Row],[pledged]]/Table2[[#This Row],[backers_count]]</f>
        <v>1</v>
      </c>
      <c r="Q2386" t="str">
        <f>LEFT(Table2[[#This Row],[Category and Sub-Category]],FIND("/",Table2[[#This Row],[Category and Sub-Category]],1)-1)</f>
        <v>technology</v>
      </c>
      <c r="R2386" t="str">
        <f>RIGHT(Table2[[#This Row],[Category and Sub-Category]],LEN(Table2[[#This Row],[Category and Sub-Category]])-FIND("/",Table2[[#This Row],[Category and Sub-Category]],1))</f>
        <v>web</v>
      </c>
      <c r="S2386" s="13">
        <f>(((Table2[[#This Row],[launched_at]]/60)/60)/24)+DATE(1970,1,1)</f>
        <v>41927.067627314813</v>
      </c>
      <c r="T2386" s="13">
        <f>(((Table2[[#This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Table2[[#This Row],[pledged]]/Table2[[#This Row],[goal]]</f>
        <v>1.2123076923076924E-2</v>
      </c>
      <c r="P2387" s="8">
        <f>Table2[[#This Row],[pledged]]/Table2[[#This Row],[backers_count]]</f>
        <v>112.57142857142857</v>
      </c>
      <c r="Q2387" t="str">
        <f>LEFT(Table2[[#This Row],[Category and Sub-Category]],FIND("/",Table2[[#This Row],[Category and Sub-Category]],1)-1)</f>
        <v>technology</v>
      </c>
      <c r="R2387" t="str">
        <f>RIGHT(Table2[[#This Row],[Category and Sub-Category]],LEN(Table2[[#This Row],[Category and Sub-Category]])-FIND("/",Table2[[#This Row],[Category and Sub-Category]],1))</f>
        <v>web</v>
      </c>
      <c r="S2387" s="13">
        <f>(((Table2[[#This Row],[launched_at]]/60)/60)/24)+DATE(1970,1,1)</f>
        <v>42191.70175925926</v>
      </c>
      <c r="T2387" s="13">
        <f>(((Table2[[#This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Table2[[#This Row],[pledged]]/Table2[[#This Row],[goal]]</f>
        <v>0</v>
      </c>
      <c r="P2388" s="8" t="e">
        <f>Table2[[#This Row],[pledged]]/Table2[[#This Row],[backers_count]]</f>
        <v>#DIV/0!</v>
      </c>
      <c r="Q2388" t="str">
        <f>LEFT(Table2[[#This Row],[Category and Sub-Category]],FIND("/",Table2[[#This Row],[Category and Sub-Category]],1)-1)</f>
        <v>technology</v>
      </c>
      <c r="R2388" t="str">
        <f>RIGHT(Table2[[#This Row],[Category and Sub-Category]],LEN(Table2[[#This Row],[Category and Sub-Category]])-FIND("/",Table2[[#This Row],[Category and Sub-Category]],1))</f>
        <v>web</v>
      </c>
      <c r="S2388" s="13">
        <f>(((Table2[[#This Row],[launched_at]]/60)/60)/24)+DATE(1970,1,1)</f>
        <v>41954.838240740741</v>
      </c>
      <c r="T2388" s="13">
        <f>(((Table2[[#This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Table2[[#This Row],[pledged]]/Table2[[#This Row],[goal]]</f>
        <v>6.8399999999999997E-3</v>
      </c>
      <c r="P2389" s="8">
        <f>Table2[[#This Row],[pledged]]/Table2[[#This Row],[backers_count]]</f>
        <v>342</v>
      </c>
      <c r="Q2389" t="str">
        <f>LEFT(Table2[[#This Row],[Category and Sub-Category]],FIND("/",Table2[[#This Row],[Category and Sub-Category]],1)-1)</f>
        <v>technology</v>
      </c>
      <c r="R2389" t="str">
        <f>RIGHT(Table2[[#This Row],[Category and Sub-Category]],LEN(Table2[[#This Row],[Category and Sub-Category]])-FIND("/",Table2[[#This Row],[Category and Sub-Category]],1))</f>
        <v>web</v>
      </c>
      <c r="S2389" s="13">
        <f>(((Table2[[#This Row],[launched_at]]/60)/60)/24)+DATE(1970,1,1)</f>
        <v>42528.626620370371</v>
      </c>
      <c r="T2389" s="13">
        <f>(((Table2[[#This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Table2[[#This Row],[pledged]]/Table2[[#This Row],[goal]]</f>
        <v>1.2513513513513513E-2</v>
      </c>
      <c r="P2390" s="8">
        <f>Table2[[#This Row],[pledged]]/Table2[[#This Row],[backers_count]]</f>
        <v>57.875</v>
      </c>
      <c r="Q2390" t="str">
        <f>LEFT(Table2[[#This Row],[Category and Sub-Category]],FIND("/",Table2[[#This Row],[Category and Sub-Category]],1)-1)</f>
        <v>technology</v>
      </c>
      <c r="R2390" t="str">
        <f>RIGHT(Table2[[#This Row],[Category and Sub-Category]],LEN(Table2[[#This Row],[Category and Sub-Category]])-FIND("/",Table2[[#This Row],[Category and Sub-Category]],1))</f>
        <v>web</v>
      </c>
      <c r="S2390" s="13">
        <f>(((Table2[[#This Row],[launched_at]]/60)/60)/24)+DATE(1970,1,1)</f>
        <v>41989.853692129633</v>
      </c>
      <c r="T2390" s="13">
        <f>(((Table2[[#This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Table2[[#This Row],[pledged]]/Table2[[#This Row],[goal]]</f>
        <v>1.8749999999999999E-3</v>
      </c>
      <c r="P2391" s="8">
        <f>Table2[[#This Row],[pledged]]/Table2[[#This Row],[backers_count]]</f>
        <v>30</v>
      </c>
      <c r="Q2391" t="str">
        <f>LEFT(Table2[[#This Row],[Category and Sub-Category]],FIND("/",Table2[[#This Row],[Category and Sub-Category]],1)-1)</f>
        <v>technology</v>
      </c>
      <c r="R2391" t="str">
        <f>RIGHT(Table2[[#This Row],[Category and Sub-Category]],LEN(Table2[[#This Row],[Category and Sub-Category]])-FIND("/",Table2[[#This Row],[Category and Sub-Category]],1))</f>
        <v>web</v>
      </c>
      <c r="S2391" s="13">
        <f>(((Table2[[#This Row],[launched_at]]/60)/60)/24)+DATE(1970,1,1)</f>
        <v>42179.653379629628</v>
      </c>
      <c r="T2391" s="13">
        <f>(((Table2[[#This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Table2[[#This Row],[pledged]]/Table2[[#This Row],[goal]]</f>
        <v>0</v>
      </c>
      <c r="P2392" s="8" t="e">
        <f>Table2[[#This Row],[pledged]]/Table2[[#This Row],[backers_count]]</f>
        <v>#DIV/0!</v>
      </c>
      <c r="Q2392" t="str">
        <f>LEFT(Table2[[#This Row],[Category and Sub-Category]],FIND("/",Table2[[#This Row],[Category and Sub-Category]],1)-1)</f>
        <v>technology</v>
      </c>
      <c r="R2392" t="str">
        <f>RIGHT(Table2[[#This Row],[Category and Sub-Category]],LEN(Table2[[#This Row],[Category and Sub-Category]])-FIND("/",Table2[[#This Row],[Category and Sub-Category]],1))</f>
        <v>web</v>
      </c>
      <c r="S2392" s="13">
        <f>(((Table2[[#This Row],[launched_at]]/60)/60)/24)+DATE(1970,1,1)</f>
        <v>41968.262314814812</v>
      </c>
      <c r="T2392" s="13">
        <f>(((Table2[[#This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Table2[[#This Row],[pledged]]/Table2[[#This Row],[goal]]</f>
        <v>1.25E-3</v>
      </c>
      <c r="P2393" s="8">
        <f>Table2[[#This Row],[pledged]]/Table2[[#This Row],[backers_count]]</f>
        <v>25</v>
      </c>
      <c r="Q2393" t="str">
        <f>LEFT(Table2[[#This Row],[Category and Sub-Category]],FIND("/",Table2[[#This Row],[Category and Sub-Category]],1)-1)</f>
        <v>technology</v>
      </c>
      <c r="R2393" t="str">
        <f>RIGHT(Table2[[#This Row],[Category and Sub-Category]],LEN(Table2[[#This Row],[Category and Sub-Category]])-FIND("/",Table2[[#This Row],[Category and Sub-Category]],1))</f>
        <v>web</v>
      </c>
      <c r="S2393" s="13">
        <f>(((Table2[[#This Row],[launched_at]]/60)/60)/24)+DATE(1970,1,1)</f>
        <v>42064.794490740736</v>
      </c>
      <c r="T2393" s="13">
        <f>(((Table2[[#This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Table2[[#This Row],[pledged]]/Table2[[#This Row],[goal]]</f>
        <v>0</v>
      </c>
      <c r="P2394" s="8" t="e">
        <f>Table2[[#This Row],[pledged]]/Table2[[#This Row],[backers_count]]</f>
        <v>#DIV/0!</v>
      </c>
      <c r="Q2394" t="str">
        <f>LEFT(Table2[[#This Row],[Category and Sub-Category]],FIND("/",Table2[[#This Row],[Category and Sub-Category]],1)-1)</f>
        <v>technology</v>
      </c>
      <c r="R2394" t="str">
        <f>RIGHT(Table2[[#This Row],[Category and Sub-Category]],LEN(Table2[[#This Row],[Category and Sub-Category]])-FIND("/",Table2[[#This Row],[Category and Sub-Category]],1))</f>
        <v>web</v>
      </c>
      <c r="S2394" s="13">
        <f>(((Table2[[#This Row],[launched_at]]/60)/60)/24)+DATE(1970,1,1)</f>
        <v>42276.120636574073</v>
      </c>
      <c r="T2394" s="13">
        <f>(((Table2[[#This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Table2[[#This Row],[pledged]]/Table2[[#This Row],[goal]]</f>
        <v>5.0000000000000001E-4</v>
      </c>
      <c r="P2395" s="8">
        <f>Table2[[#This Row],[pledged]]/Table2[[#This Row],[backers_count]]</f>
        <v>50</v>
      </c>
      <c r="Q2395" t="str">
        <f>LEFT(Table2[[#This Row],[Category and Sub-Category]],FIND("/",Table2[[#This Row],[Category and Sub-Category]],1)-1)</f>
        <v>technology</v>
      </c>
      <c r="R2395" t="str">
        <f>RIGHT(Table2[[#This Row],[Category and Sub-Category]],LEN(Table2[[#This Row],[Category and Sub-Category]])-FIND("/",Table2[[#This Row],[Category and Sub-Category]],1))</f>
        <v>web</v>
      </c>
      <c r="S2395" s="13">
        <f>(((Table2[[#This Row],[launched_at]]/60)/60)/24)+DATE(1970,1,1)</f>
        <v>42194.648344907408</v>
      </c>
      <c r="T2395" s="13">
        <f>(((Table2[[#This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Table2[[#This Row],[pledged]]/Table2[[#This Row],[goal]]</f>
        <v>5.9999999999999995E-4</v>
      </c>
      <c r="P2396" s="8">
        <f>Table2[[#This Row],[pledged]]/Table2[[#This Row],[backers_count]]</f>
        <v>1.5</v>
      </c>
      <c r="Q2396" t="str">
        <f>LEFT(Table2[[#This Row],[Category and Sub-Category]],FIND("/",Table2[[#This Row],[Category and Sub-Category]],1)-1)</f>
        <v>technology</v>
      </c>
      <c r="R2396" t="str">
        <f>RIGHT(Table2[[#This Row],[Category and Sub-Category]],LEN(Table2[[#This Row],[Category and Sub-Category]])-FIND("/",Table2[[#This Row],[Category and Sub-Category]],1))</f>
        <v>web</v>
      </c>
      <c r="S2396" s="13">
        <f>(((Table2[[#This Row],[launched_at]]/60)/60)/24)+DATE(1970,1,1)</f>
        <v>42031.362187499995</v>
      </c>
      <c r="T2396" s="13">
        <f>(((Table2[[#This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Table2[[#This Row],[pledged]]/Table2[[#This Row],[goal]]</f>
        <v>0</v>
      </c>
      <c r="P2397" s="8" t="e">
        <f>Table2[[#This Row],[pledged]]/Table2[[#This Row],[backers_count]]</f>
        <v>#DIV/0!</v>
      </c>
      <c r="Q2397" t="str">
        <f>LEFT(Table2[[#This Row],[Category and Sub-Category]],FIND("/",Table2[[#This Row],[Category and Sub-Category]],1)-1)</f>
        <v>technology</v>
      </c>
      <c r="R2397" t="str">
        <f>RIGHT(Table2[[#This Row],[Category and Sub-Category]],LEN(Table2[[#This Row],[Category and Sub-Category]])-FIND("/",Table2[[#This Row],[Category and Sub-Category]],1))</f>
        <v>web</v>
      </c>
      <c r="S2397" s="13">
        <f>(((Table2[[#This Row],[launched_at]]/60)/60)/24)+DATE(1970,1,1)</f>
        <v>42717.121377314819</v>
      </c>
      <c r="T2397" s="13">
        <f>(((Table2[[#This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Table2[[#This Row],[pledged]]/Table2[[#This Row],[goal]]</f>
        <v>2E-3</v>
      </c>
      <c r="P2398" s="8">
        <f>Table2[[#This Row],[pledged]]/Table2[[#This Row],[backers_count]]</f>
        <v>10</v>
      </c>
      <c r="Q2398" t="str">
        <f>LEFT(Table2[[#This Row],[Category and Sub-Category]],FIND("/",Table2[[#This Row],[Category and Sub-Category]],1)-1)</f>
        <v>technology</v>
      </c>
      <c r="R2398" t="str">
        <f>RIGHT(Table2[[#This Row],[Category and Sub-Category]],LEN(Table2[[#This Row],[Category and Sub-Category]])-FIND("/",Table2[[#This Row],[Category and Sub-Category]],1))</f>
        <v>web</v>
      </c>
      <c r="S2398" s="13">
        <f>(((Table2[[#This Row],[launched_at]]/60)/60)/24)+DATE(1970,1,1)</f>
        <v>42262.849050925928</v>
      </c>
      <c r="T2398" s="13">
        <f>(((Table2[[#This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Table2[[#This Row],[pledged]]/Table2[[#This Row],[goal]]</f>
        <v>0</v>
      </c>
      <c r="P2399" s="8" t="e">
        <f>Table2[[#This Row],[pledged]]/Table2[[#This Row],[backers_count]]</f>
        <v>#DIV/0!</v>
      </c>
      <c r="Q2399" t="str">
        <f>LEFT(Table2[[#This Row],[Category and Sub-Category]],FIND("/",Table2[[#This Row],[Category and Sub-Category]],1)-1)</f>
        <v>technology</v>
      </c>
      <c r="R2399" t="str">
        <f>RIGHT(Table2[[#This Row],[Category and Sub-Category]],LEN(Table2[[#This Row],[Category and Sub-Category]])-FIND("/",Table2[[#This Row],[Category and Sub-Category]],1))</f>
        <v>web</v>
      </c>
      <c r="S2399" s="13">
        <f>(((Table2[[#This Row],[launched_at]]/60)/60)/24)+DATE(1970,1,1)</f>
        <v>41976.88490740741</v>
      </c>
      <c r="T2399" s="13">
        <f>(((Table2[[#This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Table2[[#This Row],[pledged]]/Table2[[#This Row],[goal]]</f>
        <v>0</v>
      </c>
      <c r="P2400" s="8" t="e">
        <f>Table2[[#This Row],[pledged]]/Table2[[#This Row],[backers_count]]</f>
        <v>#DIV/0!</v>
      </c>
      <c r="Q2400" t="str">
        <f>LEFT(Table2[[#This Row],[Category and Sub-Category]],FIND("/",Table2[[#This Row],[Category and Sub-Category]],1)-1)</f>
        <v>technology</v>
      </c>
      <c r="R2400" t="str">
        <f>RIGHT(Table2[[#This Row],[Category and Sub-Category]],LEN(Table2[[#This Row],[Category and Sub-Category]])-FIND("/",Table2[[#This Row],[Category and Sub-Category]],1))</f>
        <v>web</v>
      </c>
      <c r="S2400" s="13">
        <f>(((Table2[[#This Row],[launched_at]]/60)/60)/24)+DATE(1970,1,1)</f>
        <v>42157.916481481487</v>
      </c>
      <c r="T2400" s="13">
        <f>(((Table2[[#This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Table2[[#This Row],[pledged]]/Table2[[#This Row],[goal]]</f>
        <v>0</v>
      </c>
      <c r="P2401" s="8" t="e">
        <f>Table2[[#This Row],[pledged]]/Table2[[#This Row],[backers_count]]</f>
        <v>#DIV/0!</v>
      </c>
      <c r="Q2401" t="str">
        <f>LEFT(Table2[[#This Row],[Category and Sub-Category]],FIND("/",Table2[[#This Row],[Category and Sub-Category]],1)-1)</f>
        <v>technology</v>
      </c>
      <c r="R2401" t="str">
        <f>RIGHT(Table2[[#This Row],[Category and Sub-Category]],LEN(Table2[[#This Row],[Category and Sub-Category]])-FIND("/",Table2[[#This Row],[Category and Sub-Category]],1))</f>
        <v>web</v>
      </c>
      <c r="S2401" s="13">
        <f>(((Table2[[#This Row],[launched_at]]/60)/60)/24)+DATE(1970,1,1)</f>
        <v>41956.853078703702</v>
      </c>
      <c r="T2401" s="13">
        <f>(((Table2[[#This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Table2[[#This Row],[pledged]]/Table2[[#This Row],[goal]]</f>
        <v>0</v>
      </c>
      <c r="P2402" s="8" t="e">
        <f>Table2[[#This Row],[pledged]]/Table2[[#This Row],[backers_count]]</f>
        <v>#DIV/0!</v>
      </c>
      <c r="Q2402" t="str">
        <f>LEFT(Table2[[#This Row],[Category and Sub-Category]],FIND("/",Table2[[#This Row],[Category and Sub-Category]],1)-1)</f>
        <v>technology</v>
      </c>
      <c r="R2402" t="str">
        <f>RIGHT(Table2[[#This Row],[Category and Sub-Category]],LEN(Table2[[#This Row],[Category and Sub-Category]])-FIND("/",Table2[[#This Row],[Category and Sub-Category]],1))</f>
        <v>web</v>
      </c>
      <c r="S2402" s="13">
        <f>(((Table2[[#This Row],[launched_at]]/60)/60)/24)+DATE(1970,1,1)</f>
        <v>42444.268101851849</v>
      </c>
      <c r="T2402" s="13">
        <f>(((Table2[[#This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Table2[[#This Row],[pledged]]/Table2[[#This Row],[goal]]</f>
        <v>7.1785714285714283E-3</v>
      </c>
      <c r="P2403" s="8">
        <f>Table2[[#This Row],[pledged]]/Table2[[#This Row],[backers_count]]</f>
        <v>22.333333333333332</v>
      </c>
      <c r="Q2403" t="str">
        <f>LEFT(Table2[[#This Row],[Category and Sub-Category]],FIND("/",Table2[[#This Row],[Category and Sub-Category]],1)-1)</f>
        <v>food</v>
      </c>
      <c r="R2403" t="str">
        <f>RIGHT(Table2[[#This Row],[Category and Sub-Category]],LEN(Table2[[#This Row],[Category and Sub-Category]])-FIND("/",Table2[[#This Row],[Category and Sub-Category]],1))</f>
        <v>food trucks</v>
      </c>
      <c r="S2403" s="13">
        <f>(((Table2[[#This Row],[launched_at]]/60)/60)/24)+DATE(1970,1,1)</f>
        <v>42374.822870370372</v>
      </c>
      <c r="T2403" s="13">
        <f>(((Table2[[#This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Table2[[#This Row],[pledged]]/Table2[[#This Row],[goal]]</f>
        <v>4.3333333333333331E-3</v>
      </c>
      <c r="P2404" s="8">
        <f>Table2[[#This Row],[pledged]]/Table2[[#This Row],[backers_count]]</f>
        <v>52</v>
      </c>
      <c r="Q2404" t="str">
        <f>LEFT(Table2[[#This Row],[Category and Sub-Category]],FIND("/",Table2[[#This Row],[Category and Sub-Category]],1)-1)</f>
        <v>food</v>
      </c>
      <c r="R2404" t="str">
        <f>RIGHT(Table2[[#This Row],[Category and Sub-Category]],LEN(Table2[[#This Row],[Category and Sub-Category]])-FIND("/",Table2[[#This Row],[Category and Sub-Category]],1))</f>
        <v>food trucks</v>
      </c>
      <c r="S2404" s="13">
        <f>(((Table2[[#This Row],[launched_at]]/60)/60)/24)+DATE(1970,1,1)</f>
        <v>42107.679756944446</v>
      </c>
      <c r="T2404" s="13">
        <f>(((Table2[[#This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Table2[[#This Row],[pledged]]/Table2[[#This Row],[goal]]</f>
        <v>0.16833333333333333</v>
      </c>
      <c r="P2405" s="8">
        <f>Table2[[#This Row],[pledged]]/Table2[[#This Row],[backers_count]]</f>
        <v>16.833333333333332</v>
      </c>
      <c r="Q2405" t="str">
        <f>LEFT(Table2[[#This Row],[Category and Sub-Category]],FIND("/",Table2[[#This Row],[Category and Sub-Category]],1)-1)</f>
        <v>food</v>
      </c>
      <c r="R2405" t="str">
        <f>RIGHT(Table2[[#This Row],[Category and Sub-Category]],LEN(Table2[[#This Row],[Category and Sub-Category]])-FIND("/",Table2[[#This Row],[Category and Sub-Category]],1))</f>
        <v>food trucks</v>
      </c>
      <c r="S2405" s="13">
        <f>(((Table2[[#This Row],[launched_at]]/60)/60)/24)+DATE(1970,1,1)</f>
        <v>42399.882615740738</v>
      </c>
      <c r="T2405" s="13">
        <f>(((Table2[[#This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Table2[[#This Row],[pledged]]/Table2[[#This Row],[goal]]</f>
        <v>0</v>
      </c>
      <c r="P2406" s="8" t="e">
        <f>Table2[[#This Row],[pledged]]/Table2[[#This Row],[backers_count]]</f>
        <v>#DIV/0!</v>
      </c>
      <c r="Q2406" t="str">
        <f>LEFT(Table2[[#This Row],[Category and Sub-Category]],FIND("/",Table2[[#This Row],[Category and Sub-Category]],1)-1)</f>
        <v>food</v>
      </c>
      <c r="R2406" t="str">
        <f>RIGHT(Table2[[#This Row],[Category and Sub-Category]],LEN(Table2[[#This Row],[Category and Sub-Category]])-FIND("/",Table2[[#This Row],[Category and Sub-Category]],1))</f>
        <v>food trucks</v>
      </c>
      <c r="S2406" s="13">
        <f>(((Table2[[#This Row],[launched_at]]/60)/60)/24)+DATE(1970,1,1)</f>
        <v>42342.03943287037</v>
      </c>
      <c r="T2406" s="13">
        <f>(((Table2[[#This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Table2[[#This Row],[pledged]]/Table2[[#This Row],[goal]]</f>
        <v>0.22520000000000001</v>
      </c>
      <c r="P2407" s="8">
        <f>Table2[[#This Row],[pledged]]/Table2[[#This Row],[backers_count]]</f>
        <v>56.3</v>
      </c>
      <c r="Q2407" t="str">
        <f>LEFT(Table2[[#This Row],[Category and Sub-Category]],FIND("/",Table2[[#This Row],[Category and Sub-Category]],1)-1)</f>
        <v>food</v>
      </c>
      <c r="R2407" t="str">
        <f>RIGHT(Table2[[#This Row],[Category and Sub-Category]],LEN(Table2[[#This Row],[Category and Sub-Category]])-FIND("/",Table2[[#This Row],[Category and Sub-Category]],1))</f>
        <v>food trucks</v>
      </c>
      <c r="S2407" s="13">
        <f>(((Table2[[#This Row],[launched_at]]/60)/60)/24)+DATE(1970,1,1)</f>
        <v>42595.585358796292</v>
      </c>
      <c r="T2407" s="13">
        <f>(((Table2[[#This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Table2[[#This Row],[pledged]]/Table2[[#This Row],[goal]]</f>
        <v>0.41384615384615386</v>
      </c>
      <c r="P2408" s="8">
        <f>Table2[[#This Row],[pledged]]/Table2[[#This Row],[backers_count]]</f>
        <v>84.0625</v>
      </c>
      <c r="Q2408" t="str">
        <f>LEFT(Table2[[#This Row],[Category and Sub-Category]],FIND("/",Table2[[#This Row],[Category and Sub-Category]],1)-1)</f>
        <v>food</v>
      </c>
      <c r="R2408" t="str">
        <f>RIGHT(Table2[[#This Row],[Category and Sub-Category]],LEN(Table2[[#This Row],[Category and Sub-Category]])-FIND("/",Table2[[#This Row],[Category and Sub-Category]],1))</f>
        <v>food trucks</v>
      </c>
      <c r="S2408" s="13">
        <f>(((Table2[[#This Row],[launched_at]]/60)/60)/24)+DATE(1970,1,1)</f>
        <v>41983.110995370371</v>
      </c>
      <c r="T2408" s="13">
        <f>(((Table2[[#This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Table2[[#This Row],[pledged]]/Table2[[#This Row],[goal]]</f>
        <v>0.25259090909090909</v>
      </c>
      <c r="P2409" s="8">
        <f>Table2[[#This Row],[pledged]]/Table2[[#This Row],[backers_count]]</f>
        <v>168.39393939393941</v>
      </c>
      <c r="Q2409" t="str">
        <f>LEFT(Table2[[#This Row],[Category and Sub-Category]],FIND("/",Table2[[#This Row],[Category and Sub-Category]],1)-1)</f>
        <v>food</v>
      </c>
      <c r="R2409" t="str">
        <f>RIGHT(Table2[[#This Row],[Category and Sub-Category]],LEN(Table2[[#This Row],[Category and Sub-Category]])-FIND("/",Table2[[#This Row],[Category and Sub-Category]],1))</f>
        <v>food trucks</v>
      </c>
      <c r="S2409" s="13">
        <f>(((Table2[[#This Row],[launched_at]]/60)/60)/24)+DATE(1970,1,1)</f>
        <v>42082.575555555552</v>
      </c>
      <c r="T2409" s="13">
        <f>(((Table2[[#This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Table2[[#This Row],[pledged]]/Table2[[#This Row],[goal]]</f>
        <v>2E-3</v>
      </c>
      <c r="P2410" s="8">
        <f>Table2[[#This Row],[pledged]]/Table2[[#This Row],[backers_count]]</f>
        <v>15</v>
      </c>
      <c r="Q2410" t="str">
        <f>LEFT(Table2[[#This Row],[Category and Sub-Category]],FIND("/",Table2[[#This Row],[Category and Sub-Category]],1)-1)</f>
        <v>food</v>
      </c>
      <c r="R2410" t="str">
        <f>RIGHT(Table2[[#This Row],[Category and Sub-Category]],LEN(Table2[[#This Row],[Category and Sub-Category]])-FIND("/",Table2[[#This Row],[Category and Sub-Category]],1))</f>
        <v>food trucks</v>
      </c>
      <c r="S2410" s="13">
        <f>(((Table2[[#This Row],[launched_at]]/60)/60)/24)+DATE(1970,1,1)</f>
        <v>41919.140706018516</v>
      </c>
      <c r="T2410" s="13">
        <f>(((Table2[[#This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Table2[[#This Row],[pledged]]/Table2[[#This Row],[goal]]</f>
        <v>1.84E-2</v>
      </c>
      <c r="P2411" s="8">
        <f>Table2[[#This Row],[pledged]]/Table2[[#This Row],[backers_count]]</f>
        <v>76.666666666666671</v>
      </c>
      <c r="Q2411" t="str">
        <f>LEFT(Table2[[#This Row],[Category and Sub-Category]],FIND("/",Table2[[#This Row],[Category and Sub-Category]],1)-1)</f>
        <v>food</v>
      </c>
      <c r="R2411" t="str">
        <f>RIGHT(Table2[[#This Row],[Category and Sub-Category]],LEN(Table2[[#This Row],[Category and Sub-Category]])-FIND("/",Table2[[#This Row],[Category and Sub-Category]],1))</f>
        <v>food trucks</v>
      </c>
      <c r="S2411" s="13">
        <f>(((Table2[[#This Row],[launched_at]]/60)/60)/24)+DATE(1970,1,1)</f>
        <v>42204.875868055555</v>
      </c>
      <c r="T2411" s="13">
        <f>(((Table2[[#This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Table2[[#This Row],[pledged]]/Table2[[#This Row],[goal]]</f>
        <v>0</v>
      </c>
      <c r="P2412" s="8" t="e">
        <f>Table2[[#This Row],[pledged]]/Table2[[#This Row],[backers_count]]</f>
        <v>#DIV/0!</v>
      </c>
      <c r="Q2412" t="str">
        <f>LEFT(Table2[[#This Row],[Category and Sub-Category]],FIND("/",Table2[[#This Row],[Category and Sub-Category]],1)-1)</f>
        <v>food</v>
      </c>
      <c r="R2412" t="str">
        <f>RIGHT(Table2[[#This Row],[Category and Sub-Category]],LEN(Table2[[#This Row],[Category and Sub-Category]])-FIND("/",Table2[[#This Row],[Category and Sub-Category]],1))</f>
        <v>food trucks</v>
      </c>
      <c r="S2412" s="13">
        <f>(((Table2[[#This Row],[launched_at]]/60)/60)/24)+DATE(1970,1,1)</f>
        <v>42224.408275462964</v>
      </c>
      <c r="T2412" s="13">
        <f>(((Table2[[#This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Table2[[#This Row],[pledged]]/Table2[[#This Row],[goal]]</f>
        <v>6.0400000000000002E-3</v>
      </c>
      <c r="P2413" s="8">
        <f>Table2[[#This Row],[pledged]]/Table2[[#This Row],[backers_count]]</f>
        <v>50.333333333333336</v>
      </c>
      <c r="Q2413" t="str">
        <f>LEFT(Table2[[#This Row],[Category and Sub-Category]],FIND("/",Table2[[#This Row],[Category and Sub-Category]],1)-1)</f>
        <v>food</v>
      </c>
      <c r="R2413" t="str">
        <f>RIGHT(Table2[[#This Row],[Category and Sub-Category]],LEN(Table2[[#This Row],[Category and Sub-Category]])-FIND("/",Table2[[#This Row],[Category and Sub-Category]],1))</f>
        <v>food trucks</v>
      </c>
      <c r="S2413" s="13">
        <f>(((Table2[[#This Row],[launched_at]]/60)/60)/24)+DATE(1970,1,1)</f>
        <v>42211.732430555552</v>
      </c>
      <c r="T2413" s="13">
        <f>(((Table2[[#This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Table2[[#This Row],[pledged]]/Table2[[#This Row],[goal]]</f>
        <v>0</v>
      </c>
      <c r="P2414" s="8" t="e">
        <f>Table2[[#This Row],[pledged]]/Table2[[#This Row],[backers_count]]</f>
        <v>#DIV/0!</v>
      </c>
      <c r="Q2414" t="str">
        <f>LEFT(Table2[[#This Row],[Category and Sub-Category]],FIND("/",Table2[[#This Row],[Category and Sub-Category]],1)-1)</f>
        <v>food</v>
      </c>
      <c r="R2414" t="str">
        <f>RIGHT(Table2[[#This Row],[Category and Sub-Category]],LEN(Table2[[#This Row],[Category and Sub-Category]])-FIND("/",Table2[[#This Row],[Category and Sub-Category]],1))</f>
        <v>food trucks</v>
      </c>
      <c r="S2414" s="13">
        <f>(((Table2[[#This Row],[launched_at]]/60)/60)/24)+DATE(1970,1,1)</f>
        <v>42655.736956018518</v>
      </c>
      <c r="T2414" s="13">
        <f>(((Table2[[#This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Table2[[#This Row],[pledged]]/Table2[[#This Row],[goal]]</f>
        <v>8.3333333333333332E-3</v>
      </c>
      <c r="P2415" s="8">
        <f>Table2[[#This Row],[pledged]]/Table2[[#This Row],[backers_count]]</f>
        <v>8.3333333333333339</v>
      </c>
      <c r="Q2415" t="str">
        <f>LEFT(Table2[[#This Row],[Category and Sub-Category]],FIND("/",Table2[[#This Row],[Category and Sub-Category]],1)-1)</f>
        <v>food</v>
      </c>
      <c r="R2415" t="str">
        <f>RIGHT(Table2[[#This Row],[Category and Sub-Category]],LEN(Table2[[#This Row],[Category and Sub-Category]])-FIND("/",Table2[[#This Row],[Category and Sub-Category]],1))</f>
        <v>food trucks</v>
      </c>
      <c r="S2415" s="13">
        <f>(((Table2[[#This Row],[launched_at]]/60)/60)/24)+DATE(1970,1,1)</f>
        <v>41760.10974537037</v>
      </c>
      <c r="T2415" s="13">
        <f>(((Table2[[#This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Table2[[#This Row],[pledged]]/Table2[[#This Row],[goal]]</f>
        <v>3.0666666666666665E-2</v>
      </c>
      <c r="P2416" s="8">
        <f>Table2[[#This Row],[pledged]]/Table2[[#This Row],[backers_count]]</f>
        <v>35.384615384615387</v>
      </c>
      <c r="Q2416" t="str">
        <f>LEFT(Table2[[#This Row],[Category and Sub-Category]],FIND("/",Table2[[#This Row],[Category and Sub-Category]],1)-1)</f>
        <v>food</v>
      </c>
      <c r="R2416" t="str">
        <f>RIGHT(Table2[[#This Row],[Category and Sub-Category]],LEN(Table2[[#This Row],[Category and Sub-Category]])-FIND("/",Table2[[#This Row],[Category and Sub-Category]],1))</f>
        <v>food trucks</v>
      </c>
      <c r="S2416" s="13">
        <f>(((Table2[[#This Row],[launched_at]]/60)/60)/24)+DATE(1970,1,1)</f>
        <v>42198.695138888885</v>
      </c>
      <c r="T2416" s="13">
        <f>(((Table2[[#This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Table2[[#This Row],[pledged]]/Table2[[#This Row],[goal]]</f>
        <v>5.5833333333333334E-3</v>
      </c>
      <c r="P2417" s="8">
        <f>Table2[[#This Row],[pledged]]/Table2[[#This Row],[backers_count]]</f>
        <v>55.833333333333336</v>
      </c>
      <c r="Q2417" t="str">
        <f>LEFT(Table2[[#This Row],[Category and Sub-Category]],FIND("/",Table2[[#This Row],[Category and Sub-Category]],1)-1)</f>
        <v>food</v>
      </c>
      <c r="R2417" t="str">
        <f>RIGHT(Table2[[#This Row],[Category and Sub-Category]],LEN(Table2[[#This Row],[Category and Sub-Category]])-FIND("/",Table2[[#This Row],[Category and Sub-Category]],1))</f>
        <v>food trucks</v>
      </c>
      <c r="S2417" s="13">
        <f>(((Table2[[#This Row],[launched_at]]/60)/60)/24)+DATE(1970,1,1)</f>
        <v>42536.862800925926</v>
      </c>
      <c r="T2417" s="13">
        <f>(((Table2[[#This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Table2[[#This Row],[pledged]]/Table2[[#This Row],[goal]]</f>
        <v>2.5000000000000001E-4</v>
      </c>
      <c r="P2418" s="8">
        <f>Table2[[#This Row],[pledged]]/Table2[[#This Row],[backers_count]]</f>
        <v>5</v>
      </c>
      <c r="Q2418" t="str">
        <f>LEFT(Table2[[#This Row],[Category and Sub-Category]],FIND("/",Table2[[#This Row],[Category and Sub-Category]],1)-1)</f>
        <v>food</v>
      </c>
      <c r="R2418" t="str">
        <f>RIGHT(Table2[[#This Row],[Category and Sub-Category]],LEN(Table2[[#This Row],[Category and Sub-Category]])-FIND("/",Table2[[#This Row],[Category and Sub-Category]],1))</f>
        <v>food trucks</v>
      </c>
      <c r="S2418" s="13">
        <f>(((Table2[[#This Row],[launched_at]]/60)/60)/24)+DATE(1970,1,1)</f>
        <v>42019.737766203703</v>
      </c>
      <c r="T2418" s="13">
        <f>(((Table2[[#This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Table2[[#This Row],[pledged]]/Table2[[#This Row],[goal]]</f>
        <v>0</v>
      </c>
      <c r="P2419" s="8" t="e">
        <f>Table2[[#This Row],[pledged]]/Table2[[#This Row],[backers_count]]</f>
        <v>#DIV/0!</v>
      </c>
      <c r="Q2419" t="str">
        <f>LEFT(Table2[[#This Row],[Category and Sub-Category]],FIND("/",Table2[[#This Row],[Category and Sub-Category]],1)-1)</f>
        <v>food</v>
      </c>
      <c r="R2419" t="str">
        <f>RIGHT(Table2[[#This Row],[Category and Sub-Category]],LEN(Table2[[#This Row],[Category and Sub-Category]])-FIND("/",Table2[[#This Row],[Category and Sub-Category]],1))</f>
        <v>food trucks</v>
      </c>
      <c r="S2419" s="13">
        <f>(((Table2[[#This Row],[launched_at]]/60)/60)/24)+DATE(1970,1,1)</f>
        <v>41831.884108796294</v>
      </c>
      <c r="T2419" s="13">
        <f>(((Table2[[#This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Table2[[#This Row],[pledged]]/Table2[[#This Row],[goal]]</f>
        <v>2.0000000000000001E-4</v>
      </c>
      <c r="P2420" s="8">
        <f>Table2[[#This Row],[pledged]]/Table2[[#This Row],[backers_count]]</f>
        <v>1</v>
      </c>
      <c r="Q2420" t="str">
        <f>LEFT(Table2[[#This Row],[Category and Sub-Category]],FIND("/",Table2[[#This Row],[Category and Sub-Category]],1)-1)</f>
        <v>food</v>
      </c>
      <c r="R2420" t="str">
        <f>RIGHT(Table2[[#This Row],[Category and Sub-Category]],LEN(Table2[[#This Row],[Category and Sub-Category]])-FIND("/",Table2[[#This Row],[Category and Sub-Category]],1))</f>
        <v>food trucks</v>
      </c>
      <c r="S2420" s="13">
        <f>(((Table2[[#This Row],[launched_at]]/60)/60)/24)+DATE(1970,1,1)</f>
        <v>42027.856990740736</v>
      </c>
      <c r="T2420" s="13">
        <f>(((Table2[[#This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Table2[[#This Row],[pledged]]/Table2[[#This Row],[goal]]</f>
        <v>0</v>
      </c>
      <c r="P2421" s="8" t="e">
        <f>Table2[[#This Row],[pledged]]/Table2[[#This Row],[backers_count]]</f>
        <v>#DIV/0!</v>
      </c>
      <c r="Q2421" t="str">
        <f>LEFT(Table2[[#This Row],[Category and Sub-Category]],FIND("/",Table2[[#This Row],[Category and Sub-Category]],1)-1)</f>
        <v>food</v>
      </c>
      <c r="R2421" t="str">
        <f>RIGHT(Table2[[#This Row],[Category and Sub-Category]],LEN(Table2[[#This Row],[Category and Sub-Category]])-FIND("/",Table2[[#This Row],[Category and Sub-Category]],1))</f>
        <v>food trucks</v>
      </c>
      <c r="S2421" s="13">
        <f>(((Table2[[#This Row],[launched_at]]/60)/60)/24)+DATE(1970,1,1)</f>
        <v>41993.738298611104</v>
      </c>
      <c r="T2421" s="13">
        <f>(((Table2[[#This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Table2[[#This Row],[pledged]]/Table2[[#This Row],[goal]]</f>
        <v>0.14825133372851215</v>
      </c>
      <c r="P2422" s="8">
        <f>Table2[[#This Row],[pledged]]/Table2[[#This Row],[backers_count]]</f>
        <v>69.472222222222229</v>
      </c>
      <c r="Q2422" t="str">
        <f>LEFT(Table2[[#This Row],[Category and Sub-Category]],FIND("/",Table2[[#This Row],[Category and Sub-Category]],1)-1)</f>
        <v>food</v>
      </c>
      <c r="R2422" t="str">
        <f>RIGHT(Table2[[#This Row],[Category and Sub-Category]],LEN(Table2[[#This Row],[Category and Sub-Category]])-FIND("/",Table2[[#This Row],[Category and Sub-Category]],1))</f>
        <v>food trucks</v>
      </c>
      <c r="S2422" s="13">
        <f>(((Table2[[#This Row],[launched_at]]/60)/60)/24)+DATE(1970,1,1)</f>
        <v>41893.028877314813</v>
      </c>
      <c r="T2422" s="13">
        <f>(((Table2[[#This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Table2[[#This Row],[pledged]]/Table2[[#This Row],[goal]]</f>
        <v>1.6666666666666666E-4</v>
      </c>
      <c r="P2423" s="8">
        <f>Table2[[#This Row],[pledged]]/Table2[[#This Row],[backers_count]]</f>
        <v>1</v>
      </c>
      <c r="Q2423" t="str">
        <f>LEFT(Table2[[#This Row],[Category and Sub-Category]],FIND("/",Table2[[#This Row],[Category and Sub-Category]],1)-1)</f>
        <v>food</v>
      </c>
      <c r="R2423" t="str">
        <f>RIGHT(Table2[[#This Row],[Category and Sub-Category]],LEN(Table2[[#This Row],[Category and Sub-Category]])-FIND("/",Table2[[#This Row],[Category and Sub-Category]],1))</f>
        <v>food trucks</v>
      </c>
      <c r="S2423" s="13">
        <f>(((Table2[[#This Row],[launched_at]]/60)/60)/24)+DATE(1970,1,1)</f>
        <v>42026.687453703707</v>
      </c>
      <c r="T2423" s="13">
        <f>(((Table2[[#This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Table2[[#This Row],[pledged]]/Table2[[#This Row],[goal]]</f>
        <v>2E-3</v>
      </c>
      <c r="P2424" s="8">
        <f>Table2[[#This Row],[pledged]]/Table2[[#This Row],[backers_count]]</f>
        <v>1</v>
      </c>
      <c r="Q2424" t="str">
        <f>LEFT(Table2[[#This Row],[Category and Sub-Category]],FIND("/",Table2[[#This Row],[Category and Sub-Category]],1)-1)</f>
        <v>food</v>
      </c>
      <c r="R2424" t="str">
        <f>RIGHT(Table2[[#This Row],[Category and Sub-Category]],LEN(Table2[[#This Row],[Category and Sub-Category]])-FIND("/",Table2[[#This Row],[Category and Sub-Category]],1))</f>
        <v>food trucks</v>
      </c>
      <c r="S2424" s="13">
        <f>(((Table2[[#This Row],[launched_at]]/60)/60)/24)+DATE(1970,1,1)</f>
        <v>42044.724953703699</v>
      </c>
      <c r="T2424" s="13">
        <f>(((Table2[[#This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Table2[[#This Row],[pledged]]/Table2[[#This Row],[goal]]</f>
        <v>1.3333333333333334E-4</v>
      </c>
      <c r="P2425" s="8">
        <f>Table2[[#This Row],[pledged]]/Table2[[#This Row],[backers_count]]</f>
        <v>8</v>
      </c>
      <c r="Q2425" t="str">
        <f>LEFT(Table2[[#This Row],[Category and Sub-Category]],FIND("/",Table2[[#This Row],[Category and Sub-Category]],1)-1)</f>
        <v>food</v>
      </c>
      <c r="R2425" t="str">
        <f>RIGHT(Table2[[#This Row],[Category and Sub-Category]],LEN(Table2[[#This Row],[Category and Sub-Category]])-FIND("/",Table2[[#This Row],[Category and Sub-Category]],1))</f>
        <v>food trucks</v>
      </c>
      <c r="S2425" s="13">
        <f>(((Table2[[#This Row],[launched_at]]/60)/60)/24)+DATE(1970,1,1)</f>
        <v>41974.704745370371</v>
      </c>
      <c r="T2425" s="13">
        <f>(((Table2[[#This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Table2[[#This Row],[pledged]]/Table2[[#This Row],[goal]]</f>
        <v>1.24E-2</v>
      </c>
      <c r="P2426" s="8">
        <f>Table2[[#This Row],[pledged]]/Table2[[#This Row],[backers_count]]</f>
        <v>34.444444444444443</v>
      </c>
      <c r="Q2426" t="str">
        <f>LEFT(Table2[[#This Row],[Category and Sub-Category]],FIND("/",Table2[[#This Row],[Category and Sub-Category]],1)-1)</f>
        <v>food</v>
      </c>
      <c r="R2426" t="str">
        <f>RIGHT(Table2[[#This Row],[Category and Sub-Category]],LEN(Table2[[#This Row],[Category and Sub-Category]])-FIND("/",Table2[[#This Row],[Category and Sub-Category]],1))</f>
        <v>food trucks</v>
      </c>
      <c r="S2426" s="13">
        <f>(((Table2[[#This Row],[launched_at]]/60)/60)/24)+DATE(1970,1,1)</f>
        <v>41909.892453703702</v>
      </c>
      <c r="T2426" s="13">
        <f>(((Table2[[#This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Table2[[#This Row],[pledged]]/Table2[[#This Row],[goal]]</f>
        <v>2.8571428571428574E-4</v>
      </c>
      <c r="P2427" s="8">
        <f>Table2[[#This Row],[pledged]]/Table2[[#This Row],[backers_count]]</f>
        <v>1</v>
      </c>
      <c r="Q2427" t="str">
        <f>LEFT(Table2[[#This Row],[Category and Sub-Category]],FIND("/",Table2[[#This Row],[Category and Sub-Category]],1)-1)</f>
        <v>food</v>
      </c>
      <c r="R2427" t="str">
        <f>RIGHT(Table2[[#This Row],[Category and Sub-Category]],LEN(Table2[[#This Row],[Category and Sub-Category]])-FIND("/",Table2[[#This Row],[Category and Sub-Category]],1))</f>
        <v>food trucks</v>
      </c>
      <c r="S2427" s="13">
        <f>(((Table2[[#This Row],[launched_at]]/60)/60)/24)+DATE(1970,1,1)</f>
        <v>42502.913761574076</v>
      </c>
      <c r="T2427" s="13">
        <f>(((Table2[[#This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Table2[[#This Row],[pledged]]/Table2[[#This Row],[goal]]</f>
        <v>0</v>
      </c>
      <c r="P2428" s="8" t="e">
        <f>Table2[[#This Row],[pledged]]/Table2[[#This Row],[backers_count]]</f>
        <v>#DIV/0!</v>
      </c>
      <c r="Q2428" t="str">
        <f>LEFT(Table2[[#This Row],[Category and Sub-Category]],FIND("/",Table2[[#This Row],[Category and Sub-Category]],1)-1)</f>
        <v>food</v>
      </c>
      <c r="R2428" t="str">
        <f>RIGHT(Table2[[#This Row],[Category and Sub-Category]],LEN(Table2[[#This Row],[Category and Sub-Category]])-FIND("/",Table2[[#This Row],[Category and Sub-Category]],1))</f>
        <v>food trucks</v>
      </c>
      <c r="S2428" s="13">
        <f>(((Table2[[#This Row],[launched_at]]/60)/60)/24)+DATE(1970,1,1)</f>
        <v>42164.170046296291</v>
      </c>
      <c r="T2428" s="13">
        <f>(((Table2[[#This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Table2[[#This Row],[pledged]]/Table2[[#This Row],[goal]]</f>
        <v>2.0000000000000002E-5</v>
      </c>
      <c r="P2429" s="8">
        <f>Table2[[#This Row],[pledged]]/Table2[[#This Row],[backers_count]]</f>
        <v>1</v>
      </c>
      <c r="Q2429" t="str">
        <f>LEFT(Table2[[#This Row],[Category and Sub-Category]],FIND("/",Table2[[#This Row],[Category and Sub-Category]],1)-1)</f>
        <v>food</v>
      </c>
      <c r="R2429" t="str">
        <f>RIGHT(Table2[[#This Row],[Category and Sub-Category]],LEN(Table2[[#This Row],[Category and Sub-Category]])-FIND("/",Table2[[#This Row],[Category and Sub-Category]],1))</f>
        <v>food trucks</v>
      </c>
      <c r="S2429" s="13">
        <f>(((Table2[[#This Row],[launched_at]]/60)/60)/24)+DATE(1970,1,1)</f>
        <v>42412.318668981476</v>
      </c>
      <c r="T2429" s="13">
        <f>(((Table2[[#This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Table2[[#This Row],[pledged]]/Table2[[#This Row],[goal]]</f>
        <v>2.8571428571428571E-5</v>
      </c>
      <c r="P2430" s="8">
        <f>Table2[[#This Row],[pledged]]/Table2[[#This Row],[backers_count]]</f>
        <v>1</v>
      </c>
      <c r="Q2430" t="str">
        <f>LEFT(Table2[[#This Row],[Category and Sub-Category]],FIND("/",Table2[[#This Row],[Category and Sub-Category]],1)-1)</f>
        <v>food</v>
      </c>
      <c r="R2430" t="str">
        <f>RIGHT(Table2[[#This Row],[Category and Sub-Category]],LEN(Table2[[#This Row],[Category and Sub-Category]])-FIND("/",Table2[[#This Row],[Category and Sub-Category]],1))</f>
        <v>food trucks</v>
      </c>
      <c r="S2430" s="13">
        <f>(((Table2[[#This Row],[launched_at]]/60)/60)/24)+DATE(1970,1,1)</f>
        <v>42045.784155092595</v>
      </c>
      <c r="T2430" s="13">
        <f>(((Table2[[#This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Table2[[#This Row],[pledged]]/Table2[[#This Row],[goal]]</f>
        <v>1.4321428571428572E-2</v>
      </c>
      <c r="P2431" s="8">
        <f>Table2[[#This Row],[pledged]]/Table2[[#This Row],[backers_count]]</f>
        <v>501.25</v>
      </c>
      <c r="Q2431" t="str">
        <f>LEFT(Table2[[#This Row],[Category and Sub-Category]],FIND("/",Table2[[#This Row],[Category and Sub-Category]],1)-1)</f>
        <v>food</v>
      </c>
      <c r="R2431" t="str">
        <f>RIGHT(Table2[[#This Row],[Category and Sub-Category]],LEN(Table2[[#This Row],[Category and Sub-Category]])-FIND("/",Table2[[#This Row],[Category and Sub-Category]],1))</f>
        <v>food trucks</v>
      </c>
      <c r="S2431" s="13">
        <f>(((Table2[[#This Row],[launched_at]]/60)/60)/24)+DATE(1970,1,1)</f>
        <v>42734.879236111112</v>
      </c>
      <c r="T2431" s="13">
        <f>(((Table2[[#This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Table2[[#This Row],[pledged]]/Table2[[#This Row],[goal]]</f>
        <v>7.0000000000000001E-3</v>
      </c>
      <c r="P2432" s="8">
        <f>Table2[[#This Row],[pledged]]/Table2[[#This Row],[backers_count]]</f>
        <v>10.5</v>
      </c>
      <c r="Q2432" t="str">
        <f>LEFT(Table2[[#This Row],[Category and Sub-Category]],FIND("/",Table2[[#This Row],[Category and Sub-Category]],1)-1)</f>
        <v>food</v>
      </c>
      <c r="R2432" t="str">
        <f>RIGHT(Table2[[#This Row],[Category and Sub-Category]],LEN(Table2[[#This Row],[Category and Sub-Category]])-FIND("/",Table2[[#This Row],[Category and Sub-Category]],1))</f>
        <v>food trucks</v>
      </c>
      <c r="S2432" s="13">
        <f>(((Table2[[#This Row],[launched_at]]/60)/60)/24)+DATE(1970,1,1)</f>
        <v>42382.130833333329</v>
      </c>
      <c r="T2432" s="13">
        <f>(((Table2[[#This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Table2[[#This Row],[pledged]]/Table2[[#This Row],[goal]]</f>
        <v>2.0000000000000002E-5</v>
      </c>
      <c r="P2433" s="8">
        <f>Table2[[#This Row],[pledged]]/Table2[[#This Row],[backers_count]]</f>
        <v>1</v>
      </c>
      <c r="Q2433" t="str">
        <f>LEFT(Table2[[#This Row],[Category and Sub-Category]],FIND("/",Table2[[#This Row],[Category and Sub-Category]],1)-1)</f>
        <v>food</v>
      </c>
      <c r="R2433" t="str">
        <f>RIGHT(Table2[[#This Row],[Category and Sub-Category]],LEN(Table2[[#This Row],[Category and Sub-Category]])-FIND("/",Table2[[#This Row],[Category and Sub-Category]],1))</f>
        <v>food trucks</v>
      </c>
      <c r="S2433" s="13">
        <f>(((Table2[[#This Row],[launched_at]]/60)/60)/24)+DATE(1970,1,1)</f>
        <v>42489.099687499998</v>
      </c>
      <c r="T2433" s="13">
        <f>(((Table2[[#This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Table2[[#This Row],[pledged]]/Table2[[#This Row],[goal]]</f>
        <v>1.4285714285714287E-4</v>
      </c>
      <c r="P2434" s="8">
        <f>Table2[[#This Row],[pledged]]/Table2[[#This Row],[backers_count]]</f>
        <v>1</v>
      </c>
      <c r="Q2434" t="str">
        <f>LEFT(Table2[[#This Row],[Category and Sub-Category]],FIND("/",Table2[[#This Row],[Category and Sub-Category]],1)-1)</f>
        <v>food</v>
      </c>
      <c r="R2434" t="str">
        <f>RIGHT(Table2[[#This Row],[Category and Sub-Category]],LEN(Table2[[#This Row],[Category and Sub-Category]])-FIND("/",Table2[[#This Row],[Category and Sub-Category]],1))</f>
        <v>food trucks</v>
      </c>
      <c r="S2434" s="13">
        <f>(((Table2[[#This Row],[launched_at]]/60)/60)/24)+DATE(1970,1,1)</f>
        <v>42041.218715277777</v>
      </c>
      <c r="T2434" s="13">
        <f>(((Table2[[#This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Table2[[#This Row],[pledged]]/Table2[[#This Row],[goal]]</f>
        <v>0</v>
      </c>
      <c r="P2435" s="8" t="e">
        <f>Table2[[#This Row],[pledged]]/Table2[[#This Row],[backers_count]]</f>
        <v>#DIV/0!</v>
      </c>
      <c r="Q2435" t="str">
        <f>LEFT(Table2[[#This Row],[Category and Sub-Category]],FIND("/",Table2[[#This Row],[Category and Sub-Category]],1)-1)</f>
        <v>food</v>
      </c>
      <c r="R2435" t="str">
        <f>RIGHT(Table2[[#This Row],[Category and Sub-Category]],LEN(Table2[[#This Row],[Category and Sub-Category]])-FIND("/",Table2[[#This Row],[Category and Sub-Category]],1))</f>
        <v>food trucks</v>
      </c>
      <c r="S2435" s="13">
        <f>(((Table2[[#This Row],[launched_at]]/60)/60)/24)+DATE(1970,1,1)</f>
        <v>42397.89980324074</v>
      </c>
      <c r="T2435" s="13">
        <f>(((Table2[[#This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Table2[[#This Row],[pledged]]/Table2[[#This Row],[goal]]</f>
        <v>1.2999999999999999E-3</v>
      </c>
      <c r="P2436" s="8">
        <f>Table2[[#This Row],[pledged]]/Table2[[#This Row],[backers_count]]</f>
        <v>13</v>
      </c>
      <c r="Q2436" t="str">
        <f>LEFT(Table2[[#This Row],[Category and Sub-Category]],FIND("/",Table2[[#This Row],[Category and Sub-Category]],1)-1)</f>
        <v>food</v>
      </c>
      <c r="R2436" t="str">
        <f>RIGHT(Table2[[#This Row],[Category and Sub-Category]],LEN(Table2[[#This Row],[Category and Sub-Category]])-FIND("/",Table2[[#This Row],[Category and Sub-Category]],1))</f>
        <v>food trucks</v>
      </c>
      <c r="S2436" s="13">
        <f>(((Table2[[#This Row],[launched_at]]/60)/60)/24)+DATE(1970,1,1)</f>
        <v>42180.18604166666</v>
      </c>
      <c r="T2436" s="13">
        <f>(((Table2[[#This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Table2[[#This Row],[pledged]]/Table2[[#This Row],[goal]]</f>
        <v>4.8960000000000002E-3</v>
      </c>
      <c r="P2437" s="8">
        <f>Table2[[#This Row],[pledged]]/Table2[[#This Row],[backers_count]]</f>
        <v>306</v>
      </c>
      <c r="Q2437" t="str">
        <f>LEFT(Table2[[#This Row],[Category and Sub-Category]],FIND("/",Table2[[#This Row],[Category and Sub-Category]],1)-1)</f>
        <v>food</v>
      </c>
      <c r="R2437" t="str">
        <f>RIGHT(Table2[[#This Row],[Category and Sub-Category]],LEN(Table2[[#This Row],[Category and Sub-Category]])-FIND("/",Table2[[#This Row],[Category and Sub-Category]],1))</f>
        <v>food trucks</v>
      </c>
      <c r="S2437" s="13">
        <f>(((Table2[[#This Row],[launched_at]]/60)/60)/24)+DATE(1970,1,1)</f>
        <v>42252.277615740735</v>
      </c>
      <c r="T2437" s="13">
        <f>(((Table2[[#This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Table2[[#This Row],[pledged]]/Table2[[#This Row],[goal]]</f>
        <v>3.8461538461538462E-4</v>
      </c>
      <c r="P2438" s="8">
        <f>Table2[[#This Row],[pledged]]/Table2[[#This Row],[backers_count]]</f>
        <v>22.5</v>
      </c>
      <c r="Q2438" t="str">
        <f>LEFT(Table2[[#This Row],[Category and Sub-Category]],FIND("/",Table2[[#This Row],[Category and Sub-Category]],1)-1)</f>
        <v>food</v>
      </c>
      <c r="R2438" t="str">
        <f>RIGHT(Table2[[#This Row],[Category and Sub-Category]],LEN(Table2[[#This Row],[Category and Sub-Category]])-FIND("/",Table2[[#This Row],[Category and Sub-Category]],1))</f>
        <v>food trucks</v>
      </c>
      <c r="S2438" s="13">
        <f>(((Table2[[#This Row],[launched_at]]/60)/60)/24)+DATE(1970,1,1)</f>
        <v>42338.615393518514</v>
      </c>
      <c r="T2438" s="13">
        <f>(((Table2[[#This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Table2[[#This Row],[pledged]]/Table2[[#This Row],[goal]]</f>
        <v>0</v>
      </c>
      <c r="P2439" s="8" t="e">
        <f>Table2[[#This Row],[pledged]]/Table2[[#This Row],[backers_count]]</f>
        <v>#DIV/0!</v>
      </c>
      <c r="Q2439" t="str">
        <f>LEFT(Table2[[#This Row],[Category and Sub-Category]],FIND("/",Table2[[#This Row],[Category and Sub-Category]],1)-1)</f>
        <v>food</v>
      </c>
      <c r="R2439" t="str">
        <f>RIGHT(Table2[[#This Row],[Category and Sub-Category]],LEN(Table2[[#This Row],[Category and Sub-Category]])-FIND("/",Table2[[#This Row],[Category and Sub-Category]],1))</f>
        <v>food trucks</v>
      </c>
      <c r="S2439" s="13">
        <f>(((Table2[[#This Row],[launched_at]]/60)/60)/24)+DATE(1970,1,1)</f>
        <v>42031.965138888889</v>
      </c>
      <c r="T2439" s="13">
        <f>(((Table2[[#This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Table2[[#This Row],[pledged]]/Table2[[#This Row],[goal]]</f>
        <v>3.3333333333333335E-3</v>
      </c>
      <c r="P2440" s="8">
        <f>Table2[[#This Row],[pledged]]/Table2[[#This Row],[backers_count]]</f>
        <v>50</v>
      </c>
      <c r="Q2440" t="str">
        <f>LEFT(Table2[[#This Row],[Category and Sub-Category]],FIND("/",Table2[[#This Row],[Category and Sub-Category]],1)-1)</f>
        <v>food</v>
      </c>
      <c r="R2440" t="str">
        <f>RIGHT(Table2[[#This Row],[Category and Sub-Category]],LEN(Table2[[#This Row],[Category and Sub-Category]])-FIND("/",Table2[[#This Row],[Category and Sub-Category]],1))</f>
        <v>food trucks</v>
      </c>
      <c r="S2440" s="13">
        <f>(((Table2[[#This Row],[launched_at]]/60)/60)/24)+DATE(1970,1,1)</f>
        <v>42285.91506944444</v>
      </c>
      <c r="T2440" s="13">
        <f>(((Table2[[#This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Table2[[#This Row],[pledged]]/Table2[[#This Row],[goal]]</f>
        <v>0</v>
      </c>
      <c r="P2441" s="8" t="e">
        <f>Table2[[#This Row],[pledged]]/Table2[[#This Row],[backers_count]]</f>
        <v>#DIV/0!</v>
      </c>
      <c r="Q2441" t="str">
        <f>LEFT(Table2[[#This Row],[Category and Sub-Category]],FIND("/",Table2[[#This Row],[Category and Sub-Category]],1)-1)</f>
        <v>food</v>
      </c>
      <c r="R2441" t="str">
        <f>RIGHT(Table2[[#This Row],[Category and Sub-Category]],LEN(Table2[[#This Row],[Category and Sub-Category]])-FIND("/",Table2[[#This Row],[Category and Sub-Category]],1))</f>
        <v>food trucks</v>
      </c>
      <c r="S2441" s="13">
        <f>(((Table2[[#This Row],[launched_at]]/60)/60)/24)+DATE(1970,1,1)</f>
        <v>42265.818622685183</v>
      </c>
      <c r="T2441" s="13">
        <f>(((Table2[[#This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Table2[[#This Row],[pledged]]/Table2[[#This Row],[goal]]</f>
        <v>2E-3</v>
      </c>
      <c r="P2442" s="8">
        <f>Table2[[#This Row],[pledged]]/Table2[[#This Row],[backers_count]]</f>
        <v>5</v>
      </c>
      <c r="Q2442" t="str">
        <f>LEFT(Table2[[#This Row],[Category and Sub-Category]],FIND("/",Table2[[#This Row],[Category and Sub-Category]],1)-1)</f>
        <v>food</v>
      </c>
      <c r="R2442" t="str">
        <f>RIGHT(Table2[[#This Row],[Category and Sub-Category]],LEN(Table2[[#This Row],[Category and Sub-Category]])-FIND("/",Table2[[#This Row],[Category and Sub-Category]],1))</f>
        <v>food trucks</v>
      </c>
      <c r="S2442" s="13">
        <f>(((Table2[[#This Row],[launched_at]]/60)/60)/24)+DATE(1970,1,1)</f>
        <v>42383.899456018517</v>
      </c>
      <c r="T2442" s="13">
        <f>(((Table2[[#This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Table2[[#This Row],[pledged]]/Table2[[#This Row],[goal]]</f>
        <v>1.0788</v>
      </c>
      <c r="P2443" s="8">
        <f>Table2[[#This Row],[pledged]]/Table2[[#This Row],[backers_count]]</f>
        <v>74.22935779816514</v>
      </c>
      <c r="Q2443" t="str">
        <f>LEFT(Table2[[#This Row],[Category and Sub-Category]],FIND("/",Table2[[#This Row],[Category and Sub-Category]],1)-1)</f>
        <v>food</v>
      </c>
      <c r="R2443" t="str">
        <f>RIGHT(Table2[[#This Row],[Category and Sub-Category]],LEN(Table2[[#This Row],[Category and Sub-Category]])-FIND("/",Table2[[#This Row],[Category and Sub-Category]],1))</f>
        <v>small batch</v>
      </c>
      <c r="S2443" s="13">
        <f>(((Table2[[#This Row],[launched_at]]/60)/60)/24)+DATE(1970,1,1)</f>
        <v>42187.125625000001</v>
      </c>
      <c r="T2443" s="13">
        <f>(((Table2[[#This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Table2[[#This Row],[pledged]]/Table2[[#This Row],[goal]]</f>
        <v>1.2594166666666666</v>
      </c>
      <c r="P2444" s="8">
        <f>Table2[[#This Row],[pledged]]/Table2[[#This Row],[backers_count]]</f>
        <v>81.252688172043008</v>
      </c>
      <c r="Q2444" t="str">
        <f>LEFT(Table2[[#This Row],[Category and Sub-Category]],FIND("/",Table2[[#This Row],[Category and Sub-Category]],1)-1)</f>
        <v>food</v>
      </c>
      <c r="R2444" t="str">
        <f>RIGHT(Table2[[#This Row],[Category and Sub-Category]],LEN(Table2[[#This Row],[Category and Sub-Category]])-FIND("/",Table2[[#This Row],[Category and Sub-Category]],1))</f>
        <v>small batch</v>
      </c>
      <c r="S2444" s="13">
        <f>(((Table2[[#This Row],[launched_at]]/60)/60)/24)+DATE(1970,1,1)</f>
        <v>42052.666990740734</v>
      </c>
      <c r="T2444" s="13">
        <f>(((Table2[[#This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Table2[[#This Row],[pledged]]/Table2[[#This Row],[goal]]</f>
        <v>2.0251494999999999</v>
      </c>
      <c r="P2445" s="8">
        <f>Table2[[#This Row],[pledged]]/Table2[[#This Row],[backers_count]]</f>
        <v>130.23469453376205</v>
      </c>
      <c r="Q2445" t="str">
        <f>LEFT(Table2[[#This Row],[Category and Sub-Category]],FIND("/",Table2[[#This Row],[Category and Sub-Category]],1)-1)</f>
        <v>food</v>
      </c>
      <c r="R2445" t="str">
        <f>RIGHT(Table2[[#This Row],[Category and Sub-Category]],LEN(Table2[[#This Row],[Category and Sub-Category]])-FIND("/",Table2[[#This Row],[Category and Sub-Category]],1))</f>
        <v>small batch</v>
      </c>
      <c r="S2445" s="13">
        <f>(((Table2[[#This Row],[launched_at]]/60)/60)/24)+DATE(1970,1,1)</f>
        <v>41836.625254629631</v>
      </c>
      <c r="T2445" s="13">
        <f>(((Table2[[#This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Table2[[#This Row],[pledged]]/Table2[[#This Row],[goal]]</f>
        <v>1.0860000000000001</v>
      </c>
      <c r="P2446" s="8">
        <f>Table2[[#This Row],[pledged]]/Table2[[#This Row],[backers_count]]</f>
        <v>53.409836065573771</v>
      </c>
      <c r="Q2446" t="str">
        <f>LEFT(Table2[[#This Row],[Category and Sub-Category]],FIND("/",Table2[[#This Row],[Category and Sub-Category]],1)-1)</f>
        <v>food</v>
      </c>
      <c r="R2446" t="str">
        <f>RIGHT(Table2[[#This Row],[Category and Sub-Category]],LEN(Table2[[#This Row],[Category and Sub-Category]])-FIND("/",Table2[[#This Row],[Category and Sub-Category]],1))</f>
        <v>small batch</v>
      </c>
      <c r="S2446" s="13">
        <f>(((Table2[[#This Row],[launched_at]]/60)/60)/24)+DATE(1970,1,1)</f>
        <v>42485.754525462966</v>
      </c>
      <c r="T2446" s="13">
        <f>(((Table2[[#This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Table2[[#This Row],[pledged]]/Table2[[#This Row],[goal]]</f>
        <v>1.728</v>
      </c>
      <c r="P2447" s="8">
        <f>Table2[[#This Row],[pledged]]/Table2[[#This Row],[backers_count]]</f>
        <v>75.130434782608702</v>
      </c>
      <c r="Q2447" t="str">
        <f>LEFT(Table2[[#This Row],[Category and Sub-Category]],FIND("/",Table2[[#This Row],[Category and Sub-Category]],1)-1)</f>
        <v>food</v>
      </c>
      <c r="R2447" t="str">
        <f>RIGHT(Table2[[#This Row],[Category and Sub-Category]],LEN(Table2[[#This Row],[Category and Sub-Category]])-FIND("/",Table2[[#This Row],[Category and Sub-Category]],1))</f>
        <v>small batch</v>
      </c>
      <c r="S2447" s="13">
        <f>(((Table2[[#This Row],[launched_at]]/60)/60)/24)+DATE(1970,1,1)</f>
        <v>42243.190057870372</v>
      </c>
      <c r="T2447" s="13">
        <f>(((Table2[[#This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Table2[[#This Row],[pledged]]/Table2[[#This Row],[goal]]</f>
        <v>1.6798</v>
      </c>
      <c r="P2448" s="8">
        <f>Table2[[#This Row],[pledged]]/Table2[[#This Row],[backers_count]]</f>
        <v>75.666666666666671</v>
      </c>
      <c r="Q2448" t="str">
        <f>LEFT(Table2[[#This Row],[Category and Sub-Category]],FIND("/",Table2[[#This Row],[Category and Sub-Category]],1)-1)</f>
        <v>food</v>
      </c>
      <c r="R2448" t="str">
        <f>RIGHT(Table2[[#This Row],[Category and Sub-Category]],LEN(Table2[[#This Row],[Category and Sub-Category]])-FIND("/",Table2[[#This Row],[Category and Sub-Category]],1))</f>
        <v>small batch</v>
      </c>
      <c r="S2448" s="13">
        <f>(((Table2[[#This Row],[launched_at]]/60)/60)/24)+DATE(1970,1,1)</f>
        <v>42670.602673611109</v>
      </c>
      <c r="T2448" s="13">
        <f>(((Table2[[#This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Table2[[#This Row],[pledged]]/Table2[[#This Row],[goal]]</f>
        <v>4.2720000000000002</v>
      </c>
      <c r="P2449" s="8">
        <f>Table2[[#This Row],[pledged]]/Table2[[#This Row],[backers_count]]</f>
        <v>31.691394658753708</v>
      </c>
      <c r="Q2449" t="str">
        <f>LEFT(Table2[[#This Row],[Category and Sub-Category]],FIND("/",Table2[[#This Row],[Category and Sub-Category]],1)-1)</f>
        <v>food</v>
      </c>
      <c r="R2449" t="str">
        <f>RIGHT(Table2[[#This Row],[Category and Sub-Category]],LEN(Table2[[#This Row],[Category and Sub-Category]])-FIND("/",Table2[[#This Row],[Category and Sub-Category]],1))</f>
        <v>small batch</v>
      </c>
      <c r="S2449" s="13">
        <f>(((Table2[[#This Row],[launched_at]]/60)/60)/24)+DATE(1970,1,1)</f>
        <v>42654.469826388886</v>
      </c>
      <c r="T2449" s="13">
        <f>(((Table2[[#This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Table2[[#This Row],[pledged]]/Table2[[#This Row],[goal]]</f>
        <v>1.075</v>
      </c>
      <c r="P2450" s="8">
        <f>Table2[[#This Row],[pledged]]/Table2[[#This Row],[backers_count]]</f>
        <v>47.777777777777779</v>
      </c>
      <c r="Q2450" t="str">
        <f>LEFT(Table2[[#This Row],[Category and Sub-Category]],FIND("/",Table2[[#This Row],[Category and Sub-Category]],1)-1)</f>
        <v>food</v>
      </c>
      <c r="R2450" t="str">
        <f>RIGHT(Table2[[#This Row],[Category and Sub-Category]],LEN(Table2[[#This Row],[Category and Sub-Category]])-FIND("/",Table2[[#This Row],[Category and Sub-Category]],1))</f>
        <v>small batch</v>
      </c>
      <c r="S2450" s="13">
        <f>(((Table2[[#This Row],[launched_at]]/60)/60)/24)+DATE(1970,1,1)</f>
        <v>42607.316122685181</v>
      </c>
      <c r="T2450" s="13">
        <f>(((Table2[[#This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Table2[[#This Row],[pledged]]/Table2[[#This Row],[goal]]</f>
        <v>1.08</v>
      </c>
      <c r="P2451" s="8">
        <f>Table2[[#This Row],[pledged]]/Table2[[#This Row],[backers_count]]</f>
        <v>90</v>
      </c>
      <c r="Q2451" t="str">
        <f>LEFT(Table2[[#This Row],[Category and Sub-Category]],FIND("/",Table2[[#This Row],[Category and Sub-Category]],1)-1)</f>
        <v>food</v>
      </c>
      <c r="R2451" t="str">
        <f>RIGHT(Table2[[#This Row],[Category and Sub-Category]],LEN(Table2[[#This Row],[Category and Sub-Category]])-FIND("/",Table2[[#This Row],[Category and Sub-Category]],1))</f>
        <v>small batch</v>
      </c>
      <c r="S2451" s="13">
        <f>(((Table2[[#This Row],[launched_at]]/60)/60)/24)+DATE(1970,1,1)</f>
        <v>41943.142534722225</v>
      </c>
      <c r="T2451" s="13">
        <f>(((Table2[[#This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Table2[[#This Row],[pledged]]/Table2[[#This Row],[goal]]</f>
        <v>1.0153353333333335</v>
      </c>
      <c r="P2452" s="8">
        <f>Table2[[#This Row],[pledged]]/Table2[[#This Row],[backers_count]]</f>
        <v>149.31401960784314</v>
      </c>
      <c r="Q2452" t="str">
        <f>LEFT(Table2[[#This Row],[Category and Sub-Category]],FIND("/",Table2[[#This Row],[Category and Sub-Category]],1)-1)</f>
        <v>food</v>
      </c>
      <c r="R2452" t="str">
        <f>RIGHT(Table2[[#This Row],[Category and Sub-Category]],LEN(Table2[[#This Row],[Category and Sub-Category]])-FIND("/",Table2[[#This Row],[Category and Sub-Category]],1))</f>
        <v>small batch</v>
      </c>
      <c r="S2452" s="13">
        <f>(((Table2[[#This Row],[launched_at]]/60)/60)/24)+DATE(1970,1,1)</f>
        <v>41902.07240740741</v>
      </c>
      <c r="T2452" s="13">
        <f>(((Table2[[#This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Table2[[#This Row],[pledged]]/Table2[[#This Row],[goal]]</f>
        <v>1.1545000000000001</v>
      </c>
      <c r="P2453" s="8">
        <f>Table2[[#This Row],[pledged]]/Table2[[#This Row],[backers_count]]</f>
        <v>62.06989247311828</v>
      </c>
      <c r="Q2453" t="str">
        <f>LEFT(Table2[[#This Row],[Category and Sub-Category]],FIND("/",Table2[[#This Row],[Category and Sub-Category]],1)-1)</f>
        <v>food</v>
      </c>
      <c r="R2453" t="str">
        <f>RIGHT(Table2[[#This Row],[Category and Sub-Category]],LEN(Table2[[#This Row],[Category and Sub-Category]])-FIND("/",Table2[[#This Row],[Category and Sub-Category]],1))</f>
        <v>small batch</v>
      </c>
      <c r="S2453" s="13">
        <f>(((Table2[[#This Row],[launched_at]]/60)/60)/24)+DATE(1970,1,1)</f>
        <v>42779.908449074079</v>
      </c>
      <c r="T2453" s="13">
        <f>(((Table2[[#This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Table2[[#This Row],[pledged]]/Table2[[#This Row],[goal]]</f>
        <v>1.335</v>
      </c>
      <c r="P2454" s="8">
        <f>Table2[[#This Row],[pledged]]/Table2[[#This Row],[backers_count]]</f>
        <v>53.4</v>
      </c>
      <c r="Q2454" t="str">
        <f>LEFT(Table2[[#This Row],[Category and Sub-Category]],FIND("/",Table2[[#This Row],[Category and Sub-Category]],1)-1)</f>
        <v>food</v>
      </c>
      <c r="R2454" t="str">
        <f>RIGHT(Table2[[#This Row],[Category and Sub-Category]],LEN(Table2[[#This Row],[Category and Sub-Category]])-FIND("/",Table2[[#This Row],[Category and Sub-Category]],1))</f>
        <v>small batch</v>
      </c>
      <c r="S2454" s="13">
        <f>(((Table2[[#This Row],[launched_at]]/60)/60)/24)+DATE(1970,1,1)</f>
        <v>42338.84375</v>
      </c>
      <c r="T2454" s="13">
        <f>(((Table2[[#This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Table2[[#This Row],[pledged]]/Table2[[#This Row],[goal]]</f>
        <v>1.5469999999999999</v>
      </c>
      <c r="P2455" s="8">
        <f>Table2[[#This Row],[pledged]]/Table2[[#This Row],[backers_count]]</f>
        <v>69.268656716417908</v>
      </c>
      <c r="Q2455" t="str">
        <f>LEFT(Table2[[#This Row],[Category and Sub-Category]],FIND("/",Table2[[#This Row],[Category and Sub-Category]],1)-1)</f>
        <v>food</v>
      </c>
      <c r="R2455" t="str">
        <f>RIGHT(Table2[[#This Row],[Category and Sub-Category]],LEN(Table2[[#This Row],[Category and Sub-Category]])-FIND("/",Table2[[#This Row],[Category and Sub-Category]],1))</f>
        <v>small batch</v>
      </c>
      <c r="S2455" s="13">
        <f>(((Table2[[#This Row],[launched_at]]/60)/60)/24)+DATE(1970,1,1)</f>
        <v>42738.692233796297</v>
      </c>
      <c r="T2455" s="13">
        <f>(((Table2[[#This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Table2[[#This Row],[pledged]]/Table2[[#This Row],[goal]]</f>
        <v>1.0084571428571429</v>
      </c>
      <c r="P2456" s="8">
        <f>Table2[[#This Row],[pledged]]/Table2[[#This Row],[backers_count]]</f>
        <v>271.50769230769231</v>
      </c>
      <c r="Q2456" t="str">
        <f>LEFT(Table2[[#This Row],[Category and Sub-Category]],FIND("/",Table2[[#This Row],[Category and Sub-Category]],1)-1)</f>
        <v>food</v>
      </c>
      <c r="R2456" t="str">
        <f>RIGHT(Table2[[#This Row],[Category and Sub-Category]],LEN(Table2[[#This Row],[Category and Sub-Category]])-FIND("/",Table2[[#This Row],[Category and Sub-Category]],1))</f>
        <v>small batch</v>
      </c>
      <c r="S2456" s="13">
        <f>(((Table2[[#This Row],[launched_at]]/60)/60)/24)+DATE(1970,1,1)</f>
        <v>42770.201481481476</v>
      </c>
      <c r="T2456" s="13">
        <f>(((Table2[[#This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Table2[[#This Row],[pledged]]/Table2[[#This Row],[goal]]</f>
        <v>1.82</v>
      </c>
      <c r="P2457" s="8">
        <f>Table2[[#This Row],[pledged]]/Table2[[#This Row],[backers_count]]</f>
        <v>34.125</v>
      </c>
      <c r="Q2457" t="str">
        <f>LEFT(Table2[[#This Row],[Category and Sub-Category]],FIND("/",Table2[[#This Row],[Category and Sub-Category]],1)-1)</f>
        <v>food</v>
      </c>
      <c r="R2457" t="str">
        <f>RIGHT(Table2[[#This Row],[Category and Sub-Category]],LEN(Table2[[#This Row],[Category and Sub-Category]])-FIND("/",Table2[[#This Row],[Category and Sub-Category]],1))</f>
        <v>small batch</v>
      </c>
      <c r="S2457" s="13">
        <f>(((Table2[[#This Row],[launched_at]]/60)/60)/24)+DATE(1970,1,1)</f>
        <v>42452.781828703708</v>
      </c>
      <c r="T2457" s="13">
        <f>(((Table2[[#This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Table2[[#This Row],[pledged]]/Table2[[#This Row],[goal]]</f>
        <v>1.8086666666666666</v>
      </c>
      <c r="P2458" s="8">
        <f>Table2[[#This Row],[pledged]]/Table2[[#This Row],[backers_count]]</f>
        <v>40.492537313432834</v>
      </c>
      <c r="Q2458" t="str">
        <f>LEFT(Table2[[#This Row],[Category and Sub-Category]],FIND("/",Table2[[#This Row],[Category and Sub-Category]],1)-1)</f>
        <v>food</v>
      </c>
      <c r="R2458" t="str">
        <f>RIGHT(Table2[[#This Row],[Category and Sub-Category]],LEN(Table2[[#This Row],[Category and Sub-Category]])-FIND("/",Table2[[#This Row],[Category and Sub-Category]],1))</f>
        <v>small batch</v>
      </c>
      <c r="S2458" s="13">
        <f>(((Table2[[#This Row],[launched_at]]/60)/60)/24)+DATE(1970,1,1)</f>
        <v>42761.961099537039</v>
      </c>
      <c r="T2458" s="13">
        <f>(((Table2[[#This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Table2[[#This Row],[pledged]]/Table2[[#This Row],[goal]]</f>
        <v>1.0230434782608695</v>
      </c>
      <c r="P2459" s="8">
        <f>Table2[[#This Row],[pledged]]/Table2[[#This Row],[backers_count]]</f>
        <v>189.75806451612902</v>
      </c>
      <c r="Q2459" t="str">
        <f>LEFT(Table2[[#This Row],[Category and Sub-Category]],FIND("/",Table2[[#This Row],[Category and Sub-Category]],1)-1)</f>
        <v>food</v>
      </c>
      <c r="R2459" t="str">
        <f>RIGHT(Table2[[#This Row],[Category and Sub-Category]],LEN(Table2[[#This Row],[Category and Sub-Category]])-FIND("/",Table2[[#This Row],[Category and Sub-Category]],1))</f>
        <v>small batch</v>
      </c>
      <c r="S2459" s="13">
        <f>(((Table2[[#This Row],[launched_at]]/60)/60)/24)+DATE(1970,1,1)</f>
        <v>42423.602500000001</v>
      </c>
      <c r="T2459" s="13">
        <f>(((Table2[[#This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Table2[[#This Row],[pledged]]/Table2[[#This Row],[goal]]</f>
        <v>1.1017999999999999</v>
      </c>
      <c r="P2460" s="8">
        <f>Table2[[#This Row],[pledged]]/Table2[[#This Row],[backers_count]]</f>
        <v>68.862499999999997</v>
      </c>
      <c r="Q2460" t="str">
        <f>LEFT(Table2[[#This Row],[Category and Sub-Category]],FIND("/",Table2[[#This Row],[Category and Sub-Category]],1)-1)</f>
        <v>food</v>
      </c>
      <c r="R2460" t="str">
        <f>RIGHT(Table2[[#This Row],[Category and Sub-Category]],LEN(Table2[[#This Row],[Category and Sub-Category]])-FIND("/",Table2[[#This Row],[Category and Sub-Category]],1))</f>
        <v>small batch</v>
      </c>
      <c r="S2460" s="13">
        <f>(((Table2[[#This Row],[launched_at]]/60)/60)/24)+DATE(1970,1,1)</f>
        <v>42495.871736111112</v>
      </c>
      <c r="T2460" s="13">
        <f>(((Table2[[#This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Table2[[#This Row],[pledged]]/Table2[[#This Row],[goal]]</f>
        <v>1.0225</v>
      </c>
      <c r="P2461" s="8">
        <f>Table2[[#This Row],[pledged]]/Table2[[#This Row],[backers_count]]</f>
        <v>108.77659574468085</v>
      </c>
      <c r="Q2461" t="str">
        <f>LEFT(Table2[[#This Row],[Category and Sub-Category]],FIND("/",Table2[[#This Row],[Category and Sub-Category]],1)-1)</f>
        <v>food</v>
      </c>
      <c r="R2461" t="str">
        <f>RIGHT(Table2[[#This Row],[Category and Sub-Category]],LEN(Table2[[#This Row],[Category and Sub-Category]])-FIND("/",Table2[[#This Row],[Category and Sub-Category]],1))</f>
        <v>small batch</v>
      </c>
      <c r="S2461" s="13">
        <f>(((Table2[[#This Row],[launched_at]]/60)/60)/24)+DATE(1970,1,1)</f>
        <v>42407.637557870374</v>
      </c>
      <c r="T2461" s="13">
        <f>(((Table2[[#This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Table2[[#This Row],[pledged]]/Table2[[#This Row],[goal]]</f>
        <v>1.0078823529411765</v>
      </c>
      <c r="P2462" s="8">
        <f>Table2[[#This Row],[pledged]]/Table2[[#This Row],[backers_count]]</f>
        <v>125.98529411764706</v>
      </c>
      <c r="Q2462" t="str">
        <f>LEFT(Table2[[#This Row],[Category and Sub-Category]],FIND("/",Table2[[#This Row],[Category and Sub-Category]],1)-1)</f>
        <v>food</v>
      </c>
      <c r="R2462" t="str">
        <f>RIGHT(Table2[[#This Row],[Category and Sub-Category]],LEN(Table2[[#This Row],[Category and Sub-Category]])-FIND("/",Table2[[#This Row],[Category and Sub-Category]],1))</f>
        <v>small batch</v>
      </c>
      <c r="S2462" s="13">
        <f>(((Table2[[#This Row],[launched_at]]/60)/60)/24)+DATE(1970,1,1)</f>
        <v>42704.187118055561</v>
      </c>
      <c r="T2462" s="13">
        <f>(((Table2[[#This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Table2[[#This Row],[pledged]]/Table2[[#This Row],[goal]]</f>
        <v>1.038</v>
      </c>
      <c r="P2463" s="8">
        <f>Table2[[#This Row],[pledged]]/Table2[[#This Row],[backers_count]]</f>
        <v>90.523255813953483</v>
      </c>
      <c r="Q2463" t="str">
        <f>LEFT(Table2[[#This Row],[Category and Sub-Category]],FIND("/",Table2[[#This Row],[Category and Sub-Category]],1)-1)</f>
        <v>music</v>
      </c>
      <c r="R2463" t="str">
        <f>RIGHT(Table2[[#This Row],[Category and Sub-Category]],LEN(Table2[[#This Row],[Category and Sub-Category]])-FIND("/",Table2[[#This Row],[Category and Sub-Category]],1))</f>
        <v>indie rock</v>
      </c>
      <c r="S2463" s="13">
        <f>(((Table2[[#This Row],[launched_at]]/60)/60)/24)+DATE(1970,1,1)</f>
        <v>40784.012696759259</v>
      </c>
      <c r="T2463" s="13">
        <f>(((Table2[[#This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Table2[[#This Row],[pledged]]/Table2[[#This Row],[goal]]</f>
        <v>1.1070833333333334</v>
      </c>
      <c r="P2464" s="8">
        <f>Table2[[#This Row],[pledged]]/Table2[[#This Row],[backers_count]]</f>
        <v>28.880434782608695</v>
      </c>
      <c r="Q2464" t="str">
        <f>LEFT(Table2[[#This Row],[Category and Sub-Category]],FIND("/",Table2[[#This Row],[Category and Sub-Category]],1)-1)</f>
        <v>music</v>
      </c>
      <c r="R2464" t="str">
        <f>RIGHT(Table2[[#This Row],[Category and Sub-Category]],LEN(Table2[[#This Row],[Category and Sub-Category]])-FIND("/",Table2[[#This Row],[Category and Sub-Category]],1))</f>
        <v>indie rock</v>
      </c>
      <c r="S2464" s="13">
        <f>(((Table2[[#This Row],[launched_at]]/60)/60)/24)+DATE(1970,1,1)</f>
        <v>41089.186296296299</v>
      </c>
      <c r="T2464" s="13">
        <f>(((Table2[[#This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Table2[[#This Row],[pledged]]/Table2[[#This Row],[goal]]</f>
        <v>1.1625000000000001</v>
      </c>
      <c r="P2465" s="8">
        <f>Table2[[#This Row],[pledged]]/Table2[[#This Row],[backers_count]]</f>
        <v>31</v>
      </c>
      <c r="Q2465" t="str">
        <f>LEFT(Table2[[#This Row],[Category and Sub-Category]],FIND("/",Table2[[#This Row],[Category and Sub-Category]],1)-1)</f>
        <v>music</v>
      </c>
      <c r="R2465" t="str">
        <f>RIGHT(Table2[[#This Row],[Category and Sub-Category]],LEN(Table2[[#This Row],[Category and Sub-Category]])-FIND("/",Table2[[#This Row],[Category and Sub-Category]],1))</f>
        <v>indie rock</v>
      </c>
      <c r="S2465" s="13">
        <f>(((Table2[[#This Row],[launched_at]]/60)/60)/24)+DATE(1970,1,1)</f>
        <v>41341.111400462964</v>
      </c>
      <c r="T2465" s="13">
        <f>(((Table2[[#This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Table2[[#This Row],[pledged]]/Table2[[#This Row],[goal]]</f>
        <v>1.111</v>
      </c>
      <c r="P2466" s="8">
        <f>Table2[[#This Row],[pledged]]/Table2[[#This Row],[backers_count]]</f>
        <v>51.674418604651166</v>
      </c>
      <c r="Q2466" t="str">
        <f>LEFT(Table2[[#This Row],[Category and Sub-Category]],FIND("/",Table2[[#This Row],[Category and Sub-Category]],1)-1)</f>
        <v>music</v>
      </c>
      <c r="R2466" t="str">
        <f>RIGHT(Table2[[#This Row],[Category and Sub-Category]],LEN(Table2[[#This Row],[Category and Sub-Category]])-FIND("/",Table2[[#This Row],[Category and Sub-Category]],1))</f>
        <v>indie rock</v>
      </c>
      <c r="S2466" s="13">
        <f>(((Table2[[#This Row],[launched_at]]/60)/60)/24)+DATE(1970,1,1)</f>
        <v>42248.90042824074</v>
      </c>
      <c r="T2466" s="13">
        <f>(((Table2[[#This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Table2[[#This Row],[pledged]]/Table2[[#This Row],[goal]]</f>
        <v>1.8014285714285714</v>
      </c>
      <c r="P2467" s="8">
        <f>Table2[[#This Row],[pledged]]/Table2[[#This Row],[backers_count]]</f>
        <v>26.270833333333332</v>
      </c>
      <c r="Q2467" t="str">
        <f>LEFT(Table2[[#This Row],[Category and Sub-Category]],FIND("/",Table2[[#This Row],[Category and Sub-Category]],1)-1)</f>
        <v>music</v>
      </c>
      <c r="R2467" t="str">
        <f>RIGHT(Table2[[#This Row],[Category and Sub-Category]],LEN(Table2[[#This Row],[Category and Sub-Category]])-FIND("/",Table2[[#This Row],[Category and Sub-Category]],1))</f>
        <v>indie rock</v>
      </c>
      <c r="S2467" s="13">
        <f>(((Table2[[#This Row],[launched_at]]/60)/60)/24)+DATE(1970,1,1)</f>
        <v>41145.719305555554</v>
      </c>
      <c r="T2467" s="13">
        <f>(((Table2[[#This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Table2[[#This Row],[pledged]]/Table2[[#This Row],[goal]]</f>
        <v>1</v>
      </c>
      <c r="P2468" s="8">
        <f>Table2[[#This Row],[pledged]]/Table2[[#This Row],[backers_count]]</f>
        <v>48.07692307692308</v>
      </c>
      <c r="Q2468" t="str">
        <f>LEFT(Table2[[#This Row],[Category and Sub-Category]],FIND("/",Table2[[#This Row],[Category and Sub-Category]],1)-1)</f>
        <v>music</v>
      </c>
      <c r="R2468" t="str">
        <f>RIGHT(Table2[[#This Row],[Category and Sub-Category]],LEN(Table2[[#This Row],[Category and Sub-Category]])-FIND("/",Table2[[#This Row],[Category and Sub-Category]],1))</f>
        <v>indie rock</v>
      </c>
      <c r="S2468" s="13">
        <f>(((Table2[[#This Row],[launched_at]]/60)/60)/24)+DATE(1970,1,1)</f>
        <v>41373.102465277778</v>
      </c>
      <c r="T2468" s="13">
        <f>(((Table2[[#This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Table2[[#This Row],[pledged]]/Table2[[#This Row],[goal]]</f>
        <v>1.1850000000000001</v>
      </c>
      <c r="P2469" s="8">
        <f>Table2[[#This Row],[pledged]]/Table2[[#This Row],[backers_count]]</f>
        <v>27.558139534883722</v>
      </c>
      <c r="Q2469" t="str">
        <f>LEFT(Table2[[#This Row],[Category and Sub-Category]],FIND("/",Table2[[#This Row],[Category and Sub-Category]],1)-1)</f>
        <v>music</v>
      </c>
      <c r="R2469" t="str">
        <f>RIGHT(Table2[[#This Row],[Category and Sub-Category]],LEN(Table2[[#This Row],[Category and Sub-Category]])-FIND("/",Table2[[#This Row],[Category and Sub-Category]],1))</f>
        <v>indie rock</v>
      </c>
      <c r="S2469" s="13">
        <f>(((Table2[[#This Row],[launched_at]]/60)/60)/24)+DATE(1970,1,1)</f>
        <v>41025.874201388891</v>
      </c>
      <c r="T2469" s="13">
        <f>(((Table2[[#This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Table2[[#This Row],[pledged]]/Table2[[#This Row],[goal]]</f>
        <v>1.0721700000000001</v>
      </c>
      <c r="P2470" s="8">
        <f>Table2[[#This Row],[pledged]]/Table2[[#This Row],[backers_count]]</f>
        <v>36.97137931034483</v>
      </c>
      <c r="Q2470" t="str">
        <f>LEFT(Table2[[#This Row],[Category and Sub-Category]],FIND("/",Table2[[#This Row],[Category and Sub-Category]],1)-1)</f>
        <v>music</v>
      </c>
      <c r="R2470" t="str">
        <f>RIGHT(Table2[[#This Row],[Category and Sub-Category]],LEN(Table2[[#This Row],[Category and Sub-Category]])-FIND("/",Table2[[#This Row],[Category and Sub-Category]],1))</f>
        <v>indie rock</v>
      </c>
      <c r="S2470" s="13">
        <f>(((Table2[[#This Row],[launched_at]]/60)/60)/24)+DATE(1970,1,1)</f>
        <v>41174.154178240737</v>
      </c>
      <c r="T2470" s="13">
        <f>(((Table2[[#This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Table2[[#This Row],[pledged]]/Table2[[#This Row],[goal]]</f>
        <v>1.1366666666666667</v>
      </c>
      <c r="P2471" s="8">
        <f>Table2[[#This Row],[pledged]]/Table2[[#This Row],[backers_count]]</f>
        <v>29.021276595744681</v>
      </c>
      <c r="Q2471" t="str">
        <f>LEFT(Table2[[#This Row],[Category and Sub-Category]],FIND("/",Table2[[#This Row],[Category and Sub-Category]],1)-1)</f>
        <v>music</v>
      </c>
      <c r="R2471" t="str">
        <f>RIGHT(Table2[[#This Row],[Category and Sub-Category]],LEN(Table2[[#This Row],[Category and Sub-Category]])-FIND("/",Table2[[#This Row],[Category and Sub-Category]],1))</f>
        <v>indie rock</v>
      </c>
      <c r="S2471" s="13">
        <f>(((Table2[[#This Row],[launched_at]]/60)/60)/24)+DATE(1970,1,1)</f>
        <v>40557.429733796293</v>
      </c>
      <c r="T2471" s="13">
        <f>(((Table2[[#This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Table2[[#This Row],[pledged]]/Table2[[#This Row],[goal]]</f>
        <v>1.0316400000000001</v>
      </c>
      <c r="P2472" s="8">
        <f>Table2[[#This Row],[pledged]]/Table2[[#This Row],[backers_count]]</f>
        <v>28.65666666666667</v>
      </c>
      <c r="Q2472" t="str">
        <f>LEFT(Table2[[#This Row],[Category and Sub-Category]],FIND("/",Table2[[#This Row],[Category and Sub-Category]],1)-1)</f>
        <v>music</v>
      </c>
      <c r="R2472" t="str">
        <f>RIGHT(Table2[[#This Row],[Category and Sub-Category]],LEN(Table2[[#This Row],[Category and Sub-Category]])-FIND("/",Table2[[#This Row],[Category and Sub-Category]],1))</f>
        <v>indie rock</v>
      </c>
      <c r="S2472" s="13">
        <f>(((Table2[[#This Row],[launched_at]]/60)/60)/24)+DATE(1970,1,1)</f>
        <v>41023.07471064815</v>
      </c>
      <c r="T2472" s="13">
        <f>(((Table2[[#This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Table2[[#This Row],[pledged]]/Table2[[#This Row],[goal]]</f>
        <v>1.28</v>
      </c>
      <c r="P2473" s="8">
        <f>Table2[[#This Row],[pledged]]/Table2[[#This Row],[backers_count]]</f>
        <v>37.647058823529413</v>
      </c>
      <c r="Q2473" t="str">
        <f>LEFT(Table2[[#This Row],[Category and Sub-Category]],FIND("/",Table2[[#This Row],[Category and Sub-Category]],1)-1)</f>
        <v>music</v>
      </c>
      <c r="R2473" t="str">
        <f>RIGHT(Table2[[#This Row],[Category and Sub-Category]],LEN(Table2[[#This Row],[Category and Sub-Category]])-FIND("/",Table2[[#This Row],[Category and Sub-Category]],1))</f>
        <v>indie rock</v>
      </c>
      <c r="S2473" s="13">
        <f>(((Table2[[#This Row],[launched_at]]/60)/60)/24)+DATE(1970,1,1)</f>
        <v>40893.992962962962</v>
      </c>
      <c r="T2473" s="13">
        <f>(((Table2[[#This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Table2[[#This Row],[pledged]]/Table2[[#This Row],[goal]]</f>
        <v>1.3576026666666667</v>
      </c>
      <c r="P2474" s="8">
        <f>Table2[[#This Row],[pledged]]/Table2[[#This Row],[backers_count]]</f>
        <v>97.904038461538462</v>
      </c>
      <c r="Q2474" t="str">
        <f>LEFT(Table2[[#This Row],[Category and Sub-Category]],FIND("/",Table2[[#This Row],[Category and Sub-Category]],1)-1)</f>
        <v>music</v>
      </c>
      <c r="R2474" t="str">
        <f>RIGHT(Table2[[#This Row],[Category and Sub-Category]],LEN(Table2[[#This Row],[Category and Sub-Category]])-FIND("/",Table2[[#This Row],[Category and Sub-Category]],1))</f>
        <v>indie rock</v>
      </c>
      <c r="S2474" s="13">
        <f>(((Table2[[#This Row],[launched_at]]/60)/60)/24)+DATE(1970,1,1)</f>
        <v>40354.11550925926</v>
      </c>
      <c r="T2474" s="13">
        <f>(((Table2[[#This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Table2[[#This Row],[pledged]]/Table2[[#This Row],[goal]]</f>
        <v>1</v>
      </c>
      <c r="P2475" s="8">
        <f>Table2[[#This Row],[pledged]]/Table2[[#This Row],[backers_count]]</f>
        <v>42.553191489361701</v>
      </c>
      <c r="Q2475" t="str">
        <f>LEFT(Table2[[#This Row],[Category and Sub-Category]],FIND("/",Table2[[#This Row],[Category and Sub-Category]],1)-1)</f>
        <v>music</v>
      </c>
      <c r="R2475" t="str">
        <f>RIGHT(Table2[[#This Row],[Category and Sub-Category]],LEN(Table2[[#This Row],[Category and Sub-Category]])-FIND("/",Table2[[#This Row],[Category and Sub-Category]],1))</f>
        <v>indie rock</v>
      </c>
      <c r="S2475" s="13">
        <f>(((Table2[[#This Row],[launched_at]]/60)/60)/24)+DATE(1970,1,1)</f>
        <v>41193.748483796298</v>
      </c>
      <c r="T2475" s="13">
        <f>(((Table2[[#This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Table2[[#This Row],[pledged]]/Table2[[#This Row],[goal]]</f>
        <v>1.0000360000000001</v>
      </c>
      <c r="P2476" s="8">
        <f>Table2[[#This Row],[pledged]]/Table2[[#This Row],[backers_count]]</f>
        <v>131.58368421052631</v>
      </c>
      <c r="Q2476" t="str">
        <f>LEFT(Table2[[#This Row],[Category and Sub-Category]],FIND("/",Table2[[#This Row],[Category and Sub-Category]],1)-1)</f>
        <v>music</v>
      </c>
      <c r="R2476" t="str">
        <f>RIGHT(Table2[[#This Row],[Category and Sub-Category]],LEN(Table2[[#This Row],[Category and Sub-Category]])-FIND("/",Table2[[#This Row],[Category and Sub-Category]],1))</f>
        <v>indie rock</v>
      </c>
      <c r="S2476" s="13">
        <f>(((Table2[[#This Row],[launched_at]]/60)/60)/24)+DATE(1970,1,1)</f>
        <v>40417.011296296296</v>
      </c>
      <c r="T2476" s="13">
        <f>(((Table2[[#This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Table2[[#This Row],[pledged]]/Table2[[#This Row],[goal]]</f>
        <v>1.0471999999999999</v>
      </c>
      <c r="P2477" s="8">
        <f>Table2[[#This Row],[pledged]]/Table2[[#This Row],[backers_count]]</f>
        <v>32.320987654320987</v>
      </c>
      <c r="Q2477" t="str">
        <f>LEFT(Table2[[#This Row],[Category and Sub-Category]],FIND("/",Table2[[#This Row],[Category and Sub-Category]],1)-1)</f>
        <v>music</v>
      </c>
      <c r="R2477" t="str">
        <f>RIGHT(Table2[[#This Row],[Category and Sub-Category]],LEN(Table2[[#This Row],[Category and Sub-Category]])-FIND("/",Table2[[#This Row],[Category and Sub-Category]],1))</f>
        <v>indie rock</v>
      </c>
      <c r="S2477" s="13">
        <f>(((Table2[[#This Row],[launched_at]]/60)/60)/24)+DATE(1970,1,1)</f>
        <v>40310.287673611114</v>
      </c>
      <c r="T2477" s="13">
        <f>(((Table2[[#This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Table2[[#This Row],[pledged]]/Table2[[#This Row],[goal]]</f>
        <v>1.050225</v>
      </c>
      <c r="P2478" s="8">
        <f>Table2[[#This Row],[pledged]]/Table2[[#This Row],[backers_count]]</f>
        <v>61.103999999999999</v>
      </c>
      <c r="Q2478" t="str">
        <f>LEFT(Table2[[#This Row],[Category and Sub-Category]],FIND("/",Table2[[#This Row],[Category and Sub-Category]],1)-1)</f>
        <v>music</v>
      </c>
      <c r="R2478" t="str">
        <f>RIGHT(Table2[[#This Row],[Category and Sub-Category]],LEN(Table2[[#This Row],[Category and Sub-Category]])-FIND("/",Table2[[#This Row],[Category and Sub-Category]],1))</f>
        <v>indie rock</v>
      </c>
      <c r="S2478" s="13">
        <f>(((Table2[[#This Row],[launched_at]]/60)/60)/24)+DATE(1970,1,1)</f>
        <v>41913.328356481477</v>
      </c>
      <c r="T2478" s="13">
        <f>(((Table2[[#This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Table2[[#This Row],[pledged]]/Table2[[#This Row],[goal]]</f>
        <v>1.7133333333333334</v>
      </c>
      <c r="P2479" s="8">
        <f>Table2[[#This Row],[pledged]]/Table2[[#This Row],[backers_count]]</f>
        <v>31.341463414634145</v>
      </c>
      <c r="Q2479" t="str">
        <f>LEFT(Table2[[#This Row],[Category and Sub-Category]],FIND("/",Table2[[#This Row],[Category and Sub-Category]],1)-1)</f>
        <v>music</v>
      </c>
      <c r="R2479" t="str">
        <f>RIGHT(Table2[[#This Row],[Category and Sub-Category]],LEN(Table2[[#This Row],[Category and Sub-Category]])-FIND("/",Table2[[#This Row],[Category and Sub-Category]],1))</f>
        <v>indie rock</v>
      </c>
      <c r="S2479" s="13">
        <f>(((Table2[[#This Row],[launched_at]]/60)/60)/24)+DATE(1970,1,1)</f>
        <v>41088.691493055558</v>
      </c>
      <c r="T2479" s="13">
        <f>(((Table2[[#This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Table2[[#This Row],[pledged]]/Table2[[#This Row],[goal]]</f>
        <v>1.2749999999999999</v>
      </c>
      <c r="P2480" s="8">
        <f>Table2[[#This Row],[pledged]]/Table2[[#This Row],[backers_count]]</f>
        <v>129.1139240506329</v>
      </c>
      <c r="Q2480" t="str">
        <f>LEFT(Table2[[#This Row],[Category and Sub-Category]],FIND("/",Table2[[#This Row],[Category and Sub-Category]],1)-1)</f>
        <v>music</v>
      </c>
      <c r="R2480" t="str">
        <f>RIGHT(Table2[[#This Row],[Category and Sub-Category]],LEN(Table2[[#This Row],[Category and Sub-Category]])-FIND("/",Table2[[#This Row],[Category and Sub-Category]],1))</f>
        <v>indie rock</v>
      </c>
      <c r="S2480" s="13">
        <f>(((Table2[[#This Row],[launched_at]]/60)/60)/24)+DATE(1970,1,1)</f>
        <v>41257.950381944444</v>
      </c>
      <c r="T2480" s="13">
        <f>(((Table2[[#This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Table2[[#This Row],[pledged]]/Table2[[#This Row],[goal]]</f>
        <v>1.3344333333333334</v>
      </c>
      <c r="P2481" s="8">
        <f>Table2[[#This Row],[pledged]]/Table2[[#This Row],[backers_count]]</f>
        <v>25.020624999999999</v>
      </c>
      <c r="Q2481" t="str">
        <f>LEFT(Table2[[#This Row],[Category and Sub-Category]],FIND("/",Table2[[#This Row],[Category and Sub-Category]],1)-1)</f>
        <v>music</v>
      </c>
      <c r="R2481" t="str">
        <f>RIGHT(Table2[[#This Row],[Category and Sub-Category]],LEN(Table2[[#This Row],[Category and Sub-Category]])-FIND("/",Table2[[#This Row],[Category and Sub-Category]],1))</f>
        <v>indie rock</v>
      </c>
      <c r="S2481" s="13">
        <f>(((Table2[[#This Row],[launched_at]]/60)/60)/24)+DATE(1970,1,1)</f>
        <v>41107.726782407408</v>
      </c>
      <c r="T2481" s="13">
        <f>(((Table2[[#This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Table2[[#This Row],[pledged]]/Table2[[#This Row],[goal]]</f>
        <v>1</v>
      </c>
      <c r="P2482" s="8">
        <f>Table2[[#This Row],[pledged]]/Table2[[#This Row],[backers_count]]</f>
        <v>250</v>
      </c>
      <c r="Q2482" t="str">
        <f>LEFT(Table2[[#This Row],[Category and Sub-Category]],FIND("/",Table2[[#This Row],[Category and Sub-Category]],1)-1)</f>
        <v>music</v>
      </c>
      <c r="R2482" t="str">
        <f>RIGHT(Table2[[#This Row],[Category and Sub-Category]],LEN(Table2[[#This Row],[Category and Sub-Category]])-FIND("/",Table2[[#This Row],[Category and Sub-Category]],1))</f>
        <v>indie rock</v>
      </c>
      <c r="S2482" s="13">
        <f>(((Table2[[#This Row],[launched_at]]/60)/60)/24)+DATE(1970,1,1)</f>
        <v>42227.936157407406</v>
      </c>
      <c r="T2482" s="13">
        <f>(((Table2[[#This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Table2[[#This Row],[pledged]]/Table2[[#This Row],[goal]]</f>
        <v>1.1291099999999998</v>
      </c>
      <c r="P2483" s="8">
        <f>Table2[[#This Row],[pledged]]/Table2[[#This Row],[backers_count]]</f>
        <v>47.541473684210523</v>
      </c>
      <c r="Q2483" t="str">
        <f>LEFT(Table2[[#This Row],[Category and Sub-Category]],FIND("/",Table2[[#This Row],[Category and Sub-Category]],1)-1)</f>
        <v>music</v>
      </c>
      <c r="R2483" t="str">
        <f>RIGHT(Table2[[#This Row],[Category and Sub-Category]],LEN(Table2[[#This Row],[Category and Sub-Category]])-FIND("/",Table2[[#This Row],[Category and Sub-Category]],1))</f>
        <v>indie rock</v>
      </c>
      <c r="S2483" s="13">
        <f>(((Table2[[#This Row],[launched_at]]/60)/60)/24)+DATE(1970,1,1)</f>
        <v>40999.645925925928</v>
      </c>
      <c r="T2483" s="13">
        <f>(((Table2[[#This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Table2[[#This Row],[pledged]]/Table2[[#This Row],[goal]]</f>
        <v>1.0009999999999999</v>
      </c>
      <c r="P2484" s="8">
        <f>Table2[[#This Row],[pledged]]/Table2[[#This Row],[backers_count]]</f>
        <v>40.04</v>
      </c>
      <c r="Q2484" t="str">
        <f>LEFT(Table2[[#This Row],[Category and Sub-Category]],FIND("/",Table2[[#This Row],[Category and Sub-Category]],1)-1)</f>
        <v>music</v>
      </c>
      <c r="R2484" t="str">
        <f>RIGHT(Table2[[#This Row],[Category and Sub-Category]],LEN(Table2[[#This Row],[Category and Sub-Category]])-FIND("/",Table2[[#This Row],[Category and Sub-Category]],1))</f>
        <v>indie rock</v>
      </c>
      <c r="S2484" s="13">
        <f>(((Table2[[#This Row],[launched_at]]/60)/60)/24)+DATE(1970,1,1)</f>
        <v>40711.782210648147</v>
      </c>
      <c r="T2484" s="13">
        <f>(((Table2[[#This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Table2[[#This Row],[pledged]]/Table2[[#This Row],[goal]]</f>
        <v>1.1372727272727272</v>
      </c>
      <c r="P2485" s="8">
        <f>Table2[[#This Row],[pledged]]/Table2[[#This Row],[backers_count]]</f>
        <v>65.84210526315789</v>
      </c>
      <c r="Q2485" t="str">
        <f>LEFT(Table2[[#This Row],[Category and Sub-Category]],FIND("/",Table2[[#This Row],[Category and Sub-Category]],1)-1)</f>
        <v>music</v>
      </c>
      <c r="R2485" t="str">
        <f>RIGHT(Table2[[#This Row],[Category and Sub-Category]],LEN(Table2[[#This Row],[Category and Sub-Category]])-FIND("/",Table2[[#This Row],[Category and Sub-Category]],1))</f>
        <v>indie rock</v>
      </c>
      <c r="S2485" s="13">
        <f>(((Table2[[#This Row],[launched_at]]/60)/60)/24)+DATE(1970,1,1)</f>
        <v>40970.750034722223</v>
      </c>
      <c r="T2485" s="13">
        <f>(((Table2[[#This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Table2[[#This Row],[pledged]]/Table2[[#This Row],[goal]]</f>
        <v>1.1931742857142855</v>
      </c>
      <c r="P2486" s="8">
        <f>Table2[[#This Row],[pledged]]/Table2[[#This Row],[backers_count]]</f>
        <v>46.401222222222216</v>
      </c>
      <c r="Q2486" t="str">
        <f>LEFT(Table2[[#This Row],[Category and Sub-Category]],FIND("/",Table2[[#This Row],[Category and Sub-Category]],1)-1)</f>
        <v>music</v>
      </c>
      <c r="R2486" t="str">
        <f>RIGHT(Table2[[#This Row],[Category and Sub-Category]],LEN(Table2[[#This Row],[Category and Sub-Category]])-FIND("/",Table2[[#This Row],[Category and Sub-Category]],1))</f>
        <v>indie rock</v>
      </c>
      <c r="S2486" s="13">
        <f>(((Table2[[#This Row],[launched_at]]/60)/60)/24)+DATE(1970,1,1)</f>
        <v>40771.916701388887</v>
      </c>
      <c r="T2486" s="13">
        <f>(((Table2[[#This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Table2[[#This Row],[pledged]]/Table2[[#This Row],[goal]]</f>
        <v>1.0325</v>
      </c>
      <c r="P2487" s="8">
        <f>Table2[[#This Row],[pledged]]/Table2[[#This Row],[backers_count]]</f>
        <v>50.365853658536587</v>
      </c>
      <c r="Q2487" t="str">
        <f>LEFT(Table2[[#This Row],[Category and Sub-Category]],FIND("/",Table2[[#This Row],[Category and Sub-Category]],1)-1)</f>
        <v>music</v>
      </c>
      <c r="R2487" t="str">
        <f>RIGHT(Table2[[#This Row],[Category and Sub-Category]],LEN(Table2[[#This Row],[Category and Sub-Category]])-FIND("/",Table2[[#This Row],[Category and Sub-Category]],1))</f>
        <v>indie rock</v>
      </c>
      <c r="S2487" s="13">
        <f>(((Table2[[#This Row],[launched_at]]/60)/60)/24)+DATE(1970,1,1)</f>
        <v>40793.998599537037</v>
      </c>
      <c r="T2487" s="13">
        <f>(((Table2[[#This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Table2[[#This Row],[pledged]]/Table2[[#This Row],[goal]]</f>
        <v>2.6566666666666667</v>
      </c>
      <c r="P2488" s="8">
        <f>Table2[[#This Row],[pledged]]/Table2[[#This Row],[backers_count]]</f>
        <v>26.566666666666666</v>
      </c>
      <c r="Q2488" t="str">
        <f>LEFT(Table2[[#This Row],[Category and Sub-Category]],FIND("/",Table2[[#This Row],[Category and Sub-Category]],1)-1)</f>
        <v>music</v>
      </c>
      <c r="R2488" t="str">
        <f>RIGHT(Table2[[#This Row],[Category and Sub-Category]],LEN(Table2[[#This Row],[Category and Sub-Category]])-FIND("/",Table2[[#This Row],[Category and Sub-Category]],1))</f>
        <v>indie rock</v>
      </c>
      <c r="S2488" s="13">
        <f>(((Table2[[#This Row],[launched_at]]/60)/60)/24)+DATE(1970,1,1)</f>
        <v>40991.708055555559</v>
      </c>
      <c r="T2488" s="13">
        <f>(((Table2[[#This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Table2[[#This Row],[pledged]]/Table2[[#This Row],[goal]]</f>
        <v>1.0005066666666667</v>
      </c>
      <c r="P2489" s="8">
        <f>Table2[[#This Row],[pledged]]/Table2[[#This Row],[backers_count]]</f>
        <v>39.493684210526318</v>
      </c>
      <c r="Q2489" t="str">
        <f>LEFT(Table2[[#This Row],[Category and Sub-Category]],FIND("/",Table2[[#This Row],[Category and Sub-Category]],1)-1)</f>
        <v>music</v>
      </c>
      <c r="R2489" t="str">
        <f>RIGHT(Table2[[#This Row],[Category and Sub-Category]],LEN(Table2[[#This Row],[Category and Sub-Category]])-FIND("/",Table2[[#This Row],[Category and Sub-Category]],1))</f>
        <v>indie rock</v>
      </c>
      <c r="S2489" s="13">
        <f>(((Table2[[#This Row],[launched_at]]/60)/60)/24)+DATE(1970,1,1)</f>
        <v>41026.083298611113</v>
      </c>
      <c r="T2489" s="13">
        <f>(((Table2[[#This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Table2[[#This Row],[pledged]]/Table2[[#This Row],[goal]]</f>
        <v>1.0669999999999999</v>
      </c>
      <c r="P2490" s="8">
        <f>Table2[[#This Row],[pledged]]/Table2[[#This Row],[backers_count]]</f>
        <v>49.246153846153845</v>
      </c>
      <c r="Q2490" t="str">
        <f>LEFT(Table2[[#This Row],[Category and Sub-Category]],FIND("/",Table2[[#This Row],[Category and Sub-Category]],1)-1)</f>
        <v>music</v>
      </c>
      <c r="R2490" t="str">
        <f>RIGHT(Table2[[#This Row],[Category and Sub-Category]],LEN(Table2[[#This Row],[Category and Sub-Category]])-FIND("/",Table2[[#This Row],[Category and Sub-Category]],1))</f>
        <v>indie rock</v>
      </c>
      <c r="S2490" s="13">
        <f>(((Table2[[#This Row],[launched_at]]/60)/60)/24)+DATE(1970,1,1)</f>
        <v>40833.633194444446</v>
      </c>
      <c r="T2490" s="13">
        <f>(((Table2[[#This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Table2[[#This Row],[pledged]]/Table2[[#This Row],[goal]]</f>
        <v>1.3367142857142857</v>
      </c>
      <c r="P2491" s="8">
        <f>Table2[[#This Row],[pledged]]/Table2[[#This Row],[backers_count]]</f>
        <v>62.38</v>
      </c>
      <c r="Q2491" t="str">
        <f>LEFT(Table2[[#This Row],[Category and Sub-Category]],FIND("/",Table2[[#This Row],[Category and Sub-Category]],1)-1)</f>
        <v>music</v>
      </c>
      <c r="R2491" t="str">
        <f>RIGHT(Table2[[#This Row],[Category and Sub-Category]],LEN(Table2[[#This Row],[Category and Sub-Category]])-FIND("/",Table2[[#This Row],[Category and Sub-Category]],1))</f>
        <v>indie rock</v>
      </c>
      <c r="S2491" s="13">
        <f>(((Table2[[#This Row],[launched_at]]/60)/60)/24)+DATE(1970,1,1)</f>
        <v>41373.690266203703</v>
      </c>
      <c r="T2491" s="13">
        <f>(((Table2[[#This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Table2[[#This Row],[pledged]]/Table2[[#This Row],[goal]]</f>
        <v>1.214</v>
      </c>
      <c r="P2492" s="8">
        <f>Table2[[#This Row],[pledged]]/Table2[[#This Row],[backers_count]]</f>
        <v>37.9375</v>
      </c>
      <c r="Q2492" t="str">
        <f>LEFT(Table2[[#This Row],[Category and Sub-Category]],FIND("/",Table2[[#This Row],[Category and Sub-Category]],1)-1)</f>
        <v>music</v>
      </c>
      <c r="R2492" t="str">
        <f>RIGHT(Table2[[#This Row],[Category and Sub-Category]],LEN(Table2[[#This Row],[Category and Sub-Category]])-FIND("/",Table2[[#This Row],[Category and Sub-Category]],1))</f>
        <v>indie rock</v>
      </c>
      <c r="S2492" s="13">
        <f>(((Table2[[#This Row],[launched_at]]/60)/60)/24)+DATE(1970,1,1)</f>
        <v>41023.227731481478</v>
      </c>
      <c r="T2492" s="13">
        <f>(((Table2[[#This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Table2[[#This Row],[pledged]]/Table2[[#This Row],[goal]]</f>
        <v>1.032</v>
      </c>
      <c r="P2493" s="8">
        <f>Table2[[#This Row],[pledged]]/Table2[[#This Row],[backers_count]]</f>
        <v>51.6</v>
      </c>
      <c r="Q2493" t="str">
        <f>LEFT(Table2[[#This Row],[Category and Sub-Category]],FIND("/",Table2[[#This Row],[Category and Sub-Category]],1)-1)</f>
        <v>music</v>
      </c>
      <c r="R2493" t="str">
        <f>RIGHT(Table2[[#This Row],[Category and Sub-Category]],LEN(Table2[[#This Row],[Category and Sub-Category]])-FIND("/",Table2[[#This Row],[Category and Sub-Category]],1))</f>
        <v>indie rock</v>
      </c>
      <c r="S2493" s="13">
        <f>(((Table2[[#This Row],[launched_at]]/60)/60)/24)+DATE(1970,1,1)</f>
        <v>40542.839282407411</v>
      </c>
      <c r="T2493" s="13">
        <f>(((Table2[[#This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Table2[[#This Row],[pledged]]/Table2[[#This Row],[goal]]</f>
        <v>1.25</v>
      </c>
      <c r="P2494" s="8">
        <f>Table2[[#This Row],[pledged]]/Table2[[#This Row],[backers_count]]</f>
        <v>27.777777777777779</v>
      </c>
      <c r="Q2494" t="str">
        <f>LEFT(Table2[[#This Row],[Category and Sub-Category]],FIND("/",Table2[[#This Row],[Category and Sub-Category]],1)-1)</f>
        <v>music</v>
      </c>
      <c r="R2494" t="str">
        <f>RIGHT(Table2[[#This Row],[Category and Sub-Category]],LEN(Table2[[#This Row],[Category and Sub-Category]])-FIND("/",Table2[[#This Row],[Category and Sub-Category]],1))</f>
        <v>indie rock</v>
      </c>
      <c r="S2494" s="13">
        <f>(((Table2[[#This Row],[launched_at]]/60)/60)/24)+DATE(1970,1,1)</f>
        <v>41024.985972222225</v>
      </c>
      <c r="T2494" s="13">
        <f>(((Table2[[#This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Table2[[#This Row],[pledged]]/Table2[[#This Row],[goal]]</f>
        <v>1.2869999999999999</v>
      </c>
      <c r="P2495" s="8">
        <f>Table2[[#This Row],[pledged]]/Table2[[#This Row],[backers_count]]</f>
        <v>99.382239382239376</v>
      </c>
      <c r="Q2495" t="str">
        <f>LEFT(Table2[[#This Row],[Category and Sub-Category]],FIND("/",Table2[[#This Row],[Category and Sub-Category]],1)-1)</f>
        <v>music</v>
      </c>
      <c r="R2495" t="str">
        <f>RIGHT(Table2[[#This Row],[Category and Sub-Category]],LEN(Table2[[#This Row],[Category and Sub-Category]])-FIND("/",Table2[[#This Row],[Category and Sub-Category]],1))</f>
        <v>indie rock</v>
      </c>
      <c r="S2495" s="13">
        <f>(((Table2[[#This Row],[launched_at]]/60)/60)/24)+DATE(1970,1,1)</f>
        <v>41348.168287037035</v>
      </c>
      <c r="T2495" s="13">
        <f>(((Table2[[#This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Table2[[#This Row],[pledged]]/Table2[[#This Row],[goal]]</f>
        <v>1.0100533333333332</v>
      </c>
      <c r="P2496" s="8">
        <f>Table2[[#This Row],[pledged]]/Table2[[#This Row],[backers_count]]</f>
        <v>38.848205128205123</v>
      </c>
      <c r="Q2496" t="str">
        <f>LEFT(Table2[[#This Row],[Category and Sub-Category]],FIND("/",Table2[[#This Row],[Category and Sub-Category]],1)-1)</f>
        <v>music</v>
      </c>
      <c r="R2496" t="str">
        <f>RIGHT(Table2[[#This Row],[Category and Sub-Category]],LEN(Table2[[#This Row],[Category and Sub-Category]])-FIND("/",Table2[[#This Row],[Category and Sub-Category]],1))</f>
        <v>indie rock</v>
      </c>
      <c r="S2496" s="13">
        <f>(((Table2[[#This Row],[launched_at]]/60)/60)/24)+DATE(1970,1,1)</f>
        <v>41022.645185185182</v>
      </c>
      <c r="T2496" s="13">
        <f>(((Table2[[#This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Table2[[#This Row],[pledged]]/Table2[[#This Row],[goal]]</f>
        <v>1.2753666666666665</v>
      </c>
      <c r="P2497" s="8">
        <f>Table2[[#This Row],[pledged]]/Table2[[#This Row],[backers_count]]</f>
        <v>45.548809523809524</v>
      </c>
      <c r="Q2497" t="str">
        <f>LEFT(Table2[[#This Row],[Category and Sub-Category]],FIND("/",Table2[[#This Row],[Category and Sub-Category]],1)-1)</f>
        <v>music</v>
      </c>
      <c r="R2497" t="str">
        <f>RIGHT(Table2[[#This Row],[Category and Sub-Category]],LEN(Table2[[#This Row],[Category and Sub-Category]])-FIND("/",Table2[[#This Row],[Category and Sub-Category]],1))</f>
        <v>indie rock</v>
      </c>
      <c r="S2497" s="13">
        <f>(((Table2[[#This Row],[launched_at]]/60)/60)/24)+DATE(1970,1,1)</f>
        <v>41036.946469907409</v>
      </c>
      <c r="T2497" s="13">
        <f>(((Table2[[#This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Table2[[#This Row],[pledged]]/Table2[[#This Row],[goal]]</f>
        <v>1</v>
      </c>
      <c r="P2498" s="8">
        <f>Table2[[#This Row],[pledged]]/Table2[[#This Row],[backers_count]]</f>
        <v>600</v>
      </c>
      <c r="Q2498" t="str">
        <f>LEFT(Table2[[#This Row],[Category and Sub-Category]],FIND("/",Table2[[#This Row],[Category and Sub-Category]],1)-1)</f>
        <v>music</v>
      </c>
      <c r="R2498" t="str">
        <f>RIGHT(Table2[[#This Row],[Category and Sub-Category]],LEN(Table2[[#This Row],[Category and Sub-Category]])-FIND("/",Table2[[#This Row],[Category and Sub-Category]],1))</f>
        <v>indie rock</v>
      </c>
      <c r="S2498" s="13">
        <f>(((Table2[[#This Row],[launched_at]]/60)/60)/24)+DATE(1970,1,1)</f>
        <v>41327.996435185189</v>
      </c>
      <c r="T2498" s="13">
        <f>(((Table2[[#This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Table2[[#This Row],[pledged]]/Table2[[#This Row],[goal]]</f>
        <v>1.127715</v>
      </c>
      <c r="P2499" s="8">
        <f>Table2[[#This Row],[pledged]]/Table2[[#This Row],[backers_count]]</f>
        <v>80.551071428571419</v>
      </c>
      <c r="Q2499" t="str">
        <f>LEFT(Table2[[#This Row],[Category and Sub-Category]],FIND("/",Table2[[#This Row],[Category and Sub-Category]],1)-1)</f>
        <v>music</v>
      </c>
      <c r="R2499" t="str">
        <f>RIGHT(Table2[[#This Row],[Category and Sub-Category]],LEN(Table2[[#This Row],[Category and Sub-Category]])-FIND("/",Table2[[#This Row],[Category and Sub-Category]],1))</f>
        <v>indie rock</v>
      </c>
      <c r="S2499" s="13">
        <f>(((Table2[[#This Row],[launched_at]]/60)/60)/24)+DATE(1970,1,1)</f>
        <v>40730.878912037035</v>
      </c>
      <c r="T2499" s="13">
        <f>(((Table2[[#This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Table2[[#This Row],[pledged]]/Table2[[#This Row],[goal]]</f>
        <v>1.056</v>
      </c>
      <c r="P2500" s="8">
        <f>Table2[[#This Row],[pledged]]/Table2[[#This Row],[backers_count]]</f>
        <v>52.8</v>
      </c>
      <c r="Q2500" t="str">
        <f>LEFT(Table2[[#This Row],[Category and Sub-Category]],FIND("/",Table2[[#This Row],[Category and Sub-Category]],1)-1)</f>
        <v>music</v>
      </c>
      <c r="R2500" t="str">
        <f>RIGHT(Table2[[#This Row],[Category and Sub-Category]],LEN(Table2[[#This Row],[Category and Sub-Category]])-FIND("/",Table2[[#This Row],[Category and Sub-Category]],1))</f>
        <v>indie rock</v>
      </c>
      <c r="S2500" s="13">
        <f>(((Table2[[#This Row],[launched_at]]/60)/60)/24)+DATE(1970,1,1)</f>
        <v>42017.967442129629</v>
      </c>
      <c r="T2500" s="13">
        <f>(((Table2[[#This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Table2[[#This Row],[pledged]]/Table2[[#This Row],[goal]]</f>
        <v>2.0262500000000001</v>
      </c>
      <c r="P2501" s="8">
        <f>Table2[[#This Row],[pledged]]/Table2[[#This Row],[backers_count]]</f>
        <v>47.676470588235297</v>
      </c>
      <c r="Q2501" t="str">
        <f>LEFT(Table2[[#This Row],[Category and Sub-Category]],FIND("/",Table2[[#This Row],[Category and Sub-Category]],1)-1)</f>
        <v>music</v>
      </c>
      <c r="R2501" t="str">
        <f>RIGHT(Table2[[#This Row],[Category and Sub-Category]],LEN(Table2[[#This Row],[Category and Sub-Category]])-FIND("/",Table2[[#This Row],[Category and Sub-Category]],1))</f>
        <v>indie rock</v>
      </c>
      <c r="S2501" s="13">
        <f>(((Table2[[#This Row],[launched_at]]/60)/60)/24)+DATE(1970,1,1)</f>
        <v>41226.648576388885</v>
      </c>
      <c r="T2501" s="13">
        <f>(((Table2[[#This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Table2[[#This Row],[pledged]]/Table2[[#This Row],[goal]]</f>
        <v>1.1333333333333333</v>
      </c>
      <c r="P2502" s="8">
        <f>Table2[[#This Row],[pledged]]/Table2[[#This Row],[backers_count]]</f>
        <v>23.448275862068964</v>
      </c>
      <c r="Q2502" t="str">
        <f>LEFT(Table2[[#This Row],[Category and Sub-Category]],FIND("/",Table2[[#This Row],[Category and Sub-Category]],1)-1)</f>
        <v>music</v>
      </c>
      <c r="R2502" t="str">
        <f>RIGHT(Table2[[#This Row],[Category and Sub-Category]],LEN(Table2[[#This Row],[Category and Sub-Category]])-FIND("/",Table2[[#This Row],[Category and Sub-Category]],1))</f>
        <v>indie rock</v>
      </c>
      <c r="S2502" s="13">
        <f>(((Table2[[#This Row],[launched_at]]/60)/60)/24)+DATE(1970,1,1)</f>
        <v>41053.772858796299</v>
      </c>
      <c r="T2502" s="13">
        <f>(((Table2[[#This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Table2[[#This Row],[pledged]]/Table2[[#This Row],[goal]]</f>
        <v>2.5545454545454545E-2</v>
      </c>
      <c r="P2503" s="8">
        <f>Table2[[#This Row],[pledged]]/Table2[[#This Row],[backers_count]]</f>
        <v>40.142857142857146</v>
      </c>
      <c r="Q2503" t="str">
        <f>LEFT(Table2[[#This Row],[Category and Sub-Category]],FIND("/",Table2[[#This Row],[Category and Sub-Category]],1)-1)</f>
        <v>food</v>
      </c>
      <c r="R2503" t="str">
        <f>RIGHT(Table2[[#This Row],[Category and Sub-Category]],LEN(Table2[[#This Row],[Category and Sub-Category]])-FIND("/",Table2[[#This Row],[Category and Sub-Category]],1))</f>
        <v>restaurants</v>
      </c>
      <c r="S2503" s="13">
        <f>(((Table2[[#This Row],[launched_at]]/60)/60)/24)+DATE(1970,1,1)</f>
        <v>42244.776666666665</v>
      </c>
      <c r="T2503" s="13">
        <f>(((Table2[[#This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Table2[[#This Row],[pledged]]/Table2[[#This Row],[goal]]</f>
        <v>7.8181818181818181E-4</v>
      </c>
      <c r="P2504" s="8">
        <f>Table2[[#This Row],[pledged]]/Table2[[#This Row],[backers_count]]</f>
        <v>17.2</v>
      </c>
      <c r="Q2504" t="str">
        <f>LEFT(Table2[[#This Row],[Category and Sub-Category]],FIND("/",Table2[[#This Row],[Category and Sub-Category]],1)-1)</f>
        <v>food</v>
      </c>
      <c r="R2504" t="str">
        <f>RIGHT(Table2[[#This Row],[Category and Sub-Category]],LEN(Table2[[#This Row],[Category and Sub-Category]])-FIND("/",Table2[[#This Row],[Category and Sub-Category]],1))</f>
        <v>restaurants</v>
      </c>
      <c r="S2504" s="13">
        <f>(((Table2[[#This Row],[launched_at]]/60)/60)/24)+DATE(1970,1,1)</f>
        <v>41858.825439814813</v>
      </c>
      <c r="T2504" s="13">
        <f>(((Table2[[#This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Table2[[#This Row],[pledged]]/Table2[[#This Row],[goal]]</f>
        <v>0</v>
      </c>
      <c r="P2505" s="8" t="e">
        <f>Table2[[#This Row],[pledged]]/Table2[[#This Row],[backers_count]]</f>
        <v>#DIV/0!</v>
      </c>
      <c r="Q2505" t="str">
        <f>LEFT(Table2[[#This Row],[Category and Sub-Category]],FIND("/",Table2[[#This Row],[Category and Sub-Category]],1)-1)</f>
        <v>food</v>
      </c>
      <c r="R2505" t="str">
        <f>RIGHT(Table2[[#This Row],[Category and Sub-Category]],LEN(Table2[[#This Row],[Category and Sub-Category]])-FIND("/",Table2[[#This Row],[Category and Sub-Category]],1))</f>
        <v>restaurants</v>
      </c>
      <c r="S2505" s="13">
        <f>(((Table2[[#This Row],[launched_at]]/60)/60)/24)+DATE(1970,1,1)</f>
        <v>42498.899398148147</v>
      </c>
      <c r="T2505" s="13">
        <f>(((Table2[[#This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Table2[[#This Row],[pledged]]/Table2[[#This Row],[goal]]</f>
        <v>0</v>
      </c>
      <c r="P2506" s="8" t="e">
        <f>Table2[[#This Row],[pledged]]/Table2[[#This Row],[backers_count]]</f>
        <v>#DIV/0!</v>
      </c>
      <c r="Q2506" t="str">
        <f>LEFT(Table2[[#This Row],[Category and Sub-Category]],FIND("/",Table2[[#This Row],[Category and Sub-Category]],1)-1)</f>
        <v>food</v>
      </c>
      <c r="R2506" t="str">
        <f>RIGHT(Table2[[#This Row],[Category and Sub-Category]],LEN(Table2[[#This Row],[Category and Sub-Category]])-FIND("/",Table2[[#This Row],[Category and Sub-Category]],1))</f>
        <v>restaurants</v>
      </c>
      <c r="S2506" s="13">
        <f>(((Table2[[#This Row],[launched_at]]/60)/60)/24)+DATE(1970,1,1)</f>
        <v>41928.015439814815</v>
      </c>
      <c r="T2506" s="13">
        <f>(((Table2[[#This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Table2[[#This Row],[pledged]]/Table2[[#This Row],[goal]]</f>
        <v>0</v>
      </c>
      <c r="P2507" s="8" t="e">
        <f>Table2[[#This Row],[pledged]]/Table2[[#This Row],[backers_count]]</f>
        <v>#DIV/0!</v>
      </c>
      <c r="Q2507" t="str">
        <f>LEFT(Table2[[#This Row],[Category and Sub-Category]],FIND("/",Table2[[#This Row],[Category and Sub-Category]],1)-1)</f>
        <v>food</v>
      </c>
      <c r="R2507" t="str">
        <f>RIGHT(Table2[[#This Row],[Category and Sub-Category]],LEN(Table2[[#This Row],[Category and Sub-Category]])-FIND("/",Table2[[#This Row],[Category and Sub-Category]],1))</f>
        <v>restaurants</v>
      </c>
      <c r="S2507" s="13">
        <f>(((Table2[[#This Row],[launched_at]]/60)/60)/24)+DATE(1970,1,1)</f>
        <v>42047.05574074074</v>
      </c>
      <c r="T2507" s="13">
        <f>(((Table2[[#This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Table2[[#This Row],[pledged]]/Table2[[#This Row],[goal]]</f>
        <v>6.0000000000000001E-3</v>
      </c>
      <c r="P2508" s="8">
        <f>Table2[[#This Row],[pledged]]/Table2[[#This Row],[backers_count]]</f>
        <v>15</v>
      </c>
      <c r="Q2508" t="str">
        <f>LEFT(Table2[[#This Row],[Category and Sub-Category]],FIND("/",Table2[[#This Row],[Category and Sub-Category]],1)-1)</f>
        <v>food</v>
      </c>
      <c r="R2508" t="str">
        <f>RIGHT(Table2[[#This Row],[Category and Sub-Category]],LEN(Table2[[#This Row],[Category and Sub-Category]])-FIND("/",Table2[[#This Row],[Category and Sub-Category]],1))</f>
        <v>restaurants</v>
      </c>
      <c r="S2508" s="13">
        <f>(((Table2[[#This Row],[launched_at]]/60)/60)/24)+DATE(1970,1,1)</f>
        <v>42258.297094907408</v>
      </c>
      <c r="T2508" s="13">
        <f>(((Table2[[#This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Table2[[#This Row],[pledged]]/Table2[[#This Row],[goal]]</f>
        <v>0</v>
      </c>
      <c r="P2509" s="8" t="e">
        <f>Table2[[#This Row],[pledged]]/Table2[[#This Row],[backers_count]]</f>
        <v>#DIV/0!</v>
      </c>
      <c r="Q2509" t="str">
        <f>LEFT(Table2[[#This Row],[Category and Sub-Category]],FIND("/",Table2[[#This Row],[Category and Sub-Category]],1)-1)</f>
        <v>food</v>
      </c>
      <c r="R2509" t="str">
        <f>RIGHT(Table2[[#This Row],[Category and Sub-Category]],LEN(Table2[[#This Row],[Category and Sub-Category]])-FIND("/",Table2[[#This Row],[Category and Sub-Category]],1))</f>
        <v>restaurants</v>
      </c>
      <c r="S2509" s="13">
        <f>(((Table2[[#This Row],[launched_at]]/60)/60)/24)+DATE(1970,1,1)</f>
        <v>42105.072962962964</v>
      </c>
      <c r="T2509" s="13">
        <f>(((Table2[[#This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Table2[[#This Row],[pledged]]/Table2[[#This Row],[goal]]</f>
        <v>0</v>
      </c>
      <c r="P2510" s="8" t="e">
        <f>Table2[[#This Row],[pledged]]/Table2[[#This Row],[backers_count]]</f>
        <v>#DIV/0!</v>
      </c>
      <c r="Q2510" t="str">
        <f>LEFT(Table2[[#This Row],[Category and Sub-Category]],FIND("/",Table2[[#This Row],[Category and Sub-Category]],1)-1)</f>
        <v>food</v>
      </c>
      <c r="R2510" t="str">
        <f>RIGHT(Table2[[#This Row],[Category and Sub-Category]],LEN(Table2[[#This Row],[Category and Sub-Category]])-FIND("/",Table2[[#This Row],[Category and Sub-Category]],1))</f>
        <v>restaurants</v>
      </c>
      <c r="S2510" s="13">
        <f>(((Table2[[#This Row],[launched_at]]/60)/60)/24)+DATE(1970,1,1)</f>
        <v>41835.951782407406</v>
      </c>
      <c r="T2510" s="13">
        <f>(((Table2[[#This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Table2[[#This Row],[pledged]]/Table2[[#This Row],[goal]]</f>
        <v>1.0526315789473684E-2</v>
      </c>
      <c r="P2511" s="8">
        <f>Table2[[#This Row],[pledged]]/Table2[[#This Row],[backers_count]]</f>
        <v>35.714285714285715</v>
      </c>
      <c r="Q2511" t="str">
        <f>LEFT(Table2[[#This Row],[Category and Sub-Category]],FIND("/",Table2[[#This Row],[Category and Sub-Category]],1)-1)</f>
        <v>food</v>
      </c>
      <c r="R2511" t="str">
        <f>RIGHT(Table2[[#This Row],[Category and Sub-Category]],LEN(Table2[[#This Row],[Category and Sub-Category]])-FIND("/",Table2[[#This Row],[Category and Sub-Category]],1))</f>
        <v>restaurants</v>
      </c>
      <c r="S2511" s="13">
        <f>(((Table2[[#This Row],[launched_at]]/60)/60)/24)+DATE(1970,1,1)</f>
        <v>42058.809594907405</v>
      </c>
      <c r="T2511" s="13">
        <f>(((Table2[[#This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Table2[[#This Row],[pledged]]/Table2[[#This Row],[goal]]</f>
        <v>1.5E-3</v>
      </c>
      <c r="P2512" s="8">
        <f>Table2[[#This Row],[pledged]]/Table2[[#This Row],[backers_count]]</f>
        <v>37.5</v>
      </c>
      <c r="Q2512" t="str">
        <f>LEFT(Table2[[#This Row],[Category and Sub-Category]],FIND("/",Table2[[#This Row],[Category and Sub-Category]],1)-1)</f>
        <v>food</v>
      </c>
      <c r="R2512" t="str">
        <f>RIGHT(Table2[[#This Row],[Category and Sub-Category]],LEN(Table2[[#This Row],[Category and Sub-Category]])-FIND("/",Table2[[#This Row],[Category and Sub-Category]],1))</f>
        <v>restaurants</v>
      </c>
      <c r="S2512" s="13">
        <f>(((Table2[[#This Row],[launched_at]]/60)/60)/24)+DATE(1970,1,1)</f>
        <v>42078.997361111105</v>
      </c>
      <c r="T2512" s="13">
        <f>(((Table2[[#This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Table2[[#This Row],[pledged]]/Table2[[#This Row],[goal]]</f>
        <v>0</v>
      </c>
      <c r="P2513" s="8" t="e">
        <f>Table2[[#This Row],[pledged]]/Table2[[#This Row],[backers_count]]</f>
        <v>#DIV/0!</v>
      </c>
      <c r="Q2513" t="str">
        <f>LEFT(Table2[[#This Row],[Category and Sub-Category]],FIND("/",Table2[[#This Row],[Category and Sub-Category]],1)-1)</f>
        <v>food</v>
      </c>
      <c r="R2513" t="str">
        <f>RIGHT(Table2[[#This Row],[Category and Sub-Category]],LEN(Table2[[#This Row],[Category and Sub-Category]])-FIND("/",Table2[[#This Row],[Category and Sub-Category]],1))</f>
        <v>restaurants</v>
      </c>
      <c r="S2513" s="13">
        <f>(((Table2[[#This Row],[launched_at]]/60)/60)/24)+DATE(1970,1,1)</f>
        <v>42371.446909722217</v>
      </c>
      <c r="T2513" s="13">
        <f>(((Table2[[#This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Table2[[#This Row],[pledged]]/Table2[[#This Row],[goal]]</f>
        <v>0</v>
      </c>
      <c r="P2514" s="8" t="e">
        <f>Table2[[#This Row],[pledged]]/Table2[[#This Row],[backers_count]]</f>
        <v>#DIV/0!</v>
      </c>
      <c r="Q2514" t="str">
        <f>LEFT(Table2[[#This Row],[Category and Sub-Category]],FIND("/",Table2[[#This Row],[Category and Sub-Category]],1)-1)</f>
        <v>food</v>
      </c>
      <c r="R2514" t="str">
        <f>RIGHT(Table2[[#This Row],[Category and Sub-Category]],LEN(Table2[[#This Row],[Category and Sub-Category]])-FIND("/",Table2[[#This Row],[Category and Sub-Category]],1))</f>
        <v>restaurants</v>
      </c>
      <c r="S2514" s="13">
        <f>(((Table2[[#This Row],[launched_at]]/60)/60)/24)+DATE(1970,1,1)</f>
        <v>41971.876863425925</v>
      </c>
      <c r="T2514" s="13">
        <f>(((Table2[[#This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Table2[[#This Row],[pledged]]/Table2[[#This Row],[goal]]</f>
        <v>0</v>
      </c>
      <c r="P2515" s="8" t="e">
        <f>Table2[[#This Row],[pledged]]/Table2[[#This Row],[backers_count]]</f>
        <v>#DIV/0!</v>
      </c>
      <c r="Q2515" t="str">
        <f>LEFT(Table2[[#This Row],[Category and Sub-Category]],FIND("/",Table2[[#This Row],[Category and Sub-Category]],1)-1)</f>
        <v>food</v>
      </c>
      <c r="R2515" t="str">
        <f>RIGHT(Table2[[#This Row],[Category and Sub-Category]],LEN(Table2[[#This Row],[Category and Sub-Category]])-FIND("/",Table2[[#This Row],[Category and Sub-Category]],1))</f>
        <v>restaurants</v>
      </c>
      <c r="S2515" s="13">
        <f>(((Table2[[#This Row],[launched_at]]/60)/60)/24)+DATE(1970,1,1)</f>
        <v>42732.00681712963</v>
      </c>
      <c r="T2515" s="13">
        <f>(((Table2[[#This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Table2[[#This Row],[pledged]]/Table2[[#This Row],[goal]]</f>
        <v>1.7500000000000002E-2</v>
      </c>
      <c r="P2516" s="8">
        <f>Table2[[#This Row],[pledged]]/Table2[[#This Row],[backers_count]]</f>
        <v>52.5</v>
      </c>
      <c r="Q2516" t="str">
        <f>LEFT(Table2[[#This Row],[Category and Sub-Category]],FIND("/",Table2[[#This Row],[Category and Sub-Category]],1)-1)</f>
        <v>food</v>
      </c>
      <c r="R2516" t="str">
        <f>RIGHT(Table2[[#This Row],[Category and Sub-Category]],LEN(Table2[[#This Row],[Category and Sub-Category]])-FIND("/",Table2[[#This Row],[Category and Sub-Category]],1))</f>
        <v>restaurants</v>
      </c>
      <c r="S2516" s="13">
        <f>(((Table2[[#This Row],[launched_at]]/60)/60)/24)+DATE(1970,1,1)</f>
        <v>41854.389780092592</v>
      </c>
      <c r="T2516" s="13">
        <f>(((Table2[[#This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Table2[[#This Row],[pledged]]/Table2[[#This Row],[goal]]</f>
        <v>0.186</v>
      </c>
      <c r="P2517" s="8">
        <f>Table2[[#This Row],[pledged]]/Table2[[#This Row],[backers_count]]</f>
        <v>77.5</v>
      </c>
      <c r="Q2517" t="str">
        <f>LEFT(Table2[[#This Row],[Category and Sub-Category]],FIND("/",Table2[[#This Row],[Category and Sub-Category]],1)-1)</f>
        <v>food</v>
      </c>
      <c r="R2517" t="str">
        <f>RIGHT(Table2[[#This Row],[Category and Sub-Category]],LEN(Table2[[#This Row],[Category and Sub-Category]])-FIND("/",Table2[[#This Row],[Category and Sub-Category]],1))</f>
        <v>restaurants</v>
      </c>
      <c r="S2517" s="13">
        <f>(((Table2[[#This Row],[launched_at]]/60)/60)/24)+DATE(1970,1,1)</f>
        <v>42027.839733796296</v>
      </c>
      <c r="T2517" s="13">
        <f>(((Table2[[#This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Table2[[#This Row],[pledged]]/Table2[[#This Row],[goal]]</f>
        <v>0</v>
      </c>
      <c r="P2518" s="8" t="e">
        <f>Table2[[#This Row],[pledged]]/Table2[[#This Row],[backers_count]]</f>
        <v>#DIV/0!</v>
      </c>
      <c r="Q2518" t="str">
        <f>LEFT(Table2[[#This Row],[Category and Sub-Category]],FIND("/",Table2[[#This Row],[Category and Sub-Category]],1)-1)</f>
        <v>food</v>
      </c>
      <c r="R2518" t="str">
        <f>RIGHT(Table2[[#This Row],[Category and Sub-Category]],LEN(Table2[[#This Row],[Category and Sub-Category]])-FIND("/",Table2[[#This Row],[Category and Sub-Category]],1))</f>
        <v>restaurants</v>
      </c>
      <c r="S2518" s="13">
        <f>(((Table2[[#This Row],[launched_at]]/60)/60)/24)+DATE(1970,1,1)</f>
        <v>41942.653379629628</v>
      </c>
      <c r="T2518" s="13">
        <f>(((Table2[[#This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Table2[[#This Row],[pledged]]/Table2[[#This Row],[goal]]</f>
        <v>9.8166666666666666E-2</v>
      </c>
      <c r="P2519" s="8">
        <f>Table2[[#This Row],[pledged]]/Table2[[#This Row],[backers_count]]</f>
        <v>53.545454545454547</v>
      </c>
      <c r="Q2519" t="str">
        <f>LEFT(Table2[[#This Row],[Category and Sub-Category]],FIND("/",Table2[[#This Row],[Category and Sub-Category]],1)-1)</f>
        <v>food</v>
      </c>
      <c r="R2519" t="str">
        <f>RIGHT(Table2[[#This Row],[Category and Sub-Category]],LEN(Table2[[#This Row],[Category and Sub-Category]])-FIND("/",Table2[[#This Row],[Category and Sub-Category]],1))</f>
        <v>restaurants</v>
      </c>
      <c r="S2519" s="13">
        <f>(((Table2[[#This Row],[launched_at]]/60)/60)/24)+DATE(1970,1,1)</f>
        <v>42052.802430555559</v>
      </c>
      <c r="T2519" s="13">
        <f>(((Table2[[#This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Table2[[#This Row],[pledged]]/Table2[[#This Row],[goal]]</f>
        <v>0</v>
      </c>
      <c r="P2520" s="8" t="e">
        <f>Table2[[#This Row],[pledged]]/Table2[[#This Row],[backers_count]]</f>
        <v>#DIV/0!</v>
      </c>
      <c r="Q2520" t="str">
        <f>LEFT(Table2[[#This Row],[Category and Sub-Category]],FIND("/",Table2[[#This Row],[Category and Sub-Category]],1)-1)</f>
        <v>food</v>
      </c>
      <c r="R2520" t="str">
        <f>RIGHT(Table2[[#This Row],[Category and Sub-Category]],LEN(Table2[[#This Row],[Category and Sub-Category]])-FIND("/",Table2[[#This Row],[Category and Sub-Category]],1))</f>
        <v>restaurants</v>
      </c>
      <c r="S2520" s="13">
        <f>(((Table2[[#This Row],[launched_at]]/60)/60)/24)+DATE(1970,1,1)</f>
        <v>41926.680879629632</v>
      </c>
      <c r="T2520" s="13">
        <f>(((Table2[[#This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Table2[[#This Row],[pledged]]/Table2[[#This Row],[goal]]</f>
        <v>4.3333333333333331E-4</v>
      </c>
      <c r="P2521" s="8">
        <f>Table2[[#This Row],[pledged]]/Table2[[#This Row],[backers_count]]</f>
        <v>16.25</v>
      </c>
      <c r="Q2521" t="str">
        <f>LEFT(Table2[[#This Row],[Category and Sub-Category]],FIND("/",Table2[[#This Row],[Category and Sub-Category]],1)-1)</f>
        <v>food</v>
      </c>
      <c r="R2521" t="str">
        <f>RIGHT(Table2[[#This Row],[Category and Sub-Category]],LEN(Table2[[#This Row],[Category and Sub-Category]])-FIND("/",Table2[[#This Row],[Category and Sub-Category]],1))</f>
        <v>restaurants</v>
      </c>
      <c r="S2521" s="13">
        <f>(((Table2[[#This Row],[launched_at]]/60)/60)/24)+DATE(1970,1,1)</f>
        <v>41809.155138888891</v>
      </c>
      <c r="T2521" s="13">
        <f>(((Table2[[#This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Table2[[#This Row],[pledged]]/Table2[[#This Row],[goal]]</f>
        <v>0</v>
      </c>
      <c r="P2522" s="8" t="e">
        <f>Table2[[#This Row],[pledged]]/Table2[[#This Row],[backers_count]]</f>
        <v>#DIV/0!</v>
      </c>
      <c r="Q2522" t="str">
        <f>LEFT(Table2[[#This Row],[Category and Sub-Category]],FIND("/",Table2[[#This Row],[Category and Sub-Category]],1)-1)</f>
        <v>food</v>
      </c>
      <c r="R2522" t="str">
        <f>RIGHT(Table2[[#This Row],[Category and Sub-Category]],LEN(Table2[[#This Row],[Category and Sub-Category]])-FIND("/",Table2[[#This Row],[Category and Sub-Category]],1))</f>
        <v>restaurants</v>
      </c>
      <c r="S2522" s="13">
        <f>(((Table2[[#This Row],[launched_at]]/60)/60)/24)+DATE(1970,1,1)</f>
        <v>42612.600520833337</v>
      </c>
      <c r="T2522" s="13">
        <f>(((Table2[[#This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Table2[[#This Row],[pledged]]/Table2[[#This Row],[goal]]</f>
        <v>1.0948792000000001</v>
      </c>
      <c r="P2523" s="8">
        <f>Table2[[#This Row],[pledged]]/Table2[[#This Row],[backers_count]]</f>
        <v>103.68174242424243</v>
      </c>
      <c r="Q2523" t="str">
        <f>LEFT(Table2[[#This Row],[Category and Sub-Category]],FIND("/",Table2[[#This Row],[Category and Sub-Category]],1)-1)</f>
        <v>music</v>
      </c>
      <c r="R2523" t="str">
        <f>RIGHT(Table2[[#This Row],[Category and Sub-Category]],LEN(Table2[[#This Row],[Category and Sub-Category]])-FIND("/",Table2[[#This Row],[Category and Sub-Category]],1))</f>
        <v>classical music</v>
      </c>
      <c r="S2523" s="13">
        <f>(((Table2[[#This Row],[launched_at]]/60)/60)/24)+DATE(1970,1,1)</f>
        <v>42269.967835648145</v>
      </c>
      <c r="T2523" s="13">
        <f>(((Table2[[#This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Table2[[#This Row],[pledged]]/Table2[[#This Row],[goal]]</f>
        <v>1</v>
      </c>
      <c r="P2524" s="8">
        <f>Table2[[#This Row],[pledged]]/Table2[[#This Row],[backers_count]]</f>
        <v>185.18518518518519</v>
      </c>
      <c r="Q2524" t="str">
        <f>LEFT(Table2[[#This Row],[Category and Sub-Category]],FIND("/",Table2[[#This Row],[Category and Sub-Category]],1)-1)</f>
        <v>music</v>
      </c>
      <c r="R2524" t="str">
        <f>RIGHT(Table2[[#This Row],[Category and Sub-Category]],LEN(Table2[[#This Row],[Category and Sub-Category]])-FIND("/",Table2[[#This Row],[Category and Sub-Category]],1))</f>
        <v>classical music</v>
      </c>
      <c r="S2524" s="13">
        <f>(((Table2[[#This Row],[launched_at]]/60)/60)/24)+DATE(1970,1,1)</f>
        <v>42460.573611111111</v>
      </c>
      <c r="T2524" s="13">
        <f>(((Table2[[#This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Table2[[#This Row],[pledged]]/Table2[[#This Row],[goal]]</f>
        <v>1.5644444444444445</v>
      </c>
      <c r="P2525" s="8">
        <f>Table2[[#This Row],[pledged]]/Table2[[#This Row],[backers_count]]</f>
        <v>54.153846153846153</v>
      </c>
      <c r="Q2525" t="str">
        <f>LEFT(Table2[[#This Row],[Category and Sub-Category]],FIND("/",Table2[[#This Row],[Category and Sub-Category]],1)-1)</f>
        <v>music</v>
      </c>
      <c r="R2525" t="str">
        <f>RIGHT(Table2[[#This Row],[Category and Sub-Category]],LEN(Table2[[#This Row],[Category and Sub-Category]])-FIND("/",Table2[[#This Row],[Category and Sub-Category]],1))</f>
        <v>classical music</v>
      </c>
      <c r="S2525" s="13">
        <f>(((Table2[[#This Row],[launched_at]]/60)/60)/24)+DATE(1970,1,1)</f>
        <v>41930.975601851853</v>
      </c>
      <c r="T2525" s="13">
        <f>(((Table2[[#This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Table2[[#This Row],[pledged]]/Table2[[#This Row],[goal]]</f>
        <v>1.016</v>
      </c>
      <c r="P2526" s="8">
        <f>Table2[[#This Row],[pledged]]/Table2[[#This Row],[backers_count]]</f>
        <v>177.2093023255814</v>
      </c>
      <c r="Q2526" t="str">
        <f>LEFT(Table2[[#This Row],[Category and Sub-Category]],FIND("/",Table2[[#This Row],[Category and Sub-Category]],1)-1)</f>
        <v>music</v>
      </c>
      <c r="R2526" t="str">
        <f>RIGHT(Table2[[#This Row],[Category and Sub-Category]],LEN(Table2[[#This Row],[Category and Sub-Category]])-FIND("/",Table2[[#This Row],[Category and Sub-Category]],1))</f>
        <v>classical music</v>
      </c>
      <c r="S2526" s="13">
        <f>(((Table2[[#This Row],[launched_at]]/60)/60)/24)+DATE(1970,1,1)</f>
        <v>41961.807372685187</v>
      </c>
      <c r="T2526" s="13">
        <f>(((Table2[[#This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Table2[[#This Row],[pledged]]/Table2[[#This Row],[goal]]</f>
        <v>1.00325</v>
      </c>
      <c r="P2527" s="8">
        <f>Table2[[#This Row],[pledged]]/Table2[[#This Row],[backers_count]]</f>
        <v>100.325</v>
      </c>
      <c r="Q2527" t="str">
        <f>LEFT(Table2[[#This Row],[Category and Sub-Category]],FIND("/",Table2[[#This Row],[Category and Sub-Category]],1)-1)</f>
        <v>music</v>
      </c>
      <c r="R2527" t="str">
        <f>RIGHT(Table2[[#This Row],[Category and Sub-Category]],LEN(Table2[[#This Row],[Category and Sub-Category]])-FIND("/",Table2[[#This Row],[Category and Sub-Category]],1))</f>
        <v>classical music</v>
      </c>
      <c r="S2527" s="13">
        <f>(((Table2[[#This Row],[launched_at]]/60)/60)/24)+DATE(1970,1,1)</f>
        <v>41058.844571759262</v>
      </c>
      <c r="T2527" s="13">
        <f>(((Table2[[#This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Table2[[#This Row],[pledged]]/Table2[[#This Row],[goal]]</f>
        <v>1.1294999999999999</v>
      </c>
      <c r="P2528" s="8">
        <f>Table2[[#This Row],[pledged]]/Table2[[#This Row],[backers_count]]</f>
        <v>136.90909090909091</v>
      </c>
      <c r="Q2528" t="str">
        <f>LEFT(Table2[[#This Row],[Category and Sub-Category]],FIND("/",Table2[[#This Row],[Category and Sub-Category]],1)-1)</f>
        <v>music</v>
      </c>
      <c r="R2528" t="str">
        <f>RIGHT(Table2[[#This Row],[Category and Sub-Category]],LEN(Table2[[#This Row],[Category and Sub-Category]])-FIND("/",Table2[[#This Row],[Category and Sub-Category]],1))</f>
        <v>classical music</v>
      </c>
      <c r="S2528" s="13">
        <f>(((Table2[[#This Row],[launched_at]]/60)/60)/24)+DATE(1970,1,1)</f>
        <v>41953.091134259259</v>
      </c>
      <c r="T2528" s="13">
        <f>(((Table2[[#This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Table2[[#This Row],[pledged]]/Table2[[#This Row],[goal]]</f>
        <v>1.02125</v>
      </c>
      <c r="P2529" s="8">
        <f>Table2[[#This Row],[pledged]]/Table2[[#This Row],[backers_count]]</f>
        <v>57.535211267605632</v>
      </c>
      <c r="Q2529" t="str">
        <f>LEFT(Table2[[#This Row],[Category and Sub-Category]],FIND("/",Table2[[#This Row],[Category and Sub-Category]],1)-1)</f>
        <v>music</v>
      </c>
      <c r="R2529" t="str">
        <f>RIGHT(Table2[[#This Row],[Category and Sub-Category]],LEN(Table2[[#This Row],[Category and Sub-Category]])-FIND("/",Table2[[#This Row],[Category and Sub-Category]],1))</f>
        <v>classical music</v>
      </c>
      <c r="S2529" s="13">
        <f>(((Table2[[#This Row],[launched_at]]/60)/60)/24)+DATE(1970,1,1)</f>
        <v>41546.75105324074</v>
      </c>
      <c r="T2529" s="13">
        <f>(((Table2[[#This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Table2[[#This Row],[pledged]]/Table2[[#This Row],[goal]]</f>
        <v>1.0724974999999999</v>
      </c>
      <c r="P2530" s="8">
        <f>Table2[[#This Row],[pledged]]/Table2[[#This Row],[backers_count]]</f>
        <v>52.962839506172834</v>
      </c>
      <c r="Q2530" t="str">
        <f>LEFT(Table2[[#This Row],[Category and Sub-Category]],FIND("/",Table2[[#This Row],[Category and Sub-Category]],1)-1)</f>
        <v>music</v>
      </c>
      <c r="R2530" t="str">
        <f>RIGHT(Table2[[#This Row],[Category and Sub-Category]],LEN(Table2[[#This Row],[Category and Sub-Category]])-FIND("/",Table2[[#This Row],[Category and Sub-Category]],1))</f>
        <v>classical music</v>
      </c>
      <c r="S2530" s="13">
        <f>(((Table2[[#This Row],[launched_at]]/60)/60)/24)+DATE(1970,1,1)</f>
        <v>42217.834525462968</v>
      </c>
      <c r="T2530" s="13">
        <f>(((Table2[[#This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Table2[[#This Row],[pledged]]/Table2[[#This Row],[goal]]</f>
        <v>1.0428333333333333</v>
      </c>
      <c r="P2531" s="8">
        <f>Table2[[#This Row],[pledged]]/Table2[[#This Row],[backers_count]]</f>
        <v>82.328947368421055</v>
      </c>
      <c r="Q2531" t="str">
        <f>LEFT(Table2[[#This Row],[Category and Sub-Category]],FIND("/",Table2[[#This Row],[Category and Sub-Category]],1)-1)</f>
        <v>music</v>
      </c>
      <c r="R2531" t="str">
        <f>RIGHT(Table2[[#This Row],[Category and Sub-Category]],LEN(Table2[[#This Row],[Category and Sub-Category]])-FIND("/",Table2[[#This Row],[Category and Sub-Category]],1))</f>
        <v>classical music</v>
      </c>
      <c r="S2531" s="13">
        <f>(((Table2[[#This Row],[launched_at]]/60)/60)/24)+DATE(1970,1,1)</f>
        <v>40948.080729166664</v>
      </c>
      <c r="T2531" s="13">
        <f>(((Table2[[#This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Table2[[#This Row],[pledged]]/Table2[[#This Row],[goal]]</f>
        <v>1</v>
      </c>
      <c r="P2532" s="8">
        <f>Table2[[#This Row],[pledged]]/Table2[[#This Row],[backers_count]]</f>
        <v>135.41666666666666</v>
      </c>
      <c r="Q2532" t="str">
        <f>LEFT(Table2[[#This Row],[Category and Sub-Category]],FIND("/",Table2[[#This Row],[Category and Sub-Category]],1)-1)</f>
        <v>music</v>
      </c>
      <c r="R2532" t="str">
        <f>RIGHT(Table2[[#This Row],[Category and Sub-Category]],LEN(Table2[[#This Row],[Category and Sub-Category]])-FIND("/",Table2[[#This Row],[Category and Sub-Category]],1))</f>
        <v>classical music</v>
      </c>
      <c r="S2532" s="13">
        <f>(((Table2[[#This Row],[launched_at]]/60)/60)/24)+DATE(1970,1,1)</f>
        <v>42081.864641203705</v>
      </c>
      <c r="T2532" s="13">
        <f>(((Table2[[#This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Table2[[#This Row],[pledged]]/Table2[[#This Row],[goal]]</f>
        <v>1.004</v>
      </c>
      <c r="P2533" s="8">
        <f>Table2[[#This Row],[pledged]]/Table2[[#This Row],[backers_count]]</f>
        <v>74.06557377049181</v>
      </c>
      <c r="Q2533" t="str">
        <f>LEFT(Table2[[#This Row],[Category and Sub-Category]],FIND("/",Table2[[#This Row],[Category and Sub-Category]],1)-1)</f>
        <v>music</v>
      </c>
      <c r="R2533" t="str">
        <f>RIGHT(Table2[[#This Row],[Category and Sub-Category]],LEN(Table2[[#This Row],[Category and Sub-Category]])-FIND("/",Table2[[#This Row],[Category and Sub-Category]],1))</f>
        <v>classical music</v>
      </c>
      <c r="S2533" s="13">
        <f>(((Table2[[#This Row],[launched_at]]/60)/60)/24)+DATE(1970,1,1)</f>
        <v>42208.680023148147</v>
      </c>
      <c r="T2533" s="13">
        <f>(((Table2[[#This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Table2[[#This Row],[pledged]]/Table2[[#This Row],[goal]]</f>
        <v>1.26125</v>
      </c>
      <c r="P2534" s="8">
        <f>Table2[[#This Row],[pledged]]/Table2[[#This Row],[backers_count]]</f>
        <v>84.083333333333329</v>
      </c>
      <c r="Q2534" t="str">
        <f>LEFT(Table2[[#This Row],[Category and Sub-Category]],FIND("/",Table2[[#This Row],[Category and Sub-Category]],1)-1)</f>
        <v>music</v>
      </c>
      <c r="R2534" t="str">
        <f>RIGHT(Table2[[#This Row],[Category and Sub-Category]],LEN(Table2[[#This Row],[Category and Sub-Category]])-FIND("/",Table2[[#This Row],[Category and Sub-Category]],1))</f>
        <v>classical music</v>
      </c>
      <c r="S2534" s="13">
        <f>(((Table2[[#This Row],[launched_at]]/60)/60)/24)+DATE(1970,1,1)</f>
        <v>41107.849143518521</v>
      </c>
      <c r="T2534" s="13">
        <f>(((Table2[[#This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Table2[[#This Row],[pledged]]/Table2[[#This Row],[goal]]</f>
        <v>1.1066666666666667</v>
      </c>
      <c r="P2535" s="8">
        <f>Table2[[#This Row],[pledged]]/Table2[[#This Row],[backers_count]]</f>
        <v>61.029411764705884</v>
      </c>
      <c r="Q2535" t="str">
        <f>LEFT(Table2[[#This Row],[Category and Sub-Category]],FIND("/",Table2[[#This Row],[Category and Sub-Category]],1)-1)</f>
        <v>music</v>
      </c>
      <c r="R2535" t="str">
        <f>RIGHT(Table2[[#This Row],[Category and Sub-Category]],LEN(Table2[[#This Row],[Category and Sub-Category]])-FIND("/",Table2[[#This Row],[Category and Sub-Category]],1))</f>
        <v>classical music</v>
      </c>
      <c r="S2535" s="13">
        <f>(((Table2[[#This Row],[launched_at]]/60)/60)/24)+DATE(1970,1,1)</f>
        <v>41304.751284722224</v>
      </c>
      <c r="T2535" s="13">
        <f>(((Table2[[#This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Table2[[#This Row],[pledged]]/Table2[[#This Row],[goal]]</f>
        <v>1.05</v>
      </c>
      <c r="P2536" s="8">
        <f>Table2[[#This Row],[pledged]]/Table2[[#This Row],[backers_count]]</f>
        <v>150</v>
      </c>
      <c r="Q2536" t="str">
        <f>LEFT(Table2[[#This Row],[Category and Sub-Category]],FIND("/",Table2[[#This Row],[Category and Sub-Category]],1)-1)</f>
        <v>music</v>
      </c>
      <c r="R2536" t="str">
        <f>RIGHT(Table2[[#This Row],[Category and Sub-Category]],LEN(Table2[[#This Row],[Category and Sub-Category]])-FIND("/",Table2[[#This Row],[Category and Sub-Category]],1))</f>
        <v>classical music</v>
      </c>
      <c r="S2536" s="13">
        <f>(((Table2[[#This Row],[launched_at]]/60)/60)/24)+DATE(1970,1,1)</f>
        <v>40127.700370370374</v>
      </c>
      <c r="T2536" s="13">
        <f>(((Table2[[#This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Table2[[#This Row],[pledged]]/Table2[[#This Row],[goal]]</f>
        <v>1.03775</v>
      </c>
      <c r="P2537" s="8">
        <f>Table2[[#This Row],[pledged]]/Table2[[#This Row],[backers_count]]</f>
        <v>266.08974358974359</v>
      </c>
      <c r="Q2537" t="str">
        <f>LEFT(Table2[[#This Row],[Category and Sub-Category]],FIND("/",Table2[[#This Row],[Category and Sub-Category]],1)-1)</f>
        <v>music</v>
      </c>
      <c r="R2537" t="str">
        <f>RIGHT(Table2[[#This Row],[Category and Sub-Category]],LEN(Table2[[#This Row],[Category and Sub-Category]])-FIND("/",Table2[[#This Row],[Category and Sub-Category]],1))</f>
        <v>classical music</v>
      </c>
      <c r="S2537" s="13">
        <f>(((Table2[[#This Row],[launched_at]]/60)/60)/24)+DATE(1970,1,1)</f>
        <v>41943.791030092594</v>
      </c>
      <c r="T2537" s="13">
        <f>(((Table2[[#This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Table2[[#This Row],[pledged]]/Table2[[#This Row],[goal]]</f>
        <v>1.1599999999999999</v>
      </c>
      <c r="P2538" s="8">
        <f>Table2[[#This Row],[pledged]]/Table2[[#This Row],[backers_count]]</f>
        <v>7.25</v>
      </c>
      <c r="Q2538" t="str">
        <f>LEFT(Table2[[#This Row],[Category and Sub-Category]],FIND("/",Table2[[#This Row],[Category and Sub-Category]],1)-1)</f>
        <v>music</v>
      </c>
      <c r="R2538" t="str">
        <f>RIGHT(Table2[[#This Row],[Category and Sub-Category]],LEN(Table2[[#This Row],[Category and Sub-Category]])-FIND("/",Table2[[#This Row],[Category and Sub-Category]],1))</f>
        <v>classical music</v>
      </c>
      <c r="S2538" s="13">
        <f>(((Table2[[#This Row],[launched_at]]/60)/60)/24)+DATE(1970,1,1)</f>
        <v>41464.106087962966</v>
      </c>
      <c r="T2538" s="13">
        <f>(((Table2[[#This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Table2[[#This Row],[pledged]]/Table2[[#This Row],[goal]]</f>
        <v>1.1000000000000001</v>
      </c>
      <c r="P2539" s="8">
        <f>Table2[[#This Row],[pledged]]/Table2[[#This Row],[backers_count]]</f>
        <v>100</v>
      </c>
      <c r="Q2539" t="str">
        <f>LEFT(Table2[[#This Row],[Category and Sub-Category]],FIND("/",Table2[[#This Row],[Category and Sub-Category]],1)-1)</f>
        <v>music</v>
      </c>
      <c r="R2539" t="str">
        <f>RIGHT(Table2[[#This Row],[Category and Sub-Category]],LEN(Table2[[#This Row],[Category and Sub-Category]])-FIND("/",Table2[[#This Row],[Category and Sub-Category]],1))</f>
        <v>classical music</v>
      </c>
      <c r="S2539" s="13">
        <f>(((Table2[[#This Row],[launched_at]]/60)/60)/24)+DATE(1970,1,1)</f>
        <v>40696.648784722223</v>
      </c>
      <c r="T2539" s="13">
        <f>(((Table2[[#This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Table2[[#This Row],[pledged]]/Table2[[#This Row],[goal]]</f>
        <v>1.130176111111111</v>
      </c>
      <c r="P2540" s="8">
        <f>Table2[[#This Row],[pledged]]/Table2[[#This Row],[backers_count]]</f>
        <v>109.96308108108107</v>
      </c>
      <c r="Q2540" t="str">
        <f>LEFT(Table2[[#This Row],[Category and Sub-Category]],FIND("/",Table2[[#This Row],[Category and Sub-Category]],1)-1)</f>
        <v>music</v>
      </c>
      <c r="R2540" t="str">
        <f>RIGHT(Table2[[#This Row],[Category and Sub-Category]],LEN(Table2[[#This Row],[Category and Sub-Category]])-FIND("/",Table2[[#This Row],[Category and Sub-Category]],1))</f>
        <v>classical music</v>
      </c>
      <c r="S2540" s="13">
        <f>(((Table2[[#This Row],[launched_at]]/60)/60)/24)+DATE(1970,1,1)</f>
        <v>41298.509965277779</v>
      </c>
      <c r="T2540" s="13">
        <f>(((Table2[[#This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Table2[[#This Row],[pledged]]/Table2[[#This Row],[goal]]</f>
        <v>1.0024999999999999</v>
      </c>
      <c r="P2541" s="8">
        <f>Table2[[#This Row],[pledged]]/Table2[[#This Row],[backers_count]]</f>
        <v>169.91525423728814</v>
      </c>
      <c r="Q2541" t="str">
        <f>LEFT(Table2[[#This Row],[Category and Sub-Category]],FIND("/",Table2[[#This Row],[Category and Sub-Category]],1)-1)</f>
        <v>music</v>
      </c>
      <c r="R2541" t="str">
        <f>RIGHT(Table2[[#This Row],[Category and Sub-Category]],LEN(Table2[[#This Row],[Category and Sub-Category]])-FIND("/",Table2[[#This Row],[Category and Sub-Category]],1))</f>
        <v>classical music</v>
      </c>
      <c r="S2541" s="13">
        <f>(((Table2[[#This Row],[launched_at]]/60)/60)/24)+DATE(1970,1,1)</f>
        <v>41977.902222222227</v>
      </c>
      <c r="T2541" s="13">
        <f>(((Table2[[#This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Table2[[#This Row],[pledged]]/Table2[[#This Row],[goal]]</f>
        <v>1.034</v>
      </c>
      <c r="P2542" s="8">
        <f>Table2[[#This Row],[pledged]]/Table2[[#This Row],[backers_count]]</f>
        <v>95.740740740740748</v>
      </c>
      <c r="Q2542" t="str">
        <f>LEFT(Table2[[#This Row],[Category and Sub-Category]],FIND("/",Table2[[#This Row],[Category and Sub-Category]],1)-1)</f>
        <v>music</v>
      </c>
      <c r="R2542" t="str">
        <f>RIGHT(Table2[[#This Row],[Category and Sub-Category]],LEN(Table2[[#This Row],[Category and Sub-Category]])-FIND("/",Table2[[#This Row],[Category and Sub-Category]],1))</f>
        <v>classical music</v>
      </c>
      <c r="S2542" s="13">
        <f>(((Table2[[#This Row],[launched_at]]/60)/60)/24)+DATE(1970,1,1)</f>
        <v>40785.675011574072</v>
      </c>
      <c r="T2542" s="13">
        <f>(((Table2[[#This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Table2[[#This Row],[pledged]]/Table2[[#This Row],[goal]]</f>
        <v>1.0702857142857143</v>
      </c>
      <c r="P2543" s="8">
        <f>Table2[[#This Row],[pledged]]/Table2[[#This Row],[backers_count]]</f>
        <v>59.460317460317462</v>
      </c>
      <c r="Q2543" t="str">
        <f>LEFT(Table2[[#This Row],[Category and Sub-Category]],FIND("/",Table2[[#This Row],[Category and Sub-Category]],1)-1)</f>
        <v>music</v>
      </c>
      <c r="R2543" t="str">
        <f>RIGHT(Table2[[#This Row],[Category and Sub-Category]],LEN(Table2[[#This Row],[Category and Sub-Category]])-FIND("/",Table2[[#This Row],[Category and Sub-Category]],1))</f>
        <v>classical music</v>
      </c>
      <c r="S2543" s="13">
        <f>(((Table2[[#This Row],[launched_at]]/60)/60)/24)+DATE(1970,1,1)</f>
        <v>41483.449282407404</v>
      </c>
      <c r="T2543" s="13">
        <f>(((Table2[[#This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Table2[[#This Row],[pledged]]/Table2[[#This Row],[goal]]</f>
        <v>1.0357142857142858</v>
      </c>
      <c r="P2544" s="8">
        <f>Table2[[#This Row],[pledged]]/Table2[[#This Row],[backers_count]]</f>
        <v>55.769230769230766</v>
      </c>
      <c r="Q2544" t="str">
        <f>LEFT(Table2[[#This Row],[Category and Sub-Category]],FIND("/",Table2[[#This Row],[Category and Sub-Category]],1)-1)</f>
        <v>music</v>
      </c>
      <c r="R2544" t="str">
        <f>RIGHT(Table2[[#This Row],[Category and Sub-Category]],LEN(Table2[[#This Row],[Category and Sub-Category]])-FIND("/",Table2[[#This Row],[Category and Sub-Category]],1))</f>
        <v>classical music</v>
      </c>
      <c r="S2544" s="13">
        <f>(((Table2[[#This Row],[launched_at]]/60)/60)/24)+DATE(1970,1,1)</f>
        <v>41509.426585648151</v>
      </c>
      <c r="T2544" s="13">
        <f>(((Table2[[#This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Table2[[#This Row],[pledged]]/Table2[[#This Row],[goal]]</f>
        <v>1.5640000000000001</v>
      </c>
      <c r="P2545" s="8">
        <f>Table2[[#This Row],[pledged]]/Table2[[#This Row],[backers_count]]</f>
        <v>30.076923076923077</v>
      </c>
      <c r="Q2545" t="str">
        <f>LEFT(Table2[[#This Row],[Category and Sub-Category]],FIND("/",Table2[[#This Row],[Category and Sub-Category]],1)-1)</f>
        <v>music</v>
      </c>
      <c r="R2545" t="str">
        <f>RIGHT(Table2[[#This Row],[Category and Sub-Category]],LEN(Table2[[#This Row],[Category and Sub-Category]])-FIND("/",Table2[[#This Row],[Category and Sub-Category]],1))</f>
        <v>classical music</v>
      </c>
      <c r="S2545" s="13">
        <f>(((Table2[[#This Row],[launched_at]]/60)/60)/24)+DATE(1970,1,1)</f>
        <v>40514.107615740737</v>
      </c>
      <c r="T2545" s="13">
        <f>(((Table2[[#This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Table2[[#This Row],[pledged]]/Table2[[#This Row],[goal]]</f>
        <v>1.0082</v>
      </c>
      <c r="P2546" s="8">
        <f>Table2[[#This Row],[pledged]]/Table2[[#This Row],[backers_count]]</f>
        <v>88.438596491228068</v>
      </c>
      <c r="Q2546" t="str">
        <f>LEFT(Table2[[#This Row],[Category and Sub-Category]],FIND("/",Table2[[#This Row],[Category and Sub-Category]],1)-1)</f>
        <v>music</v>
      </c>
      <c r="R2546" t="str">
        <f>RIGHT(Table2[[#This Row],[Category and Sub-Category]],LEN(Table2[[#This Row],[Category and Sub-Category]])-FIND("/",Table2[[#This Row],[Category and Sub-Category]],1))</f>
        <v>classical music</v>
      </c>
      <c r="S2546" s="13">
        <f>(((Table2[[#This Row],[launched_at]]/60)/60)/24)+DATE(1970,1,1)</f>
        <v>41068.520474537036</v>
      </c>
      <c r="T2546" s="13">
        <f>(((Table2[[#This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Table2[[#This Row],[pledged]]/Table2[[#This Row],[goal]]</f>
        <v>1.9530000000000001</v>
      </c>
      <c r="P2547" s="8">
        <f>Table2[[#This Row],[pledged]]/Table2[[#This Row],[backers_count]]</f>
        <v>64.032786885245898</v>
      </c>
      <c r="Q2547" t="str">
        <f>LEFT(Table2[[#This Row],[Category and Sub-Category]],FIND("/",Table2[[#This Row],[Category and Sub-Category]],1)-1)</f>
        <v>music</v>
      </c>
      <c r="R2547" t="str">
        <f>RIGHT(Table2[[#This Row],[Category and Sub-Category]],LEN(Table2[[#This Row],[Category and Sub-Category]])-FIND("/",Table2[[#This Row],[Category and Sub-Category]],1))</f>
        <v>classical music</v>
      </c>
      <c r="S2547" s="13">
        <f>(((Table2[[#This Row],[launched_at]]/60)/60)/24)+DATE(1970,1,1)</f>
        <v>42027.13817129629</v>
      </c>
      <c r="T2547" s="13">
        <f>(((Table2[[#This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Table2[[#This Row],[pledged]]/Table2[[#This Row],[goal]]</f>
        <v>1.1171428571428572</v>
      </c>
      <c r="P2548" s="8">
        <f>Table2[[#This Row],[pledged]]/Table2[[#This Row],[backers_count]]</f>
        <v>60.153846153846153</v>
      </c>
      <c r="Q2548" t="str">
        <f>LEFT(Table2[[#This Row],[Category and Sub-Category]],FIND("/",Table2[[#This Row],[Category and Sub-Category]],1)-1)</f>
        <v>music</v>
      </c>
      <c r="R2548" t="str">
        <f>RIGHT(Table2[[#This Row],[Category and Sub-Category]],LEN(Table2[[#This Row],[Category and Sub-Category]])-FIND("/",Table2[[#This Row],[Category and Sub-Category]],1))</f>
        <v>classical music</v>
      </c>
      <c r="S2548" s="13">
        <f>(((Table2[[#This Row],[launched_at]]/60)/60)/24)+DATE(1970,1,1)</f>
        <v>41524.858553240738</v>
      </c>
      <c r="T2548" s="13">
        <f>(((Table2[[#This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Table2[[#This Row],[pledged]]/Table2[[#This Row],[goal]]</f>
        <v>1.1985454545454546</v>
      </c>
      <c r="P2549" s="8">
        <f>Table2[[#This Row],[pledged]]/Table2[[#This Row],[backers_count]]</f>
        <v>49.194029850746269</v>
      </c>
      <c r="Q2549" t="str">
        <f>LEFT(Table2[[#This Row],[Category and Sub-Category]],FIND("/",Table2[[#This Row],[Category and Sub-Category]],1)-1)</f>
        <v>music</v>
      </c>
      <c r="R2549" t="str">
        <f>RIGHT(Table2[[#This Row],[Category and Sub-Category]],LEN(Table2[[#This Row],[Category and Sub-Category]])-FIND("/",Table2[[#This Row],[Category and Sub-Category]],1))</f>
        <v>classical music</v>
      </c>
      <c r="S2549" s="13">
        <f>(((Table2[[#This Row],[launched_at]]/60)/60)/24)+DATE(1970,1,1)</f>
        <v>40973.773182870369</v>
      </c>
      <c r="T2549" s="13">
        <f>(((Table2[[#This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Table2[[#This Row],[pledged]]/Table2[[#This Row],[goal]]</f>
        <v>1.0185</v>
      </c>
      <c r="P2550" s="8">
        <f>Table2[[#This Row],[pledged]]/Table2[[#This Row],[backers_count]]</f>
        <v>165.16216216216216</v>
      </c>
      <c r="Q2550" t="str">
        <f>LEFT(Table2[[#This Row],[Category and Sub-Category]],FIND("/",Table2[[#This Row],[Category and Sub-Category]],1)-1)</f>
        <v>music</v>
      </c>
      <c r="R2550" t="str">
        <f>RIGHT(Table2[[#This Row],[Category and Sub-Category]],LEN(Table2[[#This Row],[Category and Sub-Category]])-FIND("/",Table2[[#This Row],[Category and Sub-Category]],1))</f>
        <v>classical music</v>
      </c>
      <c r="S2550" s="13">
        <f>(((Table2[[#This Row],[launched_at]]/60)/60)/24)+DATE(1970,1,1)</f>
        <v>42618.625428240746</v>
      </c>
      <c r="T2550" s="13">
        <f>(((Table2[[#This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Table2[[#This Row],[pledged]]/Table2[[#This Row],[goal]]</f>
        <v>1.0280254777070064</v>
      </c>
      <c r="P2551" s="8">
        <f>Table2[[#This Row],[pledged]]/Table2[[#This Row],[backers_count]]</f>
        <v>43.621621621621621</v>
      </c>
      <c r="Q2551" t="str">
        <f>LEFT(Table2[[#This Row],[Category and Sub-Category]],FIND("/",Table2[[#This Row],[Category and Sub-Category]],1)-1)</f>
        <v>music</v>
      </c>
      <c r="R2551" t="str">
        <f>RIGHT(Table2[[#This Row],[Category and Sub-Category]],LEN(Table2[[#This Row],[Category and Sub-Category]])-FIND("/",Table2[[#This Row],[Category and Sub-Category]],1))</f>
        <v>classical music</v>
      </c>
      <c r="S2551" s="13">
        <f>(((Table2[[#This Row],[launched_at]]/60)/60)/24)+DATE(1970,1,1)</f>
        <v>41390.757754629631</v>
      </c>
      <c r="T2551" s="13">
        <f>(((Table2[[#This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Table2[[#This Row],[pledged]]/Table2[[#This Row],[goal]]</f>
        <v>1.0084615384615385</v>
      </c>
      <c r="P2552" s="8">
        <f>Table2[[#This Row],[pledged]]/Table2[[#This Row],[backers_count]]</f>
        <v>43.7</v>
      </c>
      <c r="Q2552" t="str">
        <f>LEFT(Table2[[#This Row],[Category and Sub-Category]],FIND("/",Table2[[#This Row],[Category and Sub-Category]],1)-1)</f>
        <v>music</v>
      </c>
      <c r="R2552" t="str">
        <f>RIGHT(Table2[[#This Row],[Category and Sub-Category]],LEN(Table2[[#This Row],[Category and Sub-Category]])-FIND("/",Table2[[#This Row],[Category and Sub-Category]],1))</f>
        <v>classical music</v>
      </c>
      <c r="S2552" s="13">
        <f>(((Table2[[#This Row],[launched_at]]/60)/60)/24)+DATE(1970,1,1)</f>
        <v>42228.634328703702</v>
      </c>
      <c r="T2552" s="13">
        <f>(((Table2[[#This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Table2[[#This Row],[pledged]]/Table2[[#This Row],[goal]]</f>
        <v>1.0273469387755103</v>
      </c>
      <c r="P2553" s="8">
        <f>Table2[[#This Row],[pledged]]/Table2[[#This Row],[backers_count]]</f>
        <v>67.419642857142861</v>
      </c>
      <c r="Q2553" t="str">
        <f>LEFT(Table2[[#This Row],[Category and Sub-Category]],FIND("/",Table2[[#This Row],[Category and Sub-Category]],1)-1)</f>
        <v>music</v>
      </c>
      <c r="R2553" t="str">
        <f>RIGHT(Table2[[#This Row],[Category and Sub-Category]],LEN(Table2[[#This Row],[Category and Sub-Category]])-FIND("/",Table2[[#This Row],[Category and Sub-Category]],1))</f>
        <v>classical music</v>
      </c>
      <c r="S2553" s="13">
        <f>(((Table2[[#This Row],[launched_at]]/60)/60)/24)+DATE(1970,1,1)</f>
        <v>40961.252141203702</v>
      </c>
      <c r="T2553" s="13">
        <f>(((Table2[[#This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Table2[[#This Row],[pledged]]/Table2[[#This Row],[goal]]</f>
        <v>1.0649999999999999</v>
      </c>
      <c r="P2554" s="8">
        <f>Table2[[#This Row],[pledged]]/Table2[[#This Row],[backers_count]]</f>
        <v>177.5</v>
      </c>
      <c r="Q2554" t="str">
        <f>LEFT(Table2[[#This Row],[Category and Sub-Category]],FIND("/",Table2[[#This Row],[Category and Sub-Category]],1)-1)</f>
        <v>music</v>
      </c>
      <c r="R2554" t="str">
        <f>RIGHT(Table2[[#This Row],[Category and Sub-Category]],LEN(Table2[[#This Row],[Category and Sub-Category]])-FIND("/",Table2[[#This Row],[Category and Sub-Category]],1))</f>
        <v>classical music</v>
      </c>
      <c r="S2554" s="13">
        <f>(((Table2[[#This Row],[launched_at]]/60)/60)/24)+DATE(1970,1,1)</f>
        <v>42769.809965277775</v>
      </c>
      <c r="T2554" s="13">
        <f>(((Table2[[#This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Table2[[#This Row],[pledged]]/Table2[[#This Row],[goal]]</f>
        <v>1.5553333333333332</v>
      </c>
      <c r="P2555" s="8">
        <f>Table2[[#This Row],[pledged]]/Table2[[#This Row],[backers_count]]</f>
        <v>38.883333333333333</v>
      </c>
      <c r="Q2555" t="str">
        <f>LEFT(Table2[[#This Row],[Category and Sub-Category]],FIND("/",Table2[[#This Row],[Category and Sub-Category]],1)-1)</f>
        <v>music</v>
      </c>
      <c r="R2555" t="str">
        <f>RIGHT(Table2[[#This Row],[Category and Sub-Category]],LEN(Table2[[#This Row],[Category and Sub-Category]])-FIND("/",Table2[[#This Row],[Category and Sub-Category]],1))</f>
        <v>classical music</v>
      </c>
      <c r="S2555" s="13">
        <f>(((Table2[[#This Row],[launched_at]]/60)/60)/24)+DATE(1970,1,1)</f>
        <v>41113.199155092596</v>
      </c>
      <c r="T2555" s="13">
        <f>(((Table2[[#This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Table2[[#This Row],[pledged]]/Table2[[#This Row],[goal]]</f>
        <v>1.228</v>
      </c>
      <c r="P2556" s="8">
        <f>Table2[[#This Row],[pledged]]/Table2[[#This Row],[backers_count]]</f>
        <v>54.985074626865675</v>
      </c>
      <c r="Q2556" t="str">
        <f>LEFT(Table2[[#This Row],[Category and Sub-Category]],FIND("/",Table2[[#This Row],[Category and Sub-Category]],1)-1)</f>
        <v>music</v>
      </c>
      <c r="R2556" t="str">
        <f>RIGHT(Table2[[#This Row],[Category and Sub-Category]],LEN(Table2[[#This Row],[Category and Sub-Category]])-FIND("/",Table2[[#This Row],[Category and Sub-Category]],1))</f>
        <v>classical music</v>
      </c>
      <c r="S2556" s="13">
        <f>(((Table2[[#This Row],[launched_at]]/60)/60)/24)+DATE(1970,1,1)</f>
        <v>42125.078275462962</v>
      </c>
      <c r="T2556" s="13">
        <f>(((Table2[[#This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Table2[[#This Row],[pledged]]/Table2[[#This Row],[goal]]</f>
        <v>1.0734999999999999</v>
      </c>
      <c r="P2557" s="8">
        <f>Table2[[#This Row],[pledged]]/Table2[[#This Row],[backers_count]]</f>
        <v>61.342857142857142</v>
      </c>
      <c r="Q2557" t="str">
        <f>LEFT(Table2[[#This Row],[Category and Sub-Category]],FIND("/",Table2[[#This Row],[Category and Sub-Category]],1)-1)</f>
        <v>music</v>
      </c>
      <c r="R2557" t="str">
        <f>RIGHT(Table2[[#This Row],[Category and Sub-Category]],LEN(Table2[[#This Row],[Category and Sub-Category]])-FIND("/",Table2[[#This Row],[Category and Sub-Category]],1))</f>
        <v>classical music</v>
      </c>
      <c r="S2557" s="13">
        <f>(((Table2[[#This Row],[launched_at]]/60)/60)/24)+DATE(1970,1,1)</f>
        <v>41026.655011574076</v>
      </c>
      <c r="T2557" s="13">
        <f>(((Table2[[#This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Table2[[#This Row],[pledged]]/Table2[[#This Row],[goal]]</f>
        <v>1.0550335570469798</v>
      </c>
      <c r="P2558" s="8">
        <f>Table2[[#This Row],[pledged]]/Table2[[#This Row],[backers_count]]</f>
        <v>23.117647058823529</v>
      </c>
      <c r="Q2558" t="str">
        <f>LEFT(Table2[[#This Row],[Category and Sub-Category]],FIND("/",Table2[[#This Row],[Category and Sub-Category]],1)-1)</f>
        <v>music</v>
      </c>
      <c r="R2558" t="str">
        <f>RIGHT(Table2[[#This Row],[Category and Sub-Category]],LEN(Table2[[#This Row],[Category and Sub-Category]])-FIND("/",Table2[[#This Row],[Category and Sub-Category]],1))</f>
        <v>classical music</v>
      </c>
      <c r="S2558" s="13">
        <f>(((Table2[[#This Row],[launched_at]]/60)/60)/24)+DATE(1970,1,1)</f>
        <v>41222.991400462961</v>
      </c>
      <c r="T2558" s="13">
        <f>(((Table2[[#This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Table2[[#This Row],[pledged]]/Table2[[#This Row],[goal]]</f>
        <v>1.1844444444444444</v>
      </c>
      <c r="P2559" s="8">
        <f>Table2[[#This Row],[pledged]]/Table2[[#This Row],[backers_count]]</f>
        <v>29.611111111111111</v>
      </c>
      <c r="Q2559" t="str">
        <f>LEFT(Table2[[#This Row],[Category and Sub-Category]],FIND("/",Table2[[#This Row],[Category and Sub-Category]],1)-1)</f>
        <v>music</v>
      </c>
      <c r="R2559" t="str">
        <f>RIGHT(Table2[[#This Row],[Category and Sub-Category]],LEN(Table2[[#This Row],[Category and Sub-Category]])-FIND("/",Table2[[#This Row],[Category and Sub-Category]],1))</f>
        <v>classical music</v>
      </c>
      <c r="S2559" s="13">
        <f>(((Table2[[#This Row],[launched_at]]/60)/60)/24)+DATE(1970,1,1)</f>
        <v>41744.745208333334</v>
      </c>
      <c r="T2559" s="13">
        <f>(((Table2[[#This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Table2[[#This Row],[pledged]]/Table2[[#This Row],[goal]]</f>
        <v>1.0888</v>
      </c>
      <c r="P2560" s="8">
        <f>Table2[[#This Row],[pledged]]/Table2[[#This Row],[backers_count]]</f>
        <v>75.611111111111114</v>
      </c>
      <c r="Q2560" t="str">
        <f>LEFT(Table2[[#This Row],[Category and Sub-Category]],FIND("/",Table2[[#This Row],[Category and Sub-Category]],1)-1)</f>
        <v>music</v>
      </c>
      <c r="R2560" t="str">
        <f>RIGHT(Table2[[#This Row],[Category and Sub-Category]],LEN(Table2[[#This Row],[Category and Sub-Category]])-FIND("/",Table2[[#This Row],[Category and Sub-Category]],1))</f>
        <v>classical music</v>
      </c>
      <c r="S2560" s="13">
        <f>(((Table2[[#This Row],[launched_at]]/60)/60)/24)+DATE(1970,1,1)</f>
        <v>42093.860023148154</v>
      </c>
      <c r="T2560" s="13">
        <f>(((Table2[[#This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Table2[[#This Row],[pledged]]/Table2[[#This Row],[goal]]</f>
        <v>1.1125</v>
      </c>
      <c r="P2561" s="8">
        <f>Table2[[#This Row],[pledged]]/Table2[[#This Row],[backers_count]]</f>
        <v>35.6</v>
      </c>
      <c r="Q2561" t="str">
        <f>LEFT(Table2[[#This Row],[Category and Sub-Category]],FIND("/",Table2[[#This Row],[Category and Sub-Category]],1)-1)</f>
        <v>music</v>
      </c>
      <c r="R2561" t="str">
        <f>RIGHT(Table2[[#This Row],[Category and Sub-Category]],LEN(Table2[[#This Row],[Category and Sub-Category]])-FIND("/",Table2[[#This Row],[Category and Sub-Category]],1))</f>
        <v>classical music</v>
      </c>
      <c r="S2561" s="13">
        <f>(((Table2[[#This Row],[launched_at]]/60)/60)/24)+DATE(1970,1,1)</f>
        <v>40829.873657407406</v>
      </c>
      <c r="T2561" s="13">
        <f>(((Table2[[#This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Table2[[#This Row],[pledged]]/Table2[[#This Row],[goal]]</f>
        <v>1.0009999999999999</v>
      </c>
      <c r="P2562" s="8">
        <f>Table2[[#This Row],[pledged]]/Table2[[#This Row],[backers_count]]</f>
        <v>143</v>
      </c>
      <c r="Q2562" t="str">
        <f>LEFT(Table2[[#This Row],[Category and Sub-Category]],FIND("/",Table2[[#This Row],[Category and Sub-Category]],1)-1)</f>
        <v>music</v>
      </c>
      <c r="R2562" t="str">
        <f>RIGHT(Table2[[#This Row],[Category and Sub-Category]],LEN(Table2[[#This Row],[Category and Sub-Category]])-FIND("/",Table2[[#This Row],[Category and Sub-Category]],1))</f>
        <v>classical music</v>
      </c>
      <c r="S2562" s="13">
        <f>(((Table2[[#This Row],[launched_at]]/60)/60)/24)+DATE(1970,1,1)</f>
        <v>42039.951087962967</v>
      </c>
      <c r="T2562" s="13">
        <f>(((Table2[[#This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Table2[[#This Row],[pledged]]/Table2[[#This Row],[goal]]</f>
        <v>0</v>
      </c>
      <c r="P2563" s="8" t="e">
        <f>Table2[[#This Row],[pledged]]/Table2[[#This Row],[backers_count]]</f>
        <v>#DIV/0!</v>
      </c>
      <c r="Q2563" t="str">
        <f>LEFT(Table2[[#This Row],[Category and Sub-Category]],FIND("/",Table2[[#This Row],[Category and Sub-Category]],1)-1)</f>
        <v>food</v>
      </c>
      <c r="R2563" t="str">
        <f>RIGHT(Table2[[#This Row],[Category and Sub-Category]],LEN(Table2[[#This Row],[Category and Sub-Category]])-FIND("/",Table2[[#This Row],[Category and Sub-Category]],1))</f>
        <v>food trucks</v>
      </c>
      <c r="S2563" s="13">
        <f>(((Table2[[#This Row],[launched_at]]/60)/60)/24)+DATE(1970,1,1)</f>
        <v>42260.528807870374</v>
      </c>
      <c r="T2563" s="13">
        <f>(((Table2[[#This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Table2[[#This Row],[pledged]]/Table2[[#This Row],[goal]]</f>
        <v>7.4999999999999997E-3</v>
      </c>
      <c r="P2564" s="8">
        <f>Table2[[#This Row],[pledged]]/Table2[[#This Row],[backers_count]]</f>
        <v>25</v>
      </c>
      <c r="Q2564" t="str">
        <f>LEFT(Table2[[#This Row],[Category and Sub-Category]],FIND("/",Table2[[#This Row],[Category and Sub-Category]],1)-1)</f>
        <v>food</v>
      </c>
      <c r="R2564" t="str">
        <f>RIGHT(Table2[[#This Row],[Category and Sub-Category]],LEN(Table2[[#This Row],[Category and Sub-Category]])-FIND("/",Table2[[#This Row],[Category and Sub-Category]],1))</f>
        <v>food trucks</v>
      </c>
      <c r="S2564" s="13">
        <f>(((Table2[[#This Row],[launched_at]]/60)/60)/24)+DATE(1970,1,1)</f>
        <v>42594.524756944447</v>
      </c>
      <c r="T2564" s="13">
        <f>(((Table2[[#This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Table2[[#This Row],[pledged]]/Table2[[#This Row],[goal]]</f>
        <v>0</v>
      </c>
      <c r="P2565" s="8" t="e">
        <f>Table2[[#This Row],[pledged]]/Table2[[#This Row],[backers_count]]</f>
        <v>#DIV/0!</v>
      </c>
      <c r="Q2565" t="str">
        <f>LEFT(Table2[[#This Row],[Category and Sub-Category]],FIND("/",Table2[[#This Row],[Category and Sub-Category]],1)-1)</f>
        <v>food</v>
      </c>
      <c r="R2565" t="str">
        <f>RIGHT(Table2[[#This Row],[Category and Sub-Category]],LEN(Table2[[#This Row],[Category and Sub-Category]])-FIND("/",Table2[[#This Row],[Category and Sub-Category]],1))</f>
        <v>food trucks</v>
      </c>
      <c r="S2565" s="13">
        <f>(((Table2[[#This Row],[launched_at]]/60)/60)/24)+DATE(1970,1,1)</f>
        <v>42155.139479166668</v>
      </c>
      <c r="T2565" s="13">
        <f>(((Table2[[#This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Table2[[#This Row],[pledged]]/Table2[[#This Row],[goal]]</f>
        <v>0</v>
      </c>
      <c r="P2566" s="8" t="e">
        <f>Table2[[#This Row],[pledged]]/Table2[[#This Row],[backers_count]]</f>
        <v>#DIV/0!</v>
      </c>
      <c r="Q2566" t="str">
        <f>LEFT(Table2[[#This Row],[Category and Sub-Category]],FIND("/",Table2[[#This Row],[Category and Sub-Category]],1)-1)</f>
        <v>food</v>
      </c>
      <c r="R2566" t="str">
        <f>RIGHT(Table2[[#This Row],[Category and Sub-Category]],LEN(Table2[[#This Row],[Category and Sub-Category]])-FIND("/",Table2[[#This Row],[Category and Sub-Category]],1))</f>
        <v>food trucks</v>
      </c>
      <c r="S2566" s="13">
        <f>(((Table2[[#This Row],[launched_at]]/60)/60)/24)+DATE(1970,1,1)</f>
        <v>41822.040497685186</v>
      </c>
      <c r="T2566" s="13">
        <f>(((Table2[[#This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Table2[[#This Row],[pledged]]/Table2[[#This Row],[goal]]</f>
        <v>0.01</v>
      </c>
      <c r="P2567" s="8">
        <f>Table2[[#This Row],[pledged]]/Table2[[#This Row],[backers_count]]</f>
        <v>100</v>
      </c>
      <c r="Q2567" t="str">
        <f>LEFT(Table2[[#This Row],[Category and Sub-Category]],FIND("/",Table2[[#This Row],[Category and Sub-Category]],1)-1)</f>
        <v>food</v>
      </c>
      <c r="R2567" t="str">
        <f>RIGHT(Table2[[#This Row],[Category and Sub-Category]],LEN(Table2[[#This Row],[Category and Sub-Category]])-FIND("/",Table2[[#This Row],[Category and Sub-Category]],1))</f>
        <v>food trucks</v>
      </c>
      <c r="S2567" s="13">
        <f>(((Table2[[#This Row],[launched_at]]/60)/60)/24)+DATE(1970,1,1)</f>
        <v>42440.650335648148</v>
      </c>
      <c r="T2567" s="13">
        <f>(((Table2[[#This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Table2[[#This Row],[pledged]]/Table2[[#This Row],[goal]]</f>
        <v>0</v>
      </c>
      <c r="P2568" s="8" t="e">
        <f>Table2[[#This Row],[pledged]]/Table2[[#This Row],[backers_count]]</f>
        <v>#DIV/0!</v>
      </c>
      <c r="Q2568" t="str">
        <f>LEFT(Table2[[#This Row],[Category and Sub-Category]],FIND("/",Table2[[#This Row],[Category and Sub-Category]],1)-1)</f>
        <v>food</v>
      </c>
      <c r="R2568" t="str">
        <f>RIGHT(Table2[[#This Row],[Category and Sub-Category]],LEN(Table2[[#This Row],[Category and Sub-Category]])-FIND("/",Table2[[#This Row],[Category and Sub-Category]],1))</f>
        <v>food trucks</v>
      </c>
      <c r="S2568" s="13">
        <f>(((Table2[[#This Row],[launched_at]]/60)/60)/24)+DATE(1970,1,1)</f>
        <v>41842.980879629627</v>
      </c>
      <c r="T2568" s="13">
        <f>(((Table2[[#This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Table2[[#This Row],[pledged]]/Table2[[#This Row],[goal]]</f>
        <v>2.6666666666666666E-3</v>
      </c>
      <c r="P2569" s="8">
        <f>Table2[[#This Row],[pledged]]/Table2[[#This Row],[backers_count]]</f>
        <v>60</v>
      </c>
      <c r="Q2569" t="str">
        <f>LEFT(Table2[[#This Row],[Category and Sub-Category]],FIND("/",Table2[[#This Row],[Category and Sub-Category]],1)-1)</f>
        <v>food</v>
      </c>
      <c r="R2569" t="str">
        <f>RIGHT(Table2[[#This Row],[Category and Sub-Category]],LEN(Table2[[#This Row],[Category and Sub-Category]])-FIND("/",Table2[[#This Row],[Category and Sub-Category]],1))</f>
        <v>food trucks</v>
      </c>
      <c r="S2569" s="13">
        <f>(((Table2[[#This Row],[launched_at]]/60)/60)/24)+DATE(1970,1,1)</f>
        <v>42087.878912037035</v>
      </c>
      <c r="T2569" s="13">
        <f>(((Table2[[#This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Table2[[#This Row],[pledged]]/Table2[[#This Row],[goal]]</f>
        <v>5.0000000000000001E-3</v>
      </c>
      <c r="P2570" s="8">
        <f>Table2[[#This Row],[pledged]]/Table2[[#This Row],[backers_count]]</f>
        <v>50</v>
      </c>
      <c r="Q2570" t="str">
        <f>LEFT(Table2[[#This Row],[Category and Sub-Category]],FIND("/",Table2[[#This Row],[Category and Sub-Category]],1)-1)</f>
        <v>food</v>
      </c>
      <c r="R2570" t="str">
        <f>RIGHT(Table2[[#This Row],[Category and Sub-Category]],LEN(Table2[[#This Row],[Category and Sub-Category]])-FIND("/",Table2[[#This Row],[Category and Sub-Category]],1))</f>
        <v>food trucks</v>
      </c>
      <c r="S2570" s="13">
        <f>(((Table2[[#This Row],[launched_at]]/60)/60)/24)+DATE(1970,1,1)</f>
        <v>42584.666597222225</v>
      </c>
      <c r="T2570" s="13">
        <f>(((Table2[[#This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Table2[[#This Row],[pledged]]/Table2[[#This Row],[goal]]</f>
        <v>2.2307692307692306E-2</v>
      </c>
      <c r="P2571" s="8">
        <f>Table2[[#This Row],[pledged]]/Table2[[#This Row],[backers_count]]</f>
        <v>72.5</v>
      </c>
      <c r="Q2571" t="str">
        <f>LEFT(Table2[[#This Row],[Category and Sub-Category]],FIND("/",Table2[[#This Row],[Category and Sub-Category]],1)-1)</f>
        <v>food</v>
      </c>
      <c r="R2571" t="str">
        <f>RIGHT(Table2[[#This Row],[Category and Sub-Category]],LEN(Table2[[#This Row],[Category and Sub-Category]])-FIND("/",Table2[[#This Row],[Category and Sub-Category]],1))</f>
        <v>food trucks</v>
      </c>
      <c r="S2571" s="13">
        <f>(((Table2[[#This Row],[launched_at]]/60)/60)/24)+DATE(1970,1,1)</f>
        <v>42234.105462962965</v>
      </c>
      <c r="T2571" s="13">
        <f>(((Table2[[#This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Table2[[#This Row],[pledged]]/Table2[[#This Row],[goal]]</f>
        <v>8.4285714285714294E-3</v>
      </c>
      <c r="P2572" s="8">
        <f>Table2[[#This Row],[pledged]]/Table2[[#This Row],[backers_count]]</f>
        <v>29.5</v>
      </c>
      <c r="Q2572" t="str">
        <f>LEFT(Table2[[#This Row],[Category and Sub-Category]],FIND("/",Table2[[#This Row],[Category and Sub-Category]],1)-1)</f>
        <v>food</v>
      </c>
      <c r="R2572" t="str">
        <f>RIGHT(Table2[[#This Row],[Category and Sub-Category]],LEN(Table2[[#This Row],[Category and Sub-Category]])-FIND("/",Table2[[#This Row],[Category and Sub-Category]],1))</f>
        <v>food trucks</v>
      </c>
      <c r="S2572" s="13">
        <f>(((Table2[[#This Row],[launched_at]]/60)/60)/24)+DATE(1970,1,1)</f>
        <v>42744.903182870374</v>
      </c>
      <c r="T2572" s="13">
        <f>(((Table2[[#This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Table2[[#This Row],[pledged]]/Table2[[#This Row],[goal]]</f>
        <v>2.5000000000000001E-3</v>
      </c>
      <c r="P2573" s="8">
        <f>Table2[[#This Row],[pledged]]/Table2[[#This Row],[backers_count]]</f>
        <v>62.5</v>
      </c>
      <c r="Q2573" t="str">
        <f>LEFT(Table2[[#This Row],[Category and Sub-Category]],FIND("/",Table2[[#This Row],[Category and Sub-Category]],1)-1)</f>
        <v>food</v>
      </c>
      <c r="R2573" t="str">
        <f>RIGHT(Table2[[#This Row],[Category and Sub-Category]],LEN(Table2[[#This Row],[Category and Sub-Category]])-FIND("/",Table2[[#This Row],[Category and Sub-Category]],1))</f>
        <v>food trucks</v>
      </c>
      <c r="S2573" s="13">
        <f>(((Table2[[#This Row],[launched_at]]/60)/60)/24)+DATE(1970,1,1)</f>
        <v>42449.341678240744</v>
      </c>
      <c r="T2573" s="13">
        <f>(((Table2[[#This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Table2[[#This Row],[pledged]]/Table2[[#This Row],[goal]]</f>
        <v>0</v>
      </c>
      <c r="P2574" s="8" t="e">
        <f>Table2[[#This Row],[pledged]]/Table2[[#This Row],[backers_count]]</f>
        <v>#DIV/0!</v>
      </c>
      <c r="Q2574" t="str">
        <f>LEFT(Table2[[#This Row],[Category and Sub-Category]],FIND("/",Table2[[#This Row],[Category and Sub-Category]],1)-1)</f>
        <v>food</v>
      </c>
      <c r="R2574" t="str">
        <f>RIGHT(Table2[[#This Row],[Category and Sub-Category]],LEN(Table2[[#This Row],[Category and Sub-Category]])-FIND("/",Table2[[#This Row],[Category and Sub-Category]],1))</f>
        <v>food trucks</v>
      </c>
      <c r="S2574" s="13">
        <f>(((Table2[[#This Row],[launched_at]]/60)/60)/24)+DATE(1970,1,1)</f>
        <v>42077.119409722218</v>
      </c>
      <c r="T2574" s="13">
        <f>(((Table2[[#This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Table2[[#This Row],[pledged]]/Table2[[#This Row],[goal]]</f>
        <v>0</v>
      </c>
      <c r="P2575" s="8" t="e">
        <f>Table2[[#This Row],[pledged]]/Table2[[#This Row],[backers_count]]</f>
        <v>#DIV/0!</v>
      </c>
      <c r="Q2575" t="str">
        <f>LEFT(Table2[[#This Row],[Category and Sub-Category]],FIND("/",Table2[[#This Row],[Category and Sub-Category]],1)-1)</f>
        <v>food</v>
      </c>
      <c r="R2575" t="str">
        <f>RIGHT(Table2[[#This Row],[Category and Sub-Category]],LEN(Table2[[#This Row],[Category and Sub-Category]])-FIND("/",Table2[[#This Row],[Category and Sub-Category]],1))</f>
        <v>food trucks</v>
      </c>
      <c r="S2575" s="13">
        <f>(((Table2[[#This Row],[launched_at]]/60)/60)/24)+DATE(1970,1,1)</f>
        <v>41829.592002314814</v>
      </c>
      <c r="T2575" s="13">
        <f>(((Table2[[#This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Table2[[#This Row],[pledged]]/Table2[[#This Row],[goal]]</f>
        <v>0</v>
      </c>
      <c r="P2576" s="8" t="e">
        <f>Table2[[#This Row],[pledged]]/Table2[[#This Row],[backers_count]]</f>
        <v>#DIV/0!</v>
      </c>
      <c r="Q2576" t="str">
        <f>LEFT(Table2[[#This Row],[Category and Sub-Category]],FIND("/",Table2[[#This Row],[Category and Sub-Category]],1)-1)</f>
        <v>food</v>
      </c>
      <c r="R2576" t="str">
        <f>RIGHT(Table2[[#This Row],[Category and Sub-Category]],LEN(Table2[[#This Row],[Category and Sub-Category]])-FIND("/",Table2[[#This Row],[Category and Sub-Category]],1))</f>
        <v>food trucks</v>
      </c>
      <c r="S2576" s="13">
        <f>(((Table2[[#This Row],[launched_at]]/60)/60)/24)+DATE(1970,1,1)</f>
        <v>42487.825752314813</v>
      </c>
      <c r="T2576" s="13">
        <f>(((Table2[[#This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Table2[[#This Row],[pledged]]/Table2[[#This Row],[goal]]</f>
        <v>0</v>
      </c>
      <c r="P2577" s="8" t="e">
        <f>Table2[[#This Row],[pledged]]/Table2[[#This Row],[backers_count]]</f>
        <v>#DIV/0!</v>
      </c>
      <c r="Q2577" t="str">
        <f>LEFT(Table2[[#This Row],[Category and Sub-Category]],FIND("/",Table2[[#This Row],[Category and Sub-Category]],1)-1)</f>
        <v>food</v>
      </c>
      <c r="R2577" t="str">
        <f>RIGHT(Table2[[#This Row],[Category and Sub-Category]],LEN(Table2[[#This Row],[Category and Sub-Category]])-FIND("/",Table2[[#This Row],[Category and Sub-Category]],1))</f>
        <v>food trucks</v>
      </c>
      <c r="S2577" s="13">
        <f>(((Table2[[#This Row],[launched_at]]/60)/60)/24)+DATE(1970,1,1)</f>
        <v>41986.108726851846</v>
      </c>
      <c r="T2577" s="13">
        <f>(((Table2[[#This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Table2[[#This Row],[pledged]]/Table2[[#This Row],[goal]]</f>
        <v>0</v>
      </c>
      <c r="P2578" s="8" t="e">
        <f>Table2[[#This Row],[pledged]]/Table2[[#This Row],[backers_count]]</f>
        <v>#DIV/0!</v>
      </c>
      <c r="Q2578" t="str">
        <f>LEFT(Table2[[#This Row],[Category and Sub-Category]],FIND("/",Table2[[#This Row],[Category and Sub-Category]],1)-1)</f>
        <v>food</v>
      </c>
      <c r="R2578" t="str">
        <f>RIGHT(Table2[[#This Row],[Category and Sub-Category]],LEN(Table2[[#This Row],[Category and Sub-Category]])-FIND("/",Table2[[#This Row],[Category and Sub-Category]],1))</f>
        <v>food trucks</v>
      </c>
      <c r="S2578" s="13">
        <f>(((Table2[[#This Row],[launched_at]]/60)/60)/24)+DATE(1970,1,1)</f>
        <v>42060.00980324074</v>
      </c>
      <c r="T2578" s="13">
        <f>(((Table2[[#This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Table2[[#This Row],[pledged]]/Table2[[#This Row],[goal]]</f>
        <v>0</v>
      </c>
      <c r="P2579" s="8" t="e">
        <f>Table2[[#This Row],[pledged]]/Table2[[#This Row],[backers_count]]</f>
        <v>#DIV/0!</v>
      </c>
      <c r="Q2579" t="str">
        <f>LEFT(Table2[[#This Row],[Category and Sub-Category]],FIND("/",Table2[[#This Row],[Category and Sub-Category]],1)-1)</f>
        <v>food</v>
      </c>
      <c r="R2579" t="str">
        <f>RIGHT(Table2[[#This Row],[Category and Sub-Category]],LEN(Table2[[#This Row],[Category and Sub-Category]])-FIND("/",Table2[[#This Row],[Category and Sub-Category]],1))</f>
        <v>food trucks</v>
      </c>
      <c r="S2579" s="13">
        <f>(((Table2[[#This Row],[launched_at]]/60)/60)/24)+DATE(1970,1,1)</f>
        <v>41830.820567129631</v>
      </c>
      <c r="T2579" s="13">
        <f>(((Table2[[#This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Table2[[#This Row],[pledged]]/Table2[[#This Row],[goal]]</f>
        <v>0</v>
      </c>
      <c r="P2580" s="8" t="e">
        <f>Table2[[#This Row],[pledged]]/Table2[[#This Row],[backers_count]]</f>
        <v>#DIV/0!</v>
      </c>
      <c r="Q2580" t="str">
        <f>LEFT(Table2[[#This Row],[Category and Sub-Category]],FIND("/",Table2[[#This Row],[Category and Sub-Category]],1)-1)</f>
        <v>food</v>
      </c>
      <c r="R2580" t="str">
        <f>RIGHT(Table2[[#This Row],[Category and Sub-Category]],LEN(Table2[[#This Row],[Category and Sub-Category]])-FIND("/",Table2[[#This Row],[Category and Sub-Category]],1))</f>
        <v>food trucks</v>
      </c>
      <c r="S2580" s="13">
        <f>(((Table2[[#This Row],[launched_at]]/60)/60)/24)+DATE(1970,1,1)</f>
        <v>42238.022905092599</v>
      </c>
      <c r="T2580" s="13">
        <f>(((Table2[[#This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Table2[[#This Row],[pledged]]/Table2[[#This Row],[goal]]</f>
        <v>1.3849999999999999E-3</v>
      </c>
      <c r="P2581" s="8">
        <f>Table2[[#This Row],[pledged]]/Table2[[#This Row],[backers_count]]</f>
        <v>23.083333333333332</v>
      </c>
      <c r="Q2581" t="str">
        <f>LEFT(Table2[[#This Row],[Category and Sub-Category]],FIND("/",Table2[[#This Row],[Category and Sub-Category]],1)-1)</f>
        <v>food</v>
      </c>
      <c r="R2581" t="str">
        <f>RIGHT(Table2[[#This Row],[Category and Sub-Category]],LEN(Table2[[#This Row],[Category and Sub-Category]])-FIND("/",Table2[[#This Row],[Category and Sub-Category]],1))</f>
        <v>food trucks</v>
      </c>
      <c r="S2581" s="13">
        <f>(((Table2[[#This Row],[launched_at]]/60)/60)/24)+DATE(1970,1,1)</f>
        <v>41837.829895833333</v>
      </c>
      <c r="T2581" s="13">
        <f>(((Table2[[#This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Table2[[#This Row],[pledged]]/Table2[[#This Row],[goal]]</f>
        <v>6.0000000000000001E-3</v>
      </c>
      <c r="P2582" s="8">
        <f>Table2[[#This Row],[pledged]]/Table2[[#This Row],[backers_count]]</f>
        <v>25.5</v>
      </c>
      <c r="Q2582" t="str">
        <f>LEFT(Table2[[#This Row],[Category and Sub-Category]],FIND("/",Table2[[#This Row],[Category and Sub-Category]],1)-1)</f>
        <v>food</v>
      </c>
      <c r="R2582" t="str">
        <f>RIGHT(Table2[[#This Row],[Category and Sub-Category]],LEN(Table2[[#This Row],[Category and Sub-Category]])-FIND("/",Table2[[#This Row],[Category and Sub-Category]],1))</f>
        <v>food trucks</v>
      </c>
      <c r="S2582" s="13">
        <f>(((Table2[[#This Row],[launched_at]]/60)/60)/24)+DATE(1970,1,1)</f>
        <v>42110.326423611114</v>
      </c>
      <c r="T2582" s="13">
        <f>(((Table2[[#This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Table2[[#This Row],[pledged]]/Table2[[#This Row],[goal]]</f>
        <v>0.106</v>
      </c>
      <c r="P2583" s="8">
        <f>Table2[[#This Row],[pledged]]/Table2[[#This Row],[backers_count]]</f>
        <v>48.18181818181818</v>
      </c>
      <c r="Q2583" t="str">
        <f>LEFT(Table2[[#This Row],[Category and Sub-Category]],FIND("/",Table2[[#This Row],[Category and Sub-Category]],1)-1)</f>
        <v>food</v>
      </c>
      <c r="R2583" t="str">
        <f>RIGHT(Table2[[#This Row],[Category and Sub-Category]],LEN(Table2[[#This Row],[Category and Sub-Category]])-FIND("/",Table2[[#This Row],[Category and Sub-Category]],1))</f>
        <v>food trucks</v>
      </c>
      <c r="S2583" s="13">
        <f>(((Table2[[#This Row],[launched_at]]/60)/60)/24)+DATE(1970,1,1)</f>
        <v>42294.628449074073</v>
      </c>
      <c r="T2583" s="13">
        <f>(((Table2[[#This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Table2[[#This Row],[pledged]]/Table2[[#This Row],[goal]]</f>
        <v>1.1111111111111112E-5</v>
      </c>
      <c r="P2584" s="8">
        <f>Table2[[#This Row],[pledged]]/Table2[[#This Row],[backers_count]]</f>
        <v>1</v>
      </c>
      <c r="Q2584" t="str">
        <f>LEFT(Table2[[#This Row],[Category and Sub-Category]],FIND("/",Table2[[#This Row],[Category and Sub-Category]],1)-1)</f>
        <v>food</v>
      </c>
      <c r="R2584" t="str">
        <f>RIGHT(Table2[[#This Row],[Category and Sub-Category]],LEN(Table2[[#This Row],[Category and Sub-Category]])-FIND("/",Table2[[#This Row],[Category and Sub-Category]],1))</f>
        <v>food trucks</v>
      </c>
      <c r="S2584" s="13">
        <f>(((Table2[[#This Row],[launched_at]]/60)/60)/24)+DATE(1970,1,1)</f>
        <v>42642.988819444443</v>
      </c>
      <c r="T2584" s="13">
        <f>(((Table2[[#This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Table2[[#This Row],[pledged]]/Table2[[#This Row],[goal]]</f>
        <v>5.0000000000000001E-3</v>
      </c>
      <c r="P2585" s="8">
        <f>Table2[[#This Row],[pledged]]/Table2[[#This Row],[backers_count]]</f>
        <v>1</v>
      </c>
      <c r="Q2585" t="str">
        <f>LEFT(Table2[[#This Row],[Category and Sub-Category]],FIND("/",Table2[[#This Row],[Category and Sub-Category]],1)-1)</f>
        <v>food</v>
      </c>
      <c r="R2585" t="str">
        <f>RIGHT(Table2[[#This Row],[Category and Sub-Category]],LEN(Table2[[#This Row],[Category and Sub-Category]])-FIND("/",Table2[[#This Row],[Category and Sub-Category]],1))</f>
        <v>food trucks</v>
      </c>
      <c r="S2585" s="13">
        <f>(((Table2[[#This Row],[launched_at]]/60)/60)/24)+DATE(1970,1,1)</f>
        <v>42019.76944444445</v>
      </c>
      <c r="T2585" s="13">
        <f>(((Table2[[#This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Table2[[#This Row],[pledged]]/Table2[[#This Row],[goal]]</f>
        <v>0</v>
      </c>
      <c r="P2586" s="8" t="e">
        <f>Table2[[#This Row],[pledged]]/Table2[[#This Row],[backers_count]]</f>
        <v>#DIV/0!</v>
      </c>
      <c r="Q2586" t="str">
        <f>LEFT(Table2[[#This Row],[Category and Sub-Category]],FIND("/",Table2[[#This Row],[Category and Sub-Category]],1)-1)</f>
        <v>food</v>
      </c>
      <c r="R2586" t="str">
        <f>RIGHT(Table2[[#This Row],[Category and Sub-Category]],LEN(Table2[[#This Row],[Category and Sub-Category]])-FIND("/",Table2[[#This Row],[Category and Sub-Category]],1))</f>
        <v>food trucks</v>
      </c>
      <c r="S2586" s="13">
        <f>(((Table2[[#This Row],[launched_at]]/60)/60)/24)+DATE(1970,1,1)</f>
        <v>42140.173252314817</v>
      </c>
      <c r="T2586" s="13">
        <f>(((Table2[[#This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Table2[[#This Row],[pledged]]/Table2[[#This Row],[goal]]</f>
        <v>1.6666666666666668E-3</v>
      </c>
      <c r="P2587" s="8">
        <f>Table2[[#This Row],[pledged]]/Table2[[#This Row],[backers_count]]</f>
        <v>50</v>
      </c>
      <c r="Q2587" t="str">
        <f>LEFT(Table2[[#This Row],[Category and Sub-Category]],FIND("/",Table2[[#This Row],[Category and Sub-Category]],1)-1)</f>
        <v>food</v>
      </c>
      <c r="R2587" t="str">
        <f>RIGHT(Table2[[#This Row],[Category and Sub-Category]],LEN(Table2[[#This Row],[Category and Sub-Category]])-FIND("/",Table2[[#This Row],[Category and Sub-Category]],1))</f>
        <v>food trucks</v>
      </c>
      <c r="S2587" s="13">
        <f>(((Table2[[#This Row],[launched_at]]/60)/60)/24)+DATE(1970,1,1)</f>
        <v>41795.963333333333</v>
      </c>
      <c r="T2587" s="13">
        <f>(((Table2[[#This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Table2[[#This Row],[pledged]]/Table2[[#This Row],[goal]]</f>
        <v>1.6666666666666668E-3</v>
      </c>
      <c r="P2588" s="8">
        <f>Table2[[#This Row],[pledged]]/Table2[[#This Row],[backers_count]]</f>
        <v>5</v>
      </c>
      <c r="Q2588" t="str">
        <f>LEFT(Table2[[#This Row],[Category and Sub-Category]],FIND("/",Table2[[#This Row],[Category and Sub-Category]],1)-1)</f>
        <v>food</v>
      </c>
      <c r="R2588" t="str">
        <f>RIGHT(Table2[[#This Row],[Category and Sub-Category]],LEN(Table2[[#This Row],[Category and Sub-Category]])-FIND("/",Table2[[#This Row],[Category and Sub-Category]],1))</f>
        <v>food trucks</v>
      </c>
      <c r="S2588" s="13">
        <f>(((Table2[[#This Row],[launched_at]]/60)/60)/24)+DATE(1970,1,1)</f>
        <v>42333.330277777779</v>
      </c>
      <c r="T2588" s="13">
        <f>(((Table2[[#This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Table2[[#This Row],[pledged]]/Table2[[#This Row],[goal]]</f>
        <v>2.4340000000000001E-2</v>
      </c>
      <c r="P2589" s="8">
        <f>Table2[[#This Row],[pledged]]/Table2[[#This Row],[backers_count]]</f>
        <v>202.83333333333334</v>
      </c>
      <c r="Q2589" t="str">
        <f>LEFT(Table2[[#This Row],[Category and Sub-Category]],FIND("/",Table2[[#This Row],[Category and Sub-Category]],1)-1)</f>
        <v>food</v>
      </c>
      <c r="R2589" t="str">
        <f>RIGHT(Table2[[#This Row],[Category and Sub-Category]],LEN(Table2[[#This Row],[Category and Sub-Category]])-FIND("/",Table2[[#This Row],[Category and Sub-Category]],1))</f>
        <v>food trucks</v>
      </c>
      <c r="S2589" s="13">
        <f>(((Table2[[#This Row],[launched_at]]/60)/60)/24)+DATE(1970,1,1)</f>
        <v>42338.675381944442</v>
      </c>
      <c r="T2589" s="13">
        <f>(((Table2[[#This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Table2[[#This Row],[pledged]]/Table2[[#This Row],[goal]]</f>
        <v>3.8833333333333331E-2</v>
      </c>
      <c r="P2590" s="8">
        <f>Table2[[#This Row],[pledged]]/Table2[[#This Row],[backers_count]]</f>
        <v>29.125</v>
      </c>
      <c r="Q2590" t="str">
        <f>LEFT(Table2[[#This Row],[Category and Sub-Category]],FIND("/",Table2[[#This Row],[Category and Sub-Category]],1)-1)</f>
        <v>food</v>
      </c>
      <c r="R2590" t="str">
        <f>RIGHT(Table2[[#This Row],[Category and Sub-Category]],LEN(Table2[[#This Row],[Category and Sub-Category]])-FIND("/",Table2[[#This Row],[Category and Sub-Category]],1))</f>
        <v>food trucks</v>
      </c>
      <c r="S2590" s="13">
        <f>(((Table2[[#This Row],[launched_at]]/60)/60)/24)+DATE(1970,1,1)</f>
        <v>42042.676226851851</v>
      </c>
      <c r="T2590" s="13">
        <f>(((Table2[[#This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Table2[[#This Row],[pledged]]/Table2[[#This Row],[goal]]</f>
        <v>1E-4</v>
      </c>
      <c r="P2591" s="8">
        <f>Table2[[#This Row],[pledged]]/Table2[[#This Row],[backers_count]]</f>
        <v>5</v>
      </c>
      <c r="Q2591" t="str">
        <f>LEFT(Table2[[#This Row],[Category and Sub-Category]],FIND("/",Table2[[#This Row],[Category and Sub-Category]],1)-1)</f>
        <v>food</v>
      </c>
      <c r="R2591" t="str">
        <f>RIGHT(Table2[[#This Row],[Category and Sub-Category]],LEN(Table2[[#This Row],[Category and Sub-Category]])-FIND("/",Table2[[#This Row],[Category and Sub-Category]],1))</f>
        <v>food trucks</v>
      </c>
      <c r="S2591" s="13">
        <f>(((Table2[[#This Row],[launched_at]]/60)/60)/24)+DATE(1970,1,1)</f>
        <v>42422.536192129628</v>
      </c>
      <c r="T2591" s="13">
        <f>(((Table2[[#This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Table2[[#This Row],[pledged]]/Table2[[#This Row],[goal]]</f>
        <v>0</v>
      </c>
      <c r="P2592" s="8" t="e">
        <f>Table2[[#This Row],[pledged]]/Table2[[#This Row],[backers_count]]</f>
        <v>#DIV/0!</v>
      </c>
      <c r="Q2592" t="str">
        <f>LEFT(Table2[[#This Row],[Category and Sub-Category]],FIND("/",Table2[[#This Row],[Category and Sub-Category]],1)-1)</f>
        <v>food</v>
      </c>
      <c r="R2592" t="str">
        <f>RIGHT(Table2[[#This Row],[Category and Sub-Category]],LEN(Table2[[#This Row],[Category and Sub-Category]])-FIND("/",Table2[[#This Row],[Category and Sub-Category]],1))</f>
        <v>food trucks</v>
      </c>
      <c r="S2592" s="13">
        <f>(((Table2[[#This Row],[launched_at]]/60)/60)/24)+DATE(1970,1,1)</f>
        <v>42388.589085648149</v>
      </c>
      <c r="T2592" s="13">
        <f>(((Table2[[#This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Table2[[#This Row],[pledged]]/Table2[[#This Row],[goal]]</f>
        <v>1.7333333333333333E-2</v>
      </c>
      <c r="P2593" s="8">
        <f>Table2[[#This Row],[pledged]]/Table2[[#This Row],[backers_count]]</f>
        <v>13</v>
      </c>
      <c r="Q2593" t="str">
        <f>LEFT(Table2[[#This Row],[Category and Sub-Category]],FIND("/",Table2[[#This Row],[Category and Sub-Category]],1)-1)</f>
        <v>food</v>
      </c>
      <c r="R2593" t="str">
        <f>RIGHT(Table2[[#This Row],[Category and Sub-Category]],LEN(Table2[[#This Row],[Category and Sub-Category]])-FIND("/",Table2[[#This Row],[Category and Sub-Category]],1))</f>
        <v>food trucks</v>
      </c>
      <c r="S2593" s="13">
        <f>(((Table2[[#This Row],[launched_at]]/60)/60)/24)+DATE(1970,1,1)</f>
        <v>42382.906527777777</v>
      </c>
      <c r="T2593" s="13">
        <f>(((Table2[[#This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Table2[[#This Row],[pledged]]/Table2[[#This Row],[goal]]</f>
        <v>1.6666666666666668E-3</v>
      </c>
      <c r="P2594" s="8">
        <f>Table2[[#This Row],[pledged]]/Table2[[#This Row],[backers_count]]</f>
        <v>50</v>
      </c>
      <c r="Q2594" t="str">
        <f>LEFT(Table2[[#This Row],[Category and Sub-Category]],FIND("/",Table2[[#This Row],[Category and Sub-Category]],1)-1)</f>
        <v>food</v>
      </c>
      <c r="R2594" t="str">
        <f>RIGHT(Table2[[#This Row],[Category and Sub-Category]],LEN(Table2[[#This Row],[Category and Sub-Category]])-FIND("/",Table2[[#This Row],[Category and Sub-Category]],1))</f>
        <v>food trucks</v>
      </c>
      <c r="S2594" s="13">
        <f>(((Table2[[#This Row],[launched_at]]/60)/60)/24)+DATE(1970,1,1)</f>
        <v>41887.801168981481</v>
      </c>
      <c r="T2594" s="13">
        <f>(((Table2[[#This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Table2[[#This Row],[pledged]]/Table2[[#This Row],[goal]]</f>
        <v>0</v>
      </c>
      <c r="P2595" s="8" t="e">
        <f>Table2[[#This Row],[pledged]]/Table2[[#This Row],[backers_count]]</f>
        <v>#DIV/0!</v>
      </c>
      <c r="Q2595" t="str">
        <f>LEFT(Table2[[#This Row],[Category and Sub-Category]],FIND("/",Table2[[#This Row],[Category and Sub-Category]],1)-1)</f>
        <v>food</v>
      </c>
      <c r="R2595" t="str">
        <f>RIGHT(Table2[[#This Row],[Category and Sub-Category]],LEN(Table2[[#This Row],[Category and Sub-Category]])-FIND("/",Table2[[#This Row],[Category and Sub-Category]],1))</f>
        <v>food trucks</v>
      </c>
      <c r="S2595" s="13">
        <f>(((Table2[[#This Row],[launched_at]]/60)/60)/24)+DATE(1970,1,1)</f>
        <v>42089.84520833334</v>
      </c>
      <c r="T2595" s="13">
        <f>(((Table2[[#This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Table2[[#This Row],[pledged]]/Table2[[#This Row],[goal]]</f>
        <v>1.2500000000000001E-5</v>
      </c>
      <c r="P2596" s="8">
        <f>Table2[[#This Row],[pledged]]/Table2[[#This Row],[backers_count]]</f>
        <v>1</v>
      </c>
      <c r="Q2596" t="str">
        <f>LEFT(Table2[[#This Row],[Category and Sub-Category]],FIND("/",Table2[[#This Row],[Category and Sub-Category]],1)-1)</f>
        <v>food</v>
      </c>
      <c r="R2596" t="str">
        <f>RIGHT(Table2[[#This Row],[Category and Sub-Category]],LEN(Table2[[#This Row],[Category and Sub-Category]])-FIND("/",Table2[[#This Row],[Category and Sub-Category]],1))</f>
        <v>food trucks</v>
      </c>
      <c r="S2596" s="13">
        <f>(((Table2[[#This Row],[launched_at]]/60)/60)/24)+DATE(1970,1,1)</f>
        <v>41828.967916666668</v>
      </c>
      <c r="T2596" s="13">
        <f>(((Table2[[#This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Table2[[#This Row],[pledged]]/Table2[[#This Row],[goal]]</f>
        <v>0.12166666666666667</v>
      </c>
      <c r="P2597" s="8">
        <f>Table2[[#This Row],[pledged]]/Table2[[#This Row],[backers_count]]</f>
        <v>96.05263157894737</v>
      </c>
      <c r="Q2597" t="str">
        <f>LEFT(Table2[[#This Row],[Category and Sub-Category]],FIND("/",Table2[[#This Row],[Category and Sub-Category]],1)-1)</f>
        <v>food</v>
      </c>
      <c r="R2597" t="str">
        <f>RIGHT(Table2[[#This Row],[Category and Sub-Category]],LEN(Table2[[#This Row],[Category and Sub-Category]])-FIND("/",Table2[[#This Row],[Category and Sub-Category]],1))</f>
        <v>food trucks</v>
      </c>
      <c r="S2597" s="13">
        <f>(((Table2[[#This Row],[launched_at]]/60)/60)/24)+DATE(1970,1,1)</f>
        <v>42760.244212962964</v>
      </c>
      <c r="T2597" s="13">
        <f>(((Table2[[#This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Table2[[#This Row],[pledged]]/Table2[[#This Row],[goal]]</f>
        <v>0.23588571428571428</v>
      </c>
      <c r="P2598" s="8">
        <f>Table2[[#This Row],[pledged]]/Table2[[#This Row],[backers_count]]</f>
        <v>305.77777777777777</v>
      </c>
      <c r="Q2598" t="str">
        <f>LEFT(Table2[[#This Row],[Category and Sub-Category]],FIND("/",Table2[[#This Row],[Category and Sub-Category]],1)-1)</f>
        <v>food</v>
      </c>
      <c r="R2598" t="str">
        <f>RIGHT(Table2[[#This Row],[Category and Sub-Category]],LEN(Table2[[#This Row],[Category and Sub-Category]])-FIND("/",Table2[[#This Row],[Category and Sub-Category]],1))</f>
        <v>food trucks</v>
      </c>
      <c r="S2598" s="13">
        <f>(((Table2[[#This Row],[launched_at]]/60)/60)/24)+DATE(1970,1,1)</f>
        <v>41828.664456018516</v>
      </c>
      <c r="T2598" s="13">
        <f>(((Table2[[#This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Table2[[#This Row],[pledged]]/Table2[[#This Row],[goal]]</f>
        <v>5.6666666666666664E-2</v>
      </c>
      <c r="P2599" s="8">
        <f>Table2[[#This Row],[pledged]]/Table2[[#This Row],[backers_count]]</f>
        <v>12.142857142857142</v>
      </c>
      <c r="Q2599" t="str">
        <f>LEFT(Table2[[#This Row],[Category and Sub-Category]],FIND("/",Table2[[#This Row],[Category and Sub-Category]],1)-1)</f>
        <v>food</v>
      </c>
      <c r="R2599" t="str">
        <f>RIGHT(Table2[[#This Row],[Category and Sub-Category]],LEN(Table2[[#This Row],[Category and Sub-Category]])-FIND("/",Table2[[#This Row],[Category and Sub-Category]],1))</f>
        <v>food trucks</v>
      </c>
      <c r="S2599" s="13">
        <f>(((Table2[[#This Row],[launched_at]]/60)/60)/24)+DATE(1970,1,1)</f>
        <v>42510.341631944444</v>
      </c>
      <c r="T2599" s="13">
        <f>(((Table2[[#This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Table2[[#This Row],[pledged]]/Table2[[#This Row],[goal]]</f>
        <v>0.39</v>
      </c>
      <c r="P2600" s="8">
        <f>Table2[[#This Row],[pledged]]/Table2[[#This Row],[backers_count]]</f>
        <v>83.571428571428569</v>
      </c>
      <c r="Q2600" t="str">
        <f>LEFT(Table2[[#This Row],[Category and Sub-Category]],FIND("/",Table2[[#This Row],[Category and Sub-Category]],1)-1)</f>
        <v>food</v>
      </c>
      <c r="R2600" t="str">
        <f>RIGHT(Table2[[#This Row],[Category and Sub-Category]],LEN(Table2[[#This Row],[Category and Sub-Category]])-FIND("/",Table2[[#This Row],[Category and Sub-Category]],1))</f>
        <v>food trucks</v>
      </c>
      <c r="S2600" s="13">
        <f>(((Table2[[#This Row],[launched_at]]/60)/60)/24)+DATE(1970,1,1)</f>
        <v>42240.840289351851</v>
      </c>
      <c r="T2600" s="13">
        <f>(((Table2[[#This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Table2[[#This Row],[pledged]]/Table2[[#This Row],[goal]]</f>
        <v>9.9546510341776348E-3</v>
      </c>
      <c r="P2601" s="8">
        <f>Table2[[#This Row],[pledged]]/Table2[[#This Row],[backers_count]]</f>
        <v>18</v>
      </c>
      <c r="Q2601" t="str">
        <f>LEFT(Table2[[#This Row],[Category and Sub-Category]],FIND("/",Table2[[#This Row],[Category and Sub-Category]],1)-1)</f>
        <v>food</v>
      </c>
      <c r="R2601" t="str">
        <f>RIGHT(Table2[[#This Row],[Category and Sub-Category]],LEN(Table2[[#This Row],[Category and Sub-Category]])-FIND("/",Table2[[#This Row],[Category and Sub-Category]],1))</f>
        <v>food trucks</v>
      </c>
      <c r="S2601" s="13">
        <f>(((Table2[[#This Row],[launched_at]]/60)/60)/24)+DATE(1970,1,1)</f>
        <v>41809.754016203704</v>
      </c>
      <c r="T2601" s="13">
        <f>(((Table2[[#This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Table2[[#This Row],[pledged]]/Table2[[#This Row],[goal]]</f>
        <v>6.9320000000000007E-2</v>
      </c>
      <c r="P2602" s="8">
        <f>Table2[[#This Row],[pledged]]/Table2[[#This Row],[backers_count]]</f>
        <v>115.53333333333333</v>
      </c>
      <c r="Q2602" t="str">
        <f>LEFT(Table2[[#This Row],[Category and Sub-Category]],FIND("/",Table2[[#This Row],[Category and Sub-Category]],1)-1)</f>
        <v>food</v>
      </c>
      <c r="R2602" t="str">
        <f>RIGHT(Table2[[#This Row],[Category and Sub-Category]],LEN(Table2[[#This Row],[Category and Sub-Category]])-FIND("/",Table2[[#This Row],[Category and Sub-Category]],1))</f>
        <v>food trucks</v>
      </c>
      <c r="S2602" s="13">
        <f>(((Table2[[#This Row],[launched_at]]/60)/60)/24)+DATE(1970,1,1)</f>
        <v>42394.900462962964</v>
      </c>
      <c r="T2602" s="13">
        <f>(((Table2[[#This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Table2[[#This Row],[pledged]]/Table2[[#This Row],[goal]]</f>
        <v>6.6139999999999999</v>
      </c>
      <c r="P2603" s="8">
        <f>Table2[[#This Row],[pledged]]/Table2[[#This Row],[backers_count]]</f>
        <v>21.900662251655628</v>
      </c>
      <c r="Q2603" t="str">
        <f>LEFT(Table2[[#This Row],[Category and Sub-Category]],FIND("/",Table2[[#This Row],[Category and Sub-Category]],1)-1)</f>
        <v>technology</v>
      </c>
      <c r="R2603" t="str">
        <f>RIGHT(Table2[[#This Row],[Category and Sub-Category]],LEN(Table2[[#This Row],[Category and Sub-Category]])-FIND("/",Table2[[#This Row],[Category and Sub-Category]],1))</f>
        <v>space exploration</v>
      </c>
      <c r="S2603" s="13">
        <f>(((Table2[[#This Row],[launched_at]]/60)/60)/24)+DATE(1970,1,1)</f>
        <v>41150.902187499996</v>
      </c>
      <c r="T2603" s="13">
        <f>(((Table2[[#This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Table2[[#This Row],[pledged]]/Table2[[#This Row],[goal]]</f>
        <v>3.2609166666666667</v>
      </c>
      <c r="P2604" s="8">
        <f>Table2[[#This Row],[pledged]]/Table2[[#This Row],[backers_count]]</f>
        <v>80.022494887525568</v>
      </c>
      <c r="Q2604" t="str">
        <f>LEFT(Table2[[#This Row],[Category and Sub-Category]],FIND("/",Table2[[#This Row],[Category and Sub-Category]],1)-1)</f>
        <v>technology</v>
      </c>
      <c r="R2604" t="str">
        <f>RIGHT(Table2[[#This Row],[Category and Sub-Category]],LEN(Table2[[#This Row],[Category and Sub-Category]])-FIND("/",Table2[[#This Row],[Category and Sub-Category]],1))</f>
        <v>space exploration</v>
      </c>
      <c r="S2604" s="13">
        <f>(((Table2[[#This Row],[launched_at]]/60)/60)/24)+DATE(1970,1,1)</f>
        <v>41915.747314814813</v>
      </c>
      <c r="T2604" s="13">
        <f>(((Table2[[#This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Table2[[#This Row],[pledged]]/Table2[[#This Row],[goal]]</f>
        <v>1.0148571428571429</v>
      </c>
      <c r="P2605" s="8">
        <f>Table2[[#This Row],[pledged]]/Table2[[#This Row],[backers_count]]</f>
        <v>35.520000000000003</v>
      </c>
      <c r="Q2605" t="str">
        <f>LEFT(Table2[[#This Row],[Category and Sub-Category]],FIND("/",Table2[[#This Row],[Category and Sub-Category]],1)-1)</f>
        <v>technology</v>
      </c>
      <c r="R2605" t="str">
        <f>RIGHT(Table2[[#This Row],[Category and Sub-Category]],LEN(Table2[[#This Row],[Category and Sub-Category]])-FIND("/",Table2[[#This Row],[Category and Sub-Category]],1))</f>
        <v>space exploration</v>
      </c>
      <c r="S2605" s="13">
        <f>(((Table2[[#This Row],[launched_at]]/60)/60)/24)+DATE(1970,1,1)</f>
        <v>41617.912662037037</v>
      </c>
      <c r="T2605" s="13">
        <f>(((Table2[[#This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Table2[[#This Row],[pledged]]/Table2[[#This Row],[goal]]</f>
        <v>1.0421799999999999</v>
      </c>
      <c r="P2606" s="8">
        <f>Table2[[#This Row],[pledged]]/Table2[[#This Row],[backers_count]]</f>
        <v>64.933333333333323</v>
      </c>
      <c r="Q2606" t="str">
        <f>LEFT(Table2[[#This Row],[Category and Sub-Category]],FIND("/",Table2[[#This Row],[Category and Sub-Category]],1)-1)</f>
        <v>technology</v>
      </c>
      <c r="R2606" t="str">
        <f>RIGHT(Table2[[#This Row],[Category and Sub-Category]],LEN(Table2[[#This Row],[Category and Sub-Category]])-FIND("/",Table2[[#This Row],[Category and Sub-Category]],1))</f>
        <v>space exploration</v>
      </c>
      <c r="S2606" s="13">
        <f>(((Table2[[#This Row],[launched_at]]/60)/60)/24)+DATE(1970,1,1)</f>
        <v>40998.051192129627</v>
      </c>
      <c r="T2606" s="13">
        <f>(((Table2[[#This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Table2[[#This Row],[pledged]]/Table2[[#This Row],[goal]]</f>
        <v>1.0742157000000001</v>
      </c>
      <c r="P2607" s="8">
        <f>Table2[[#This Row],[pledged]]/Table2[[#This Row],[backers_count]]</f>
        <v>60.965703745743475</v>
      </c>
      <c r="Q2607" t="str">
        <f>LEFT(Table2[[#This Row],[Category and Sub-Category]],FIND("/",Table2[[#This Row],[Category and Sub-Category]],1)-1)</f>
        <v>technology</v>
      </c>
      <c r="R2607" t="str">
        <f>RIGHT(Table2[[#This Row],[Category and Sub-Category]],LEN(Table2[[#This Row],[Category and Sub-Category]])-FIND("/",Table2[[#This Row],[Category and Sub-Category]],1))</f>
        <v>space exploration</v>
      </c>
      <c r="S2607" s="13">
        <f>(((Table2[[#This Row],[launched_at]]/60)/60)/24)+DATE(1970,1,1)</f>
        <v>42508.541550925926</v>
      </c>
      <c r="T2607" s="13">
        <f>(((Table2[[#This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Table2[[#This Row],[pledged]]/Table2[[#This Row],[goal]]</f>
        <v>1.1005454545454545</v>
      </c>
      <c r="P2608" s="8">
        <f>Table2[[#This Row],[pledged]]/Table2[[#This Row],[backers_count]]</f>
        <v>31.444155844155844</v>
      </c>
      <c r="Q2608" t="str">
        <f>LEFT(Table2[[#This Row],[Category and Sub-Category]],FIND("/",Table2[[#This Row],[Category and Sub-Category]],1)-1)</f>
        <v>technology</v>
      </c>
      <c r="R2608" t="str">
        <f>RIGHT(Table2[[#This Row],[Category and Sub-Category]],LEN(Table2[[#This Row],[Category and Sub-Category]])-FIND("/",Table2[[#This Row],[Category and Sub-Category]],1))</f>
        <v>space exploration</v>
      </c>
      <c r="S2608" s="13">
        <f>(((Table2[[#This Row],[launched_at]]/60)/60)/24)+DATE(1970,1,1)</f>
        <v>41726.712754629632</v>
      </c>
      <c r="T2608" s="13">
        <f>(((Table2[[#This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Table2[[#This Row],[pledged]]/Table2[[#This Row],[goal]]</f>
        <v>4.077</v>
      </c>
      <c r="P2609" s="8">
        <f>Table2[[#This Row],[pledged]]/Table2[[#This Row],[backers_count]]</f>
        <v>81.949748743718587</v>
      </c>
      <c r="Q2609" t="str">
        <f>LEFT(Table2[[#This Row],[Category and Sub-Category]],FIND("/",Table2[[#This Row],[Category and Sub-Category]],1)-1)</f>
        <v>technology</v>
      </c>
      <c r="R2609" t="str">
        <f>RIGHT(Table2[[#This Row],[Category and Sub-Category]],LEN(Table2[[#This Row],[Category and Sub-Category]])-FIND("/",Table2[[#This Row],[Category and Sub-Category]],1))</f>
        <v>space exploration</v>
      </c>
      <c r="S2609" s="13">
        <f>(((Table2[[#This Row],[launched_at]]/60)/60)/24)+DATE(1970,1,1)</f>
        <v>42184.874675925923</v>
      </c>
      <c r="T2609" s="13">
        <f>(((Table2[[#This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Table2[[#This Row],[pledged]]/Table2[[#This Row],[goal]]</f>
        <v>2.2392500000000002</v>
      </c>
      <c r="P2610" s="8">
        <f>Table2[[#This Row],[pledged]]/Table2[[#This Row],[backers_count]]</f>
        <v>58.92763157894737</v>
      </c>
      <c r="Q2610" t="str">
        <f>LEFT(Table2[[#This Row],[Category and Sub-Category]],FIND("/",Table2[[#This Row],[Category and Sub-Category]],1)-1)</f>
        <v>technology</v>
      </c>
      <c r="R2610" t="str">
        <f>RIGHT(Table2[[#This Row],[Category and Sub-Category]],LEN(Table2[[#This Row],[Category and Sub-Category]])-FIND("/",Table2[[#This Row],[Category and Sub-Category]],1))</f>
        <v>space exploration</v>
      </c>
      <c r="S2610" s="13">
        <f>(((Table2[[#This Row],[launched_at]]/60)/60)/24)+DATE(1970,1,1)</f>
        <v>42767.801712962959</v>
      </c>
      <c r="T2610" s="13">
        <f>(((Table2[[#This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Table2[[#This Row],[pledged]]/Table2[[#This Row],[goal]]</f>
        <v>3.038011142857143</v>
      </c>
      <c r="P2611" s="8">
        <f>Table2[[#This Row],[pledged]]/Table2[[#This Row],[backers_count]]</f>
        <v>157.29347633136095</v>
      </c>
      <c r="Q2611" t="str">
        <f>LEFT(Table2[[#This Row],[Category and Sub-Category]],FIND("/",Table2[[#This Row],[Category and Sub-Category]],1)-1)</f>
        <v>technology</v>
      </c>
      <c r="R2611" t="str">
        <f>RIGHT(Table2[[#This Row],[Category and Sub-Category]],LEN(Table2[[#This Row],[Category and Sub-Category]])-FIND("/",Table2[[#This Row],[Category and Sub-Category]],1))</f>
        <v>space exploration</v>
      </c>
      <c r="S2611" s="13">
        <f>(((Table2[[#This Row],[launched_at]]/60)/60)/24)+DATE(1970,1,1)</f>
        <v>41075.237858796296</v>
      </c>
      <c r="T2611" s="13">
        <f>(((Table2[[#This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Table2[[#This Row],[pledged]]/Table2[[#This Row],[goal]]</f>
        <v>1.4132510432681749</v>
      </c>
      <c r="P2612" s="8">
        <f>Table2[[#This Row],[pledged]]/Table2[[#This Row],[backers_count]]</f>
        <v>55.758509532062391</v>
      </c>
      <c r="Q2612" t="str">
        <f>LEFT(Table2[[#This Row],[Category and Sub-Category]],FIND("/",Table2[[#This Row],[Category and Sub-Category]],1)-1)</f>
        <v>technology</v>
      </c>
      <c r="R2612" t="str">
        <f>RIGHT(Table2[[#This Row],[Category and Sub-Category]],LEN(Table2[[#This Row],[Category and Sub-Category]])-FIND("/",Table2[[#This Row],[Category and Sub-Category]],1))</f>
        <v>space exploration</v>
      </c>
      <c r="S2612" s="13">
        <f>(((Table2[[#This Row],[launched_at]]/60)/60)/24)+DATE(1970,1,1)</f>
        <v>42564.881076388891</v>
      </c>
      <c r="T2612" s="13">
        <f>(((Table2[[#This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Table2[[#This Row],[pledged]]/Table2[[#This Row],[goal]]</f>
        <v>27.906363636363636</v>
      </c>
      <c r="P2613" s="8">
        <f>Table2[[#This Row],[pledged]]/Table2[[#This Row],[backers_count]]</f>
        <v>83.802893802893806</v>
      </c>
      <c r="Q2613" t="str">
        <f>LEFT(Table2[[#This Row],[Category and Sub-Category]],FIND("/",Table2[[#This Row],[Category and Sub-Category]],1)-1)</f>
        <v>technology</v>
      </c>
      <c r="R2613" t="str">
        <f>RIGHT(Table2[[#This Row],[Category and Sub-Category]],LEN(Table2[[#This Row],[Category and Sub-Category]])-FIND("/",Table2[[#This Row],[Category and Sub-Category]],1))</f>
        <v>space exploration</v>
      </c>
      <c r="S2613" s="13">
        <f>(((Table2[[#This Row],[launched_at]]/60)/60)/24)+DATE(1970,1,1)</f>
        <v>42704.335810185185</v>
      </c>
      <c r="T2613" s="13">
        <f>(((Table2[[#This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Table2[[#This Row],[pledged]]/Table2[[#This Row],[goal]]</f>
        <v>1.7176130000000001</v>
      </c>
      <c r="P2614" s="8">
        <f>Table2[[#This Row],[pledged]]/Table2[[#This Row],[backers_count]]</f>
        <v>58.422210884353746</v>
      </c>
      <c r="Q2614" t="str">
        <f>LEFT(Table2[[#This Row],[Category and Sub-Category]],FIND("/",Table2[[#This Row],[Category and Sub-Category]],1)-1)</f>
        <v>technology</v>
      </c>
      <c r="R2614" t="str">
        <f>RIGHT(Table2[[#This Row],[Category and Sub-Category]],LEN(Table2[[#This Row],[Category and Sub-Category]])-FIND("/",Table2[[#This Row],[Category and Sub-Category]],1))</f>
        <v>space exploration</v>
      </c>
      <c r="S2614" s="13">
        <f>(((Table2[[#This Row],[launched_at]]/60)/60)/24)+DATE(1970,1,1)</f>
        <v>41982.143171296295</v>
      </c>
      <c r="T2614" s="13">
        <f>(((Table2[[#This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Table2[[#This Row],[pledged]]/Table2[[#This Row],[goal]]</f>
        <v>1.0101333333333333</v>
      </c>
      <c r="P2615" s="8">
        <f>Table2[[#This Row],[pledged]]/Table2[[#This Row],[backers_count]]</f>
        <v>270.57142857142856</v>
      </c>
      <c r="Q2615" t="str">
        <f>LEFT(Table2[[#This Row],[Category and Sub-Category]],FIND("/",Table2[[#This Row],[Category and Sub-Category]],1)-1)</f>
        <v>technology</v>
      </c>
      <c r="R2615" t="str">
        <f>RIGHT(Table2[[#This Row],[Category and Sub-Category]],LEN(Table2[[#This Row],[Category and Sub-Category]])-FIND("/",Table2[[#This Row],[Category and Sub-Category]],1))</f>
        <v>space exploration</v>
      </c>
      <c r="S2615" s="13">
        <f>(((Table2[[#This Row],[launched_at]]/60)/60)/24)+DATE(1970,1,1)</f>
        <v>41143.81821759259</v>
      </c>
      <c r="T2615" s="13">
        <f>(((Table2[[#This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Table2[[#This Row],[pledged]]/Table2[[#This Row],[goal]]</f>
        <v>1.02</v>
      </c>
      <c r="P2616" s="8">
        <f>Table2[[#This Row],[pledged]]/Table2[[#This Row],[backers_count]]</f>
        <v>107.1</v>
      </c>
      <c r="Q2616" t="str">
        <f>LEFT(Table2[[#This Row],[Category and Sub-Category]],FIND("/",Table2[[#This Row],[Category and Sub-Category]],1)-1)</f>
        <v>technology</v>
      </c>
      <c r="R2616" t="str">
        <f>RIGHT(Table2[[#This Row],[Category and Sub-Category]],LEN(Table2[[#This Row],[Category and Sub-Category]])-FIND("/",Table2[[#This Row],[Category and Sub-Category]],1))</f>
        <v>space exploration</v>
      </c>
      <c r="S2616" s="13">
        <f>(((Table2[[#This Row],[launched_at]]/60)/60)/24)+DATE(1970,1,1)</f>
        <v>41730.708472222221</v>
      </c>
      <c r="T2616" s="13">
        <f>(((Table2[[#This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Table2[[#This Row],[pledged]]/Table2[[#This Row],[goal]]</f>
        <v>1.6976511744127936</v>
      </c>
      <c r="P2617" s="8">
        <f>Table2[[#This Row],[pledged]]/Table2[[#This Row],[backers_count]]</f>
        <v>47.180555555555557</v>
      </c>
      <c r="Q2617" t="str">
        <f>LEFT(Table2[[#This Row],[Category and Sub-Category]],FIND("/",Table2[[#This Row],[Category and Sub-Category]],1)-1)</f>
        <v>technology</v>
      </c>
      <c r="R2617" t="str">
        <f>RIGHT(Table2[[#This Row],[Category and Sub-Category]],LEN(Table2[[#This Row],[Category and Sub-Category]])-FIND("/",Table2[[#This Row],[Category and Sub-Category]],1))</f>
        <v>space exploration</v>
      </c>
      <c r="S2617" s="13">
        <f>(((Table2[[#This Row],[launched_at]]/60)/60)/24)+DATE(1970,1,1)</f>
        <v>42453.49726851852</v>
      </c>
      <c r="T2617" s="13">
        <f>(((Table2[[#This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Table2[[#This Row],[pledged]]/Table2[[#This Row],[goal]]</f>
        <v>1.14534</v>
      </c>
      <c r="P2618" s="8">
        <f>Table2[[#This Row],[pledged]]/Table2[[#This Row],[backers_count]]</f>
        <v>120.30882352941177</v>
      </c>
      <c r="Q2618" t="str">
        <f>LEFT(Table2[[#This Row],[Category and Sub-Category]],FIND("/",Table2[[#This Row],[Category and Sub-Category]],1)-1)</f>
        <v>technology</v>
      </c>
      <c r="R2618" t="str">
        <f>RIGHT(Table2[[#This Row],[Category and Sub-Category]],LEN(Table2[[#This Row],[Category and Sub-Category]])-FIND("/",Table2[[#This Row],[Category and Sub-Category]],1))</f>
        <v>space exploration</v>
      </c>
      <c r="S2618" s="13">
        <f>(((Table2[[#This Row],[launched_at]]/60)/60)/24)+DATE(1970,1,1)</f>
        <v>42211.99454861111</v>
      </c>
      <c r="T2618" s="13">
        <f>(((Table2[[#This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Table2[[#This Row],[pledged]]/Table2[[#This Row],[goal]]</f>
        <v>8.7759999999999998</v>
      </c>
      <c r="P2619" s="8">
        <f>Table2[[#This Row],[pledged]]/Table2[[#This Row],[backers_count]]</f>
        <v>27.59748427672956</v>
      </c>
      <c r="Q2619" t="str">
        <f>LEFT(Table2[[#This Row],[Category and Sub-Category]],FIND("/",Table2[[#This Row],[Category and Sub-Category]],1)-1)</f>
        <v>technology</v>
      </c>
      <c r="R2619" t="str">
        <f>RIGHT(Table2[[#This Row],[Category and Sub-Category]],LEN(Table2[[#This Row],[Category and Sub-Category]])-FIND("/",Table2[[#This Row],[Category and Sub-Category]],1))</f>
        <v>space exploration</v>
      </c>
      <c r="S2619" s="13">
        <f>(((Table2[[#This Row],[launched_at]]/60)/60)/24)+DATE(1970,1,1)</f>
        <v>41902.874432870369</v>
      </c>
      <c r="T2619" s="13">
        <f>(((Table2[[#This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Table2[[#This Row],[pledged]]/Table2[[#This Row],[goal]]</f>
        <v>1.0538666666666667</v>
      </c>
      <c r="P2620" s="8">
        <f>Table2[[#This Row],[pledged]]/Table2[[#This Row],[backers_count]]</f>
        <v>205.2987012987013</v>
      </c>
      <c r="Q2620" t="str">
        <f>LEFT(Table2[[#This Row],[Category and Sub-Category]],FIND("/",Table2[[#This Row],[Category and Sub-Category]],1)-1)</f>
        <v>technology</v>
      </c>
      <c r="R2620" t="str">
        <f>RIGHT(Table2[[#This Row],[Category and Sub-Category]],LEN(Table2[[#This Row],[Category and Sub-Category]])-FIND("/",Table2[[#This Row],[Category and Sub-Category]],1))</f>
        <v>space exploration</v>
      </c>
      <c r="S2620" s="13">
        <f>(((Table2[[#This Row],[launched_at]]/60)/60)/24)+DATE(1970,1,1)</f>
        <v>42279.792372685188</v>
      </c>
      <c r="T2620" s="13">
        <f>(((Table2[[#This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Table2[[#This Row],[pledged]]/Table2[[#This Row],[goal]]</f>
        <v>1.8839999999999999</v>
      </c>
      <c r="P2621" s="8">
        <f>Table2[[#This Row],[pledged]]/Table2[[#This Row],[backers_count]]</f>
        <v>35.547169811320757</v>
      </c>
      <c r="Q2621" t="str">
        <f>LEFT(Table2[[#This Row],[Category and Sub-Category]],FIND("/",Table2[[#This Row],[Category and Sub-Category]],1)-1)</f>
        <v>technology</v>
      </c>
      <c r="R2621" t="str">
        <f>RIGHT(Table2[[#This Row],[Category and Sub-Category]],LEN(Table2[[#This Row],[Category and Sub-Category]])-FIND("/",Table2[[#This Row],[Category and Sub-Category]],1))</f>
        <v>space exploration</v>
      </c>
      <c r="S2621" s="13">
        <f>(((Table2[[#This Row],[launched_at]]/60)/60)/24)+DATE(1970,1,1)</f>
        <v>42273.884305555555</v>
      </c>
      <c r="T2621" s="13">
        <f>(((Table2[[#This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Table2[[#This Row],[pledged]]/Table2[[#This Row],[goal]]</f>
        <v>1.436523076923077</v>
      </c>
      <c r="P2622" s="8">
        <f>Table2[[#This Row],[pledged]]/Table2[[#This Row],[backers_count]]</f>
        <v>74.639488409272587</v>
      </c>
      <c r="Q2622" t="str">
        <f>LEFT(Table2[[#This Row],[Category and Sub-Category]],FIND("/",Table2[[#This Row],[Category and Sub-Category]],1)-1)</f>
        <v>technology</v>
      </c>
      <c r="R2622" t="str">
        <f>RIGHT(Table2[[#This Row],[Category and Sub-Category]],LEN(Table2[[#This Row],[Category and Sub-Category]])-FIND("/",Table2[[#This Row],[Category and Sub-Category]],1))</f>
        <v>space exploration</v>
      </c>
      <c r="S2622" s="13">
        <f>(((Table2[[#This Row],[launched_at]]/60)/60)/24)+DATE(1970,1,1)</f>
        <v>42251.16715277778</v>
      </c>
      <c r="T2622" s="13">
        <f>(((Table2[[#This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Table2[[#This Row],[pledged]]/Table2[[#This Row],[goal]]</f>
        <v>1.4588000000000001</v>
      </c>
      <c r="P2623" s="8">
        <f>Table2[[#This Row],[pledged]]/Table2[[#This Row],[backers_count]]</f>
        <v>47.058064516129029</v>
      </c>
      <c r="Q2623" t="str">
        <f>LEFT(Table2[[#This Row],[Category and Sub-Category]],FIND("/",Table2[[#This Row],[Category and Sub-Category]],1)-1)</f>
        <v>technology</v>
      </c>
      <c r="R2623" t="str">
        <f>RIGHT(Table2[[#This Row],[Category and Sub-Category]],LEN(Table2[[#This Row],[Category and Sub-Category]])-FIND("/",Table2[[#This Row],[Category and Sub-Category]],1))</f>
        <v>space exploration</v>
      </c>
      <c r="S2623" s="13">
        <f>(((Table2[[#This Row],[launched_at]]/60)/60)/24)+DATE(1970,1,1)</f>
        <v>42115.74754629629</v>
      </c>
      <c r="T2623" s="13">
        <f>(((Table2[[#This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Table2[[#This Row],[pledged]]/Table2[[#This Row],[goal]]</f>
        <v>1.3118399999999999</v>
      </c>
      <c r="P2624" s="8">
        <f>Table2[[#This Row],[pledged]]/Table2[[#This Row],[backers_count]]</f>
        <v>26.591351351351353</v>
      </c>
      <c r="Q2624" t="str">
        <f>LEFT(Table2[[#This Row],[Category and Sub-Category]],FIND("/",Table2[[#This Row],[Category and Sub-Category]],1)-1)</f>
        <v>technology</v>
      </c>
      <c r="R2624" t="str">
        <f>RIGHT(Table2[[#This Row],[Category and Sub-Category]],LEN(Table2[[#This Row],[Category and Sub-Category]])-FIND("/",Table2[[#This Row],[Category and Sub-Category]],1))</f>
        <v>space exploration</v>
      </c>
      <c r="S2624" s="13">
        <f>(((Table2[[#This Row],[launched_at]]/60)/60)/24)+DATE(1970,1,1)</f>
        <v>42689.74324074074</v>
      </c>
      <c r="T2624" s="13">
        <f>(((Table2[[#This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Table2[[#This Row],[pledged]]/Table2[[#This Row],[goal]]</f>
        <v>1.1399999999999999</v>
      </c>
      <c r="P2625" s="8">
        <f>Table2[[#This Row],[pledged]]/Table2[[#This Row],[backers_count]]</f>
        <v>36.774193548387096</v>
      </c>
      <c r="Q2625" t="str">
        <f>LEFT(Table2[[#This Row],[Category and Sub-Category]],FIND("/",Table2[[#This Row],[Category and Sub-Category]],1)-1)</f>
        <v>technology</v>
      </c>
      <c r="R2625" t="str">
        <f>RIGHT(Table2[[#This Row],[Category and Sub-Category]],LEN(Table2[[#This Row],[Category and Sub-Category]])-FIND("/",Table2[[#This Row],[Category and Sub-Category]],1))</f>
        <v>space exploration</v>
      </c>
      <c r="S2625" s="13">
        <f>(((Table2[[#This Row],[launched_at]]/60)/60)/24)+DATE(1970,1,1)</f>
        <v>42692.256550925929</v>
      </c>
      <c r="T2625" s="13">
        <f>(((Table2[[#This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Table2[[#This Row],[pledged]]/Table2[[#This Row],[goal]]</f>
        <v>13.794206249999998</v>
      </c>
      <c r="P2626" s="8">
        <f>Table2[[#This Row],[pledged]]/Table2[[#This Row],[backers_count]]</f>
        <v>31.820544982698959</v>
      </c>
      <c r="Q2626" t="str">
        <f>LEFT(Table2[[#This Row],[Category and Sub-Category]],FIND("/",Table2[[#This Row],[Category and Sub-Category]],1)-1)</f>
        <v>technology</v>
      </c>
      <c r="R2626" t="str">
        <f>RIGHT(Table2[[#This Row],[Category and Sub-Category]],LEN(Table2[[#This Row],[Category and Sub-Category]])-FIND("/",Table2[[#This Row],[Category and Sub-Category]],1))</f>
        <v>space exploration</v>
      </c>
      <c r="S2626" s="13">
        <f>(((Table2[[#This Row],[launched_at]]/60)/60)/24)+DATE(1970,1,1)</f>
        <v>41144.42155092593</v>
      </c>
      <c r="T2626" s="13">
        <f>(((Table2[[#This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Table2[[#This Row],[pledged]]/Table2[[#This Row],[goal]]</f>
        <v>9.56</v>
      </c>
      <c r="P2627" s="8">
        <f>Table2[[#This Row],[pledged]]/Table2[[#This Row],[backers_count]]</f>
        <v>27.576923076923077</v>
      </c>
      <c r="Q2627" t="str">
        <f>LEFT(Table2[[#This Row],[Category and Sub-Category]],FIND("/",Table2[[#This Row],[Category and Sub-Category]],1)-1)</f>
        <v>technology</v>
      </c>
      <c r="R2627" t="str">
        <f>RIGHT(Table2[[#This Row],[Category and Sub-Category]],LEN(Table2[[#This Row],[Category and Sub-Category]])-FIND("/",Table2[[#This Row],[Category and Sub-Category]],1))</f>
        <v>space exploration</v>
      </c>
      <c r="S2627" s="13">
        <f>(((Table2[[#This Row],[launched_at]]/60)/60)/24)+DATE(1970,1,1)</f>
        <v>42658.810277777782</v>
      </c>
      <c r="T2627" s="13">
        <f>(((Table2[[#This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Table2[[#This Row],[pledged]]/Table2[[#This Row],[goal]]</f>
        <v>1.1200000000000001</v>
      </c>
      <c r="P2628" s="8">
        <f>Table2[[#This Row],[pledged]]/Table2[[#This Row],[backers_count]]</f>
        <v>56</v>
      </c>
      <c r="Q2628" t="str">
        <f>LEFT(Table2[[#This Row],[Category and Sub-Category]],FIND("/",Table2[[#This Row],[Category and Sub-Category]],1)-1)</f>
        <v>technology</v>
      </c>
      <c r="R2628" t="str">
        <f>RIGHT(Table2[[#This Row],[Category and Sub-Category]],LEN(Table2[[#This Row],[Category and Sub-Category]])-FIND("/",Table2[[#This Row],[Category and Sub-Category]],1))</f>
        <v>space exploration</v>
      </c>
      <c r="S2628" s="13">
        <f>(((Table2[[#This Row],[launched_at]]/60)/60)/24)+DATE(1970,1,1)</f>
        <v>42128.628113425926</v>
      </c>
      <c r="T2628" s="13">
        <f>(((Table2[[#This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Table2[[#This Row],[pledged]]/Table2[[#This Row],[goal]]</f>
        <v>6.4666666666666668</v>
      </c>
      <c r="P2629" s="8">
        <f>Table2[[#This Row],[pledged]]/Table2[[#This Row],[backers_count]]</f>
        <v>21.555555555555557</v>
      </c>
      <c r="Q2629" t="str">
        <f>LEFT(Table2[[#This Row],[Category and Sub-Category]],FIND("/",Table2[[#This Row],[Category and Sub-Category]],1)-1)</f>
        <v>technology</v>
      </c>
      <c r="R2629" t="str">
        <f>RIGHT(Table2[[#This Row],[Category and Sub-Category]],LEN(Table2[[#This Row],[Category and Sub-Category]])-FIND("/",Table2[[#This Row],[Category and Sub-Category]],1))</f>
        <v>space exploration</v>
      </c>
      <c r="S2629" s="13">
        <f>(((Table2[[#This Row],[launched_at]]/60)/60)/24)+DATE(1970,1,1)</f>
        <v>42304.829409722224</v>
      </c>
      <c r="T2629" s="13">
        <f>(((Table2[[#This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Table2[[#This Row],[pledged]]/Table2[[#This Row],[goal]]</f>
        <v>1.1036948748510131</v>
      </c>
      <c r="P2630" s="8">
        <f>Table2[[#This Row],[pledged]]/Table2[[#This Row],[backers_count]]</f>
        <v>44.095238095238095</v>
      </c>
      <c r="Q2630" t="str">
        <f>LEFT(Table2[[#This Row],[Category and Sub-Category]],FIND("/",Table2[[#This Row],[Category and Sub-Category]],1)-1)</f>
        <v>technology</v>
      </c>
      <c r="R2630" t="str">
        <f>RIGHT(Table2[[#This Row],[Category and Sub-Category]],LEN(Table2[[#This Row],[Category and Sub-Category]])-FIND("/",Table2[[#This Row],[Category and Sub-Category]],1))</f>
        <v>space exploration</v>
      </c>
      <c r="S2630" s="13">
        <f>(((Table2[[#This Row],[launched_at]]/60)/60)/24)+DATE(1970,1,1)</f>
        <v>41953.966053240743</v>
      </c>
      <c r="T2630" s="13">
        <f>(((Table2[[#This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Table2[[#This Row],[pledged]]/Table2[[#This Row],[goal]]</f>
        <v>1.2774000000000001</v>
      </c>
      <c r="P2631" s="8">
        <f>Table2[[#This Row],[pledged]]/Table2[[#This Row],[backers_count]]</f>
        <v>63.87</v>
      </c>
      <c r="Q2631" t="str">
        <f>LEFT(Table2[[#This Row],[Category and Sub-Category]],FIND("/",Table2[[#This Row],[Category and Sub-Category]],1)-1)</f>
        <v>technology</v>
      </c>
      <c r="R2631" t="str">
        <f>RIGHT(Table2[[#This Row],[Category and Sub-Category]],LEN(Table2[[#This Row],[Category and Sub-Category]])-FIND("/",Table2[[#This Row],[Category and Sub-Category]],1))</f>
        <v>space exploration</v>
      </c>
      <c r="S2631" s="13">
        <f>(((Table2[[#This Row],[launched_at]]/60)/60)/24)+DATE(1970,1,1)</f>
        <v>42108.538449074069</v>
      </c>
      <c r="T2631" s="13">
        <f>(((Table2[[#This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Table2[[#This Row],[pledged]]/Table2[[#This Row],[goal]]</f>
        <v>1.579</v>
      </c>
      <c r="P2632" s="8">
        <f>Table2[[#This Row],[pledged]]/Table2[[#This Row],[backers_count]]</f>
        <v>38.987654320987652</v>
      </c>
      <c r="Q2632" t="str">
        <f>LEFT(Table2[[#This Row],[Category and Sub-Category]],FIND("/",Table2[[#This Row],[Category and Sub-Category]],1)-1)</f>
        <v>technology</v>
      </c>
      <c r="R2632" t="str">
        <f>RIGHT(Table2[[#This Row],[Category and Sub-Category]],LEN(Table2[[#This Row],[Category and Sub-Category]])-FIND("/",Table2[[#This Row],[Category and Sub-Category]],1))</f>
        <v>space exploration</v>
      </c>
      <c r="S2632" s="13">
        <f>(((Table2[[#This Row],[launched_at]]/60)/60)/24)+DATE(1970,1,1)</f>
        <v>42524.105462962965</v>
      </c>
      <c r="T2632" s="13">
        <f>(((Table2[[#This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Table2[[#This Row],[pledged]]/Table2[[#This Row],[goal]]</f>
        <v>1.1466525000000001</v>
      </c>
      <c r="P2633" s="8">
        <f>Table2[[#This Row],[pledged]]/Table2[[#This Row],[backers_count]]</f>
        <v>80.185489510489504</v>
      </c>
      <c r="Q2633" t="str">
        <f>LEFT(Table2[[#This Row],[Category and Sub-Category]],FIND("/",Table2[[#This Row],[Category and Sub-Category]],1)-1)</f>
        <v>technology</v>
      </c>
      <c r="R2633" t="str">
        <f>RIGHT(Table2[[#This Row],[Category and Sub-Category]],LEN(Table2[[#This Row],[Category and Sub-Category]])-FIND("/",Table2[[#This Row],[Category and Sub-Category]],1))</f>
        <v>space exploration</v>
      </c>
      <c r="S2633" s="13">
        <f>(((Table2[[#This Row],[launched_at]]/60)/60)/24)+DATE(1970,1,1)</f>
        <v>42218.169293981482</v>
      </c>
      <c r="T2633" s="13">
        <f>(((Table2[[#This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Table2[[#This Row],[pledged]]/Table2[[#This Row],[goal]]</f>
        <v>1.3700934579439252</v>
      </c>
      <c r="P2634" s="8">
        <f>Table2[[#This Row],[pledged]]/Table2[[#This Row],[backers_count]]</f>
        <v>34.904761904761905</v>
      </c>
      <c r="Q2634" t="str">
        <f>LEFT(Table2[[#This Row],[Category and Sub-Category]],FIND("/",Table2[[#This Row],[Category and Sub-Category]],1)-1)</f>
        <v>technology</v>
      </c>
      <c r="R2634" t="str">
        <f>RIGHT(Table2[[#This Row],[Category and Sub-Category]],LEN(Table2[[#This Row],[Category and Sub-Category]])-FIND("/",Table2[[#This Row],[Category and Sub-Category]],1))</f>
        <v>space exploration</v>
      </c>
      <c r="S2634" s="13">
        <f>(((Table2[[#This Row],[launched_at]]/60)/60)/24)+DATE(1970,1,1)</f>
        <v>42494.061793981484</v>
      </c>
      <c r="T2634" s="13">
        <f>(((Table2[[#This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Table2[[#This Row],[pledged]]/Table2[[#This Row],[goal]]</f>
        <v>3.5461999999999998</v>
      </c>
      <c r="P2635" s="8">
        <f>Table2[[#This Row],[pledged]]/Table2[[#This Row],[backers_count]]</f>
        <v>89.100502512562812</v>
      </c>
      <c r="Q2635" t="str">
        <f>LEFT(Table2[[#This Row],[Category and Sub-Category]],FIND("/",Table2[[#This Row],[Category and Sub-Category]],1)-1)</f>
        <v>technology</v>
      </c>
      <c r="R2635" t="str">
        <f>RIGHT(Table2[[#This Row],[Category and Sub-Category]],LEN(Table2[[#This Row],[Category and Sub-Category]])-FIND("/",Table2[[#This Row],[Category and Sub-Category]],1))</f>
        <v>space exploration</v>
      </c>
      <c r="S2635" s="13">
        <f>(((Table2[[#This Row],[launched_at]]/60)/60)/24)+DATE(1970,1,1)</f>
        <v>41667.823287037041</v>
      </c>
      <c r="T2635" s="13">
        <f>(((Table2[[#This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Table2[[#This Row],[pledged]]/Table2[[#This Row],[goal]]</f>
        <v>1.0602150537634409</v>
      </c>
      <c r="P2636" s="8">
        <f>Table2[[#This Row],[pledged]]/Table2[[#This Row],[backers_count]]</f>
        <v>39.44</v>
      </c>
      <c r="Q2636" t="str">
        <f>LEFT(Table2[[#This Row],[Category and Sub-Category]],FIND("/",Table2[[#This Row],[Category and Sub-Category]],1)-1)</f>
        <v>technology</v>
      </c>
      <c r="R2636" t="str">
        <f>RIGHT(Table2[[#This Row],[Category and Sub-Category]],LEN(Table2[[#This Row],[Category and Sub-Category]])-FIND("/",Table2[[#This Row],[Category and Sub-Category]],1))</f>
        <v>space exploration</v>
      </c>
      <c r="S2636" s="13">
        <f>(((Table2[[#This Row],[launched_at]]/60)/60)/24)+DATE(1970,1,1)</f>
        <v>42612.656493055561</v>
      </c>
      <c r="T2636" s="13">
        <f>(((Table2[[#This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Table2[[#This Row],[pledged]]/Table2[[#This Row],[goal]]</f>
        <v>1</v>
      </c>
      <c r="P2637" s="8">
        <f>Table2[[#This Row],[pledged]]/Table2[[#This Row],[backers_count]]</f>
        <v>136.9047619047619</v>
      </c>
      <c r="Q2637" t="str">
        <f>LEFT(Table2[[#This Row],[Category and Sub-Category]],FIND("/",Table2[[#This Row],[Category and Sub-Category]],1)-1)</f>
        <v>technology</v>
      </c>
      <c r="R2637" t="str">
        <f>RIGHT(Table2[[#This Row],[Category and Sub-Category]],LEN(Table2[[#This Row],[Category and Sub-Category]])-FIND("/",Table2[[#This Row],[Category and Sub-Category]],1))</f>
        <v>space exploration</v>
      </c>
      <c r="S2637" s="13">
        <f>(((Table2[[#This Row],[launched_at]]/60)/60)/24)+DATE(1970,1,1)</f>
        <v>42037.950937500005</v>
      </c>
      <c r="T2637" s="13">
        <f>(((Table2[[#This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Table2[[#This Row],[pledged]]/Table2[[#This Row],[goal]]</f>
        <v>1.873</v>
      </c>
      <c r="P2638" s="8">
        <f>Table2[[#This Row],[pledged]]/Table2[[#This Row],[backers_count]]</f>
        <v>37.46</v>
      </c>
      <c r="Q2638" t="str">
        <f>LEFT(Table2[[#This Row],[Category and Sub-Category]],FIND("/",Table2[[#This Row],[Category and Sub-Category]],1)-1)</f>
        <v>technology</v>
      </c>
      <c r="R2638" t="str">
        <f>RIGHT(Table2[[#This Row],[Category and Sub-Category]],LEN(Table2[[#This Row],[Category and Sub-Category]])-FIND("/",Table2[[#This Row],[Category and Sub-Category]],1))</f>
        <v>space exploration</v>
      </c>
      <c r="S2638" s="13">
        <f>(((Table2[[#This Row],[launched_at]]/60)/60)/24)+DATE(1970,1,1)</f>
        <v>42636.614745370374</v>
      </c>
      <c r="T2638" s="13">
        <f>(((Table2[[#This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Table2[[#This Row],[pledged]]/Table2[[#This Row],[goal]]</f>
        <v>1.6619999999999999</v>
      </c>
      <c r="P2639" s="8">
        <f>Table2[[#This Row],[pledged]]/Table2[[#This Row],[backers_count]]</f>
        <v>31.96153846153846</v>
      </c>
      <c r="Q2639" t="str">
        <f>LEFT(Table2[[#This Row],[Category and Sub-Category]],FIND("/",Table2[[#This Row],[Category and Sub-Category]],1)-1)</f>
        <v>technology</v>
      </c>
      <c r="R2639" t="str">
        <f>RIGHT(Table2[[#This Row],[Category and Sub-Category]],LEN(Table2[[#This Row],[Category and Sub-Category]])-FIND("/",Table2[[#This Row],[Category and Sub-Category]],1))</f>
        <v>space exploration</v>
      </c>
      <c r="S2639" s="13">
        <f>(((Table2[[#This Row],[launched_at]]/60)/60)/24)+DATE(1970,1,1)</f>
        <v>42639.549479166672</v>
      </c>
      <c r="T2639" s="13">
        <f>(((Table2[[#This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Table2[[#This Row],[pledged]]/Table2[[#This Row],[goal]]</f>
        <v>1.0172910662824208</v>
      </c>
      <c r="P2640" s="8">
        <f>Table2[[#This Row],[pledged]]/Table2[[#This Row],[backers_count]]</f>
        <v>25.214285714285715</v>
      </c>
      <c r="Q2640" t="str">
        <f>LEFT(Table2[[#This Row],[Category and Sub-Category]],FIND("/",Table2[[#This Row],[Category and Sub-Category]],1)-1)</f>
        <v>technology</v>
      </c>
      <c r="R2640" t="str">
        <f>RIGHT(Table2[[#This Row],[Category and Sub-Category]],LEN(Table2[[#This Row],[Category and Sub-Category]])-FIND("/",Table2[[#This Row],[Category and Sub-Category]],1))</f>
        <v>space exploration</v>
      </c>
      <c r="S2640" s="13">
        <f>(((Table2[[#This Row],[launched_at]]/60)/60)/24)+DATE(1970,1,1)</f>
        <v>41989.913136574076</v>
      </c>
      <c r="T2640" s="13">
        <f>(((Table2[[#This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Table2[[#This Row],[pledged]]/Table2[[#This Row],[goal]]</f>
        <v>1.64</v>
      </c>
      <c r="P2641" s="8">
        <f>Table2[[#This Row],[pledged]]/Table2[[#This Row],[backers_count]]</f>
        <v>10.040816326530612</v>
      </c>
      <c r="Q2641" t="str">
        <f>LEFT(Table2[[#This Row],[Category and Sub-Category]],FIND("/",Table2[[#This Row],[Category and Sub-Category]],1)-1)</f>
        <v>technology</v>
      </c>
      <c r="R2641" t="str">
        <f>RIGHT(Table2[[#This Row],[Category and Sub-Category]],LEN(Table2[[#This Row],[Category and Sub-Category]])-FIND("/",Table2[[#This Row],[Category and Sub-Category]],1))</f>
        <v>space exploration</v>
      </c>
      <c r="S2641" s="13">
        <f>(((Table2[[#This Row],[launched_at]]/60)/60)/24)+DATE(1970,1,1)</f>
        <v>42024.86513888889</v>
      </c>
      <c r="T2641" s="13">
        <f>(((Table2[[#This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Table2[[#This Row],[pledged]]/Table2[[#This Row],[goal]]</f>
        <v>1.0566666666666666</v>
      </c>
      <c r="P2642" s="8">
        <f>Table2[[#This Row],[pledged]]/Table2[[#This Row],[backers_count]]</f>
        <v>45.94202898550725</v>
      </c>
      <c r="Q2642" t="str">
        <f>LEFT(Table2[[#This Row],[Category and Sub-Category]],FIND("/",Table2[[#This Row],[Category and Sub-Category]],1)-1)</f>
        <v>technology</v>
      </c>
      <c r="R2642" t="str">
        <f>RIGHT(Table2[[#This Row],[Category and Sub-Category]],LEN(Table2[[#This Row],[Category and Sub-Category]])-FIND("/",Table2[[#This Row],[Category and Sub-Category]],1))</f>
        <v>space exploration</v>
      </c>
      <c r="S2642" s="13">
        <f>(((Table2[[#This Row],[launched_at]]/60)/60)/24)+DATE(1970,1,1)</f>
        <v>42103.160578703704</v>
      </c>
      <c r="T2642" s="13">
        <f>(((Table2[[#This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Table2[[#This Row],[pledged]]/Table2[[#This Row],[goal]]</f>
        <v>0.01</v>
      </c>
      <c r="P2643" s="8">
        <f>Table2[[#This Row],[pledged]]/Table2[[#This Row],[backers_count]]</f>
        <v>15</v>
      </c>
      <c r="Q2643" t="str">
        <f>LEFT(Table2[[#This Row],[Category and Sub-Category]],FIND("/",Table2[[#This Row],[Category and Sub-Category]],1)-1)</f>
        <v>technology</v>
      </c>
      <c r="R2643" t="str">
        <f>RIGHT(Table2[[#This Row],[Category and Sub-Category]],LEN(Table2[[#This Row],[Category and Sub-Category]])-FIND("/",Table2[[#This Row],[Category and Sub-Category]],1))</f>
        <v>space exploration</v>
      </c>
      <c r="S2643" s="13">
        <f>(((Table2[[#This Row],[launched_at]]/60)/60)/24)+DATE(1970,1,1)</f>
        <v>41880.827118055553</v>
      </c>
      <c r="T2643" s="13">
        <f>(((Table2[[#This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Table2[[#This Row],[pledged]]/Table2[[#This Row],[goal]]</f>
        <v>0</v>
      </c>
      <c r="P2644" s="8" t="e">
        <f>Table2[[#This Row],[pledged]]/Table2[[#This Row],[backers_count]]</f>
        <v>#DIV/0!</v>
      </c>
      <c r="Q2644" t="str">
        <f>LEFT(Table2[[#This Row],[Category and Sub-Category]],FIND("/",Table2[[#This Row],[Category and Sub-Category]],1)-1)</f>
        <v>technology</v>
      </c>
      <c r="R2644" t="str">
        <f>RIGHT(Table2[[#This Row],[Category and Sub-Category]],LEN(Table2[[#This Row],[Category and Sub-Category]])-FIND("/",Table2[[#This Row],[Category and Sub-Category]],1))</f>
        <v>space exploration</v>
      </c>
      <c r="S2644" s="13">
        <f>(((Table2[[#This Row],[launched_at]]/60)/60)/24)+DATE(1970,1,1)</f>
        <v>42536.246620370366</v>
      </c>
      <c r="T2644" s="13">
        <f>(((Table2[[#This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Table2[[#This Row],[pledged]]/Table2[[#This Row],[goal]]</f>
        <v>0.33559730999999998</v>
      </c>
      <c r="P2645" s="8">
        <f>Table2[[#This Row],[pledged]]/Table2[[#This Row],[backers_count]]</f>
        <v>223.58248500999335</v>
      </c>
      <c r="Q2645" t="str">
        <f>LEFT(Table2[[#This Row],[Category and Sub-Category]],FIND("/",Table2[[#This Row],[Category and Sub-Category]],1)-1)</f>
        <v>technology</v>
      </c>
      <c r="R2645" t="str">
        <f>RIGHT(Table2[[#This Row],[Category and Sub-Category]],LEN(Table2[[#This Row],[Category and Sub-Category]])-FIND("/",Table2[[#This Row],[Category and Sub-Category]],1))</f>
        <v>space exploration</v>
      </c>
      <c r="S2645" s="13">
        <f>(((Table2[[#This Row],[launched_at]]/60)/60)/24)+DATE(1970,1,1)</f>
        <v>42689.582349537035</v>
      </c>
      <c r="T2645" s="13">
        <f>(((Table2[[#This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Table2[[#This Row],[pledged]]/Table2[[#This Row],[goal]]</f>
        <v>2.053E-2</v>
      </c>
      <c r="P2646" s="8">
        <f>Table2[[#This Row],[pledged]]/Table2[[#This Row],[backers_count]]</f>
        <v>39.480769230769234</v>
      </c>
      <c r="Q2646" t="str">
        <f>LEFT(Table2[[#This Row],[Category and Sub-Category]],FIND("/",Table2[[#This Row],[Category and Sub-Category]],1)-1)</f>
        <v>technology</v>
      </c>
      <c r="R2646" t="str">
        <f>RIGHT(Table2[[#This Row],[Category and Sub-Category]],LEN(Table2[[#This Row],[Category and Sub-Category]])-FIND("/",Table2[[#This Row],[Category and Sub-Category]],1))</f>
        <v>space exploration</v>
      </c>
      <c r="S2646" s="13">
        <f>(((Table2[[#This Row],[launched_at]]/60)/60)/24)+DATE(1970,1,1)</f>
        <v>42774.792071759264</v>
      </c>
      <c r="T2646" s="13">
        <f>(((Table2[[#This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Table2[[#This Row],[pledged]]/Table2[[#This Row],[goal]]</f>
        <v>0.105</v>
      </c>
      <c r="P2647" s="8">
        <f>Table2[[#This Row],[pledged]]/Table2[[#This Row],[backers_count]]</f>
        <v>91.304347826086953</v>
      </c>
      <c r="Q2647" t="str">
        <f>LEFT(Table2[[#This Row],[Category and Sub-Category]],FIND("/",Table2[[#This Row],[Category and Sub-Category]],1)-1)</f>
        <v>technology</v>
      </c>
      <c r="R2647" t="str">
        <f>RIGHT(Table2[[#This Row],[Category and Sub-Category]],LEN(Table2[[#This Row],[Category and Sub-Category]])-FIND("/",Table2[[#This Row],[Category and Sub-Category]],1))</f>
        <v>space exploration</v>
      </c>
      <c r="S2647" s="13">
        <f>(((Table2[[#This Row],[launched_at]]/60)/60)/24)+DATE(1970,1,1)</f>
        <v>41921.842627314814</v>
      </c>
      <c r="T2647" s="13">
        <f>(((Table2[[#This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Table2[[#This Row],[pledged]]/Table2[[#This Row],[goal]]</f>
        <v>8.4172839999999999E-2</v>
      </c>
      <c r="P2648" s="8">
        <f>Table2[[#This Row],[pledged]]/Table2[[#This Row],[backers_count]]</f>
        <v>78.666205607476627</v>
      </c>
      <c r="Q2648" t="str">
        <f>LEFT(Table2[[#This Row],[Category and Sub-Category]],FIND("/",Table2[[#This Row],[Category and Sub-Category]],1)-1)</f>
        <v>technology</v>
      </c>
      <c r="R2648" t="str">
        <f>RIGHT(Table2[[#This Row],[Category and Sub-Category]],LEN(Table2[[#This Row],[Category and Sub-Category]])-FIND("/",Table2[[#This Row],[Category and Sub-Category]],1))</f>
        <v>space exploration</v>
      </c>
      <c r="S2648" s="13">
        <f>(((Table2[[#This Row],[launched_at]]/60)/60)/24)+DATE(1970,1,1)</f>
        <v>42226.313298611116</v>
      </c>
      <c r="T2648" s="13">
        <f>(((Table2[[#This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Table2[[#This Row],[pledged]]/Table2[[#This Row],[goal]]</f>
        <v>1.44E-2</v>
      </c>
      <c r="P2649" s="8">
        <f>Table2[[#This Row],[pledged]]/Table2[[#This Row],[backers_count]]</f>
        <v>12</v>
      </c>
      <c r="Q2649" t="str">
        <f>LEFT(Table2[[#This Row],[Category and Sub-Category]],FIND("/",Table2[[#This Row],[Category and Sub-Category]],1)-1)</f>
        <v>technology</v>
      </c>
      <c r="R2649" t="str">
        <f>RIGHT(Table2[[#This Row],[Category and Sub-Category]],LEN(Table2[[#This Row],[Category and Sub-Category]])-FIND("/",Table2[[#This Row],[Category and Sub-Category]],1))</f>
        <v>space exploration</v>
      </c>
      <c r="S2649" s="13">
        <f>(((Table2[[#This Row],[launched_at]]/60)/60)/24)+DATE(1970,1,1)</f>
        <v>42200.261793981481</v>
      </c>
      <c r="T2649" s="13">
        <f>(((Table2[[#This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Table2[[#This Row],[pledged]]/Table2[[#This Row],[goal]]</f>
        <v>8.8333333333333337E-3</v>
      </c>
      <c r="P2650" s="8">
        <f>Table2[[#This Row],[pledged]]/Table2[[#This Row],[backers_count]]</f>
        <v>17.666666666666668</v>
      </c>
      <c r="Q2650" t="str">
        <f>LEFT(Table2[[#This Row],[Category and Sub-Category]],FIND("/",Table2[[#This Row],[Category and Sub-Category]],1)-1)</f>
        <v>technology</v>
      </c>
      <c r="R2650" t="str">
        <f>RIGHT(Table2[[#This Row],[Category and Sub-Category]],LEN(Table2[[#This Row],[Category and Sub-Category]])-FIND("/",Table2[[#This Row],[Category and Sub-Category]],1))</f>
        <v>space exploration</v>
      </c>
      <c r="S2650" s="13">
        <f>(((Table2[[#This Row],[launched_at]]/60)/60)/24)+DATE(1970,1,1)</f>
        <v>42408.714814814812</v>
      </c>
      <c r="T2650" s="13">
        <f>(((Table2[[#This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Table2[[#This Row],[pledged]]/Table2[[#This Row],[goal]]</f>
        <v>9.9200000000000004E-4</v>
      </c>
      <c r="P2651" s="8">
        <f>Table2[[#This Row],[pledged]]/Table2[[#This Row],[backers_count]]</f>
        <v>41.333333333333336</v>
      </c>
      <c r="Q2651" t="str">
        <f>LEFT(Table2[[#This Row],[Category and Sub-Category]],FIND("/",Table2[[#This Row],[Category and Sub-Category]],1)-1)</f>
        <v>technology</v>
      </c>
      <c r="R2651" t="str">
        <f>RIGHT(Table2[[#This Row],[Category and Sub-Category]],LEN(Table2[[#This Row],[Category and Sub-Category]])-FIND("/",Table2[[#This Row],[Category and Sub-Category]],1))</f>
        <v>space exploration</v>
      </c>
      <c r="S2651" s="13">
        <f>(((Table2[[#This Row],[launched_at]]/60)/60)/24)+DATE(1970,1,1)</f>
        <v>42341.99700231482</v>
      </c>
      <c r="T2651" s="13">
        <f>(((Table2[[#This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Table2[[#This Row],[pledged]]/Table2[[#This Row],[goal]]</f>
        <v>5.966666666666667E-3</v>
      </c>
      <c r="P2652" s="8">
        <f>Table2[[#This Row],[pledged]]/Table2[[#This Row],[backers_count]]</f>
        <v>71.599999999999994</v>
      </c>
      <c r="Q2652" t="str">
        <f>LEFT(Table2[[#This Row],[Category and Sub-Category]],FIND("/",Table2[[#This Row],[Category and Sub-Category]],1)-1)</f>
        <v>technology</v>
      </c>
      <c r="R2652" t="str">
        <f>RIGHT(Table2[[#This Row],[Category and Sub-Category]],LEN(Table2[[#This Row],[Category and Sub-Category]])-FIND("/",Table2[[#This Row],[Category and Sub-Category]],1))</f>
        <v>space exploration</v>
      </c>
      <c r="S2652" s="13">
        <f>(((Table2[[#This Row],[launched_at]]/60)/60)/24)+DATE(1970,1,1)</f>
        <v>42695.624340277776</v>
      </c>
      <c r="T2652" s="13">
        <f>(((Table2[[#This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Table2[[#This Row],[pledged]]/Table2[[#This Row],[goal]]</f>
        <v>1.8689285714285714E-2</v>
      </c>
      <c r="P2653" s="8">
        <f>Table2[[#This Row],[pledged]]/Table2[[#This Row],[backers_count]]</f>
        <v>307.8235294117647</v>
      </c>
      <c r="Q2653" t="str">
        <f>LEFT(Table2[[#This Row],[Category and Sub-Category]],FIND("/",Table2[[#This Row],[Category and Sub-Category]],1)-1)</f>
        <v>technology</v>
      </c>
      <c r="R2653" t="str">
        <f>RIGHT(Table2[[#This Row],[Category and Sub-Category]],LEN(Table2[[#This Row],[Category and Sub-Category]])-FIND("/",Table2[[#This Row],[Category and Sub-Category]],1))</f>
        <v>space exploration</v>
      </c>
      <c r="S2653" s="13">
        <f>(((Table2[[#This Row],[launched_at]]/60)/60)/24)+DATE(1970,1,1)</f>
        <v>42327.805659722217</v>
      </c>
      <c r="T2653" s="13">
        <f>(((Table2[[#This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Table2[[#This Row],[pledged]]/Table2[[#This Row],[goal]]</f>
        <v>8.8500000000000002E-3</v>
      </c>
      <c r="P2654" s="8">
        <f>Table2[[#This Row],[pledged]]/Table2[[#This Row],[backers_count]]</f>
        <v>80.454545454545453</v>
      </c>
      <c r="Q2654" t="str">
        <f>LEFT(Table2[[#This Row],[Category and Sub-Category]],FIND("/",Table2[[#This Row],[Category and Sub-Category]],1)-1)</f>
        <v>technology</v>
      </c>
      <c r="R2654" t="str">
        <f>RIGHT(Table2[[#This Row],[Category and Sub-Category]],LEN(Table2[[#This Row],[Category and Sub-Category]])-FIND("/",Table2[[#This Row],[Category and Sub-Category]],1))</f>
        <v>space exploration</v>
      </c>
      <c r="S2654" s="13">
        <f>(((Table2[[#This Row],[launched_at]]/60)/60)/24)+DATE(1970,1,1)</f>
        <v>41953.158854166672</v>
      </c>
      <c r="T2654" s="13">
        <f>(((Table2[[#This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Table2[[#This Row],[pledged]]/Table2[[#This Row],[goal]]</f>
        <v>0.1152156862745098</v>
      </c>
      <c r="P2655" s="8">
        <f>Table2[[#This Row],[pledged]]/Table2[[#This Row],[backers_count]]</f>
        <v>83.942857142857136</v>
      </c>
      <c r="Q2655" t="str">
        <f>LEFT(Table2[[#This Row],[Category and Sub-Category]],FIND("/",Table2[[#This Row],[Category and Sub-Category]],1)-1)</f>
        <v>technology</v>
      </c>
      <c r="R2655" t="str">
        <f>RIGHT(Table2[[#This Row],[Category and Sub-Category]],LEN(Table2[[#This Row],[Category and Sub-Category]])-FIND("/",Table2[[#This Row],[Category and Sub-Category]],1))</f>
        <v>space exploration</v>
      </c>
      <c r="S2655" s="13">
        <f>(((Table2[[#This Row],[launched_at]]/60)/60)/24)+DATE(1970,1,1)</f>
        <v>41771.651932870373</v>
      </c>
      <c r="T2655" s="13">
        <f>(((Table2[[#This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Table2[[#This Row],[pledged]]/Table2[[#This Row],[goal]]</f>
        <v>5.1000000000000004E-4</v>
      </c>
      <c r="P2656" s="8">
        <f>Table2[[#This Row],[pledged]]/Table2[[#This Row],[backers_count]]</f>
        <v>8.5</v>
      </c>
      <c r="Q2656" t="str">
        <f>LEFT(Table2[[#This Row],[Category and Sub-Category]],FIND("/",Table2[[#This Row],[Category and Sub-Category]],1)-1)</f>
        <v>technology</v>
      </c>
      <c r="R2656" t="str">
        <f>RIGHT(Table2[[#This Row],[Category and Sub-Category]],LEN(Table2[[#This Row],[Category and Sub-Category]])-FIND("/",Table2[[#This Row],[Category and Sub-Category]],1))</f>
        <v>space exploration</v>
      </c>
      <c r="S2656" s="13">
        <f>(((Table2[[#This Row],[launched_at]]/60)/60)/24)+DATE(1970,1,1)</f>
        <v>42055.600995370376</v>
      </c>
      <c r="T2656" s="13">
        <f>(((Table2[[#This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Table2[[#This Row],[pledged]]/Table2[[#This Row],[goal]]</f>
        <v>0.21033333333333334</v>
      </c>
      <c r="P2657" s="8">
        <f>Table2[[#This Row],[pledged]]/Table2[[#This Row],[backers_count]]</f>
        <v>73.372093023255815</v>
      </c>
      <c r="Q2657" t="str">
        <f>LEFT(Table2[[#This Row],[Category and Sub-Category]],FIND("/",Table2[[#This Row],[Category and Sub-Category]],1)-1)</f>
        <v>technology</v>
      </c>
      <c r="R2657" t="str">
        <f>RIGHT(Table2[[#This Row],[Category and Sub-Category]],LEN(Table2[[#This Row],[Category and Sub-Category]])-FIND("/",Table2[[#This Row],[Category and Sub-Category]],1))</f>
        <v>space exploration</v>
      </c>
      <c r="S2657" s="13">
        <f>(((Table2[[#This Row],[launched_at]]/60)/60)/24)+DATE(1970,1,1)</f>
        <v>42381.866284722222</v>
      </c>
      <c r="T2657" s="13">
        <f>(((Table2[[#This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Table2[[#This Row],[pledged]]/Table2[[#This Row],[goal]]</f>
        <v>0.11436666666666667</v>
      </c>
      <c r="P2658" s="8">
        <f>Table2[[#This Row],[pledged]]/Table2[[#This Row],[backers_count]]</f>
        <v>112.86184210526316</v>
      </c>
      <c r="Q2658" t="str">
        <f>LEFT(Table2[[#This Row],[Category and Sub-Category]],FIND("/",Table2[[#This Row],[Category and Sub-Category]],1)-1)</f>
        <v>technology</v>
      </c>
      <c r="R2658" t="str">
        <f>RIGHT(Table2[[#This Row],[Category and Sub-Category]],LEN(Table2[[#This Row],[Category and Sub-Category]])-FIND("/",Table2[[#This Row],[Category and Sub-Category]],1))</f>
        <v>space exploration</v>
      </c>
      <c r="S2658" s="13">
        <f>(((Table2[[#This Row],[launched_at]]/60)/60)/24)+DATE(1970,1,1)</f>
        <v>42767.688518518517</v>
      </c>
      <c r="T2658" s="13">
        <f>(((Table2[[#This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Table2[[#This Row],[pledged]]/Table2[[#This Row],[goal]]</f>
        <v>0.18737933333333334</v>
      </c>
      <c r="P2659" s="8">
        <f>Table2[[#This Row],[pledged]]/Table2[[#This Row],[backers_count]]</f>
        <v>95.277627118644077</v>
      </c>
      <c r="Q2659" t="str">
        <f>LEFT(Table2[[#This Row],[Category and Sub-Category]],FIND("/",Table2[[#This Row],[Category and Sub-Category]],1)-1)</f>
        <v>technology</v>
      </c>
      <c r="R2659" t="str">
        <f>RIGHT(Table2[[#This Row],[Category and Sub-Category]],LEN(Table2[[#This Row],[Category and Sub-Category]])-FIND("/",Table2[[#This Row],[Category and Sub-Category]],1))</f>
        <v>space exploration</v>
      </c>
      <c r="S2659" s="13">
        <f>(((Table2[[#This Row],[launched_at]]/60)/60)/24)+DATE(1970,1,1)</f>
        <v>42551.928854166668</v>
      </c>
      <c r="T2659" s="13">
        <f>(((Table2[[#This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Table2[[#This Row],[pledged]]/Table2[[#This Row],[goal]]</f>
        <v>9.2857142857142856E-4</v>
      </c>
      <c r="P2660" s="8">
        <f>Table2[[#This Row],[pledged]]/Table2[[#This Row],[backers_count]]</f>
        <v>22.75</v>
      </c>
      <c r="Q2660" t="str">
        <f>LEFT(Table2[[#This Row],[Category and Sub-Category]],FIND("/",Table2[[#This Row],[Category and Sub-Category]],1)-1)</f>
        <v>technology</v>
      </c>
      <c r="R2660" t="str">
        <f>RIGHT(Table2[[#This Row],[Category and Sub-Category]],LEN(Table2[[#This Row],[Category and Sub-Category]])-FIND("/",Table2[[#This Row],[Category and Sub-Category]],1))</f>
        <v>space exploration</v>
      </c>
      <c r="S2660" s="13">
        <f>(((Table2[[#This Row],[launched_at]]/60)/60)/24)+DATE(1970,1,1)</f>
        <v>42551.884189814817</v>
      </c>
      <c r="T2660" s="13">
        <f>(((Table2[[#This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Table2[[#This Row],[pledged]]/Table2[[#This Row],[goal]]</f>
        <v>2.720408163265306E-2</v>
      </c>
      <c r="P2661" s="8">
        <f>Table2[[#This Row],[pledged]]/Table2[[#This Row],[backers_count]]</f>
        <v>133.30000000000001</v>
      </c>
      <c r="Q2661" t="str">
        <f>LEFT(Table2[[#This Row],[Category and Sub-Category]],FIND("/",Table2[[#This Row],[Category and Sub-Category]],1)-1)</f>
        <v>technology</v>
      </c>
      <c r="R2661" t="str">
        <f>RIGHT(Table2[[#This Row],[Category and Sub-Category]],LEN(Table2[[#This Row],[Category and Sub-Category]])-FIND("/",Table2[[#This Row],[Category and Sub-Category]],1))</f>
        <v>space exploration</v>
      </c>
      <c r="S2661" s="13">
        <f>(((Table2[[#This Row],[launched_at]]/60)/60)/24)+DATE(1970,1,1)</f>
        <v>42082.069560185191</v>
      </c>
      <c r="T2661" s="13">
        <f>(((Table2[[#This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Table2[[#This Row],[pledged]]/Table2[[#This Row],[goal]]</f>
        <v>9.5E-4</v>
      </c>
      <c r="P2662" s="8">
        <f>Table2[[#This Row],[pledged]]/Table2[[#This Row],[backers_count]]</f>
        <v>3.8</v>
      </c>
      <c r="Q2662" t="str">
        <f>LEFT(Table2[[#This Row],[Category and Sub-Category]],FIND("/",Table2[[#This Row],[Category and Sub-Category]],1)-1)</f>
        <v>technology</v>
      </c>
      <c r="R2662" t="str">
        <f>RIGHT(Table2[[#This Row],[Category and Sub-Category]],LEN(Table2[[#This Row],[Category and Sub-Category]])-FIND("/",Table2[[#This Row],[Category and Sub-Category]],1))</f>
        <v>space exploration</v>
      </c>
      <c r="S2662" s="13">
        <f>(((Table2[[#This Row],[launched_at]]/60)/60)/24)+DATE(1970,1,1)</f>
        <v>42272.713171296295</v>
      </c>
      <c r="T2662" s="13">
        <f>(((Table2[[#This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Table2[[#This Row],[pledged]]/Table2[[#This Row],[goal]]</f>
        <v>1.0289999999999999</v>
      </c>
      <c r="P2663" s="8">
        <f>Table2[[#This Row],[pledged]]/Table2[[#This Row],[backers_count]]</f>
        <v>85.75</v>
      </c>
      <c r="Q2663" t="str">
        <f>LEFT(Table2[[#This Row],[Category and Sub-Category]],FIND("/",Table2[[#This Row],[Category and Sub-Category]],1)-1)</f>
        <v>technology</v>
      </c>
      <c r="R2663" t="str">
        <f>RIGHT(Table2[[#This Row],[Category and Sub-Category]],LEN(Table2[[#This Row],[Category and Sub-Category]])-FIND("/",Table2[[#This Row],[Category and Sub-Category]],1))</f>
        <v>makerspaces</v>
      </c>
      <c r="S2663" s="13">
        <f>(((Table2[[#This Row],[launched_at]]/60)/60)/24)+DATE(1970,1,1)</f>
        <v>41542.958449074074</v>
      </c>
      <c r="T2663" s="13">
        <f>(((Table2[[#This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Table2[[#This Row],[pledged]]/Table2[[#This Row],[goal]]</f>
        <v>1.0680000000000001</v>
      </c>
      <c r="P2664" s="8">
        <f>Table2[[#This Row],[pledged]]/Table2[[#This Row],[backers_count]]</f>
        <v>267</v>
      </c>
      <c r="Q2664" t="str">
        <f>LEFT(Table2[[#This Row],[Category and Sub-Category]],FIND("/",Table2[[#This Row],[Category and Sub-Category]],1)-1)</f>
        <v>technology</v>
      </c>
      <c r="R2664" t="str">
        <f>RIGHT(Table2[[#This Row],[Category and Sub-Category]],LEN(Table2[[#This Row],[Category and Sub-Category]])-FIND("/",Table2[[#This Row],[Category and Sub-Category]],1))</f>
        <v>makerspaces</v>
      </c>
      <c r="S2664" s="13">
        <f>(((Table2[[#This Row],[launched_at]]/60)/60)/24)+DATE(1970,1,1)</f>
        <v>42207.746678240743</v>
      </c>
      <c r="T2664" s="13">
        <f>(((Table2[[#This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Table2[[#This Row],[pledged]]/Table2[[#This Row],[goal]]</f>
        <v>1.0459624999999999</v>
      </c>
      <c r="P2665" s="8">
        <f>Table2[[#This Row],[pledged]]/Table2[[#This Row],[backers_count]]</f>
        <v>373.55803571428572</v>
      </c>
      <c r="Q2665" t="str">
        <f>LEFT(Table2[[#This Row],[Category and Sub-Category]],FIND("/",Table2[[#This Row],[Category and Sub-Category]],1)-1)</f>
        <v>technology</v>
      </c>
      <c r="R2665" t="str">
        <f>RIGHT(Table2[[#This Row],[Category and Sub-Category]],LEN(Table2[[#This Row],[Category and Sub-Category]])-FIND("/",Table2[[#This Row],[Category and Sub-Category]],1))</f>
        <v>makerspaces</v>
      </c>
      <c r="S2665" s="13">
        <f>(((Table2[[#This Row],[launched_at]]/60)/60)/24)+DATE(1970,1,1)</f>
        <v>42222.622766203705</v>
      </c>
      <c r="T2665" s="13">
        <f>(((Table2[[#This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Table2[[#This Row],[pledged]]/Table2[[#This Row],[goal]]</f>
        <v>1.0342857142857143</v>
      </c>
      <c r="P2666" s="8">
        <f>Table2[[#This Row],[pledged]]/Table2[[#This Row],[backers_count]]</f>
        <v>174.03846153846155</v>
      </c>
      <c r="Q2666" t="str">
        <f>LEFT(Table2[[#This Row],[Category and Sub-Category]],FIND("/",Table2[[#This Row],[Category and Sub-Category]],1)-1)</f>
        <v>technology</v>
      </c>
      <c r="R2666" t="str">
        <f>RIGHT(Table2[[#This Row],[Category and Sub-Category]],LEN(Table2[[#This Row],[Category and Sub-Category]])-FIND("/",Table2[[#This Row],[Category and Sub-Category]],1))</f>
        <v>makerspaces</v>
      </c>
      <c r="S2666" s="13">
        <f>(((Table2[[#This Row],[launched_at]]/60)/60)/24)+DATE(1970,1,1)</f>
        <v>42313.02542824074</v>
      </c>
      <c r="T2666" s="13">
        <f>(((Table2[[#This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Table2[[#This Row],[pledged]]/Table2[[#This Row],[goal]]</f>
        <v>1.2314285714285715</v>
      </c>
      <c r="P2667" s="8">
        <f>Table2[[#This Row],[pledged]]/Table2[[#This Row],[backers_count]]</f>
        <v>93.695652173913047</v>
      </c>
      <c r="Q2667" t="str">
        <f>LEFT(Table2[[#This Row],[Category and Sub-Category]],FIND("/",Table2[[#This Row],[Category and Sub-Category]],1)-1)</f>
        <v>technology</v>
      </c>
      <c r="R2667" t="str">
        <f>RIGHT(Table2[[#This Row],[Category and Sub-Category]],LEN(Table2[[#This Row],[Category and Sub-Category]])-FIND("/",Table2[[#This Row],[Category and Sub-Category]],1))</f>
        <v>makerspaces</v>
      </c>
      <c r="S2667" s="13">
        <f>(((Table2[[#This Row],[launched_at]]/60)/60)/24)+DATE(1970,1,1)</f>
        <v>42083.895532407405</v>
      </c>
      <c r="T2667" s="13">
        <f>(((Table2[[#This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Table2[[#This Row],[pledged]]/Table2[[#This Row],[goal]]</f>
        <v>1.592951</v>
      </c>
      <c r="P2668" s="8">
        <f>Table2[[#This Row],[pledged]]/Table2[[#This Row],[backers_count]]</f>
        <v>77.327718446601949</v>
      </c>
      <c r="Q2668" t="str">
        <f>LEFT(Table2[[#This Row],[Category and Sub-Category]],FIND("/",Table2[[#This Row],[Category and Sub-Category]],1)-1)</f>
        <v>technology</v>
      </c>
      <c r="R2668" t="str">
        <f>RIGHT(Table2[[#This Row],[Category and Sub-Category]],LEN(Table2[[#This Row],[Category and Sub-Category]])-FIND("/",Table2[[#This Row],[Category and Sub-Category]],1))</f>
        <v>makerspaces</v>
      </c>
      <c r="S2668" s="13">
        <f>(((Table2[[#This Row],[launched_at]]/60)/60)/24)+DATE(1970,1,1)</f>
        <v>42235.764340277776</v>
      </c>
      <c r="T2668" s="13">
        <f>(((Table2[[#This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Table2[[#This Row],[pledged]]/Table2[[#This Row],[goal]]</f>
        <v>1.1066666666666667</v>
      </c>
      <c r="P2669" s="8">
        <f>Table2[[#This Row],[pledged]]/Table2[[#This Row],[backers_count]]</f>
        <v>92.222222222222229</v>
      </c>
      <c r="Q2669" t="str">
        <f>LEFT(Table2[[#This Row],[Category and Sub-Category]],FIND("/",Table2[[#This Row],[Category and Sub-Category]],1)-1)</f>
        <v>technology</v>
      </c>
      <c r="R2669" t="str">
        <f>RIGHT(Table2[[#This Row],[Category and Sub-Category]],LEN(Table2[[#This Row],[Category and Sub-Category]])-FIND("/",Table2[[#This Row],[Category and Sub-Category]],1))</f>
        <v>makerspaces</v>
      </c>
      <c r="S2669" s="13">
        <f>(((Table2[[#This Row],[launched_at]]/60)/60)/24)+DATE(1970,1,1)</f>
        <v>42380.926111111112</v>
      </c>
      <c r="T2669" s="13">
        <f>(((Table2[[#This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Table2[[#This Row],[pledged]]/Table2[[#This Row],[goal]]</f>
        <v>1.7070000000000001</v>
      </c>
      <c r="P2670" s="8">
        <f>Table2[[#This Row],[pledged]]/Table2[[#This Row],[backers_count]]</f>
        <v>60.964285714285715</v>
      </c>
      <c r="Q2670" t="str">
        <f>LEFT(Table2[[#This Row],[Category and Sub-Category]],FIND("/",Table2[[#This Row],[Category and Sub-Category]],1)-1)</f>
        <v>technology</v>
      </c>
      <c r="R2670" t="str">
        <f>RIGHT(Table2[[#This Row],[Category and Sub-Category]],LEN(Table2[[#This Row],[Category and Sub-Category]])-FIND("/",Table2[[#This Row],[Category and Sub-Category]],1))</f>
        <v>makerspaces</v>
      </c>
      <c r="S2670" s="13">
        <f>(((Table2[[#This Row],[launched_at]]/60)/60)/24)+DATE(1970,1,1)</f>
        <v>42275.588715277772</v>
      </c>
      <c r="T2670" s="13">
        <f>(((Table2[[#This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Table2[[#This Row],[pledged]]/Table2[[#This Row],[goal]]</f>
        <v>1.25125</v>
      </c>
      <c r="P2671" s="8">
        <f>Table2[[#This Row],[pledged]]/Table2[[#This Row],[backers_count]]</f>
        <v>91</v>
      </c>
      <c r="Q2671" t="str">
        <f>LEFT(Table2[[#This Row],[Category and Sub-Category]],FIND("/",Table2[[#This Row],[Category and Sub-Category]],1)-1)</f>
        <v>technology</v>
      </c>
      <c r="R2671" t="str">
        <f>RIGHT(Table2[[#This Row],[Category and Sub-Category]],LEN(Table2[[#This Row],[Category and Sub-Category]])-FIND("/",Table2[[#This Row],[Category and Sub-Category]],1))</f>
        <v>makerspaces</v>
      </c>
      <c r="S2671" s="13">
        <f>(((Table2[[#This Row],[launched_at]]/60)/60)/24)+DATE(1970,1,1)</f>
        <v>42319.035833333335</v>
      </c>
      <c r="T2671" s="13">
        <f>(((Table2[[#This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Table2[[#This Row],[pledged]]/Table2[[#This Row],[goal]]</f>
        <v>6.4158609339642042E-2</v>
      </c>
      <c r="P2672" s="8">
        <f>Table2[[#This Row],[pledged]]/Table2[[#This Row],[backers_count]]</f>
        <v>41.583333333333336</v>
      </c>
      <c r="Q2672" t="str">
        <f>LEFT(Table2[[#This Row],[Category and Sub-Category]],FIND("/",Table2[[#This Row],[Category and Sub-Category]],1)-1)</f>
        <v>technology</v>
      </c>
      <c r="R2672" t="str">
        <f>RIGHT(Table2[[#This Row],[Category and Sub-Category]],LEN(Table2[[#This Row],[Category and Sub-Category]])-FIND("/",Table2[[#This Row],[Category and Sub-Category]],1))</f>
        <v>makerspaces</v>
      </c>
      <c r="S2672" s="13">
        <f>(((Table2[[#This Row],[launched_at]]/60)/60)/24)+DATE(1970,1,1)</f>
        <v>41821.020601851851</v>
      </c>
      <c r="T2672" s="13">
        <f>(((Table2[[#This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Table2[[#This Row],[pledged]]/Table2[[#This Row],[goal]]</f>
        <v>0.11344</v>
      </c>
      <c r="P2673" s="8">
        <f>Table2[[#This Row],[pledged]]/Table2[[#This Row],[backers_count]]</f>
        <v>33.761904761904759</v>
      </c>
      <c r="Q2673" t="str">
        <f>LEFT(Table2[[#This Row],[Category and Sub-Category]],FIND("/",Table2[[#This Row],[Category and Sub-Category]],1)-1)</f>
        <v>technology</v>
      </c>
      <c r="R2673" t="str">
        <f>RIGHT(Table2[[#This Row],[Category and Sub-Category]],LEN(Table2[[#This Row],[Category and Sub-Category]])-FIND("/",Table2[[#This Row],[Category and Sub-Category]],1))</f>
        <v>makerspaces</v>
      </c>
      <c r="S2673" s="13">
        <f>(((Table2[[#This Row],[launched_at]]/60)/60)/24)+DATE(1970,1,1)</f>
        <v>41962.749027777783</v>
      </c>
      <c r="T2673" s="13">
        <f>(((Table2[[#This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Table2[[#This Row],[pledged]]/Table2[[#This Row],[goal]]</f>
        <v>0.33189999999999997</v>
      </c>
      <c r="P2674" s="8">
        <f>Table2[[#This Row],[pledged]]/Table2[[#This Row],[backers_count]]</f>
        <v>70.61702127659575</v>
      </c>
      <c r="Q2674" t="str">
        <f>LEFT(Table2[[#This Row],[Category and Sub-Category]],FIND("/",Table2[[#This Row],[Category and Sub-Category]],1)-1)</f>
        <v>technology</v>
      </c>
      <c r="R2674" t="str">
        <f>RIGHT(Table2[[#This Row],[Category and Sub-Category]],LEN(Table2[[#This Row],[Category and Sub-Category]])-FIND("/",Table2[[#This Row],[Category and Sub-Category]],1))</f>
        <v>makerspaces</v>
      </c>
      <c r="S2674" s="13">
        <f>(((Table2[[#This Row],[launched_at]]/60)/60)/24)+DATE(1970,1,1)</f>
        <v>42344.884143518517</v>
      </c>
      <c r="T2674" s="13">
        <f>(((Table2[[#This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Table2[[#This Row],[pledged]]/Table2[[#This Row],[goal]]</f>
        <v>0.27579999999999999</v>
      </c>
      <c r="P2675" s="8">
        <f>Table2[[#This Row],[pledged]]/Table2[[#This Row],[backers_count]]</f>
        <v>167.15151515151516</v>
      </c>
      <c r="Q2675" t="str">
        <f>LEFT(Table2[[#This Row],[Category and Sub-Category]],FIND("/",Table2[[#This Row],[Category and Sub-Category]],1)-1)</f>
        <v>technology</v>
      </c>
      <c r="R2675" t="str">
        <f>RIGHT(Table2[[#This Row],[Category and Sub-Category]],LEN(Table2[[#This Row],[Category and Sub-Category]])-FIND("/",Table2[[#This Row],[Category and Sub-Category]],1))</f>
        <v>makerspaces</v>
      </c>
      <c r="S2675" s="13">
        <f>(((Table2[[#This Row],[launched_at]]/60)/60)/24)+DATE(1970,1,1)</f>
        <v>41912.541655092595</v>
      </c>
      <c r="T2675" s="13">
        <f>(((Table2[[#This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Table2[[#This Row],[pledged]]/Table2[[#This Row],[goal]]</f>
        <v>0.62839999999999996</v>
      </c>
      <c r="P2676" s="8">
        <f>Table2[[#This Row],[pledged]]/Table2[[#This Row],[backers_count]]</f>
        <v>128.61988304093566</v>
      </c>
      <c r="Q2676" t="str">
        <f>LEFT(Table2[[#This Row],[Category and Sub-Category]],FIND("/",Table2[[#This Row],[Category and Sub-Category]],1)-1)</f>
        <v>technology</v>
      </c>
      <c r="R2676" t="str">
        <f>RIGHT(Table2[[#This Row],[Category and Sub-Category]],LEN(Table2[[#This Row],[Category and Sub-Category]])-FIND("/",Table2[[#This Row],[Category and Sub-Category]],1))</f>
        <v>makerspaces</v>
      </c>
      <c r="S2676" s="13">
        <f>(((Table2[[#This Row],[launched_at]]/60)/60)/24)+DATE(1970,1,1)</f>
        <v>42529.632754629631</v>
      </c>
      <c r="T2676" s="13">
        <f>(((Table2[[#This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Table2[[#This Row],[pledged]]/Table2[[#This Row],[goal]]</f>
        <v>7.5880000000000003E-2</v>
      </c>
      <c r="P2677" s="8">
        <f>Table2[[#This Row],[pledged]]/Table2[[#This Row],[backers_count]]</f>
        <v>65.41379310344827</v>
      </c>
      <c r="Q2677" t="str">
        <f>LEFT(Table2[[#This Row],[Category and Sub-Category]],FIND("/",Table2[[#This Row],[Category and Sub-Category]],1)-1)</f>
        <v>technology</v>
      </c>
      <c r="R2677" t="str">
        <f>RIGHT(Table2[[#This Row],[Category and Sub-Category]],LEN(Table2[[#This Row],[Category and Sub-Category]])-FIND("/",Table2[[#This Row],[Category and Sub-Category]],1))</f>
        <v>makerspaces</v>
      </c>
      <c r="S2677" s="13">
        <f>(((Table2[[#This Row],[launched_at]]/60)/60)/24)+DATE(1970,1,1)</f>
        <v>41923.857511574075</v>
      </c>
      <c r="T2677" s="13">
        <f>(((Table2[[#This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Table2[[#This Row],[pledged]]/Table2[[#This Row],[goal]]</f>
        <v>0.50380952380952382</v>
      </c>
      <c r="P2678" s="8">
        <f>Table2[[#This Row],[pledged]]/Table2[[#This Row],[backers_count]]</f>
        <v>117.55555555555556</v>
      </c>
      <c r="Q2678" t="str">
        <f>LEFT(Table2[[#This Row],[Category and Sub-Category]],FIND("/",Table2[[#This Row],[Category and Sub-Category]],1)-1)</f>
        <v>technology</v>
      </c>
      <c r="R2678" t="str">
        <f>RIGHT(Table2[[#This Row],[Category and Sub-Category]],LEN(Table2[[#This Row],[Category and Sub-Category]])-FIND("/",Table2[[#This Row],[Category and Sub-Category]],1))</f>
        <v>makerspaces</v>
      </c>
      <c r="S2678" s="13">
        <f>(((Table2[[#This Row],[launched_at]]/60)/60)/24)+DATE(1970,1,1)</f>
        <v>42482.624699074076</v>
      </c>
      <c r="T2678" s="13">
        <f>(((Table2[[#This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Table2[[#This Row],[pledged]]/Table2[[#This Row],[goal]]</f>
        <v>0.17512820512820512</v>
      </c>
      <c r="P2679" s="8">
        <f>Table2[[#This Row],[pledged]]/Table2[[#This Row],[backers_count]]</f>
        <v>126.48148148148148</v>
      </c>
      <c r="Q2679" t="str">
        <f>LEFT(Table2[[#This Row],[Category and Sub-Category]],FIND("/",Table2[[#This Row],[Category and Sub-Category]],1)-1)</f>
        <v>technology</v>
      </c>
      <c r="R2679" t="str">
        <f>RIGHT(Table2[[#This Row],[Category and Sub-Category]],LEN(Table2[[#This Row],[Category and Sub-Category]])-FIND("/",Table2[[#This Row],[Category and Sub-Category]],1))</f>
        <v>makerspaces</v>
      </c>
      <c r="S2679" s="13">
        <f>(((Table2[[#This Row],[launched_at]]/60)/60)/24)+DATE(1970,1,1)</f>
        <v>41793.029432870368</v>
      </c>
      <c r="T2679" s="13">
        <f>(((Table2[[#This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Table2[[#This Row],[pledged]]/Table2[[#This Row],[goal]]</f>
        <v>1.3750000000000001E-4</v>
      </c>
      <c r="P2680" s="8">
        <f>Table2[[#This Row],[pledged]]/Table2[[#This Row],[backers_count]]</f>
        <v>550</v>
      </c>
      <c r="Q2680" t="str">
        <f>LEFT(Table2[[#This Row],[Category and Sub-Category]],FIND("/",Table2[[#This Row],[Category and Sub-Category]],1)-1)</f>
        <v>technology</v>
      </c>
      <c r="R2680" t="str">
        <f>RIGHT(Table2[[#This Row],[Category and Sub-Category]],LEN(Table2[[#This Row],[Category and Sub-Category]])-FIND("/",Table2[[#This Row],[Category and Sub-Category]],1))</f>
        <v>makerspaces</v>
      </c>
      <c r="S2680" s="13">
        <f>(((Table2[[#This Row],[launched_at]]/60)/60)/24)+DATE(1970,1,1)</f>
        <v>42241.798206018517</v>
      </c>
      <c r="T2680" s="13">
        <f>(((Table2[[#This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Table2[[#This Row],[pledged]]/Table2[[#This Row],[goal]]</f>
        <v>3.3E-3</v>
      </c>
      <c r="P2681" s="8">
        <f>Table2[[#This Row],[pledged]]/Table2[[#This Row],[backers_count]]</f>
        <v>44</v>
      </c>
      <c r="Q2681" t="str">
        <f>LEFT(Table2[[#This Row],[Category and Sub-Category]],FIND("/",Table2[[#This Row],[Category and Sub-Category]],1)-1)</f>
        <v>technology</v>
      </c>
      <c r="R2681" t="str">
        <f>RIGHT(Table2[[#This Row],[Category and Sub-Category]],LEN(Table2[[#This Row],[Category and Sub-Category]])-FIND("/",Table2[[#This Row],[Category and Sub-Category]],1))</f>
        <v>makerspaces</v>
      </c>
      <c r="S2681" s="13">
        <f>(((Table2[[#This Row],[launched_at]]/60)/60)/24)+DATE(1970,1,1)</f>
        <v>42033.001087962963</v>
      </c>
      <c r="T2681" s="13">
        <f>(((Table2[[#This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Table2[[#This Row],[pledged]]/Table2[[#This Row],[goal]]</f>
        <v>8.6250000000000007E-3</v>
      </c>
      <c r="P2682" s="8">
        <f>Table2[[#This Row],[pledged]]/Table2[[#This Row],[backers_count]]</f>
        <v>69</v>
      </c>
      <c r="Q2682" t="str">
        <f>LEFT(Table2[[#This Row],[Category and Sub-Category]],FIND("/",Table2[[#This Row],[Category and Sub-Category]],1)-1)</f>
        <v>technology</v>
      </c>
      <c r="R2682" t="str">
        <f>RIGHT(Table2[[#This Row],[Category and Sub-Category]],LEN(Table2[[#This Row],[Category and Sub-Category]])-FIND("/",Table2[[#This Row],[Category and Sub-Category]],1))</f>
        <v>makerspaces</v>
      </c>
      <c r="S2682" s="13">
        <f>(((Table2[[#This Row],[launched_at]]/60)/60)/24)+DATE(1970,1,1)</f>
        <v>42436.211701388893</v>
      </c>
      <c r="T2682" s="13">
        <f>(((Table2[[#This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Table2[[#This Row],[pledged]]/Table2[[#This Row],[goal]]</f>
        <v>6.875E-3</v>
      </c>
      <c r="P2683" s="8">
        <f>Table2[[#This Row],[pledged]]/Table2[[#This Row],[backers_count]]</f>
        <v>27.5</v>
      </c>
      <c r="Q2683" t="str">
        <f>LEFT(Table2[[#This Row],[Category and Sub-Category]],FIND("/",Table2[[#This Row],[Category and Sub-Category]],1)-1)</f>
        <v>food</v>
      </c>
      <c r="R2683" t="str">
        <f>RIGHT(Table2[[#This Row],[Category and Sub-Category]],LEN(Table2[[#This Row],[Category and Sub-Category]])-FIND("/",Table2[[#This Row],[Category and Sub-Category]],1))</f>
        <v>food trucks</v>
      </c>
      <c r="S2683" s="13">
        <f>(((Table2[[#This Row],[launched_at]]/60)/60)/24)+DATE(1970,1,1)</f>
        <v>41805.895254629628</v>
      </c>
      <c r="T2683" s="13">
        <f>(((Table2[[#This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Table2[[#This Row],[pledged]]/Table2[[#This Row],[goal]]</f>
        <v>0.28299999999999997</v>
      </c>
      <c r="P2684" s="8">
        <f>Table2[[#This Row],[pledged]]/Table2[[#This Row],[backers_count]]</f>
        <v>84.9</v>
      </c>
      <c r="Q2684" t="str">
        <f>LEFT(Table2[[#This Row],[Category and Sub-Category]],FIND("/",Table2[[#This Row],[Category and Sub-Category]],1)-1)</f>
        <v>food</v>
      </c>
      <c r="R2684" t="str">
        <f>RIGHT(Table2[[#This Row],[Category and Sub-Category]],LEN(Table2[[#This Row],[Category and Sub-Category]])-FIND("/",Table2[[#This Row],[Category and Sub-Category]],1))</f>
        <v>food trucks</v>
      </c>
      <c r="S2684" s="13">
        <f>(((Table2[[#This Row],[launched_at]]/60)/60)/24)+DATE(1970,1,1)</f>
        <v>41932.871990740743</v>
      </c>
      <c r="T2684" s="13">
        <f>(((Table2[[#This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Table2[[#This Row],[pledged]]/Table2[[#This Row],[goal]]</f>
        <v>2.3999999999999998E-3</v>
      </c>
      <c r="P2685" s="8">
        <f>Table2[[#This Row],[pledged]]/Table2[[#This Row],[backers_count]]</f>
        <v>12</v>
      </c>
      <c r="Q2685" t="str">
        <f>LEFT(Table2[[#This Row],[Category and Sub-Category]],FIND("/",Table2[[#This Row],[Category and Sub-Category]],1)-1)</f>
        <v>food</v>
      </c>
      <c r="R2685" t="str">
        <f>RIGHT(Table2[[#This Row],[Category and Sub-Category]],LEN(Table2[[#This Row],[Category and Sub-Category]])-FIND("/",Table2[[#This Row],[Category and Sub-Category]],1))</f>
        <v>food trucks</v>
      </c>
      <c r="S2685" s="13">
        <f>(((Table2[[#This Row],[launched_at]]/60)/60)/24)+DATE(1970,1,1)</f>
        <v>42034.75509259259</v>
      </c>
      <c r="T2685" s="13">
        <f>(((Table2[[#This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Table2[[#This Row],[pledged]]/Table2[[#This Row],[goal]]</f>
        <v>1.1428571428571429E-2</v>
      </c>
      <c r="P2686" s="8">
        <f>Table2[[#This Row],[pledged]]/Table2[[#This Row],[backers_count]]</f>
        <v>200</v>
      </c>
      <c r="Q2686" t="str">
        <f>LEFT(Table2[[#This Row],[Category and Sub-Category]],FIND("/",Table2[[#This Row],[Category and Sub-Category]],1)-1)</f>
        <v>food</v>
      </c>
      <c r="R2686" t="str">
        <f>RIGHT(Table2[[#This Row],[Category and Sub-Category]],LEN(Table2[[#This Row],[Category and Sub-Category]])-FIND("/",Table2[[#This Row],[Category and Sub-Category]],1))</f>
        <v>food trucks</v>
      </c>
      <c r="S2686" s="13">
        <f>(((Table2[[#This Row],[launched_at]]/60)/60)/24)+DATE(1970,1,1)</f>
        <v>41820.914641203701</v>
      </c>
      <c r="T2686" s="13">
        <f>(((Table2[[#This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Table2[[#This Row],[pledged]]/Table2[[#This Row],[goal]]</f>
        <v>2.0000000000000001E-4</v>
      </c>
      <c r="P2687" s="8">
        <f>Table2[[#This Row],[pledged]]/Table2[[#This Row],[backers_count]]</f>
        <v>10</v>
      </c>
      <c r="Q2687" t="str">
        <f>LEFT(Table2[[#This Row],[Category and Sub-Category]],FIND("/",Table2[[#This Row],[Category and Sub-Category]],1)-1)</f>
        <v>food</v>
      </c>
      <c r="R2687" t="str">
        <f>RIGHT(Table2[[#This Row],[Category and Sub-Category]],LEN(Table2[[#This Row],[Category and Sub-Category]])-FIND("/",Table2[[#This Row],[Category and Sub-Category]],1))</f>
        <v>food trucks</v>
      </c>
      <c r="S2687" s="13">
        <f>(((Table2[[#This Row],[launched_at]]/60)/60)/24)+DATE(1970,1,1)</f>
        <v>42061.69594907407</v>
      </c>
      <c r="T2687" s="13">
        <f>(((Table2[[#This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Table2[[#This Row],[pledged]]/Table2[[#This Row],[goal]]</f>
        <v>0</v>
      </c>
      <c r="P2688" s="8" t="e">
        <f>Table2[[#This Row],[pledged]]/Table2[[#This Row],[backers_count]]</f>
        <v>#DIV/0!</v>
      </c>
      <c r="Q2688" t="str">
        <f>LEFT(Table2[[#This Row],[Category and Sub-Category]],FIND("/",Table2[[#This Row],[Category and Sub-Category]],1)-1)</f>
        <v>food</v>
      </c>
      <c r="R2688" t="str">
        <f>RIGHT(Table2[[#This Row],[Category and Sub-Category]],LEN(Table2[[#This Row],[Category and Sub-Category]])-FIND("/",Table2[[#This Row],[Category and Sub-Category]],1))</f>
        <v>food trucks</v>
      </c>
      <c r="S2688" s="13">
        <f>(((Table2[[#This Row],[launched_at]]/60)/60)/24)+DATE(1970,1,1)</f>
        <v>41892.974803240737</v>
      </c>
      <c r="T2688" s="13">
        <f>(((Table2[[#This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Table2[[#This Row],[pledged]]/Table2[[#This Row],[goal]]</f>
        <v>0</v>
      </c>
      <c r="P2689" s="8" t="e">
        <f>Table2[[#This Row],[pledged]]/Table2[[#This Row],[backers_count]]</f>
        <v>#DIV/0!</v>
      </c>
      <c r="Q2689" t="str">
        <f>LEFT(Table2[[#This Row],[Category and Sub-Category]],FIND("/",Table2[[#This Row],[Category and Sub-Category]],1)-1)</f>
        <v>food</v>
      </c>
      <c r="R2689" t="str">
        <f>RIGHT(Table2[[#This Row],[Category and Sub-Category]],LEN(Table2[[#This Row],[Category and Sub-Category]])-FIND("/",Table2[[#This Row],[Category and Sub-Category]],1))</f>
        <v>food trucks</v>
      </c>
      <c r="S2689" s="13">
        <f>(((Table2[[#This Row],[launched_at]]/60)/60)/24)+DATE(1970,1,1)</f>
        <v>42154.64025462963</v>
      </c>
      <c r="T2689" s="13">
        <f>(((Table2[[#This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Table2[[#This Row],[pledged]]/Table2[[#This Row],[goal]]</f>
        <v>1.48E-3</v>
      </c>
      <c r="P2690" s="8">
        <f>Table2[[#This Row],[pledged]]/Table2[[#This Row],[backers_count]]</f>
        <v>5.2857142857142856</v>
      </c>
      <c r="Q2690" t="str">
        <f>LEFT(Table2[[#This Row],[Category and Sub-Category]],FIND("/",Table2[[#This Row],[Category and Sub-Category]],1)-1)</f>
        <v>food</v>
      </c>
      <c r="R2690" t="str">
        <f>RIGHT(Table2[[#This Row],[Category and Sub-Category]],LEN(Table2[[#This Row],[Category and Sub-Category]])-FIND("/",Table2[[#This Row],[Category and Sub-Category]],1))</f>
        <v>food trucks</v>
      </c>
      <c r="S2690" s="13">
        <f>(((Table2[[#This Row],[launched_at]]/60)/60)/24)+DATE(1970,1,1)</f>
        <v>42028.118865740747</v>
      </c>
      <c r="T2690" s="13">
        <f>(((Table2[[#This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Table2[[#This Row],[pledged]]/Table2[[#This Row],[goal]]</f>
        <v>2.8571428571428571E-5</v>
      </c>
      <c r="P2691" s="8">
        <f>Table2[[#This Row],[pledged]]/Table2[[#This Row],[backers_count]]</f>
        <v>1</v>
      </c>
      <c r="Q2691" t="str">
        <f>LEFT(Table2[[#This Row],[Category and Sub-Category]],FIND("/",Table2[[#This Row],[Category and Sub-Category]],1)-1)</f>
        <v>food</v>
      </c>
      <c r="R2691" t="str">
        <f>RIGHT(Table2[[#This Row],[Category and Sub-Category]],LEN(Table2[[#This Row],[Category and Sub-Category]])-FIND("/",Table2[[#This Row],[Category and Sub-Category]],1))</f>
        <v>food trucks</v>
      </c>
      <c r="S2691" s="13">
        <f>(((Table2[[#This Row],[launched_at]]/60)/60)/24)+DATE(1970,1,1)</f>
        <v>42551.961689814809</v>
      </c>
      <c r="T2691" s="13">
        <f>(((Table2[[#This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Table2[[#This Row],[pledged]]/Table2[[#This Row],[goal]]</f>
        <v>0.107325</v>
      </c>
      <c r="P2692" s="8">
        <f>Table2[[#This Row],[pledged]]/Table2[[#This Row],[backers_count]]</f>
        <v>72.762711864406782</v>
      </c>
      <c r="Q2692" t="str">
        <f>LEFT(Table2[[#This Row],[Category and Sub-Category]],FIND("/",Table2[[#This Row],[Category and Sub-Category]],1)-1)</f>
        <v>food</v>
      </c>
      <c r="R2692" t="str">
        <f>RIGHT(Table2[[#This Row],[Category and Sub-Category]],LEN(Table2[[#This Row],[Category and Sub-Category]])-FIND("/",Table2[[#This Row],[Category and Sub-Category]],1))</f>
        <v>food trucks</v>
      </c>
      <c r="S2692" s="13">
        <f>(((Table2[[#This Row],[launched_at]]/60)/60)/24)+DATE(1970,1,1)</f>
        <v>42113.105046296296</v>
      </c>
      <c r="T2692" s="13">
        <f>(((Table2[[#This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Table2[[#This Row],[pledged]]/Table2[[#This Row],[goal]]</f>
        <v>5.3846153846153844E-4</v>
      </c>
      <c r="P2693" s="8">
        <f>Table2[[#This Row],[pledged]]/Table2[[#This Row],[backers_count]]</f>
        <v>17.5</v>
      </c>
      <c r="Q2693" t="str">
        <f>LEFT(Table2[[#This Row],[Category and Sub-Category]],FIND("/",Table2[[#This Row],[Category and Sub-Category]],1)-1)</f>
        <v>food</v>
      </c>
      <c r="R2693" t="str">
        <f>RIGHT(Table2[[#This Row],[Category and Sub-Category]],LEN(Table2[[#This Row],[Category and Sub-Category]])-FIND("/",Table2[[#This Row],[Category and Sub-Category]],1))</f>
        <v>food trucks</v>
      </c>
      <c r="S2693" s="13">
        <f>(((Table2[[#This Row],[launched_at]]/60)/60)/24)+DATE(1970,1,1)</f>
        <v>42089.724039351851</v>
      </c>
      <c r="T2693" s="13">
        <f>(((Table2[[#This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Table2[[#This Row],[pledged]]/Table2[[#This Row],[goal]]</f>
        <v>7.1428571428571426E-3</v>
      </c>
      <c r="P2694" s="8">
        <f>Table2[[#This Row],[pledged]]/Table2[[#This Row],[backers_count]]</f>
        <v>25</v>
      </c>
      <c r="Q2694" t="str">
        <f>LEFT(Table2[[#This Row],[Category and Sub-Category]],FIND("/",Table2[[#This Row],[Category and Sub-Category]],1)-1)</f>
        <v>food</v>
      </c>
      <c r="R2694" t="str">
        <f>RIGHT(Table2[[#This Row],[Category and Sub-Category]],LEN(Table2[[#This Row],[Category and Sub-Category]])-FIND("/",Table2[[#This Row],[Category and Sub-Category]],1))</f>
        <v>food trucks</v>
      </c>
      <c r="S2694" s="13">
        <f>(((Table2[[#This Row],[launched_at]]/60)/60)/24)+DATE(1970,1,1)</f>
        <v>42058.334027777775</v>
      </c>
      <c r="T2694" s="13">
        <f>(((Table2[[#This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Table2[[#This Row],[pledged]]/Table2[[#This Row],[goal]]</f>
        <v>8.0000000000000002E-3</v>
      </c>
      <c r="P2695" s="8">
        <f>Table2[[#This Row],[pledged]]/Table2[[#This Row],[backers_count]]</f>
        <v>13.333333333333334</v>
      </c>
      <c r="Q2695" t="str">
        <f>LEFT(Table2[[#This Row],[Category and Sub-Category]],FIND("/",Table2[[#This Row],[Category and Sub-Category]],1)-1)</f>
        <v>food</v>
      </c>
      <c r="R2695" t="str">
        <f>RIGHT(Table2[[#This Row],[Category and Sub-Category]],LEN(Table2[[#This Row],[Category and Sub-Category]])-FIND("/",Table2[[#This Row],[Category and Sub-Category]],1))</f>
        <v>food trucks</v>
      </c>
      <c r="S2695" s="13">
        <f>(((Table2[[#This Row],[launched_at]]/60)/60)/24)+DATE(1970,1,1)</f>
        <v>41834.138495370367</v>
      </c>
      <c r="T2695" s="13">
        <f>(((Table2[[#This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Table2[[#This Row],[pledged]]/Table2[[#This Row],[goal]]</f>
        <v>3.3333333333333335E-5</v>
      </c>
      <c r="P2696" s="8">
        <f>Table2[[#This Row],[pledged]]/Table2[[#This Row],[backers_count]]</f>
        <v>1</v>
      </c>
      <c r="Q2696" t="str">
        <f>LEFT(Table2[[#This Row],[Category and Sub-Category]],FIND("/",Table2[[#This Row],[Category and Sub-Category]],1)-1)</f>
        <v>food</v>
      </c>
      <c r="R2696" t="str">
        <f>RIGHT(Table2[[#This Row],[Category and Sub-Category]],LEN(Table2[[#This Row],[Category and Sub-Category]])-FIND("/",Table2[[#This Row],[Category and Sub-Category]],1))</f>
        <v>food trucks</v>
      </c>
      <c r="S2696" s="13">
        <f>(((Table2[[#This Row],[launched_at]]/60)/60)/24)+DATE(1970,1,1)</f>
        <v>41878.140497685185</v>
      </c>
      <c r="T2696" s="13">
        <f>(((Table2[[#This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Table2[[#This Row],[pledged]]/Table2[[#This Row],[goal]]</f>
        <v>4.7333333333333333E-3</v>
      </c>
      <c r="P2697" s="8">
        <f>Table2[[#This Row],[pledged]]/Table2[[#This Row],[backers_count]]</f>
        <v>23.666666666666668</v>
      </c>
      <c r="Q2697" t="str">
        <f>LEFT(Table2[[#This Row],[Category and Sub-Category]],FIND("/",Table2[[#This Row],[Category and Sub-Category]],1)-1)</f>
        <v>food</v>
      </c>
      <c r="R2697" t="str">
        <f>RIGHT(Table2[[#This Row],[Category and Sub-Category]],LEN(Table2[[#This Row],[Category and Sub-Category]])-FIND("/",Table2[[#This Row],[Category and Sub-Category]],1))</f>
        <v>food trucks</v>
      </c>
      <c r="S2697" s="13">
        <f>(((Table2[[#This Row],[launched_at]]/60)/60)/24)+DATE(1970,1,1)</f>
        <v>42048.181921296295</v>
      </c>
      <c r="T2697" s="13">
        <f>(((Table2[[#This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Table2[[#This Row],[pledged]]/Table2[[#This Row],[goal]]</f>
        <v>5.6500000000000002E-2</v>
      </c>
      <c r="P2698" s="8">
        <f>Table2[[#This Row],[pledged]]/Table2[[#This Row],[backers_count]]</f>
        <v>89.21052631578948</v>
      </c>
      <c r="Q2698" t="str">
        <f>LEFT(Table2[[#This Row],[Category and Sub-Category]],FIND("/",Table2[[#This Row],[Category and Sub-Category]],1)-1)</f>
        <v>food</v>
      </c>
      <c r="R2698" t="str">
        <f>RIGHT(Table2[[#This Row],[Category and Sub-Category]],LEN(Table2[[#This Row],[Category and Sub-Category]])-FIND("/",Table2[[#This Row],[Category and Sub-Category]],1))</f>
        <v>food trucks</v>
      </c>
      <c r="S2698" s="13">
        <f>(((Table2[[#This Row],[launched_at]]/60)/60)/24)+DATE(1970,1,1)</f>
        <v>41964.844444444447</v>
      </c>
      <c r="T2698" s="13">
        <f>(((Table2[[#This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Table2[[#This Row],[pledged]]/Table2[[#This Row],[goal]]</f>
        <v>0.26352173913043481</v>
      </c>
      <c r="P2699" s="8">
        <f>Table2[[#This Row],[pledged]]/Table2[[#This Row],[backers_count]]</f>
        <v>116.55769230769231</v>
      </c>
      <c r="Q2699" t="str">
        <f>LEFT(Table2[[#This Row],[Category and Sub-Category]],FIND("/",Table2[[#This Row],[Category and Sub-Category]],1)-1)</f>
        <v>food</v>
      </c>
      <c r="R2699" t="str">
        <f>RIGHT(Table2[[#This Row],[Category and Sub-Category]],LEN(Table2[[#This Row],[Category and Sub-Category]])-FIND("/",Table2[[#This Row],[Category and Sub-Category]],1))</f>
        <v>food trucks</v>
      </c>
      <c r="S2699" s="13">
        <f>(((Table2[[#This Row],[launched_at]]/60)/60)/24)+DATE(1970,1,1)</f>
        <v>42187.940081018518</v>
      </c>
      <c r="T2699" s="13">
        <f>(((Table2[[#This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Table2[[#This Row],[pledged]]/Table2[[#This Row],[goal]]</f>
        <v>3.2512500000000002E-3</v>
      </c>
      <c r="P2700" s="8">
        <f>Table2[[#This Row],[pledged]]/Table2[[#This Row],[backers_count]]</f>
        <v>13.005000000000001</v>
      </c>
      <c r="Q2700" t="str">
        <f>LEFT(Table2[[#This Row],[Category and Sub-Category]],FIND("/",Table2[[#This Row],[Category and Sub-Category]],1)-1)</f>
        <v>food</v>
      </c>
      <c r="R2700" t="str">
        <f>RIGHT(Table2[[#This Row],[Category and Sub-Category]],LEN(Table2[[#This Row],[Category and Sub-Category]])-FIND("/",Table2[[#This Row],[Category and Sub-Category]],1))</f>
        <v>food trucks</v>
      </c>
      <c r="S2700" s="13">
        <f>(((Table2[[#This Row],[launched_at]]/60)/60)/24)+DATE(1970,1,1)</f>
        <v>41787.898240740738</v>
      </c>
      <c r="T2700" s="13">
        <f>(((Table2[[#This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Table2[[#This Row],[pledged]]/Table2[[#This Row],[goal]]</f>
        <v>0</v>
      </c>
      <c r="P2701" s="8" t="e">
        <f>Table2[[#This Row],[pledged]]/Table2[[#This Row],[backers_count]]</f>
        <v>#DIV/0!</v>
      </c>
      <c r="Q2701" t="str">
        <f>LEFT(Table2[[#This Row],[Category and Sub-Category]],FIND("/",Table2[[#This Row],[Category and Sub-Category]],1)-1)</f>
        <v>food</v>
      </c>
      <c r="R2701" t="str">
        <f>RIGHT(Table2[[#This Row],[Category and Sub-Category]],LEN(Table2[[#This Row],[Category and Sub-Category]])-FIND("/",Table2[[#This Row],[Category and Sub-Category]],1))</f>
        <v>food trucks</v>
      </c>
      <c r="S2701" s="13">
        <f>(((Table2[[#This Row],[launched_at]]/60)/60)/24)+DATE(1970,1,1)</f>
        <v>41829.896562499998</v>
      </c>
      <c r="T2701" s="13">
        <f>(((Table2[[#This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Table2[[#This Row],[pledged]]/Table2[[#This Row],[goal]]</f>
        <v>7.0007000700070005E-3</v>
      </c>
      <c r="P2702" s="8">
        <f>Table2[[#This Row],[pledged]]/Table2[[#This Row],[backers_count]]</f>
        <v>17.5</v>
      </c>
      <c r="Q2702" t="str">
        <f>LEFT(Table2[[#This Row],[Category and Sub-Category]],FIND("/",Table2[[#This Row],[Category and Sub-Category]],1)-1)</f>
        <v>food</v>
      </c>
      <c r="R2702" t="str">
        <f>RIGHT(Table2[[#This Row],[Category and Sub-Category]],LEN(Table2[[#This Row],[Category and Sub-Category]])-FIND("/",Table2[[#This Row],[Category and Sub-Category]],1))</f>
        <v>food trucks</v>
      </c>
      <c r="S2702" s="13">
        <f>(((Table2[[#This Row],[launched_at]]/60)/60)/24)+DATE(1970,1,1)</f>
        <v>41870.87467592593</v>
      </c>
      <c r="T2702" s="13">
        <f>(((Table2[[#This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Table2[[#This Row],[pledged]]/Table2[[#This Row],[goal]]</f>
        <v>0.46176470588235297</v>
      </c>
      <c r="P2703" s="8">
        <f>Table2[[#This Row],[pledged]]/Table2[[#This Row],[backers_count]]</f>
        <v>34.130434782608695</v>
      </c>
      <c r="Q2703" t="str">
        <f>LEFT(Table2[[#This Row],[Category and Sub-Category]],FIND("/",Table2[[#This Row],[Category and Sub-Category]],1)-1)</f>
        <v>theater</v>
      </c>
      <c r="R2703" t="str">
        <f>RIGHT(Table2[[#This Row],[Category and Sub-Category]],LEN(Table2[[#This Row],[Category and Sub-Category]])-FIND("/",Table2[[#This Row],[Category and Sub-Category]],1))</f>
        <v>spaces</v>
      </c>
      <c r="S2703" s="13">
        <f>(((Table2[[#This Row],[launched_at]]/60)/60)/24)+DATE(1970,1,1)</f>
        <v>42801.774699074071</v>
      </c>
      <c r="T2703" s="13">
        <f>(((Table2[[#This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Table2[[#This Row],[pledged]]/Table2[[#This Row],[goal]]</f>
        <v>0.34410000000000002</v>
      </c>
      <c r="P2704" s="8">
        <f>Table2[[#This Row],[pledged]]/Table2[[#This Row],[backers_count]]</f>
        <v>132.34615384615384</v>
      </c>
      <c r="Q2704" t="str">
        <f>LEFT(Table2[[#This Row],[Category and Sub-Category]],FIND("/",Table2[[#This Row],[Category and Sub-Category]],1)-1)</f>
        <v>theater</v>
      </c>
      <c r="R2704" t="str">
        <f>RIGHT(Table2[[#This Row],[Category and Sub-Category]],LEN(Table2[[#This Row],[Category and Sub-Category]])-FIND("/",Table2[[#This Row],[Category and Sub-Category]],1))</f>
        <v>spaces</v>
      </c>
      <c r="S2704" s="13">
        <f>(((Table2[[#This Row],[launched_at]]/60)/60)/24)+DATE(1970,1,1)</f>
        <v>42800.801817129628</v>
      </c>
      <c r="T2704" s="13">
        <f>(((Table2[[#This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Table2[[#This Row],[pledged]]/Table2[[#This Row],[goal]]</f>
        <v>1.0375000000000001</v>
      </c>
      <c r="P2705" s="8">
        <f>Table2[[#This Row],[pledged]]/Table2[[#This Row],[backers_count]]</f>
        <v>922.22222222222217</v>
      </c>
      <c r="Q2705" t="str">
        <f>LEFT(Table2[[#This Row],[Category and Sub-Category]],FIND("/",Table2[[#This Row],[Category and Sub-Category]],1)-1)</f>
        <v>theater</v>
      </c>
      <c r="R2705" t="str">
        <f>RIGHT(Table2[[#This Row],[Category and Sub-Category]],LEN(Table2[[#This Row],[Category and Sub-Category]])-FIND("/",Table2[[#This Row],[Category and Sub-Category]],1))</f>
        <v>spaces</v>
      </c>
      <c r="S2705" s="13">
        <f>(((Table2[[#This Row],[launched_at]]/60)/60)/24)+DATE(1970,1,1)</f>
        <v>42756.690162037034</v>
      </c>
      <c r="T2705" s="13">
        <f>(((Table2[[#This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Table2[[#This Row],[pledged]]/Table2[[#This Row],[goal]]</f>
        <v>6.0263157894736845E-2</v>
      </c>
      <c r="P2706" s="8">
        <f>Table2[[#This Row],[pledged]]/Table2[[#This Row],[backers_count]]</f>
        <v>163.57142857142858</v>
      </c>
      <c r="Q2706" t="str">
        <f>LEFT(Table2[[#This Row],[Category and Sub-Category]],FIND("/",Table2[[#This Row],[Category and Sub-Category]],1)-1)</f>
        <v>theater</v>
      </c>
      <c r="R2706" t="str">
        <f>RIGHT(Table2[[#This Row],[Category and Sub-Category]],LEN(Table2[[#This Row],[Category and Sub-Category]])-FIND("/",Table2[[#This Row],[Category and Sub-Category]],1))</f>
        <v>spaces</v>
      </c>
      <c r="S2706" s="13">
        <f>(((Table2[[#This Row],[launched_at]]/60)/60)/24)+DATE(1970,1,1)</f>
        <v>42787.862430555557</v>
      </c>
      <c r="T2706" s="13">
        <f>(((Table2[[#This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Table2[[#This Row],[pledged]]/Table2[[#This Row],[goal]]</f>
        <v>0.10539393939393939</v>
      </c>
      <c r="P2707" s="8">
        <f>Table2[[#This Row],[pledged]]/Table2[[#This Row],[backers_count]]</f>
        <v>217.375</v>
      </c>
      <c r="Q2707" t="str">
        <f>LEFT(Table2[[#This Row],[Category and Sub-Category]],FIND("/",Table2[[#This Row],[Category and Sub-Category]],1)-1)</f>
        <v>theater</v>
      </c>
      <c r="R2707" t="str">
        <f>RIGHT(Table2[[#This Row],[Category and Sub-Category]],LEN(Table2[[#This Row],[Category and Sub-Category]])-FIND("/",Table2[[#This Row],[Category and Sub-Category]],1))</f>
        <v>spaces</v>
      </c>
      <c r="S2707" s="13">
        <f>(((Table2[[#This Row],[launched_at]]/60)/60)/24)+DATE(1970,1,1)</f>
        <v>42773.916180555556</v>
      </c>
      <c r="T2707" s="13">
        <f>(((Table2[[#This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Table2[[#This Row],[pledged]]/Table2[[#This Row],[goal]]</f>
        <v>1.1229714285714285</v>
      </c>
      <c r="P2708" s="8">
        <f>Table2[[#This Row],[pledged]]/Table2[[#This Row],[backers_count]]</f>
        <v>149.44486692015209</v>
      </c>
      <c r="Q2708" t="str">
        <f>LEFT(Table2[[#This Row],[Category and Sub-Category]],FIND("/",Table2[[#This Row],[Category and Sub-Category]],1)-1)</f>
        <v>theater</v>
      </c>
      <c r="R2708" t="str">
        <f>RIGHT(Table2[[#This Row],[Category and Sub-Category]],LEN(Table2[[#This Row],[Category and Sub-Category]])-FIND("/",Table2[[#This Row],[Category and Sub-Category]],1))</f>
        <v>spaces</v>
      </c>
      <c r="S2708" s="13">
        <f>(((Table2[[#This Row],[launched_at]]/60)/60)/24)+DATE(1970,1,1)</f>
        <v>41899.294942129629</v>
      </c>
      <c r="T2708" s="13">
        <f>(((Table2[[#This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Table2[[#This Row],[pledged]]/Table2[[#This Row],[goal]]</f>
        <v>3.50844625</v>
      </c>
      <c r="P2709" s="8">
        <f>Table2[[#This Row],[pledged]]/Table2[[#This Row],[backers_count]]</f>
        <v>71.237487309644663</v>
      </c>
      <c r="Q2709" t="str">
        <f>LEFT(Table2[[#This Row],[Category and Sub-Category]],FIND("/",Table2[[#This Row],[Category and Sub-Category]],1)-1)</f>
        <v>theater</v>
      </c>
      <c r="R2709" t="str">
        <f>RIGHT(Table2[[#This Row],[Category and Sub-Category]],LEN(Table2[[#This Row],[Category and Sub-Category]])-FIND("/",Table2[[#This Row],[Category and Sub-Category]],1))</f>
        <v>spaces</v>
      </c>
      <c r="S2709" s="13">
        <f>(((Table2[[#This Row],[launched_at]]/60)/60)/24)+DATE(1970,1,1)</f>
        <v>41391.782905092594</v>
      </c>
      <c r="T2709" s="13">
        <f>(((Table2[[#This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Table2[[#This Row],[pledged]]/Table2[[#This Row],[goal]]</f>
        <v>2.3321535</v>
      </c>
      <c r="P2710" s="8">
        <f>Table2[[#This Row],[pledged]]/Table2[[#This Row],[backers_count]]</f>
        <v>44.464318398474738</v>
      </c>
      <c r="Q2710" t="str">
        <f>LEFT(Table2[[#This Row],[Category and Sub-Category]],FIND("/",Table2[[#This Row],[Category and Sub-Category]],1)-1)</f>
        <v>theater</v>
      </c>
      <c r="R2710" t="str">
        <f>RIGHT(Table2[[#This Row],[Category and Sub-Category]],LEN(Table2[[#This Row],[Category and Sub-Category]])-FIND("/",Table2[[#This Row],[Category and Sub-Category]],1))</f>
        <v>spaces</v>
      </c>
      <c r="S2710" s="13">
        <f>(((Table2[[#This Row],[launched_at]]/60)/60)/24)+DATE(1970,1,1)</f>
        <v>42512.698217592595</v>
      </c>
      <c r="T2710" s="13">
        <f>(((Table2[[#This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Table2[[#This Row],[pledged]]/Table2[[#This Row],[goal]]</f>
        <v>1.01606</v>
      </c>
      <c r="P2711" s="8">
        <f>Table2[[#This Row],[pledged]]/Table2[[#This Row],[backers_count]]</f>
        <v>164.94480519480518</v>
      </c>
      <c r="Q2711" t="str">
        <f>LEFT(Table2[[#This Row],[Category and Sub-Category]],FIND("/",Table2[[#This Row],[Category and Sub-Category]],1)-1)</f>
        <v>theater</v>
      </c>
      <c r="R2711" t="str">
        <f>RIGHT(Table2[[#This Row],[Category and Sub-Category]],LEN(Table2[[#This Row],[Category and Sub-Category]])-FIND("/",Table2[[#This Row],[Category and Sub-Category]],1))</f>
        <v>spaces</v>
      </c>
      <c r="S2711" s="13">
        <f>(((Table2[[#This Row],[launched_at]]/60)/60)/24)+DATE(1970,1,1)</f>
        <v>42612.149780092594</v>
      </c>
      <c r="T2711" s="13">
        <f>(((Table2[[#This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Table2[[#This Row],[pledged]]/Table2[[#This Row],[goal]]</f>
        <v>1.5390035000000002</v>
      </c>
      <c r="P2712" s="8">
        <f>Table2[[#This Row],[pledged]]/Table2[[#This Row],[backers_count]]</f>
        <v>84.871516544117654</v>
      </c>
      <c r="Q2712" t="str">
        <f>LEFT(Table2[[#This Row],[Category and Sub-Category]],FIND("/",Table2[[#This Row],[Category and Sub-Category]],1)-1)</f>
        <v>theater</v>
      </c>
      <c r="R2712" t="str">
        <f>RIGHT(Table2[[#This Row],[Category and Sub-Category]],LEN(Table2[[#This Row],[Category and Sub-Category]])-FIND("/",Table2[[#This Row],[Category and Sub-Category]],1))</f>
        <v>spaces</v>
      </c>
      <c r="S2712" s="13">
        <f>(((Table2[[#This Row],[launched_at]]/60)/60)/24)+DATE(1970,1,1)</f>
        <v>41828.229490740741</v>
      </c>
      <c r="T2712" s="13">
        <f>(((Table2[[#This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Table2[[#This Row],[pledged]]/Table2[[#This Row],[goal]]</f>
        <v>1.007161125319693</v>
      </c>
      <c r="P2713" s="8">
        <f>Table2[[#This Row],[pledged]]/Table2[[#This Row],[backers_count]]</f>
        <v>53.945205479452056</v>
      </c>
      <c r="Q2713" t="str">
        <f>LEFT(Table2[[#This Row],[Category and Sub-Category]],FIND("/",Table2[[#This Row],[Category and Sub-Category]],1)-1)</f>
        <v>theater</v>
      </c>
      <c r="R2713" t="str">
        <f>RIGHT(Table2[[#This Row],[Category and Sub-Category]],LEN(Table2[[#This Row],[Category and Sub-Category]])-FIND("/",Table2[[#This Row],[Category and Sub-Category]],1))</f>
        <v>spaces</v>
      </c>
      <c r="S2713" s="13">
        <f>(((Table2[[#This Row],[launched_at]]/60)/60)/24)+DATE(1970,1,1)</f>
        <v>41780.745254629634</v>
      </c>
      <c r="T2713" s="13">
        <f>(((Table2[[#This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Table2[[#This Row],[pledged]]/Table2[[#This Row],[goal]]</f>
        <v>1.3138181818181818</v>
      </c>
      <c r="P2714" s="8">
        <f>Table2[[#This Row],[pledged]]/Table2[[#This Row],[backers_count]]</f>
        <v>50.531468531468533</v>
      </c>
      <c r="Q2714" t="str">
        <f>LEFT(Table2[[#This Row],[Category and Sub-Category]],FIND("/",Table2[[#This Row],[Category and Sub-Category]],1)-1)</f>
        <v>theater</v>
      </c>
      <c r="R2714" t="str">
        <f>RIGHT(Table2[[#This Row],[Category and Sub-Category]],LEN(Table2[[#This Row],[Category and Sub-Category]])-FIND("/",Table2[[#This Row],[Category and Sub-Category]],1))</f>
        <v>spaces</v>
      </c>
      <c r="S2714" s="13">
        <f>(((Table2[[#This Row],[launched_at]]/60)/60)/24)+DATE(1970,1,1)</f>
        <v>41432.062037037038</v>
      </c>
      <c r="T2714" s="13">
        <f>(((Table2[[#This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Table2[[#This Row],[pledged]]/Table2[[#This Row],[goal]]</f>
        <v>1.0224133333333334</v>
      </c>
      <c r="P2715" s="8">
        <f>Table2[[#This Row],[pledged]]/Table2[[#This Row],[backers_count]]</f>
        <v>108.00140845070422</v>
      </c>
      <c r="Q2715" t="str">
        <f>LEFT(Table2[[#This Row],[Category and Sub-Category]],FIND("/",Table2[[#This Row],[Category and Sub-Category]],1)-1)</f>
        <v>theater</v>
      </c>
      <c r="R2715" t="str">
        <f>RIGHT(Table2[[#This Row],[Category and Sub-Category]],LEN(Table2[[#This Row],[Category and Sub-Category]])-FIND("/",Table2[[#This Row],[Category and Sub-Category]],1))</f>
        <v>spaces</v>
      </c>
      <c r="S2715" s="13">
        <f>(((Table2[[#This Row],[launched_at]]/60)/60)/24)+DATE(1970,1,1)</f>
        <v>42322.653749999998</v>
      </c>
      <c r="T2715" s="13">
        <f>(((Table2[[#This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Table2[[#This Row],[pledged]]/Table2[[#This Row],[goal]]</f>
        <v>1.1635599999999999</v>
      </c>
      <c r="P2716" s="8">
        <f>Table2[[#This Row],[pledged]]/Table2[[#This Row],[backers_count]]</f>
        <v>95.373770491803285</v>
      </c>
      <c r="Q2716" t="str">
        <f>LEFT(Table2[[#This Row],[Category and Sub-Category]],FIND("/",Table2[[#This Row],[Category and Sub-Category]],1)-1)</f>
        <v>theater</v>
      </c>
      <c r="R2716" t="str">
        <f>RIGHT(Table2[[#This Row],[Category and Sub-Category]],LEN(Table2[[#This Row],[Category and Sub-Category]])-FIND("/",Table2[[#This Row],[Category and Sub-Category]],1))</f>
        <v>spaces</v>
      </c>
      <c r="S2716" s="13">
        <f>(((Table2[[#This Row],[launched_at]]/60)/60)/24)+DATE(1970,1,1)</f>
        <v>42629.655046296291</v>
      </c>
      <c r="T2716" s="13">
        <f>(((Table2[[#This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Table2[[#This Row],[pledged]]/Table2[[#This Row],[goal]]</f>
        <v>2.6462241666666664</v>
      </c>
      <c r="P2717" s="8">
        <f>Table2[[#This Row],[pledged]]/Table2[[#This Row],[backers_count]]</f>
        <v>57.631016333938291</v>
      </c>
      <c r="Q2717" t="str">
        <f>LEFT(Table2[[#This Row],[Category and Sub-Category]],FIND("/",Table2[[#This Row],[Category and Sub-Category]],1)-1)</f>
        <v>theater</v>
      </c>
      <c r="R2717" t="str">
        <f>RIGHT(Table2[[#This Row],[Category and Sub-Category]],LEN(Table2[[#This Row],[Category and Sub-Category]])-FIND("/",Table2[[#This Row],[Category and Sub-Category]],1))</f>
        <v>spaces</v>
      </c>
      <c r="S2717" s="13">
        <f>(((Table2[[#This Row],[launched_at]]/60)/60)/24)+DATE(1970,1,1)</f>
        <v>42387.398472222223</v>
      </c>
      <c r="T2717" s="13">
        <f>(((Table2[[#This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Table2[[#This Row],[pledged]]/Table2[[#This Row],[goal]]</f>
        <v>1.1998010000000001</v>
      </c>
      <c r="P2718" s="8">
        <f>Table2[[#This Row],[pledged]]/Table2[[#This Row],[backers_count]]</f>
        <v>64.160481283422456</v>
      </c>
      <c r="Q2718" t="str">
        <f>LEFT(Table2[[#This Row],[Category and Sub-Category]],FIND("/",Table2[[#This Row],[Category and Sub-Category]],1)-1)</f>
        <v>theater</v>
      </c>
      <c r="R2718" t="str">
        <f>RIGHT(Table2[[#This Row],[Category and Sub-Category]],LEN(Table2[[#This Row],[Category and Sub-Category]])-FIND("/",Table2[[#This Row],[Category and Sub-Category]],1))</f>
        <v>spaces</v>
      </c>
      <c r="S2718" s="13">
        <f>(((Table2[[#This Row],[launched_at]]/60)/60)/24)+DATE(1970,1,1)</f>
        <v>42255.333252314813</v>
      </c>
      <c r="T2718" s="13">
        <f>(((Table2[[#This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Table2[[#This Row],[pledged]]/Table2[[#This Row],[goal]]</f>
        <v>1.2010400000000001</v>
      </c>
      <c r="P2719" s="8">
        <f>Table2[[#This Row],[pledged]]/Table2[[#This Row],[backers_count]]</f>
        <v>92.387692307692305</v>
      </c>
      <c r="Q2719" t="str">
        <f>LEFT(Table2[[#This Row],[Category and Sub-Category]],FIND("/",Table2[[#This Row],[Category and Sub-Category]],1)-1)</f>
        <v>theater</v>
      </c>
      <c r="R2719" t="str">
        <f>RIGHT(Table2[[#This Row],[Category and Sub-Category]],LEN(Table2[[#This Row],[Category and Sub-Category]])-FIND("/",Table2[[#This Row],[Category and Sub-Category]],1))</f>
        <v>spaces</v>
      </c>
      <c r="S2719" s="13">
        <f>(((Table2[[#This Row],[launched_at]]/60)/60)/24)+DATE(1970,1,1)</f>
        <v>41934.914918981485</v>
      </c>
      <c r="T2719" s="13">
        <f>(((Table2[[#This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Table2[[#This Row],[pledged]]/Table2[[#This Row],[goal]]</f>
        <v>1.0358333333333334</v>
      </c>
      <c r="P2720" s="8">
        <f>Table2[[#This Row],[pledged]]/Table2[[#This Row],[backers_count]]</f>
        <v>125.97972972972973</v>
      </c>
      <c r="Q2720" t="str">
        <f>LEFT(Table2[[#This Row],[Category and Sub-Category]],FIND("/",Table2[[#This Row],[Category and Sub-Category]],1)-1)</f>
        <v>theater</v>
      </c>
      <c r="R2720" t="str">
        <f>RIGHT(Table2[[#This Row],[Category and Sub-Category]],LEN(Table2[[#This Row],[Category and Sub-Category]])-FIND("/",Table2[[#This Row],[Category and Sub-Category]],1))</f>
        <v>spaces</v>
      </c>
      <c r="S2720" s="13">
        <f>(((Table2[[#This Row],[launched_at]]/60)/60)/24)+DATE(1970,1,1)</f>
        <v>42465.596585648149</v>
      </c>
      <c r="T2720" s="13">
        <f>(((Table2[[#This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Table2[[#This Row],[pledged]]/Table2[[#This Row],[goal]]</f>
        <v>1.0883333333333334</v>
      </c>
      <c r="P2721" s="8">
        <f>Table2[[#This Row],[pledged]]/Table2[[#This Row],[backers_count]]</f>
        <v>94.637681159420296</v>
      </c>
      <c r="Q2721" t="str">
        <f>LEFT(Table2[[#This Row],[Category and Sub-Category]],FIND("/",Table2[[#This Row],[Category and Sub-Category]],1)-1)</f>
        <v>theater</v>
      </c>
      <c r="R2721" t="str">
        <f>RIGHT(Table2[[#This Row],[Category and Sub-Category]],LEN(Table2[[#This Row],[Category and Sub-Category]])-FIND("/",Table2[[#This Row],[Category and Sub-Category]],1))</f>
        <v>spaces</v>
      </c>
      <c r="S2721" s="13">
        <f>(((Table2[[#This Row],[launched_at]]/60)/60)/24)+DATE(1970,1,1)</f>
        <v>42418.031180555554</v>
      </c>
      <c r="T2721" s="13">
        <f>(((Table2[[#This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Table2[[#This Row],[pledged]]/Table2[[#This Row],[goal]]</f>
        <v>1.1812400000000001</v>
      </c>
      <c r="P2722" s="8">
        <f>Table2[[#This Row],[pledged]]/Table2[[#This Row],[backers_count]]</f>
        <v>170.69942196531792</v>
      </c>
      <c r="Q2722" t="str">
        <f>LEFT(Table2[[#This Row],[Category and Sub-Category]],FIND("/",Table2[[#This Row],[Category and Sub-Category]],1)-1)</f>
        <v>theater</v>
      </c>
      <c r="R2722" t="str">
        <f>RIGHT(Table2[[#This Row],[Category and Sub-Category]],LEN(Table2[[#This Row],[Category and Sub-Category]])-FIND("/",Table2[[#This Row],[Category and Sub-Category]],1))</f>
        <v>spaces</v>
      </c>
      <c r="S2722" s="13">
        <f>(((Table2[[#This Row],[launched_at]]/60)/60)/24)+DATE(1970,1,1)</f>
        <v>42655.465891203698</v>
      </c>
      <c r="T2722" s="13">
        <f>(((Table2[[#This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Table2[[#This Row],[pledged]]/Table2[[#This Row],[goal]]</f>
        <v>14.62</v>
      </c>
      <c r="P2723" s="8">
        <f>Table2[[#This Row],[pledged]]/Table2[[#This Row],[backers_count]]</f>
        <v>40.762081784386616</v>
      </c>
      <c r="Q2723" t="str">
        <f>LEFT(Table2[[#This Row],[Category and Sub-Category]],FIND("/",Table2[[#This Row],[Category and Sub-Category]],1)-1)</f>
        <v>technology</v>
      </c>
      <c r="R2723" t="str">
        <f>RIGHT(Table2[[#This Row],[Category and Sub-Category]],LEN(Table2[[#This Row],[Category and Sub-Category]])-FIND("/",Table2[[#This Row],[Category and Sub-Category]],1))</f>
        <v>hardware</v>
      </c>
      <c r="S2723" s="13">
        <f>(((Table2[[#This Row],[launched_at]]/60)/60)/24)+DATE(1970,1,1)</f>
        <v>41493.543958333335</v>
      </c>
      <c r="T2723" s="13">
        <f>(((Table2[[#This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Table2[[#This Row],[pledged]]/Table2[[#This Row],[goal]]</f>
        <v>2.5253999999999999</v>
      </c>
      <c r="P2724" s="8">
        <f>Table2[[#This Row],[pledged]]/Table2[[#This Row],[backers_count]]</f>
        <v>68.254054054054052</v>
      </c>
      <c r="Q2724" t="str">
        <f>LEFT(Table2[[#This Row],[Category and Sub-Category]],FIND("/",Table2[[#This Row],[Category and Sub-Category]],1)-1)</f>
        <v>technology</v>
      </c>
      <c r="R2724" t="str">
        <f>RIGHT(Table2[[#This Row],[Category and Sub-Category]],LEN(Table2[[#This Row],[Category and Sub-Category]])-FIND("/",Table2[[#This Row],[Category and Sub-Category]],1))</f>
        <v>hardware</v>
      </c>
      <c r="S2724" s="13">
        <f>(((Table2[[#This Row],[launched_at]]/60)/60)/24)+DATE(1970,1,1)</f>
        <v>42704.857094907406</v>
      </c>
      <c r="T2724" s="13">
        <f>(((Table2[[#This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Table2[[#This Row],[pledged]]/Table2[[#This Row],[goal]]</f>
        <v>1.4005000000000001</v>
      </c>
      <c r="P2725" s="8">
        <f>Table2[[#This Row],[pledged]]/Table2[[#This Row],[backers_count]]</f>
        <v>95.48863636363636</v>
      </c>
      <c r="Q2725" t="str">
        <f>LEFT(Table2[[#This Row],[Category and Sub-Category]],FIND("/",Table2[[#This Row],[Category and Sub-Category]],1)-1)</f>
        <v>technology</v>
      </c>
      <c r="R2725" t="str">
        <f>RIGHT(Table2[[#This Row],[Category and Sub-Category]],LEN(Table2[[#This Row],[Category and Sub-Category]])-FIND("/",Table2[[#This Row],[Category and Sub-Category]],1))</f>
        <v>hardware</v>
      </c>
      <c r="S2725" s="13">
        <f>(((Table2[[#This Row],[launched_at]]/60)/60)/24)+DATE(1970,1,1)</f>
        <v>41944.83898148148</v>
      </c>
      <c r="T2725" s="13">
        <f>(((Table2[[#This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Table2[[#This Row],[pledged]]/Table2[[#This Row],[goal]]</f>
        <v>2.9687520259319289</v>
      </c>
      <c r="P2726" s="8">
        <f>Table2[[#This Row],[pledged]]/Table2[[#This Row],[backers_count]]</f>
        <v>7.1902649656526005</v>
      </c>
      <c r="Q2726" t="str">
        <f>LEFT(Table2[[#This Row],[Category and Sub-Category]],FIND("/",Table2[[#This Row],[Category and Sub-Category]],1)-1)</f>
        <v>technology</v>
      </c>
      <c r="R2726" t="str">
        <f>RIGHT(Table2[[#This Row],[Category and Sub-Category]],LEN(Table2[[#This Row],[Category and Sub-Category]])-FIND("/",Table2[[#This Row],[Category and Sub-Category]],1))</f>
        <v>hardware</v>
      </c>
      <c r="S2726" s="13">
        <f>(((Table2[[#This Row],[launched_at]]/60)/60)/24)+DATE(1970,1,1)</f>
        <v>42199.32707175926</v>
      </c>
      <c r="T2726" s="13">
        <f>(((Table2[[#This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Table2[[#This Row],[pledged]]/Table2[[#This Row],[goal]]</f>
        <v>1.445425</v>
      </c>
      <c r="P2727" s="8">
        <f>Table2[[#This Row],[pledged]]/Table2[[#This Row],[backers_count]]</f>
        <v>511.65486725663715</v>
      </c>
      <c r="Q2727" t="str">
        <f>LEFT(Table2[[#This Row],[Category and Sub-Category]],FIND("/",Table2[[#This Row],[Category and Sub-Category]],1)-1)</f>
        <v>technology</v>
      </c>
      <c r="R2727" t="str">
        <f>RIGHT(Table2[[#This Row],[Category and Sub-Category]],LEN(Table2[[#This Row],[Category and Sub-Category]])-FIND("/",Table2[[#This Row],[Category and Sub-Category]],1))</f>
        <v>hardware</v>
      </c>
      <c r="S2727" s="13">
        <f>(((Table2[[#This Row],[launched_at]]/60)/60)/24)+DATE(1970,1,1)</f>
        <v>42745.744618055556</v>
      </c>
      <c r="T2727" s="13">
        <f>(((Table2[[#This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Table2[[#This Row],[pledged]]/Table2[[#This Row],[goal]]</f>
        <v>1.05745</v>
      </c>
      <c r="P2728" s="8">
        <f>Table2[[#This Row],[pledged]]/Table2[[#This Row],[backers_count]]</f>
        <v>261.74504950495049</v>
      </c>
      <c r="Q2728" t="str">
        <f>LEFT(Table2[[#This Row],[Category and Sub-Category]],FIND("/",Table2[[#This Row],[Category and Sub-Category]],1)-1)</f>
        <v>technology</v>
      </c>
      <c r="R2728" t="str">
        <f>RIGHT(Table2[[#This Row],[Category and Sub-Category]],LEN(Table2[[#This Row],[Category and Sub-Category]])-FIND("/",Table2[[#This Row],[Category and Sub-Category]],1))</f>
        <v>hardware</v>
      </c>
      <c r="S2728" s="13">
        <f>(((Table2[[#This Row],[launched_at]]/60)/60)/24)+DATE(1970,1,1)</f>
        <v>42452.579988425925</v>
      </c>
      <c r="T2728" s="13">
        <f>(((Table2[[#This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Table2[[#This Row],[pledged]]/Table2[[#This Row],[goal]]</f>
        <v>4.9321000000000002</v>
      </c>
      <c r="P2729" s="8">
        <f>Table2[[#This Row],[pledged]]/Table2[[#This Row],[backers_count]]</f>
        <v>69.760961810466767</v>
      </c>
      <c r="Q2729" t="str">
        <f>LEFT(Table2[[#This Row],[Category and Sub-Category]],FIND("/",Table2[[#This Row],[Category and Sub-Category]],1)-1)</f>
        <v>technology</v>
      </c>
      <c r="R2729" t="str">
        <f>RIGHT(Table2[[#This Row],[Category and Sub-Category]],LEN(Table2[[#This Row],[Category and Sub-Category]])-FIND("/",Table2[[#This Row],[Category and Sub-Category]],1))</f>
        <v>hardware</v>
      </c>
      <c r="S2729" s="13">
        <f>(((Table2[[#This Row],[launched_at]]/60)/60)/24)+DATE(1970,1,1)</f>
        <v>42198.676655092597</v>
      </c>
      <c r="T2729" s="13">
        <f>(((Table2[[#This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Table2[[#This Row],[pledged]]/Table2[[#This Row],[goal]]</f>
        <v>2.0182666666666669</v>
      </c>
      <c r="P2730" s="8">
        <f>Table2[[#This Row],[pledged]]/Table2[[#This Row],[backers_count]]</f>
        <v>77.229591836734699</v>
      </c>
      <c r="Q2730" t="str">
        <f>LEFT(Table2[[#This Row],[Category and Sub-Category]],FIND("/",Table2[[#This Row],[Category and Sub-Category]],1)-1)</f>
        <v>technology</v>
      </c>
      <c r="R2730" t="str">
        <f>RIGHT(Table2[[#This Row],[Category and Sub-Category]],LEN(Table2[[#This Row],[Category and Sub-Category]])-FIND("/",Table2[[#This Row],[Category and Sub-Category]],1))</f>
        <v>hardware</v>
      </c>
      <c r="S2730" s="13">
        <f>(((Table2[[#This Row],[launched_at]]/60)/60)/24)+DATE(1970,1,1)</f>
        <v>42333.59993055556</v>
      </c>
      <c r="T2730" s="13">
        <f>(((Table2[[#This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Table2[[#This Row],[pledged]]/Table2[[#This Row],[goal]]</f>
        <v>1.0444</v>
      </c>
      <c r="P2731" s="8">
        <f>Table2[[#This Row],[pledged]]/Table2[[#This Row],[backers_count]]</f>
        <v>340.56521739130437</v>
      </c>
      <c r="Q2731" t="str">
        <f>LEFT(Table2[[#This Row],[Category and Sub-Category]],FIND("/",Table2[[#This Row],[Category and Sub-Category]],1)-1)</f>
        <v>technology</v>
      </c>
      <c r="R2731" t="str">
        <f>RIGHT(Table2[[#This Row],[Category and Sub-Category]],LEN(Table2[[#This Row],[Category and Sub-Category]])-FIND("/",Table2[[#This Row],[Category and Sub-Category]],1))</f>
        <v>hardware</v>
      </c>
      <c r="S2731" s="13">
        <f>(((Table2[[#This Row],[launched_at]]/60)/60)/24)+DATE(1970,1,1)</f>
        <v>42095.240706018521</v>
      </c>
      <c r="T2731" s="13">
        <f>(((Table2[[#This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Table2[[#This Row],[pledged]]/Table2[[#This Row],[goal]]</f>
        <v>1.7029262962962963</v>
      </c>
      <c r="P2732" s="8">
        <f>Table2[[#This Row],[pledged]]/Table2[[#This Row],[backers_count]]</f>
        <v>67.417903225806455</v>
      </c>
      <c r="Q2732" t="str">
        <f>LEFT(Table2[[#This Row],[Category and Sub-Category]],FIND("/",Table2[[#This Row],[Category and Sub-Category]],1)-1)</f>
        <v>technology</v>
      </c>
      <c r="R2732" t="str">
        <f>RIGHT(Table2[[#This Row],[Category and Sub-Category]],LEN(Table2[[#This Row],[Category and Sub-Category]])-FIND("/",Table2[[#This Row],[Category and Sub-Category]],1))</f>
        <v>hardware</v>
      </c>
      <c r="S2732" s="13">
        <f>(((Table2[[#This Row],[launched_at]]/60)/60)/24)+DATE(1970,1,1)</f>
        <v>41351.541377314818</v>
      </c>
      <c r="T2732" s="13">
        <f>(((Table2[[#This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Table2[[#This Row],[pledged]]/Table2[[#This Row],[goal]]</f>
        <v>1.0430333333333333</v>
      </c>
      <c r="P2733" s="8">
        <f>Table2[[#This Row],[pledged]]/Table2[[#This Row],[backers_count]]</f>
        <v>845.70270270270271</v>
      </c>
      <c r="Q2733" t="str">
        <f>LEFT(Table2[[#This Row],[Category and Sub-Category]],FIND("/",Table2[[#This Row],[Category and Sub-Category]],1)-1)</f>
        <v>technology</v>
      </c>
      <c r="R2733" t="str">
        <f>RIGHT(Table2[[#This Row],[Category and Sub-Category]],LEN(Table2[[#This Row],[Category and Sub-Category]])-FIND("/",Table2[[#This Row],[Category and Sub-Category]],1))</f>
        <v>hardware</v>
      </c>
      <c r="S2733" s="13">
        <f>(((Table2[[#This Row],[launched_at]]/60)/60)/24)+DATE(1970,1,1)</f>
        <v>41872.525717592594</v>
      </c>
      <c r="T2733" s="13">
        <f>(((Table2[[#This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Table2[[#This Row],[pledged]]/Table2[[#This Row],[goal]]</f>
        <v>1.1825000000000001</v>
      </c>
      <c r="P2734" s="8">
        <f>Table2[[#This Row],[pledged]]/Table2[[#This Row],[backers_count]]</f>
        <v>97.191780821917803</v>
      </c>
      <c r="Q2734" t="str">
        <f>LEFT(Table2[[#This Row],[Category and Sub-Category]],FIND("/",Table2[[#This Row],[Category and Sub-Category]],1)-1)</f>
        <v>technology</v>
      </c>
      <c r="R2734" t="str">
        <f>RIGHT(Table2[[#This Row],[Category and Sub-Category]],LEN(Table2[[#This Row],[Category and Sub-Category]])-FIND("/",Table2[[#This Row],[Category and Sub-Category]],1))</f>
        <v>hardware</v>
      </c>
      <c r="S2734" s="13">
        <f>(((Table2[[#This Row],[launched_at]]/60)/60)/24)+DATE(1970,1,1)</f>
        <v>41389.808194444442</v>
      </c>
      <c r="T2734" s="13">
        <f>(((Table2[[#This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Table2[[#This Row],[pledged]]/Table2[[#This Row],[goal]]</f>
        <v>1.07538</v>
      </c>
      <c r="P2735" s="8">
        <f>Table2[[#This Row],[pledged]]/Table2[[#This Row],[backers_count]]</f>
        <v>451.84033613445376</v>
      </c>
      <c r="Q2735" t="str">
        <f>LEFT(Table2[[#This Row],[Category and Sub-Category]],FIND("/",Table2[[#This Row],[Category and Sub-Category]],1)-1)</f>
        <v>technology</v>
      </c>
      <c r="R2735" t="str">
        <f>RIGHT(Table2[[#This Row],[Category and Sub-Category]],LEN(Table2[[#This Row],[Category and Sub-Category]])-FIND("/",Table2[[#This Row],[Category and Sub-Category]],1))</f>
        <v>hardware</v>
      </c>
      <c r="S2735" s="13">
        <f>(((Table2[[#This Row],[launched_at]]/60)/60)/24)+DATE(1970,1,1)</f>
        <v>42044.272847222222</v>
      </c>
      <c r="T2735" s="13">
        <f>(((Table2[[#This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Table2[[#This Row],[pledged]]/Table2[[#This Row],[goal]]</f>
        <v>22603</v>
      </c>
      <c r="P2736" s="8">
        <f>Table2[[#This Row],[pledged]]/Table2[[#This Row],[backers_count]]</f>
        <v>138.66871165644173</v>
      </c>
      <c r="Q2736" t="str">
        <f>LEFT(Table2[[#This Row],[Category and Sub-Category]],FIND("/",Table2[[#This Row],[Category and Sub-Category]],1)-1)</f>
        <v>technology</v>
      </c>
      <c r="R2736" t="str">
        <f>RIGHT(Table2[[#This Row],[Category and Sub-Category]],LEN(Table2[[#This Row],[Category and Sub-Category]])-FIND("/",Table2[[#This Row],[Category and Sub-Category]],1))</f>
        <v>hardware</v>
      </c>
      <c r="S2736" s="13">
        <f>(((Table2[[#This Row],[launched_at]]/60)/60)/24)+DATE(1970,1,1)</f>
        <v>42626.668888888889</v>
      </c>
      <c r="T2736" s="13">
        <f>(((Table2[[#This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Table2[[#This Row],[pledged]]/Table2[[#This Row],[goal]]</f>
        <v>9.7813466666666677</v>
      </c>
      <c r="P2737" s="8">
        <f>Table2[[#This Row],[pledged]]/Table2[[#This Row],[backers_count]]</f>
        <v>21.640147492625371</v>
      </c>
      <c r="Q2737" t="str">
        <f>LEFT(Table2[[#This Row],[Category and Sub-Category]],FIND("/",Table2[[#This Row],[Category and Sub-Category]],1)-1)</f>
        <v>technology</v>
      </c>
      <c r="R2737" t="str">
        <f>RIGHT(Table2[[#This Row],[Category and Sub-Category]],LEN(Table2[[#This Row],[Category and Sub-Category]])-FIND("/",Table2[[#This Row],[Category and Sub-Category]],1))</f>
        <v>hardware</v>
      </c>
      <c r="S2737" s="13">
        <f>(((Table2[[#This Row],[launched_at]]/60)/60)/24)+DATE(1970,1,1)</f>
        <v>41316.120949074073</v>
      </c>
      <c r="T2737" s="13">
        <f>(((Table2[[#This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Table2[[#This Row],[pledged]]/Table2[[#This Row],[goal]]</f>
        <v>1.2290000000000001</v>
      </c>
      <c r="P2738" s="8">
        <f>Table2[[#This Row],[pledged]]/Table2[[#This Row],[backers_count]]</f>
        <v>169.51724137931035</v>
      </c>
      <c r="Q2738" t="str">
        <f>LEFT(Table2[[#This Row],[Category and Sub-Category]],FIND("/",Table2[[#This Row],[Category and Sub-Category]],1)-1)</f>
        <v>technology</v>
      </c>
      <c r="R2738" t="str">
        <f>RIGHT(Table2[[#This Row],[Category and Sub-Category]],LEN(Table2[[#This Row],[Category and Sub-Category]])-FIND("/",Table2[[#This Row],[Category and Sub-Category]],1))</f>
        <v>hardware</v>
      </c>
      <c r="S2738" s="13">
        <f>(((Table2[[#This Row],[launched_at]]/60)/60)/24)+DATE(1970,1,1)</f>
        <v>41722.666354166664</v>
      </c>
      <c r="T2738" s="13">
        <f>(((Table2[[#This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Table2[[#This Row],[pledged]]/Table2[[#This Row],[goal]]</f>
        <v>2.4606080000000001</v>
      </c>
      <c r="P2739" s="8">
        <f>Table2[[#This Row],[pledged]]/Table2[[#This Row],[backers_count]]</f>
        <v>161.88210526315791</v>
      </c>
      <c r="Q2739" t="str">
        <f>LEFT(Table2[[#This Row],[Category and Sub-Category]],FIND("/",Table2[[#This Row],[Category and Sub-Category]],1)-1)</f>
        <v>technology</v>
      </c>
      <c r="R2739" t="str">
        <f>RIGHT(Table2[[#This Row],[Category and Sub-Category]],LEN(Table2[[#This Row],[Category and Sub-Category]])-FIND("/",Table2[[#This Row],[Category and Sub-Category]],1))</f>
        <v>hardware</v>
      </c>
      <c r="S2739" s="13">
        <f>(((Table2[[#This Row],[launched_at]]/60)/60)/24)+DATE(1970,1,1)</f>
        <v>41611.917673611111</v>
      </c>
      <c r="T2739" s="13">
        <f>(((Table2[[#This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Table2[[#This Row],[pledged]]/Table2[[#This Row],[goal]]</f>
        <v>1.4794</v>
      </c>
      <c r="P2740" s="8">
        <f>Table2[[#This Row],[pledged]]/Table2[[#This Row],[backers_count]]</f>
        <v>493.13333333333333</v>
      </c>
      <c r="Q2740" t="str">
        <f>LEFT(Table2[[#This Row],[Category and Sub-Category]],FIND("/",Table2[[#This Row],[Category and Sub-Category]],1)-1)</f>
        <v>technology</v>
      </c>
      <c r="R2740" t="str">
        <f>RIGHT(Table2[[#This Row],[Category and Sub-Category]],LEN(Table2[[#This Row],[Category and Sub-Category]])-FIND("/",Table2[[#This Row],[Category and Sub-Category]],1))</f>
        <v>hardware</v>
      </c>
      <c r="S2740" s="13">
        <f>(((Table2[[#This Row],[launched_at]]/60)/60)/24)+DATE(1970,1,1)</f>
        <v>42620.143564814818</v>
      </c>
      <c r="T2740" s="13">
        <f>(((Table2[[#This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Table2[[#This Row],[pledged]]/Table2[[#This Row],[goal]]</f>
        <v>3.8409090909090908</v>
      </c>
      <c r="P2741" s="8">
        <f>Table2[[#This Row],[pledged]]/Table2[[#This Row],[backers_count]]</f>
        <v>22.120418848167539</v>
      </c>
      <c r="Q2741" t="str">
        <f>LEFT(Table2[[#This Row],[Category and Sub-Category]],FIND("/",Table2[[#This Row],[Category and Sub-Category]],1)-1)</f>
        <v>technology</v>
      </c>
      <c r="R2741" t="str">
        <f>RIGHT(Table2[[#This Row],[Category and Sub-Category]],LEN(Table2[[#This Row],[Category and Sub-Category]])-FIND("/",Table2[[#This Row],[Category and Sub-Category]],1))</f>
        <v>hardware</v>
      </c>
      <c r="S2741" s="13">
        <f>(((Table2[[#This Row],[launched_at]]/60)/60)/24)+DATE(1970,1,1)</f>
        <v>41719.887928240743</v>
      </c>
      <c r="T2741" s="13">
        <f>(((Table2[[#This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Table2[[#This Row],[pledged]]/Table2[[#This Row],[goal]]</f>
        <v>1.0333333333333334</v>
      </c>
      <c r="P2742" s="8">
        <f>Table2[[#This Row],[pledged]]/Table2[[#This Row],[backers_count]]</f>
        <v>18.235294117647058</v>
      </c>
      <c r="Q2742" t="str">
        <f>LEFT(Table2[[#This Row],[Category and Sub-Category]],FIND("/",Table2[[#This Row],[Category and Sub-Category]],1)-1)</f>
        <v>technology</v>
      </c>
      <c r="R2742" t="str">
        <f>RIGHT(Table2[[#This Row],[Category and Sub-Category]],LEN(Table2[[#This Row],[Category and Sub-Category]])-FIND("/",Table2[[#This Row],[Category and Sub-Category]],1))</f>
        <v>hardware</v>
      </c>
      <c r="S2742" s="13">
        <f>(((Table2[[#This Row],[launched_at]]/60)/60)/24)+DATE(1970,1,1)</f>
        <v>42045.031851851847</v>
      </c>
      <c r="T2742" s="13">
        <f>(((Table2[[#This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Table2[[#This Row],[pledged]]/Table2[[#This Row],[goal]]</f>
        <v>4.3750000000000004E-3</v>
      </c>
      <c r="P2743" s="8">
        <f>Table2[[#This Row],[pledged]]/Table2[[#This Row],[backers_count]]</f>
        <v>8.75</v>
      </c>
      <c r="Q2743" t="str">
        <f>LEFT(Table2[[#This Row],[Category and Sub-Category]],FIND("/",Table2[[#This Row],[Category and Sub-Category]],1)-1)</f>
        <v>publishing</v>
      </c>
      <c r="R2743" t="str">
        <f>RIGHT(Table2[[#This Row],[Category and Sub-Category]],LEN(Table2[[#This Row],[Category and Sub-Category]])-FIND("/",Table2[[#This Row],[Category and Sub-Category]],1))</f>
        <v>children's books</v>
      </c>
      <c r="S2743" s="13">
        <f>(((Table2[[#This Row],[launched_at]]/60)/60)/24)+DATE(1970,1,1)</f>
        <v>41911.657430555555</v>
      </c>
      <c r="T2743" s="13">
        <f>(((Table2[[#This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Table2[[#This Row],[pledged]]/Table2[[#This Row],[goal]]</f>
        <v>0.29239999999999999</v>
      </c>
      <c r="P2744" s="8">
        <f>Table2[[#This Row],[pledged]]/Table2[[#This Row],[backers_count]]</f>
        <v>40.611111111111114</v>
      </c>
      <c r="Q2744" t="str">
        <f>LEFT(Table2[[#This Row],[Category and Sub-Category]],FIND("/",Table2[[#This Row],[Category and Sub-Category]],1)-1)</f>
        <v>publishing</v>
      </c>
      <c r="R2744" t="str">
        <f>RIGHT(Table2[[#This Row],[Category and Sub-Category]],LEN(Table2[[#This Row],[Category and Sub-Category]])-FIND("/",Table2[[#This Row],[Category and Sub-Category]],1))</f>
        <v>children's books</v>
      </c>
      <c r="S2744" s="13">
        <f>(((Table2[[#This Row],[launched_at]]/60)/60)/24)+DATE(1970,1,1)</f>
        <v>41030.719756944447</v>
      </c>
      <c r="T2744" s="13">
        <f>(((Table2[[#This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Table2[[#This Row],[pledged]]/Table2[[#This Row],[goal]]</f>
        <v>0</v>
      </c>
      <c r="P2745" s="8" t="e">
        <f>Table2[[#This Row],[pledged]]/Table2[[#This Row],[backers_count]]</f>
        <v>#DIV/0!</v>
      </c>
      <c r="Q2745" t="str">
        <f>LEFT(Table2[[#This Row],[Category and Sub-Category]],FIND("/",Table2[[#This Row],[Category and Sub-Category]],1)-1)</f>
        <v>publishing</v>
      </c>
      <c r="R2745" t="str">
        <f>RIGHT(Table2[[#This Row],[Category and Sub-Category]],LEN(Table2[[#This Row],[Category and Sub-Category]])-FIND("/",Table2[[#This Row],[Category and Sub-Category]],1))</f>
        <v>children's books</v>
      </c>
      <c r="S2745" s="13">
        <f>(((Table2[[#This Row],[launched_at]]/60)/60)/24)+DATE(1970,1,1)</f>
        <v>42632.328784722224</v>
      </c>
      <c r="T2745" s="13">
        <f>(((Table2[[#This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Table2[[#This Row],[pledged]]/Table2[[#This Row],[goal]]</f>
        <v>5.2187499999999998E-2</v>
      </c>
      <c r="P2746" s="8">
        <f>Table2[[#This Row],[pledged]]/Table2[[#This Row],[backers_count]]</f>
        <v>37.954545454545453</v>
      </c>
      <c r="Q2746" t="str">
        <f>LEFT(Table2[[#This Row],[Category and Sub-Category]],FIND("/",Table2[[#This Row],[Category and Sub-Category]],1)-1)</f>
        <v>publishing</v>
      </c>
      <c r="R2746" t="str">
        <f>RIGHT(Table2[[#This Row],[Category and Sub-Category]],LEN(Table2[[#This Row],[Category and Sub-Category]])-FIND("/",Table2[[#This Row],[Category and Sub-Category]],1))</f>
        <v>children's books</v>
      </c>
      <c r="S2746" s="13">
        <f>(((Table2[[#This Row],[launched_at]]/60)/60)/24)+DATE(1970,1,1)</f>
        <v>40938.062476851854</v>
      </c>
      <c r="T2746" s="13">
        <f>(((Table2[[#This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Table2[[#This Row],[pledged]]/Table2[[#This Row],[goal]]</f>
        <v>0.21887499999999999</v>
      </c>
      <c r="P2747" s="8">
        <f>Table2[[#This Row],[pledged]]/Table2[[#This Row],[backers_count]]</f>
        <v>35.734693877551024</v>
      </c>
      <c r="Q2747" t="str">
        <f>LEFT(Table2[[#This Row],[Category and Sub-Category]],FIND("/",Table2[[#This Row],[Category and Sub-Category]],1)-1)</f>
        <v>publishing</v>
      </c>
      <c r="R2747" t="str">
        <f>RIGHT(Table2[[#This Row],[Category and Sub-Category]],LEN(Table2[[#This Row],[Category and Sub-Category]])-FIND("/",Table2[[#This Row],[Category and Sub-Category]],1))</f>
        <v>children's books</v>
      </c>
      <c r="S2747" s="13">
        <f>(((Table2[[#This Row],[launched_at]]/60)/60)/24)+DATE(1970,1,1)</f>
        <v>41044.988055555557</v>
      </c>
      <c r="T2747" s="13">
        <f>(((Table2[[#This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Table2[[#This Row],[pledged]]/Table2[[#This Row],[goal]]</f>
        <v>0.26700000000000002</v>
      </c>
      <c r="P2748" s="8">
        <f>Table2[[#This Row],[pledged]]/Table2[[#This Row],[backers_count]]</f>
        <v>42.157894736842103</v>
      </c>
      <c r="Q2748" t="str">
        <f>LEFT(Table2[[#This Row],[Category and Sub-Category]],FIND("/",Table2[[#This Row],[Category and Sub-Category]],1)-1)</f>
        <v>publishing</v>
      </c>
      <c r="R2748" t="str">
        <f>RIGHT(Table2[[#This Row],[Category and Sub-Category]],LEN(Table2[[#This Row],[Category and Sub-Category]])-FIND("/",Table2[[#This Row],[Category and Sub-Category]],1))</f>
        <v>children's books</v>
      </c>
      <c r="S2748" s="13">
        <f>(((Table2[[#This Row],[launched_at]]/60)/60)/24)+DATE(1970,1,1)</f>
        <v>41850.781377314815</v>
      </c>
      <c r="T2748" s="13">
        <f>(((Table2[[#This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Table2[[#This Row],[pledged]]/Table2[[#This Row],[goal]]</f>
        <v>0.28000000000000003</v>
      </c>
      <c r="P2749" s="8">
        <f>Table2[[#This Row],[pledged]]/Table2[[#This Row],[backers_count]]</f>
        <v>35</v>
      </c>
      <c r="Q2749" t="str">
        <f>LEFT(Table2[[#This Row],[Category and Sub-Category]],FIND("/",Table2[[#This Row],[Category and Sub-Category]],1)-1)</f>
        <v>publishing</v>
      </c>
      <c r="R2749" t="str">
        <f>RIGHT(Table2[[#This Row],[Category and Sub-Category]],LEN(Table2[[#This Row],[Category and Sub-Category]])-FIND("/",Table2[[#This Row],[Category and Sub-Category]],1))</f>
        <v>children's books</v>
      </c>
      <c r="S2749" s="13">
        <f>(((Table2[[#This Row],[launched_at]]/60)/60)/24)+DATE(1970,1,1)</f>
        <v>41044.64811342593</v>
      </c>
      <c r="T2749" s="13">
        <f>(((Table2[[#This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Table2[[#This Row],[pledged]]/Table2[[#This Row],[goal]]</f>
        <v>1.06E-2</v>
      </c>
      <c r="P2750" s="8">
        <f>Table2[[#This Row],[pledged]]/Table2[[#This Row],[backers_count]]</f>
        <v>13.25</v>
      </c>
      <c r="Q2750" t="str">
        <f>LEFT(Table2[[#This Row],[Category and Sub-Category]],FIND("/",Table2[[#This Row],[Category and Sub-Category]],1)-1)</f>
        <v>publishing</v>
      </c>
      <c r="R2750" t="str">
        <f>RIGHT(Table2[[#This Row],[Category and Sub-Category]],LEN(Table2[[#This Row],[Category and Sub-Category]])-FIND("/",Table2[[#This Row],[Category and Sub-Category]],1))</f>
        <v>children's books</v>
      </c>
      <c r="S2750" s="13">
        <f>(((Table2[[#This Row],[launched_at]]/60)/60)/24)+DATE(1970,1,1)</f>
        <v>42585.7106712963</v>
      </c>
      <c r="T2750" s="13">
        <f>(((Table2[[#This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Table2[[#This Row],[pledged]]/Table2[[#This Row],[goal]]</f>
        <v>1.0999999999999999E-2</v>
      </c>
      <c r="P2751" s="8">
        <f>Table2[[#This Row],[pledged]]/Table2[[#This Row],[backers_count]]</f>
        <v>55</v>
      </c>
      <c r="Q2751" t="str">
        <f>LEFT(Table2[[#This Row],[Category and Sub-Category]],FIND("/",Table2[[#This Row],[Category and Sub-Category]],1)-1)</f>
        <v>publishing</v>
      </c>
      <c r="R2751" t="str">
        <f>RIGHT(Table2[[#This Row],[Category and Sub-Category]],LEN(Table2[[#This Row],[Category and Sub-Category]])-FIND("/",Table2[[#This Row],[Category and Sub-Category]],1))</f>
        <v>children's books</v>
      </c>
      <c r="S2751" s="13">
        <f>(((Table2[[#This Row],[launched_at]]/60)/60)/24)+DATE(1970,1,1)</f>
        <v>42068.799039351856</v>
      </c>
      <c r="T2751" s="13">
        <f>(((Table2[[#This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Table2[[#This Row],[pledged]]/Table2[[#This Row],[goal]]</f>
        <v>0</v>
      </c>
      <c r="P2752" s="8" t="e">
        <f>Table2[[#This Row],[pledged]]/Table2[[#This Row],[backers_count]]</f>
        <v>#DIV/0!</v>
      </c>
      <c r="Q2752" t="str">
        <f>LEFT(Table2[[#This Row],[Category and Sub-Category]],FIND("/",Table2[[#This Row],[Category and Sub-Category]],1)-1)</f>
        <v>publishing</v>
      </c>
      <c r="R2752" t="str">
        <f>RIGHT(Table2[[#This Row],[Category and Sub-Category]],LEN(Table2[[#This Row],[Category and Sub-Category]])-FIND("/",Table2[[#This Row],[Category and Sub-Category]],1))</f>
        <v>children's books</v>
      </c>
      <c r="S2752" s="13">
        <f>(((Table2[[#This Row],[launched_at]]/60)/60)/24)+DATE(1970,1,1)</f>
        <v>41078.899826388886</v>
      </c>
      <c r="T2752" s="13">
        <f>(((Table2[[#This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Table2[[#This Row],[pledged]]/Table2[[#This Row],[goal]]</f>
        <v>0</v>
      </c>
      <c r="P2753" s="8" t="e">
        <f>Table2[[#This Row],[pledged]]/Table2[[#This Row],[backers_count]]</f>
        <v>#DIV/0!</v>
      </c>
      <c r="Q2753" t="str">
        <f>LEFT(Table2[[#This Row],[Category and Sub-Category]],FIND("/",Table2[[#This Row],[Category and Sub-Category]],1)-1)</f>
        <v>publishing</v>
      </c>
      <c r="R2753" t="str">
        <f>RIGHT(Table2[[#This Row],[Category and Sub-Category]],LEN(Table2[[#This Row],[Category and Sub-Category]])-FIND("/",Table2[[#This Row],[Category and Sub-Category]],1))</f>
        <v>children's books</v>
      </c>
      <c r="S2753" s="13">
        <f>(((Table2[[#This Row],[launched_at]]/60)/60)/24)+DATE(1970,1,1)</f>
        <v>41747.887060185189</v>
      </c>
      <c r="T2753" s="13">
        <f>(((Table2[[#This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Table2[[#This Row],[pledged]]/Table2[[#This Row],[goal]]</f>
        <v>0.11458333333333333</v>
      </c>
      <c r="P2754" s="8">
        <f>Table2[[#This Row],[pledged]]/Table2[[#This Row],[backers_count]]</f>
        <v>39.285714285714285</v>
      </c>
      <c r="Q2754" t="str">
        <f>LEFT(Table2[[#This Row],[Category and Sub-Category]],FIND("/",Table2[[#This Row],[Category and Sub-Category]],1)-1)</f>
        <v>publishing</v>
      </c>
      <c r="R2754" t="str">
        <f>RIGHT(Table2[[#This Row],[Category and Sub-Category]],LEN(Table2[[#This Row],[Category and Sub-Category]])-FIND("/",Table2[[#This Row],[Category and Sub-Category]],1))</f>
        <v>children's books</v>
      </c>
      <c r="S2754" s="13">
        <f>(((Table2[[#This Row],[launched_at]]/60)/60)/24)+DATE(1970,1,1)</f>
        <v>40855.765092592592</v>
      </c>
      <c r="T2754" s="13">
        <f>(((Table2[[#This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Table2[[#This Row],[pledged]]/Table2[[#This Row],[goal]]</f>
        <v>0.19</v>
      </c>
      <c r="P2755" s="8">
        <f>Table2[[#This Row],[pledged]]/Table2[[#This Row],[backers_count]]</f>
        <v>47.5</v>
      </c>
      <c r="Q2755" t="str">
        <f>LEFT(Table2[[#This Row],[Category and Sub-Category]],FIND("/",Table2[[#This Row],[Category and Sub-Category]],1)-1)</f>
        <v>publishing</v>
      </c>
      <c r="R2755" t="str">
        <f>RIGHT(Table2[[#This Row],[Category and Sub-Category]],LEN(Table2[[#This Row],[Category and Sub-Category]])-FIND("/",Table2[[#This Row],[Category and Sub-Category]],1))</f>
        <v>children's books</v>
      </c>
      <c r="S2755" s="13">
        <f>(((Table2[[#This Row],[launched_at]]/60)/60)/24)+DATE(1970,1,1)</f>
        <v>41117.900729166664</v>
      </c>
      <c r="T2755" s="13">
        <f>(((Table2[[#This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Table2[[#This Row],[pledged]]/Table2[[#This Row],[goal]]</f>
        <v>0</v>
      </c>
      <c r="P2756" s="8" t="e">
        <f>Table2[[#This Row],[pledged]]/Table2[[#This Row],[backers_count]]</f>
        <v>#DIV/0!</v>
      </c>
      <c r="Q2756" t="str">
        <f>LEFT(Table2[[#This Row],[Category and Sub-Category]],FIND("/",Table2[[#This Row],[Category and Sub-Category]],1)-1)</f>
        <v>publishing</v>
      </c>
      <c r="R2756" t="str">
        <f>RIGHT(Table2[[#This Row],[Category and Sub-Category]],LEN(Table2[[#This Row],[Category and Sub-Category]])-FIND("/",Table2[[#This Row],[Category and Sub-Category]],1))</f>
        <v>children's books</v>
      </c>
      <c r="S2756" s="13">
        <f>(((Table2[[#This Row],[launched_at]]/60)/60)/24)+DATE(1970,1,1)</f>
        <v>41863.636006944449</v>
      </c>
      <c r="T2756" s="13">
        <f>(((Table2[[#This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Table2[[#This Row],[pledged]]/Table2[[#This Row],[goal]]</f>
        <v>0.52</v>
      </c>
      <c r="P2757" s="8">
        <f>Table2[[#This Row],[pledged]]/Table2[[#This Row],[backers_count]]</f>
        <v>17.333333333333332</v>
      </c>
      <c r="Q2757" t="str">
        <f>LEFT(Table2[[#This Row],[Category and Sub-Category]],FIND("/",Table2[[#This Row],[Category and Sub-Category]],1)-1)</f>
        <v>publishing</v>
      </c>
      <c r="R2757" t="str">
        <f>RIGHT(Table2[[#This Row],[Category and Sub-Category]],LEN(Table2[[#This Row],[Category and Sub-Category]])-FIND("/",Table2[[#This Row],[Category and Sub-Category]],1))</f>
        <v>children's books</v>
      </c>
      <c r="S2757" s="13">
        <f>(((Table2[[#This Row],[launched_at]]/60)/60)/24)+DATE(1970,1,1)</f>
        <v>42072.790821759263</v>
      </c>
      <c r="T2757" s="13">
        <f>(((Table2[[#This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Table2[[#This Row],[pledged]]/Table2[[#This Row],[goal]]</f>
        <v>0.1048</v>
      </c>
      <c r="P2758" s="8">
        <f>Table2[[#This Row],[pledged]]/Table2[[#This Row],[backers_count]]</f>
        <v>31.757575757575758</v>
      </c>
      <c r="Q2758" t="str">
        <f>LEFT(Table2[[#This Row],[Category and Sub-Category]],FIND("/",Table2[[#This Row],[Category and Sub-Category]],1)-1)</f>
        <v>publishing</v>
      </c>
      <c r="R2758" t="str">
        <f>RIGHT(Table2[[#This Row],[Category and Sub-Category]],LEN(Table2[[#This Row],[Category and Sub-Category]])-FIND("/",Table2[[#This Row],[Category and Sub-Category]],1))</f>
        <v>children's books</v>
      </c>
      <c r="S2758" s="13">
        <f>(((Table2[[#This Row],[launched_at]]/60)/60)/24)+DATE(1970,1,1)</f>
        <v>41620.90047453704</v>
      </c>
      <c r="T2758" s="13">
        <f>(((Table2[[#This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Table2[[#This Row],[pledged]]/Table2[[#This Row],[goal]]</f>
        <v>6.6666666666666671E-3</v>
      </c>
      <c r="P2759" s="8">
        <f>Table2[[#This Row],[pledged]]/Table2[[#This Row],[backers_count]]</f>
        <v>5</v>
      </c>
      <c r="Q2759" t="str">
        <f>LEFT(Table2[[#This Row],[Category and Sub-Category]],FIND("/",Table2[[#This Row],[Category and Sub-Category]],1)-1)</f>
        <v>publishing</v>
      </c>
      <c r="R2759" t="str">
        <f>RIGHT(Table2[[#This Row],[Category and Sub-Category]],LEN(Table2[[#This Row],[Category and Sub-Category]])-FIND("/",Table2[[#This Row],[Category and Sub-Category]],1))</f>
        <v>children's books</v>
      </c>
      <c r="S2759" s="13">
        <f>(((Table2[[#This Row],[launched_at]]/60)/60)/24)+DATE(1970,1,1)</f>
        <v>42573.65662037037</v>
      </c>
      <c r="T2759" s="13">
        <f>(((Table2[[#This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Table2[[#This Row],[pledged]]/Table2[[#This Row],[goal]]</f>
        <v>0.11700000000000001</v>
      </c>
      <c r="P2760" s="8">
        <f>Table2[[#This Row],[pledged]]/Table2[[#This Row],[backers_count]]</f>
        <v>39</v>
      </c>
      <c r="Q2760" t="str">
        <f>LEFT(Table2[[#This Row],[Category and Sub-Category]],FIND("/",Table2[[#This Row],[Category and Sub-Category]],1)-1)</f>
        <v>publishing</v>
      </c>
      <c r="R2760" t="str">
        <f>RIGHT(Table2[[#This Row],[Category and Sub-Category]],LEN(Table2[[#This Row],[Category and Sub-Category]])-FIND("/",Table2[[#This Row],[Category and Sub-Category]],1))</f>
        <v>children's books</v>
      </c>
      <c r="S2760" s="13">
        <f>(((Table2[[#This Row],[launched_at]]/60)/60)/24)+DATE(1970,1,1)</f>
        <v>42639.441932870366</v>
      </c>
      <c r="T2760" s="13">
        <f>(((Table2[[#This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Table2[[#This Row],[pledged]]/Table2[[#This Row],[goal]]</f>
        <v>0.105</v>
      </c>
      <c r="P2761" s="8">
        <f>Table2[[#This Row],[pledged]]/Table2[[#This Row],[backers_count]]</f>
        <v>52.5</v>
      </c>
      <c r="Q2761" t="str">
        <f>LEFT(Table2[[#This Row],[Category and Sub-Category]],FIND("/",Table2[[#This Row],[Category and Sub-Category]],1)-1)</f>
        <v>publishing</v>
      </c>
      <c r="R2761" t="str">
        <f>RIGHT(Table2[[#This Row],[Category and Sub-Category]],LEN(Table2[[#This Row],[Category and Sub-Category]])-FIND("/",Table2[[#This Row],[Category and Sub-Category]],1))</f>
        <v>children's books</v>
      </c>
      <c r="S2761" s="13">
        <f>(((Table2[[#This Row],[launched_at]]/60)/60)/24)+DATE(1970,1,1)</f>
        <v>42524.36650462963</v>
      </c>
      <c r="T2761" s="13">
        <f>(((Table2[[#This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Table2[[#This Row],[pledged]]/Table2[[#This Row],[goal]]</f>
        <v>0</v>
      </c>
      <c r="P2762" s="8" t="e">
        <f>Table2[[#This Row],[pledged]]/Table2[[#This Row],[backers_count]]</f>
        <v>#DIV/0!</v>
      </c>
      <c r="Q2762" t="str">
        <f>LEFT(Table2[[#This Row],[Category and Sub-Category]],FIND("/",Table2[[#This Row],[Category and Sub-Category]],1)-1)</f>
        <v>publishing</v>
      </c>
      <c r="R2762" t="str">
        <f>RIGHT(Table2[[#This Row],[Category and Sub-Category]],LEN(Table2[[#This Row],[Category and Sub-Category]])-FIND("/",Table2[[#This Row],[Category and Sub-Category]],1))</f>
        <v>children's books</v>
      </c>
      <c r="S2762" s="13">
        <f>(((Table2[[#This Row],[launched_at]]/60)/60)/24)+DATE(1970,1,1)</f>
        <v>41415.461319444446</v>
      </c>
      <c r="T2762" s="13">
        <f>(((Table2[[#This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Table2[[#This Row],[pledged]]/Table2[[#This Row],[goal]]</f>
        <v>7.1999999999999998E-3</v>
      </c>
      <c r="P2763" s="8">
        <f>Table2[[#This Row],[pledged]]/Table2[[#This Row],[backers_count]]</f>
        <v>9</v>
      </c>
      <c r="Q2763" t="str">
        <f>LEFT(Table2[[#This Row],[Category and Sub-Category]],FIND("/",Table2[[#This Row],[Category and Sub-Category]],1)-1)</f>
        <v>publishing</v>
      </c>
      <c r="R2763" t="str">
        <f>RIGHT(Table2[[#This Row],[Category and Sub-Category]],LEN(Table2[[#This Row],[Category and Sub-Category]])-FIND("/",Table2[[#This Row],[Category and Sub-Category]],1))</f>
        <v>children's books</v>
      </c>
      <c r="S2763" s="13">
        <f>(((Table2[[#This Row],[launched_at]]/60)/60)/24)+DATE(1970,1,1)</f>
        <v>41247.063576388886</v>
      </c>
      <c r="T2763" s="13">
        <f>(((Table2[[#This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Table2[[#This Row],[pledged]]/Table2[[#This Row],[goal]]</f>
        <v>7.6923076923076927E-3</v>
      </c>
      <c r="P2764" s="8">
        <f>Table2[[#This Row],[pledged]]/Table2[[#This Row],[backers_count]]</f>
        <v>25</v>
      </c>
      <c r="Q2764" t="str">
        <f>LEFT(Table2[[#This Row],[Category and Sub-Category]],FIND("/",Table2[[#This Row],[Category and Sub-Category]],1)-1)</f>
        <v>publishing</v>
      </c>
      <c r="R2764" t="str">
        <f>RIGHT(Table2[[#This Row],[Category and Sub-Category]],LEN(Table2[[#This Row],[Category and Sub-Category]])-FIND("/",Table2[[#This Row],[Category and Sub-Category]],1))</f>
        <v>children's books</v>
      </c>
      <c r="S2764" s="13">
        <f>(((Table2[[#This Row],[launched_at]]/60)/60)/24)+DATE(1970,1,1)</f>
        <v>40927.036979166667</v>
      </c>
      <c r="T2764" s="13">
        <f>(((Table2[[#This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Table2[[#This Row],[pledged]]/Table2[[#This Row],[goal]]</f>
        <v>2.2842639593908631E-3</v>
      </c>
      <c r="P2765" s="8">
        <f>Table2[[#This Row],[pledged]]/Table2[[#This Row],[backers_count]]</f>
        <v>30</v>
      </c>
      <c r="Q2765" t="str">
        <f>LEFT(Table2[[#This Row],[Category and Sub-Category]],FIND("/",Table2[[#This Row],[Category and Sub-Category]],1)-1)</f>
        <v>publishing</v>
      </c>
      <c r="R2765" t="str">
        <f>RIGHT(Table2[[#This Row],[Category and Sub-Category]],LEN(Table2[[#This Row],[Category and Sub-Category]])-FIND("/",Table2[[#This Row],[Category and Sub-Category]],1))</f>
        <v>children's books</v>
      </c>
      <c r="S2765" s="13">
        <f>(((Table2[[#This Row],[launched_at]]/60)/60)/24)+DATE(1970,1,1)</f>
        <v>41373.579675925925</v>
      </c>
      <c r="T2765" s="13">
        <f>(((Table2[[#This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Table2[[#This Row],[pledged]]/Table2[[#This Row],[goal]]</f>
        <v>1.125E-2</v>
      </c>
      <c r="P2766" s="8">
        <f>Table2[[#This Row],[pledged]]/Table2[[#This Row],[backers_count]]</f>
        <v>11.25</v>
      </c>
      <c r="Q2766" t="str">
        <f>LEFT(Table2[[#This Row],[Category and Sub-Category]],FIND("/",Table2[[#This Row],[Category and Sub-Category]],1)-1)</f>
        <v>publishing</v>
      </c>
      <c r="R2766" t="str">
        <f>RIGHT(Table2[[#This Row],[Category and Sub-Category]],LEN(Table2[[#This Row],[Category and Sub-Category]])-FIND("/",Table2[[#This Row],[Category and Sub-Category]],1))</f>
        <v>children's books</v>
      </c>
      <c r="S2766" s="13">
        <f>(((Table2[[#This Row],[launched_at]]/60)/60)/24)+DATE(1970,1,1)</f>
        <v>41030.292025462964</v>
      </c>
      <c r="T2766" s="13">
        <f>(((Table2[[#This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Table2[[#This Row],[pledged]]/Table2[[#This Row],[goal]]</f>
        <v>0</v>
      </c>
      <c r="P2767" s="8" t="e">
        <f>Table2[[#This Row],[pledged]]/Table2[[#This Row],[backers_count]]</f>
        <v>#DIV/0!</v>
      </c>
      <c r="Q2767" t="str">
        <f>LEFT(Table2[[#This Row],[Category and Sub-Category]],FIND("/",Table2[[#This Row],[Category and Sub-Category]],1)-1)</f>
        <v>publishing</v>
      </c>
      <c r="R2767" t="str">
        <f>RIGHT(Table2[[#This Row],[Category and Sub-Category]],LEN(Table2[[#This Row],[Category and Sub-Category]])-FIND("/",Table2[[#This Row],[Category and Sub-Category]],1))</f>
        <v>children's books</v>
      </c>
      <c r="S2767" s="13">
        <f>(((Table2[[#This Row],[launched_at]]/60)/60)/24)+DATE(1970,1,1)</f>
        <v>41194.579027777778</v>
      </c>
      <c r="T2767" s="13">
        <f>(((Table2[[#This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Table2[[#This Row],[pledged]]/Table2[[#This Row],[goal]]</f>
        <v>0.02</v>
      </c>
      <c r="P2768" s="8">
        <f>Table2[[#This Row],[pledged]]/Table2[[#This Row],[backers_count]]</f>
        <v>25</v>
      </c>
      <c r="Q2768" t="str">
        <f>LEFT(Table2[[#This Row],[Category and Sub-Category]],FIND("/",Table2[[#This Row],[Category and Sub-Category]],1)-1)</f>
        <v>publishing</v>
      </c>
      <c r="R2768" t="str">
        <f>RIGHT(Table2[[#This Row],[Category and Sub-Category]],LEN(Table2[[#This Row],[Category and Sub-Category]])-FIND("/",Table2[[#This Row],[Category and Sub-Category]],1))</f>
        <v>children's books</v>
      </c>
      <c r="S2768" s="13">
        <f>(((Table2[[#This Row],[launched_at]]/60)/60)/24)+DATE(1970,1,1)</f>
        <v>40736.668032407404</v>
      </c>
      <c r="T2768" s="13">
        <f>(((Table2[[#This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Table2[[#This Row],[pledged]]/Table2[[#This Row],[goal]]</f>
        <v>8.5000000000000006E-3</v>
      </c>
      <c r="P2769" s="8">
        <f>Table2[[#This Row],[pledged]]/Table2[[#This Row],[backers_count]]</f>
        <v>11.333333333333334</v>
      </c>
      <c r="Q2769" t="str">
        <f>LEFT(Table2[[#This Row],[Category and Sub-Category]],FIND("/",Table2[[#This Row],[Category and Sub-Category]],1)-1)</f>
        <v>publishing</v>
      </c>
      <c r="R2769" t="str">
        <f>RIGHT(Table2[[#This Row],[Category and Sub-Category]],LEN(Table2[[#This Row],[Category and Sub-Category]])-FIND("/",Table2[[#This Row],[Category and Sub-Category]],1))</f>
        <v>children's books</v>
      </c>
      <c r="S2769" s="13">
        <f>(((Table2[[#This Row],[launched_at]]/60)/60)/24)+DATE(1970,1,1)</f>
        <v>42172.958912037036</v>
      </c>
      <c r="T2769" s="13">
        <f>(((Table2[[#This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Table2[[#This Row],[pledged]]/Table2[[#This Row],[goal]]</f>
        <v>0.14314285714285716</v>
      </c>
      <c r="P2770" s="8">
        <f>Table2[[#This Row],[pledged]]/Table2[[#This Row],[backers_count]]</f>
        <v>29.470588235294116</v>
      </c>
      <c r="Q2770" t="str">
        <f>LEFT(Table2[[#This Row],[Category and Sub-Category]],FIND("/",Table2[[#This Row],[Category and Sub-Category]],1)-1)</f>
        <v>publishing</v>
      </c>
      <c r="R2770" t="str">
        <f>RIGHT(Table2[[#This Row],[Category and Sub-Category]],LEN(Table2[[#This Row],[Category and Sub-Category]])-FIND("/",Table2[[#This Row],[Category and Sub-Category]],1))</f>
        <v>children's books</v>
      </c>
      <c r="S2770" s="13">
        <f>(((Table2[[#This Row],[launched_at]]/60)/60)/24)+DATE(1970,1,1)</f>
        <v>40967.614849537036</v>
      </c>
      <c r="T2770" s="13">
        <f>(((Table2[[#This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Table2[[#This Row],[pledged]]/Table2[[#This Row],[goal]]</f>
        <v>2.5000000000000001E-3</v>
      </c>
      <c r="P2771" s="8">
        <f>Table2[[#This Row],[pledged]]/Table2[[#This Row],[backers_count]]</f>
        <v>1</v>
      </c>
      <c r="Q2771" t="str">
        <f>LEFT(Table2[[#This Row],[Category and Sub-Category]],FIND("/",Table2[[#This Row],[Category and Sub-Category]],1)-1)</f>
        <v>publishing</v>
      </c>
      <c r="R2771" t="str">
        <f>RIGHT(Table2[[#This Row],[Category and Sub-Category]],LEN(Table2[[#This Row],[Category and Sub-Category]])-FIND("/",Table2[[#This Row],[Category and Sub-Category]],1))</f>
        <v>children's books</v>
      </c>
      <c r="S2771" s="13">
        <f>(((Table2[[#This Row],[launched_at]]/60)/60)/24)+DATE(1970,1,1)</f>
        <v>41745.826273148145</v>
      </c>
      <c r="T2771" s="13">
        <f>(((Table2[[#This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Table2[[#This Row],[pledged]]/Table2[[#This Row],[goal]]</f>
        <v>0.1041125</v>
      </c>
      <c r="P2772" s="8">
        <f>Table2[[#This Row],[pledged]]/Table2[[#This Row],[backers_count]]</f>
        <v>63.098484848484851</v>
      </c>
      <c r="Q2772" t="str">
        <f>LEFT(Table2[[#This Row],[Category and Sub-Category]],FIND("/",Table2[[#This Row],[Category and Sub-Category]],1)-1)</f>
        <v>publishing</v>
      </c>
      <c r="R2772" t="str">
        <f>RIGHT(Table2[[#This Row],[Category and Sub-Category]],LEN(Table2[[#This Row],[Category and Sub-Category]])-FIND("/",Table2[[#This Row],[Category and Sub-Category]],1))</f>
        <v>children's books</v>
      </c>
      <c r="S2772" s="13">
        <f>(((Table2[[#This Row],[launched_at]]/60)/60)/24)+DATE(1970,1,1)</f>
        <v>41686.705208333333</v>
      </c>
      <c r="T2772" s="13">
        <f>(((Table2[[#This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Table2[[#This Row],[pledged]]/Table2[[#This Row],[goal]]</f>
        <v>0</v>
      </c>
      <c r="P2773" s="8" t="e">
        <f>Table2[[#This Row],[pledged]]/Table2[[#This Row],[backers_count]]</f>
        <v>#DIV/0!</v>
      </c>
      <c r="Q2773" t="str">
        <f>LEFT(Table2[[#This Row],[Category and Sub-Category]],FIND("/",Table2[[#This Row],[Category and Sub-Category]],1)-1)</f>
        <v>publishing</v>
      </c>
      <c r="R2773" t="str">
        <f>RIGHT(Table2[[#This Row],[Category and Sub-Category]],LEN(Table2[[#This Row],[Category and Sub-Category]])-FIND("/",Table2[[#This Row],[Category and Sub-Category]],1))</f>
        <v>children's books</v>
      </c>
      <c r="S2773" s="13">
        <f>(((Table2[[#This Row],[launched_at]]/60)/60)/24)+DATE(1970,1,1)</f>
        <v>41257.531712962962</v>
      </c>
      <c r="T2773" s="13">
        <f>(((Table2[[#This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Table2[[#This Row],[pledged]]/Table2[[#This Row],[goal]]</f>
        <v>0</v>
      </c>
      <c r="P2774" s="8" t="e">
        <f>Table2[[#This Row],[pledged]]/Table2[[#This Row],[backers_count]]</f>
        <v>#DIV/0!</v>
      </c>
      <c r="Q2774" t="str">
        <f>LEFT(Table2[[#This Row],[Category and Sub-Category]],FIND("/",Table2[[#This Row],[Category and Sub-Category]],1)-1)</f>
        <v>publishing</v>
      </c>
      <c r="R2774" t="str">
        <f>RIGHT(Table2[[#This Row],[Category and Sub-Category]],LEN(Table2[[#This Row],[Category and Sub-Category]])-FIND("/",Table2[[#This Row],[Category and Sub-Category]],1))</f>
        <v>children's books</v>
      </c>
      <c r="S2774" s="13">
        <f>(((Table2[[#This Row],[launched_at]]/60)/60)/24)+DATE(1970,1,1)</f>
        <v>41537.869143518517</v>
      </c>
      <c r="T2774" s="13">
        <f>(((Table2[[#This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Table2[[#This Row],[pledged]]/Table2[[#This Row],[goal]]</f>
        <v>1.8867924528301887E-3</v>
      </c>
      <c r="P2775" s="8">
        <f>Table2[[#This Row],[pledged]]/Table2[[#This Row],[backers_count]]</f>
        <v>1</v>
      </c>
      <c r="Q2775" t="str">
        <f>LEFT(Table2[[#This Row],[Category and Sub-Category]],FIND("/",Table2[[#This Row],[Category and Sub-Category]],1)-1)</f>
        <v>publishing</v>
      </c>
      <c r="R2775" t="str">
        <f>RIGHT(Table2[[#This Row],[Category and Sub-Category]],LEN(Table2[[#This Row],[Category and Sub-Category]])-FIND("/",Table2[[#This Row],[Category and Sub-Category]],1))</f>
        <v>children's books</v>
      </c>
      <c r="S2775" s="13">
        <f>(((Table2[[#This Row],[launched_at]]/60)/60)/24)+DATE(1970,1,1)</f>
        <v>42474.86482638889</v>
      </c>
      <c r="T2775" s="13">
        <f>(((Table2[[#This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Table2[[#This Row],[pledged]]/Table2[[#This Row],[goal]]</f>
        <v>0.14249999999999999</v>
      </c>
      <c r="P2776" s="8">
        <f>Table2[[#This Row],[pledged]]/Table2[[#This Row],[backers_count]]</f>
        <v>43.846153846153847</v>
      </c>
      <c r="Q2776" t="str">
        <f>LEFT(Table2[[#This Row],[Category and Sub-Category]],FIND("/",Table2[[#This Row],[Category and Sub-Category]],1)-1)</f>
        <v>publishing</v>
      </c>
      <c r="R2776" t="str">
        <f>RIGHT(Table2[[#This Row],[Category and Sub-Category]],LEN(Table2[[#This Row],[Category and Sub-Category]])-FIND("/",Table2[[#This Row],[Category and Sub-Category]],1))</f>
        <v>children's books</v>
      </c>
      <c r="S2776" s="13">
        <f>(((Table2[[#This Row],[launched_at]]/60)/60)/24)+DATE(1970,1,1)</f>
        <v>41311.126481481479</v>
      </c>
      <c r="T2776" s="13">
        <f>(((Table2[[#This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Table2[[#This Row],[pledged]]/Table2[[#This Row],[goal]]</f>
        <v>0.03</v>
      </c>
      <c r="P2777" s="8">
        <f>Table2[[#This Row],[pledged]]/Table2[[#This Row],[backers_count]]</f>
        <v>75</v>
      </c>
      <c r="Q2777" t="str">
        <f>LEFT(Table2[[#This Row],[Category and Sub-Category]],FIND("/",Table2[[#This Row],[Category and Sub-Category]],1)-1)</f>
        <v>publishing</v>
      </c>
      <c r="R2777" t="str">
        <f>RIGHT(Table2[[#This Row],[Category and Sub-Category]],LEN(Table2[[#This Row],[Category and Sub-Category]])-FIND("/",Table2[[#This Row],[Category and Sub-Category]],1))</f>
        <v>children's books</v>
      </c>
      <c r="S2777" s="13">
        <f>(((Table2[[#This Row],[launched_at]]/60)/60)/24)+DATE(1970,1,1)</f>
        <v>40863.013356481482</v>
      </c>
      <c r="T2777" s="13">
        <f>(((Table2[[#This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Table2[[#This Row],[pledged]]/Table2[[#This Row],[goal]]</f>
        <v>7.8809523809523815E-2</v>
      </c>
      <c r="P2778" s="8">
        <f>Table2[[#This Row],[pledged]]/Table2[[#This Row],[backers_count]]</f>
        <v>45.972222222222221</v>
      </c>
      <c r="Q2778" t="str">
        <f>LEFT(Table2[[#This Row],[Category and Sub-Category]],FIND("/",Table2[[#This Row],[Category and Sub-Category]],1)-1)</f>
        <v>publishing</v>
      </c>
      <c r="R2778" t="str">
        <f>RIGHT(Table2[[#This Row],[Category and Sub-Category]],LEN(Table2[[#This Row],[Category and Sub-Category]])-FIND("/",Table2[[#This Row],[Category and Sub-Category]],1))</f>
        <v>children's books</v>
      </c>
      <c r="S2778" s="13">
        <f>(((Table2[[#This Row],[launched_at]]/60)/60)/24)+DATE(1970,1,1)</f>
        <v>42136.297175925924</v>
      </c>
      <c r="T2778" s="13">
        <f>(((Table2[[#This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Table2[[#This Row],[pledged]]/Table2[[#This Row],[goal]]</f>
        <v>3.3333333333333335E-3</v>
      </c>
      <c r="P2779" s="8">
        <f>Table2[[#This Row],[pledged]]/Table2[[#This Row],[backers_count]]</f>
        <v>10</v>
      </c>
      <c r="Q2779" t="str">
        <f>LEFT(Table2[[#This Row],[Category and Sub-Category]],FIND("/",Table2[[#This Row],[Category and Sub-Category]],1)-1)</f>
        <v>publishing</v>
      </c>
      <c r="R2779" t="str">
        <f>RIGHT(Table2[[#This Row],[Category and Sub-Category]],LEN(Table2[[#This Row],[Category and Sub-Category]])-FIND("/",Table2[[#This Row],[Category and Sub-Category]],1))</f>
        <v>children's books</v>
      </c>
      <c r="S2779" s="13">
        <f>(((Table2[[#This Row],[launched_at]]/60)/60)/24)+DATE(1970,1,1)</f>
        <v>42172.669027777782</v>
      </c>
      <c r="T2779" s="13">
        <f>(((Table2[[#This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Table2[[#This Row],[pledged]]/Table2[[#This Row],[goal]]</f>
        <v>0.25545454545454543</v>
      </c>
      <c r="P2780" s="8">
        <f>Table2[[#This Row],[pledged]]/Table2[[#This Row],[backers_count]]</f>
        <v>93.666666666666671</v>
      </c>
      <c r="Q2780" t="str">
        <f>LEFT(Table2[[#This Row],[Category and Sub-Category]],FIND("/",Table2[[#This Row],[Category and Sub-Category]],1)-1)</f>
        <v>publishing</v>
      </c>
      <c r="R2780" t="str">
        <f>RIGHT(Table2[[#This Row],[Category and Sub-Category]],LEN(Table2[[#This Row],[Category and Sub-Category]])-FIND("/",Table2[[#This Row],[Category and Sub-Category]],1))</f>
        <v>children's books</v>
      </c>
      <c r="S2780" s="13">
        <f>(((Table2[[#This Row],[launched_at]]/60)/60)/24)+DATE(1970,1,1)</f>
        <v>41846.978078703702</v>
      </c>
      <c r="T2780" s="13">
        <f>(((Table2[[#This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Table2[[#This Row],[pledged]]/Table2[[#This Row],[goal]]</f>
        <v>2.12E-2</v>
      </c>
      <c r="P2781" s="8">
        <f>Table2[[#This Row],[pledged]]/Table2[[#This Row],[backers_count]]</f>
        <v>53</v>
      </c>
      <c r="Q2781" t="str">
        <f>LEFT(Table2[[#This Row],[Category and Sub-Category]],FIND("/",Table2[[#This Row],[Category and Sub-Category]],1)-1)</f>
        <v>publishing</v>
      </c>
      <c r="R2781" t="str">
        <f>RIGHT(Table2[[#This Row],[Category and Sub-Category]],LEN(Table2[[#This Row],[Category and Sub-Category]])-FIND("/",Table2[[#This Row],[Category and Sub-Category]],1))</f>
        <v>children's books</v>
      </c>
      <c r="S2781" s="13">
        <f>(((Table2[[#This Row],[launched_at]]/60)/60)/24)+DATE(1970,1,1)</f>
        <v>42300.585891203707</v>
      </c>
      <c r="T2781" s="13">
        <f>(((Table2[[#This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Table2[[#This Row],[pledged]]/Table2[[#This Row],[goal]]</f>
        <v>0</v>
      </c>
      <c r="P2782" s="8" t="e">
        <f>Table2[[#This Row],[pledged]]/Table2[[#This Row],[backers_count]]</f>
        <v>#DIV/0!</v>
      </c>
      <c r="Q2782" t="str">
        <f>LEFT(Table2[[#This Row],[Category and Sub-Category]],FIND("/",Table2[[#This Row],[Category and Sub-Category]],1)-1)</f>
        <v>publishing</v>
      </c>
      <c r="R2782" t="str">
        <f>RIGHT(Table2[[#This Row],[Category and Sub-Category]],LEN(Table2[[#This Row],[Category and Sub-Category]])-FIND("/",Table2[[#This Row],[Category and Sub-Category]],1))</f>
        <v>children's books</v>
      </c>
      <c r="S2782" s="13">
        <f>(((Table2[[#This Row],[launched_at]]/60)/60)/24)+DATE(1970,1,1)</f>
        <v>42774.447777777779</v>
      </c>
      <c r="T2782" s="13">
        <f>(((Table2[[#This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Table2[[#This Row],[pledged]]/Table2[[#This Row],[goal]]</f>
        <v>1.0528</v>
      </c>
      <c r="P2783" s="8">
        <f>Table2[[#This Row],[pledged]]/Table2[[#This Row],[backers_count]]</f>
        <v>47</v>
      </c>
      <c r="Q2783" t="str">
        <f>LEFT(Table2[[#This Row],[Category and Sub-Category]],FIND("/",Table2[[#This Row],[Category and Sub-Category]],1)-1)</f>
        <v>theater</v>
      </c>
      <c r="R2783" t="str">
        <f>RIGHT(Table2[[#This Row],[Category and Sub-Category]],LEN(Table2[[#This Row],[Category and Sub-Category]])-FIND("/",Table2[[#This Row],[Category and Sub-Category]],1))</f>
        <v>plays</v>
      </c>
      <c r="S2783" s="13">
        <f>(((Table2[[#This Row],[launched_at]]/60)/60)/24)+DATE(1970,1,1)</f>
        <v>42018.94159722222</v>
      </c>
      <c r="T2783" s="13">
        <f>(((Table2[[#This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Table2[[#This Row],[pledged]]/Table2[[#This Row],[goal]]</f>
        <v>1.2</v>
      </c>
      <c r="P2784" s="8">
        <f>Table2[[#This Row],[pledged]]/Table2[[#This Row],[backers_count]]</f>
        <v>66.666666666666671</v>
      </c>
      <c r="Q2784" t="str">
        <f>LEFT(Table2[[#This Row],[Category and Sub-Category]],FIND("/",Table2[[#This Row],[Category and Sub-Category]],1)-1)</f>
        <v>theater</v>
      </c>
      <c r="R2784" t="str">
        <f>RIGHT(Table2[[#This Row],[Category and Sub-Category]],LEN(Table2[[#This Row],[Category and Sub-Category]])-FIND("/",Table2[[#This Row],[Category and Sub-Category]],1))</f>
        <v>plays</v>
      </c>
      <c r="S2784" s="13">
        <f>(((Table2[[#This Row],[launched_at]]/60)/60)/24)+DATE(1970,1,1)</f>
        <v>42026.924976851849</v>
      </c>
      <c r="T2784" s="13">
        <f>(((Table2[[#This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Table2[[#This Row],[pledged]]/Table2[[#This Row],[goal]]</f>
        <v>1.145</v>
      </c>
      <c r="P2785" s="8">
        <f>Table2[[#This Row],[pledged]]/Table2[[#This Row],[backers_count]]</f>
        <v>18.770491803278688</v>
      </c>
      <c r="Q2785" t="str">
        <f>LEFT(Table2[[#This Row],[Category and Sub-Category]],FIND("/",Table2[[#This Row],[Category and Sub-Category]],1)-1)</f>
        <v>theater</v>
      </c>
      <c r="R2785" t="str">
        <f>RIGHT(Table2[[#This Row],[Category and Sub-Category]],LEN(Table2[[#This Row],[Category and Sub-Category]])-FIND("/",Table2[[#This Row],[Category and Sub-Category]],1))</f>
        <v>plays</v>
      </c>
      <c r="S2785" s="13">
        <f>(((Table2[[#This Row],[launched_at]]/60)/60)/24)+DATE(1970,1,1)</f>
        <v>42103.535254629634</v>
      </c>
      <c r="T2785" s="13">
        <f>(((Table2[[#This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Table2[[#This Row],[pledged]]/Table2[[#This Row],[goal]]</f>
        <v>1.19</v>
      </c>
      <c r="P2786" s="8">
        <f>Table2[[#This Row],[pledged]]/Table2[[#This Row],[backers_count]]</f>
        <v>66.111111111111114</v>
      </c>
      <c r="Q2786" t="str">
        <f>LEFT(Table2[[#This Row],[Category and Sub-Category]],FIND("/",Table2[[#This Row],[Category and Sub-Category]],1)-1)</f>
        <v>theater</v>
      </c>
      <c r="R2786" t="str">
        <f>RIGHT(Table2[[#This Row],[Category and Sub-Category]],LEN(Table2[[#This Row],[Category and Sub-Category]])-FIND("/",Table2[[#This Row],[Category and Sub-Category]],1))</f>
        <v>plays</v>
      </c>
      <c r="S2786" s="13">
        <f>(((Table2[[#This Row],[launched_at]]/60)/60)/24)+DATE(1970,1,1)</f>
        <v>41920.787534722222</v>
      </c>
      <c r="T2786" s="13">
        <f>(((Table2[[#This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Table2[[#This Row],[pledged]]/Table2[[#This Row],[goal]]</f>
        <v>1.0468</v>
      </c>
      <c r="P2787" s="8">
        <f>Table2[[#This Row],[pledged]]/Table2[[#This Row],[backers_count]]</f>
        <v>36.859154929577464</v>
      </c>
      <c r="Q2787" t="str">
        <f>LEFT(Table2[[#This Row],[Category and Sub-Category]],FIND("/",Table2[[#This Row],[Category and Sub-Category]],1)-1)</f>
        <v>theater</v>
      </c>
      <c r="R2787" t="str">
        <f>RIGHT(Table2[[#This Row],[Category and Sub-Category]],LEN(Table2[[#This Row],[Category and Sub-Category]])-FIND("/",Table2[[#This Row],[Category and Sub-Category]],1))</f>
        <v>plays</v>
      </c>
      <c r="S2787" s="13">
        <f>(((Table2[[#This Row],[launched_at]]/60)/60)/24)+DATE(1970,1,1)</f>
        <v>42558.189432870371</v>
      </c>
      <c r="T2787" s="13">
        <f>(((Table2[[#This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Table2[[#This Row],[pledged]]/Table2[[#This Row],[goal]]</f>
        <v>1.1783999999999999</v>
      </c>
      <c r="P2788" s="8">
        <f>Table2[[#This Row],[pledged]]/Table2[[#This Row],[backers_count]]</f>
        <v>39.810810810810814</v>
      </c>
      <c r="Q2788" t="str">
        <f>LEFT(Table2[[#This Row],[Category and Sub-Category]],FIND("/",Table2[[#This Row],[Category and Sub-Category]],1)-1)</f>
        <v>theater</v>
      </c>
      <c r="R2788" t="str">
        <f>RIGHT(Table2[[#This Row],[Category and Sub-Category]],LEN(Table2[[#This Row],[Category and Sub-Category]])-FIND("/",Table2[[#This Row],[Category and Sub-Category]],1))</f>
        <v>plays</v>
      </c>
      <c r="S2788" s="13">
        <f>(((Table2[[#This Row],[launched_at]]/60)/60)/24)+DATE(1970,1,1)</f>
        <v>41815.569212962961</v>
      </c>
      <c r="T2788" s="13">
        <f>(((Table2[[#This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Table2[[#This Row],[pledged]]/Table2[[#This Row],[goal]]</f>
        <v>1.1970000000000001</v>
      </c>
      <c r="P2789" s="8">
        <f>Table2[[#This Row],[pledged]]/Table2[[#This Row],[backers_count]]</f>
        <v>31.5</v>
      </c>
      <c r="Q2789" t="str">
        <f>LEFT(Table2[[#This Row],[Category and Sub-Category]],FIND("/",Table2[[#This Row],[Category and Sub-Category]],1)-1)</f>
        <v>theater</v>
      </c>
      <c r="R2789" t="str">
        <f>RIGHT(Table2[[#This Row],[Category and Sub-Category]],LEN(Table2[[#This Row],[Category and Sub-Category]])-FIND("/",Table2[[#This Row],[Category and Sub-Category]],1))</f>
        <v>plays</v>
      </c>
      <c r="S2789" s="13">
        <f>(((Table2[[#This Row],[launched_at]]/60)/60)/24)+DATE(1970,1,1)</f>
        <v>41808.198518518519</v>
      </c>
      <c r="T2789" s="13">
        <f>(((Table2[[#This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Table2[[#This Row],[pledged]]/Table2[[#This Row],[goal]]</f>
        <v>1.0249999999999999</v>
      </c>
      <c r="P2790" s="8">
        <f>Table2[[#This Row],[pledged]]/Table2[[#This Row],[backers_count]]</f>
        <v>102.5</v>
      </c>
      <c r="Q2790" t="str">
        <f>LEFT(Table2[[#This Row],[Category and Sub-Category]],FIND("/",Table2[[#This Row],[Category and Sub-Category]],1)-1)</f>
        <v>theater</v>
      </c>
      <c r="R2790" t="str">
        <f>RIGHT(Table2[[#This Row],[Category and Sub-Category]],LEN(Table2[[#This Row],[Category and Sub-Category]])-FIND("/",Table2[[#This Row],[Category and Sub-Category]],1))</f>
        <v>plays</v>
      </c>
      <c r="S2790" s="13">
        <f>(((Table2[[#This Row],[launched_at]]/60)/60)/24)+DATE(1970,1,1)</f>
        <v>42550.701886574068</v>
      </c>
      <c r="T2790" s="13">
        <f>(((Table2[[#This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Table2[[#This Row],[pledged]]/Table2[[#This Row],[goal]]</f>
        <v>1.0116666666666667</v>
      </c>
      <c r="P2791" s="8">
        <f>Table2[[#This Row],[pledged]]/Table2[[#This Row],[backers_count]]</f>
        <v>126.45833333333333</v>
      </c>
      <c r="Q2791" t="str">
        <f>LEFT(Table2[[#This Row],[Category and Sub-Category]],FIND("/",Table2[[#This Row],[Category and Sub-Category]],1)-1)</f>
        <v>theater</v>
      </c>
      <c r="R2791" t="str">
        <f>RIGHT(Table2[[#This Row],[Category and Sub-Category]],LEN(Table2[[#This Row],[Category and Sub-Category]])-FIND("/",Table2[[#This Row],[Category and Sub-Category]],1))</f>
        <v>plays</v>
      </c>
      <c r="S2791" s="13">
        <f>(((Table2[[#This Row],[launched_at]]/60)/60)/24)+DATE(1970,1,1)</f>
        <v>42056.013124999998</v>
      </c>
      <c r="T2791" s="13">
        <f>(((Table2[[#This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Table2[[#This Row],[pledged]]/Table2[[#This Row],[goal]]</f>
        <v>1.0533333333333332</v>
      </c>
      <c r="P2792" s="8">
        <f>Table2[[#This Row],[pledged]]/Table2[[#This Row],[backers_count]]</f>
        <v>47.878787878787875</v>
      </c>
      <c r="Q2792" t="str">
        <f>LEFT(Table2[[#This Row],[Category and Sub-Category]],FIND("/",Table2[[#This Row],[Category and Sub-Category]],1)-1)</f>
        <v>theater</v>
      </c>
      <c r="R2792" t="str">
        <f>RIGHT(Table2[[#This Row],[Category and Sub-Category]],LEN(Table2[[#This Row],[Category and Sub-Category]])-FIND("/",Table2[[#This Row],[Category and Sub-Category]],1))</f>
        <v>plays</v>
      </c>
      <c r="S2792" s="13">
        <f>(((Table2[[#This Row],[launched_at]]/60)/60)/24)+DATE(1970,1,1)</f>
        <v>42016.938692129625</v>
      </c>
      <c r="T2792" s="13">
        <f>(((Table2[[#This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Table2[[#This Row],[pledged]]/Table2[[#This Row],[goal]]</f>
        <v>1.0249999999999999</v>
      </c>
      <c r="P2793" s="8">
        <f>Table2[[#This Row],[pledged]]/Table2[[#This Row],[backers_count]]</f>
        <v>73.214285714285708</v>
      </c>
      <c r="Q2793" t="str">
        <f>LEFT(Table2[[#This Row],[Category and Sub-Category]],FIND("/",Table2[[#This Row],[Category and Sub-Category]],1)-1)</f>
        <v>theater</v>
      </c>
      <c r="R2793" t="str">
        <f>RIGHT(Table2[[#This Row],[Category and Sub-Category]],LEN(Table2[[#This Row],[Category and Sub-Category]])-FIND("/",Table2[[#This Row],[Category and Sub-Category]],1))</f>
        <v>plays</v>
      </c>
      <c r="S2793" s="13">
        <f>(((Table2[[#This Row],[launched_at]]/60)/60)/24)+DATE(1970,1,1)</f>
        <v>42591.899988425925</v>
      </c>
      <c r="T2793" s="13">
        <f>(((Table2[[#This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Table2[[#This Row],[pledged]]/Table2[[#This Row],[goal]]</f>
        <v>1.0760000000000001</v>
      </c>
      <c r="P2794" s="8">
        <f>Table2[[#This Row],[pledged]]/Table2[[#This Row],[backers_count]]</f>
        <v>89.666666666666671</v>
      </c>
      <c r="Q2794" t="str">
        <f>LEFT(Table2[[#This Row],[Category and Sub-Category]],FIND("/",Table2[[#This Row],[Category and Sub-Category]],1)-1)</f>
        <v>theater</v>
      </c>
      <c r="R2794" t="str">
        <f>RIGHT(Table2[[#This Row],[Category and Sub-Category]],LEN(Table2[[#This Row],[Category and Sub-Category]])-FIND("/",Table2[[#This Row],[Category and Sub-Category]],1))</f>
        <v>plays</v>
      </c>
      <c r="S2794" s="13">
        <f>(((Table2[[#This Row],[launched_at]]/60)/60)/24)+DATE(1970,1,1)</f>
        <v>42183.231006944443</v>
      </c>
      <c r="T2794" s="13">
        <f>(((Table2[[#This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Table2[[#This Row],[pledged]]/Table2[[#This Row],[goal]]</f>
        <v>1.105675</v>
      </c>
      <c r="P2795" s="8">
        <f>Table2[[#This Row],[pledged]]/Table2[[#This Row],[backers_count]]</f>
        <v>151.4623287671233</v>
      </c>
      <c r="Q2795" t="str">
        <f>LEFT(Table2[[#This Row],[Category and Sub-Category]],FIND("/",Table2[[#This Row],[Category and Sub-Category]],1)-1)</f>
        <v>theater</v>
      </c>
      <c r="R2795" t="str">
        <f>RIGHT(Table2[[#This Row],[Category and Sub-Category]],LEN(Table2[[#This Row],[Category and Sub-Category]])-FIND("/",Table2[[#This Row],[Category and Sub-Category]],1))</f>
        <v>plays</v>
      </c>
      <c r="S2795" s="13">
        <f>(((Table2[[#This Row],[launched_at]]/60)/60)/24)+DATE(1970,1,1)</f>
        <v>42176.419039351851</v>
      </c>
      <c r="T2795" s="13">
        <f>(((Table2[[#This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Table2[[#This Row],[pledged]]/Table2[[#This Row],[goal]]</f>
        <v>1.5</v>
      </c>
      <c r="P2796" s="8">
        <f>Table2[[#This Row],[pledged]]/Table2[[#This Row],[backers_count]]</f>
        <v>25</v>
      </c>
      <c r="Q2796" t="str">
        <f>LEFT(Table2[[#This Row],[Category and Sub-Category]],FIND("/",Table2[[#This Row],[Category and Sub-Category]],1)-1)</f>
        <v>theater</v>
      </c>
      <c r="R2796" t="str">
        <f>RIGHT(Table2[[#This Row],[Category and Sub-Category]],LEN(Table2[[#This Row],[Category and Sub-Category]])-FIND("/",Table2[[#This Row],[Category and Sub-Category]],1))</f>
        <v>plays</v>
      </c>
      <c r="S2796" s="13">
        <f>(((Table2[[#This Row],[launched_at]]/60)/60)/24)+DATE(1970,1,1)</f>
        <v>42416.691655092596</v>
      </c>
      <c r="T2796" s="13">
        <f>(((Table2[[#This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Table2[[#This Row],[pledged]]/Table2[[#This Row],[goal]]</f>
        <v>1.0428571428571429</v>
      </c>
      <c r="P2797" s="8">
        <f>Table2[[#This Row],[pledged]]/Table2[[#This Row],[backers_count]]</f>
        <v>36.5</v>
      </c>
      <c r="Q2797" t="str">
        <f>LEFT(Table2[[#This Row],[Category and Sub-Category]],FIND("/",Table2[[#This Row],[Category and Sub-Category]],1)-1)</f>
        <v>theater</v>
      </c>
      <c r="R2797" t="str">
        <f>RIGHT(Table2[[#This Row],[Category and Sub-Category]],LEN(Table2[[#This Row],[Category and Sub-Category]])-FIND("/",Table2[[#This Row],[Category and Sub-Category]],1))</f>
        <v>plays</v>
      </c>
      <c r="S2797" s="13">
        <f>(((Table2[[#This Row],[launched_at]]/60)/60)/24)+DATE(1970,1,1)</f>
        <v>41780.525937500002</v>
      </c>
      <c r="T2797" s="13">
        <f>(((Table2[[#This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Table2[[#This Row],[pledged]]/Table2[[#This Row],[goal]]</f>
        <v>1.155</v>
      </c>
      <c r="P2798" s="8">
        <f>Table2[[#This Row],[pledged]]/Table2[[#This Row],[backers_count]]</f>
        <v>44</v>
      </c>
      <c r="Q2798" t="str">
        <f>LEFT(Table2[[#This Row],[Category and Sub-Category]],FIND("/",Table2[[#This Row],[Category and Sub-Category]],1)-1)</f>
        <v>theater</v>
      </c>
      <c r="R2798" t="str">
        <f>RIGHT(Table2[[#This Row],[Category and Sub-Category]],LEN(Table2[[#This Row],[Category and Sub-Category]])-FIND("/",Table2[[#This Row],[Category and Sub-Category]],1))</f>
        <v>plays</v>
      </c>
      <c r="S2798" s="13">
        <f>(((Table2[[#This Row],[launched_at]]/60)/60)/24)+DATE(1970,1,1)</f>
        <v>41795.528101851851</v>
      </c>
      <c r="T2798" s="13">
        <f>(((Table2[[#This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Table2[[#This Row],[pledged]]/Table2[[#This Row],[goal]]</f>
        <v>1.02645125</v>
      </c>
      <c r="P2799" s="8">
        <f>Table2[[#This Row],[pledged]]/Table2[[#This Row],[backers_count]]</f>
        <v>87.357553191489373</v>
      </c>
      <c r="Q2799" t="str">
        <f>LEFT(Table2[[#This Row],[Category and Sub-Category]],FIND("/",Table2[[#This Row],[Category and Sub-Category]],1)-1)</f>
        <v>theater</v>
      </c>
      <c r="R2799" t="str">
        <f>RIGHT(Table2[[#This Row],[Category and Sub-Category]],LEN(Table2[[#This Row],[Category and Sub-Category]])-FIND("/",Table2[[#This Row],[Category and Sub-Category]],1))</f>
        <v>plays</v>
      </c>
      <c r="S2799" s="13">
        <f>(((Table2[[#This Row],[launched_at]]/60)/60)/24)+DATE(1970,1,1)</f>
        <v>41798.94027777778</v>
      </c>
      <c r="T2799" s="13">
        <f>(((Table2[[#This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Table2[[#This Row],[pledged]]/Table2[[#This Row],[goal]]</f>
        <v>1.014</v>
      </c>
      <c r="P2800" s="8">
        <f>Table2[[#This Row],[pledged]]/Table2[[#This Row],[backers_count]]</f>
        <v>36.474820143884891</v>
      </c>
      <c r="Q2800" t="str">
        <f>LEFT(Table2[[#This Row],[Category and Sub-Category]],FIND("/",Table2[[#This Row],[Category and Sub-Category]],1)-1)</f>
        <v>theater</v>
      </c>
      <c r="R2800" t="str">
        <f>RIGHT(Table2[[#This Row],[Category and Sub-Category]],LEN(Table2[[#This Row],[Category and Sub-Category]])-FIND("/",Table2[[#This Row],[Category and Sub-Category]],1))</f>
        <v>plays</v>
      </c>
      <c r="S2800" s="13">
        <f>(((Table2[[#This Row],[launched_at]]/60)/60)/24)+DATE(1970,1,1)</f>
        <v>42201.675011574072</v>
      </c>
      <c r="T2800" s="13">
        <f>(((Table2[[#This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Table2[[#This Row],[pledged]]/Table2[[#This Row],[goal]]</f>
        <v>1.1663479999999999</v>
      </c>
      <c r="P2801" s="8">
        <f>Table2[[#This Row],[pledged]]/Table2[[#This Row],[backers_count]]</f>
        <v>44.859538461538463</v>
      </c>
      <c r="Q2801" t="str">
        <f>LEFT(Table2[[#This Row],[Category and Sub-Category]],FIND("/",Table2[[#This Row],[Category and Sub-Category]],1)-1)</f>
        <v>theater</v>
      </c>
      <c r="R2801" t="str">
        <f>RIGHT(Table2[[#This Row],[Category and Sub-Category]],LEN(Table2[[#This Row],[Category and Sub-Category]])-FIND("/",Table2[[#This Row],[Category and Sub-Category]],1))</f>
        <v>plays</v>
      </c>
      <c r="S2801" s="13">
        <f>(((Table2[[#This Row],[launched_at]]/60)/60)/24)+DATE(1970,1,1)</f>
        <v>42507.264699074076</v>
      </c>
      <c r="T2801" s="13">
        <f>(((Table2[[#This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Table2[[#This Row],[pledged]]/Table2[[#This Row],[goal]]</f>
        <v>1.33</v>
      </c>
      <c r="P2802" s="8">
        <f>Table2[[#This Row],[pledged]]/Table2[[#This Row],[backers_count]]</f>
        <v>42.903225806451616</v>
      </c>
      <c r="Q2802" t="str">
        <f>LEFT(Table2[[#This Row],[Category and Sub-Category]],FIND("/",Table2[[#This Row],[Category and Sub-Category]],1)-1)</f>
        <v>theater</v>
      </c>
      <c r="R2802" t="str">
        <f>RIGHT(Table2[[#This Row],[Category and Sub-Category]],LEN(Table2[[#This Row],[Category and Sub-Category]])-FIND("/",Table2[[#This Row],[Category and Sub-Category]],1))</f>
        <v>plays</v>
      </c>
      <c r="S2802" s="13">
        <f>(((Table2[[#This Row],[launched_at]]/60)/60)/24)+DATE(1970,1,1)</f>
        <v>41948.552847222221</v>
      </c>
      <c r="T2802" s="13">
        <f>(((Table2[[#This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Table2[[#This Row],[pledged]]/Table2[[#This Row],[goal]]</f>
        <v>1.3320000000000001</v>
      </c>
      <c r="P2803" s="8">
        <f>Table2[[#This Row],[pledged]]/Table2[[#This Row],[backers_count]]</f>
        <v>51.230769230769234</v>
      </c>
      <c r="Q2803" t="str">
        <f>LEFT(Table2[[#This Row],[Category and Sub-Category]],FIND("/",Table2[[#This Row],[Category and Sub-Category]],1)-1)</f>
        <v>theater</v>
      </c>
      <c r="R2803" t="str">
        <f>RIGHT(Table2[[#This Row],[Category and Sub-Category]],LEN(Table2[[#This Row],[Category and Sub-Category]])-FIND("/",Table2[[#This Row],[Category and Sub-Category]],1))</f>
        <v>plays</v>
      </c>
      <c r="S2803" s="13">
        <f>(((Table2[[#This Row],[launched_at]]/60)/60)/24)+DATE(1970,1,1)</f>
        <v>41900.243159722224</v>
      </c>
      <c r="T2803" s="13">
        <f>(((Table2[[#This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Table2[[#This Row],[pledged]]/Table2[[#This Row],[goal]]</f>
        <v>1.0183333333333333</v>
      </c>
      <c r="P2804" s="8">
        <f>Table2[[#This Row],[pledged]]/Table2[[#This Row],[backers_count]]</f>
        <v>33.944444444444443</v>
      </c>
      <c r="Q2804" t="str">
        <f>LEFT(Table2[[#This Row],[Category and Sub-Category]],FIND("/",Table2[[#This Row],[Category and Sub-Category]],1)-1)</f>
        <v>theater</v>
      </c>
      <c r="R2804" t="str">
        <f>RIGHT(Table2[[#This Row],[Category and Sub-Category]],LEN(Table2[[#This Row],[Category and Sub-Category]])-FIND("/",Table2[[#This Row],[Category and Sub-Category]],1))</f>
        <v>plays</v>
      </c>
      <c r="S2804" s="13">
        <f>(((Table2[[#This Row],[launched_at]]/60)/60)/24)+DATE(1970,1,1)</f>
        <v>42192.64707175926</v>
      </c>
      <c r="T2804" s="13">
        <f>(((Table2[[#This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Table2[[#This Row],[pledged]]/Table2[[#This Row],[goal]]</f>
        <v>1.2795000000000001</v>
      </c>
      <c r="P2805" s="8">
        <f>Table2[[#This Row],[pledged]]/Table2[[#This Row],[backers_count]]</f>
        <v>90.744680851063833</v>
      </c>
      <c r="Q2805" t="str">
        <f>LEFT(Table2[[#This Row],[Category and Sub-Category]],FIND("/",Table2[[#This Row],[Category and Sub-Category]],1)-1)</f>
        <v>theater</v>
      </c>
      <c r="R2805" t="str">
        <f>RIGHT(Table2[[#This Row],[Category and Sub-Category]],LEN(Table2[[#This Row],[Category and Sub-Category]])-FIND("/",Table2[[#This Row],[Category and Sub-Category]],1))</f>
        <v>plays</v>
      </c>
      <c r="S2805" s="13">
        <f>(((Table2[[#This Row],[launched_at]]/60)/60)/24)+DATE(1970,1,1)</f>
        <v>42158.065694444449</v>
      </c>
      <c r="T2805" s="13">
        <f>(((Table2[[#This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Table2[[#This Row],[pledged]]/Table2[[#This Row],[goal]]</f>
        <v>1.1499999999999999</v>
      </c>
      <c r="P2806" s="8">
        <f>Table2[[#This Row],[pledged]]/Table2[[#This Row],[backers_count]]</f>
        <v>50</v>
      </c>
      <c r="Q2806" t="str">
        <f>LEFT(Table2[[#This Row],[Category and Sub-Category]],FIND("/",Table2[[#This Row],[Category and Sub-Category]],1)-1)</f>
        <v>theater</v>
      </c>
      <c r="R2806" t="str">
        <f>RIGHT(Table2[[#This Row],[Category and Sub-Category]],LEN(Table2[[#This Row],[Category and Sub-Category]])-FIND("/",Table2[[#This Row],[Category and Sub-Category]],1))</f>
        <v>plays</v>
      </c>
      <c r="S2806" s="13">
        <f>(((Table2[[#This Row],[launched_at]]/60)/60)/24)+DATE(1970,1,1)</f>
        <v>41881.453587962962</v>
      </c>
      <c r="T2806" s="13">
        <f>(((Table2[[#This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Table2[[#This Row],[pledged]]/Table2[[#This Row],[goal]]</f>
        <v>1.1000000000000001</v>
      </c>
      <c r="P2807" s="8">
        <f>Table2[[#This Row],[pledged]]/Table2[[#This Row],[backers_count]]</f>
        <v>24.444444444444443</v>
      </c>
      <c r="Q2807" t="str">
        <f>LEFT(Table2[[#This Row],[Category and Sub-Category]],FIND("/",Table2[[#This Row],[Category and Sub-Category]],1)-1)</f>
        <v>theater</v>
      </c>
      <c r="R2807" t="str">
        <f>RIGHT(Table2[[#This Row],[Category and Sub-Category]],LEN(Table2[[#This Row],[Category and Sub-Category]])-FIND("/",Table2[[#This Row],[Category and Sub-Category]],1))</f>
        <v>plays</v>
      </c>
      <c r="S2807" s="13">
        <f>(((Table2[[#This Row],[launched_at]]/60)/60)/24)+DATE(1970,1,1)</f>
        <v>42213.505474537036</v>
      </c>
      <c r="T2807" s="13">
        <f>(((Table2[[#This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Table2[[#This Row],[pledged]]/Table2[[#This Row],[goal]]</f>
        <v>1.121</v>
      </c>
      <c r="P2808" s="8">
        <f>Table2[[#This Row],[pledged]]/Table2[[#This Row],[backers_count]]</f>
        <v>44.25</v>
      </c>
      <c r="Q2808" t="str">
        <f>LEFT(Table2[[#This Row],[Category and Sub-Category]],FIND("/",Table2[[#This Row],[Category and Sub-Category]],1)-1)</f>
        <v>theater</v>
      </c>
      <c r="R2808" t="str">
        <f>RIGHT(Table2[[#This Row],[Category and Sub-Category]],LEN(Table2[[#This Row],[Category and Sub-Category]])-FIND("/",Table2[[#This Row],[Category and Sub-Category]],1))</f>
        <v>plays</v>
      </c>
      <c r="S2808" s="13">
        <f>(((Table2[[#This Row],[launched_at]]/60)/60)/24)+DATE(1970,1,1)</f>
        <v>42185.267245370371</v>
      </c>
      <c r="T2808" s="13">
        <f>(((Table2[[#This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Table2[[#This Row],[pledged]]/Table2[[#This Row],[goal]]</f>
        <v>1.26</v>
      </c>
      <c r="P2809" s="8">
        <f>Table2[[#This Row],[pledged]]/Table2[[#This Row],[backers_count]]</f>
        <v>67.741935483870961</v>
      </c>
      <c r="Q2809" t="str">
        <f>LEFT(Table2[[#This Row],[Category and Sub-Category]],FIND("/",Table2[[#This Row],[Category and Sub-Category]],1)-1)</f>
        <v>theater</v>
      </c>
      <c r="R2809" t="str">
        <f>RIGHT(Table2[[#This Row],[Category and Sub-Category]],LEN(Table2[[#This Row],[Category and Sub-Category]])-FIND("/",Table2[[#This Row],[Category and Sub-Category]],1))</f>
        <v>plays</v>
      </c>
      <c r="S2809" s="13">
        <f>(((Table2[[#This Row],[launched_at]]/60)/60)/24)+DATE(1970,1,1)</f>
        <v>42154.873124999998</v>
      </c>
      <c r="T2809" s="13">
        <f>(((Table2[[#This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Table2[[#This Row],[pledged]]/Table2[[#This Row],[goal]]</f>
        <v>1.0024444444444445</v>
      </c>
      <c r="P2810" s="8">
        <f>Table2[[#This Row],[pledged]]/Table2[[#This Row],[backers_count]]</f>
        <v>65.376811594202906</v>
      </c>
      <c r="Q2810" t="str">
        <f>LEFT(Table2[[#This Row],[Category and Sub-Category]],FIND("/",Table2[[#This Row],[Category and Sub-Category]],1)-1)</f>
        <v>theater</v>
      </c>
      <c r="R2810" t="str">
        <f>RIGHT(Table2[[#This Row],[Category and Sub-Category]],LEN(Table2[[#This Row],[Category and Sub-Category]])-FIND("/",Table2[[#This Row],[Category and Sub-Category]],1))</f>
        <v>plays</v>
      </c>
      <c r="S2810" s="13">
        <f>(((Table2[[#This Row],[launched_at]]/60)/60)/24)+DATE(1970,1,1)</f>
        <v>42208.84646990741</v>
      </c>
      <c r="T2810" s="13">
        <f>(((Table2[[#This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Table2[[#This Row],[pledged]]/Table2[[#This Row],[goal]]</f>
        <v>1.024</v>
      </c>
      <c r="P2811" s="8">
        <f>Table2[[#This Row],[pledged]]/Table2[[#This Row],[backers_count]]</f>
        <v>121.9047619047619</v>
      </c>
      <c r="Q2811" t="str">
        <f>LEFT(Table2[[#This Row],[Category and Sub-Category]],FIND("/",Table2[[#This Row],[Category and Sub-Category]],1)-1)</f>
        <v>theater</v>
      </c>
      <c r="R2811" t="str">
        <f>RIGHT(Table2[[#This Row],[Category and Sub-Category]],LEN(Table2[[#This Row],[Category and Sub-Category]])-FIND("/",Table2[[#This Row],[Category and Sub-Category]],1))</f>
        <v>plays</v>
      </c>
      <c r="S2811" s="13">
        <f>(((Table2[[#This Row],[launched_at]]/60)/60)/24)+DATE(1970,1,1)</f>
        <v>42451.496817129635</v>
      </c>
      <c r="T2811" s="13">
        <f>(((Table2[[#This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Table2[[#This Row],[pledged]]/Table2[[#This Row],[goal]]</f>
        <v>1.0820000000000001</v>
      </c>
      <c r="P2812" s="8">
        <f>Table2[[#This Row],[pledged]]/Table2[[#This Row],[backers_count]]</f>
        <v>47.456140350877192</v>
      </c>
      <c r="Q2812" t="str">
        <f>LEFT(Table2[[#This Row],[Category and Sub-Category]],FIND("/",Table2[[#This Row],[Category and Sub-Category]],1)-1)</f>
        <v>theater</v>
      </c>
      <c r="R2812" t="str">
        <f>RIGHT(Table2[[#This Row],[Category and Sub-Category]],LEN(Table2[[#This Row],[Category and Sub-Category]])-FIND("/",Table2[[#This Row],[Category and Sub-Category]],1))</f>
        <v>plays</v>
      </c>
      <c r="S2812" s="13">
        <f>(((Table2[[#This Row],[launched_at]]/60)/60)/24)+DATE(1970,1,1)</f>
        <v>41759.13962962963</v>
      </c>
      <c r="T2812" s="13">
        <f>(((Table2[[#This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Table2[[#This Row],[pledged]]/Table2[[#This Row],[goal]]</f>
        <v>1.0026999999999999</v>
      </c>
      <c r="P2813" s="8">
        <f>Table2[[#This Row],[pledged]]/Table2[[#This Row],[backers_count]]</f>
        <v>92.842592592592595</v>
      </c>
      <c r="Q2813" t="str">
        <f>LEFT(Table2[[#This Row],[Category and Sub-Category]],FIND("/",Table2[[#This Row],[Category and Sub-Category]],1)-1)</f>
        <v>theater</v>
      </c>
      <c r="R2813" t="str">
        <f>RIGHT(Table2[[#This Row],[Category and Sub-Category]],LEN(Table2[[#This Row],[Category and Sub-Category]])-FIND("/",Table2[[#This Row],[Category and Sub-Category]],1))</f>
        <v>plays</v>
      </c>
      <c r="S2813" s="13">
        <f>(((Table2[[#This Row],[launched_at]]/60)/60)/24)+DATE(1970,1,1)</f>
        <v>42028.496562500004</v>
      </c>
      <c r="T2813" s="13">
        <f>(((Table2[[#This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Table2[[#This Row],[pledged]]/Table2[[#This Row],[goal]]</f>
        <v>1.133</v>
      </c>
      <c r="P2814" s="8">
        <f>Table2[[#This Row],[pledged]]/Table2[[#This Row],[backers_count]]</f>
        <v>68.253012048192772</v>
      </c>
      <c r="Q2814" t="str">
        <f>LEFT(Table2[[#This Row],[Category and Sub-Category]],FIND("/",Table2[[#This Row],[Category and Sub-Category]],1)-1)</f>
        <v>theater</v>
      </c>
      <c r="R2814" t="str">
        <f>RIGHT(Table2[[#This Row],[Category and Sub-Category]],LEN(Table2[[#This Row],[Category and Sub-Category]])-FIND("/",Table2[[#This Row],[Category and Sub-Category]],1))</f>
        <v>plays</v>
      </c>
      <c r="S2814" s="13">
        <f>(((Table2[[#This Row],[launched_at]]/60)/60)/24)+DATE(1970,1,1)</f>
        <v>42054.74418981481</v>
      </c>
      <c r="T2814" s="13">
        <f>(((Table2[[#This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Table2[[#This Row],[pledged]]/Table2[[#This Row],[goal]]</f>
        <v>1.2757571428571428</v>
      </c>
      <c r="P2815" s="8">
        <f>Table2[[#This Row],[pledged]]/Table2[[#This Row],[backers_count]]</f>
        <v>37.209583333333335</v>
      </c>
      <c r="Q2815" t="str">
        <f>LEFT(Table2[[#This Row],[Category and Sub-Category]],FIND("/",Table2[[#This Row],[Category and Sub-Category]],1)-1)</f>
        <v>theater</v>
      </c>
      <c r="R2815" t="str">
        <f>RIGHT(Table2[[#This Row],[Category and Sub-Category]],LEN(Table2[[#This Row],[Category and Sub-Category]])-FIND("/",Table2[[#This Row],[Category and Sub-Category]],1))</f>
        <v>plays</v>
      </c>
      <c r="S2815" s="13">
        <f>(((Table2[[#This Row],[launched_at]]/60)/60)/24)+DATE(1970,1,1)</f>
        <v>42693.742604166662</v>
      </c>
      <c r="T2815" s="13">
        <f>(((Table2[[#This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Table2[[#This Row],[pledged]]/Table2[[#This Row],[goal]]</f>
        <v>1.0773333333333333</v>
      </c>
      <c r="P2816" s="8">
        <f>Table2[[#This Row],[pledged]]/Table2[[#This Row],[backers_count]]</f>
        <v>25.25</v>
      </c>
      <c r="Q2816" t="str">
        <f>LEFT(Table2[[#This Row],[Category and Sub-Category]],FIND("/",Table2[[#This Row],[Category and Sub-Category]],1)-1)</f>
        <v>theater</v>
      </c>
      <c r="R2816" t="str">
        <f>RIGHT(Table2[[#This Row],[Category and Sub-Category]],LEN(Table2[[#This Row],[Category and Sub-Category]])-FIND("/",Table2[[#This Row],[Category and Sub-Category]],1))</f>
        <v>plays</v>
      </c>
      <c r="S2816" s="13">
        <f>(((Table2[[#This Row],[launched_at]]/60)/60)/24)+DATE(1970,1,1)</f>
        <v>42103.399479166663</v>
      </c>
      <c r="T2816" s="13">
        <f>(((Table2[[#This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Table2[[#This Row],[pledged]]/Table2[[#This Row],[goal]]</f>
        <v>2.42</v>
      </c>
      <c r="P2817" s="8">
        <f>Table2[[#This Row],[pledged]]/Table2[[#This Row],[backers_count]]</f>
        <v>43.214285714285715</v>
      </c>
      <c r="Q2817" t="str">
        <f>LEFT(Table2[[#This Row],[Category and Sub-Category]],FIND("/",Table2[[#This Row],[Category and Sub-Category]],1)-1)</f>
        <v>theater</v>
      </c>
      <c r="R2817" t="str">
        <f>RIGHT(Table2[[#This Row],[Category and Sub-Category]],LEN(Table2[[#This Row],[Category and Sub-Category]])-FIND("/",Table2[[#This Row],[Category and Sub-Category]],1))</f>
        <v>plays</v>
      </c>
      <c r="S2817" s="13">
        <f>(((Table2[[#This Row],[launched_at]]/60)/60)/24)+DATE(1970,1,1)</f>
        <v>42559.776724537034</v>
      </c>
      <c r="T2817" s="13">
        <f>(((Table2[[#This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Table2[[#This Row],[pledged]]/Table2[[#This Row],[goal]]</f>
        <v>1.4156666666666666</v>
      </c>
      <c r="P2818" s="8">
        <f>Table2[[#This Row],[pledged]]/Table2[[#This Row],[backers_count]]</f>
        <v>25.130177514792898</v>
      </c>
      <c r="Q2818" t="str">
        <f>LEFT(Table2[[#This Row],[Category and Sub-Category]],FIND("/",Table2[[#This Row],[Category and Sub-Category]],1)-1)</f>
        <v>theater</v>
      </c>
      <c r="R2818" t="str">
        <f>RIGHT(Table2[[#This Row],[Category and Sub-Category]],LEN(Table2[[#This Row],[Category and Sub-Category]])-FIND("/",Table2[[#This Row],[Category and Sub-Category]],1))</f>
        <v>plays</v>
      </c>
      <c r="S2818" s="13">
        <f>(((Table2[[#This Row],[launched_at]]/60)/60)/24)+DATE(1970,1,1)</f>
        <v>42188.467499999999</v>
      </c>
      <c r="T2818" s="13">
        <f>(((Table2[[#This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Table2[[#This Row],[pledged]]/Table2[[#This Row],[goal]]</f>
        <v>1.3</v>
      </c>
      <c r="P2819" s="8">
        <f>Table2[[#This Row],[pledged]]/Table2[[#This Row],[backers_count]]</f>
        <v>23.636363636363637</v>
      </c>
      <c r="Q2819" t="str">
        <f>LEFT(Table2[[#This Row],[Category and Sub-Category]],FIND("/",Table2[[#This Row],[Category and Sub-Category]],1)-1)</f>
        <v>theater</v>
      </c>
      <c r="R2819" t="str">
        <f>RIGHT(Table2[[#This Row],[Category and Sub-Category]],LEN(Table2[[#This Row],[Category and Sub-Category]])-FIND("/",Table2[[#This Row],[Category and Sub-Category]],1))</f>
        <v>plays</v>
      </c>
      <c r="S2819" s="13">
        <f>(((Table2[[#This Row],[launched_at]]/60)/60)/24)+DATE(1970,1,1)</f>
        <v>42023.634976851856</v>
      </c>
      <c r="T2819" s="13">
        <f>(((Table2[[#This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Table2[[#This Row],[pledged]]/Table2[[#This Row],[goal]]</f>
        <v>1.0603</v>
      </c>
      <c r="P2820" s="8">
        <f>Table2[[#This Row],[pledged]]/Table2[[#This Row],[backers_count]]</f>
        <v>103.95098039215686</v>
      </c>
      <c r="Q2820" t="str">
        <f>LEFT(Table2[[#This Row],[Category and Sub-Category]],FIND("/",Table2[[#This Row],[Category and Sub-Category]],1)-1)</f>
        <v>theater</v>
      </c>
      <c r="R2820" t="str">
        <f>RIGHT(Table2[[#This Row],[Category and Sub-Category]],LEN(Table2[[#This Row],[Category and Sub-Category]])-FIND("/",Table2[[#This Row],[Category and Sub-Category]],1))</f>
        <v>plays</v>
      </c>
      <c r="S2820" s="13">
        <f>(((Table2[[#This Row],[launched_at]]/60)/60)/24)+DATE(1970,1,1)</f>
        <v>42250.598217592589</v>
      </c>
      <c r="T2820" s="13">
        <f>(((Table2[[#This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Table2[[#This Row],[pledged]]/Table2[[#This Row],[goal]]</f>
        <v>1.048</v>
      </c>
      <c r="P2821" s="8">
        <f>Table2[[#This Row],[pledged]]/Table2[[#This Row],[backers_count]]</f>
        <v>50.384615384615387</v>
      </c>
      <c r="Q2821" t="str">
        <f>LEFT(Table2[[#This Row],[Category and Sub-Category]],FIND("/",Table2[[#This Row],[Category and Sub-Category]],1)-1)</f>
        <v>theater</v>
      </c>
      <c r="R2821" t="str">
        <f>RIGHT(Table2[[#This Row],[Category and Sub-Category]],LEN(Table2[[#This Row],[Category and Sub-Category]])-FIND("/",Table2[[#This Row],[Category and Sub-Category]],1))</f>
        <v>plays</v>
      </c>
      <c r="S2821" s="13">
        <f>(((Table2[[#This Row],[launched_at]]/60)/60)/24)+DATE(1970,1,1)</f>
        <v>42139.525567129633</v>
      </c>
      <c r="T2821" s="13">
        <f>(((Table2[[#This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Table2[[#This Row],[pledged]]/Table2[[#This Row],[goal]]</f>
        <v>1.36</v>
      </c>
      <c r="P2822" s="8">
        <f>Table2[[#This Row],[pledged]]/Table2[[#This Row],[backers_count]]</f>
        <v>13.6</v>
      </c>
      <c r="Q2822" t="str">
        <f>LEFT(Table2[[#This Row],[Category and Sub-Category]],FIND("/",Table2[[#This Row],[Category and Sub-Category]],1)-1)</f>
        <v>theater</v>
      </c>
      <c r="R2822" t="str">
        <f>RIGHT(Table2[[#This Row],[Category and Sub-Category]],LEN(Table2[[#This Row],[Category and Sub-Category]])-FIND("/",Table2[[#This Row],[Category and Sub-Category]],1))</f>
        <v>plays</v>
      </c>
      <c r="S2822" s="13">
        <f>(((Table2[[#This Row],[launched_at]]/60)/60)/24)+DATE(1970,1,1)</f>
        <v>42401.610983796301</v>
      </c>
      <c r="T2822" s="13">
        <f>(((Table2[[#This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Table2[[#This Row],[pledged]]/Table2[[#This Row],[goal]]</f>
        <v>1</v>
      </c>
      <c r="P2823" s="8">
        <f>Table2[[#This Row],[pledged]]/Table2[[#This Row],[backers_count]]</f>
        <v>28.571428571428573</v>
      </c>
      <c r="Q2823" t="str">
        <f>LEFT(Table2[[#This Row],[Category and Sub-Category]],FIND("/",Table2[[#This Row],[Category and Sub-Category]],1)-1)</f>
        <v>theater</v>
      </c>
      <c r="R2823" t="str">
        <f>RIGHT(Table2[[#This Row],[Category and Sub-Category]],LEN(Table2[[#This Row],[Category and Sub-Category]])-FIND("/",Table2[[#This Row],[Category and Sub-Category]],1))</f>
        <v>plays</v>
      </c>
      <c r="S2823" s="13">
        <f>(((Table2[[#This Row],[launched_at]]/60)/60)/24)+DATE(1970,1,1)</f>
        <v>41875.922858796301</v>
      </c>
      <c r="T2823" s="13">
        <f>(((Table2[[#This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Table2[[#This Row],[pledged]]/Table2[[#This Row],[goal]]</f>
        <v>1</v>
      </c>
      <c r="P2824" s="8">
        <f>Table2[[#This Row],[pledged]]/Table2[[#This Row],[backers_count]]</f>
        <v>63.829787234042556</v>
      </c>
      <c r="Q2824" t="str">
        <f>LEFT(Table2[[#This Row],[Category and Sub-Category]],FIND("/",Table2[[#This Row],[Category and Sub-Category]],1)-1)</f>
        <v>theater</v>
      </c>
      <c r="R2824" t="str">
        <f>RIGHT(Table2[[#This Row],[Category and Sub-Category]],LEN(Table2[[#This Row],[Category and Sub-Category]])-FIND("/",Table2[[#This Row],[Category and Sub-Category]],1))</f>
        <v>plays</v>
      </c>
      <c r="S2824" s="13">
        <f>(((Table2[[#This Row],[launched_at]]/60)/60)/24)+DATE(1970,1,1)</f>
        <v>42060.683935185181</v>
      </c>
      <c r="T2824" s="13">
        <f>(((Table2[[#This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Table2[[#This Row],[pledged]]/Table2[[#This Row],[goal]]</f>
        <v>1.24</v>
      </c>
      <c r="P2825" s="8">
        <f>Table2[[#This Row],[pledged]]/Table2[[#This Row],[backers_count]]</f>
        <v>8.8571428571428577</v>
      </c>
      <c r="Q2825" t="str">
        <f>LEFT(Table2[[#This Row],[Category and Sub-Category]],FIND("/",Table2[[#This Row],[Category and Sub-Category]],1)-1)</f>
        <v>theater</v>
      </c>
      <c r="R2825" t="str">
        <f>RIGHT(Table2[[#This Row],[Category and Sub-Category]],LEN(Table2[[#This Row],[Category and Sub-Category]])-FIND("/",Table2[[#This Row],[Category and Sub-Category]],1))</f>
        <v>plays</v>
      </c>
      <c r="S2825" s="13">
        <f>(((Table2[[#This Row],[launched_at]]/60)/60)/24)+DATE(1970,1,1)</f>
        <v>42067.011643518519</v>
      </c>
      <c r="T2825" s="13">
        <f>(((Table2[[#This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Table2[[#This Row],[pledged]]/Table2[[#This Row],[goal]]</f>
        <v>1.1692307692307693</v>
      </c>
      <c r="P2826" s="8">
        <f>Table2[[#This Row],[pledged]]/Table2[[#This Row],[backers_count]]</f>
        <v>50.666666666666664</v>
      </c>
      <c r="Q2826" t="str">
        <f>LEFT(Table2[[#This Row],[Category and Sub-Category]],FIND("/",Table2[[#This Row],[Category and Sub-Category]],1)-1)</f>
        <v>theater</v>
      </c>
      <c r="R2826" t="str">
        <f>RIGHT(Table2[[#This Row],[Category and Sub-Category]],LEN(Table2[[#This Row],[Category and Sub-Category]])-FIND("/",Table2[[#This Row],[Category and Sub-Category]],1))</f>
        <v>plays</v>
      </c>
      <c r="S2826" s="13">
        <f>(((Table2[[#This Row],[launched_at]]/60)/60)/24)+DATE(1970,1,1)</f>
        <v>42136.270787037036</v>
      </c>
      <c r="T2826" s="13">
        <f>(((Table2[[#This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Table2[[#This Row],[pledged]]/Table2[[#This Row],[goal]]</f>
        <v>1.0333333333333334</v>
      </c>
      <c r="P2827" s="8">
        <f>Table2[[#This Row],[pledged]]/Table2[[#This Row],[backers_count]]</f>
        <v>60.784313725490193</v>
      </c>
      <c r="Q2827" t="str">
        <f>LEFT(Table2[[#This Row],[Category and Sub-Category]],FIND("/",Table2[[#This Row],[Category and Sub-Category]],1)-1)</f>
        <v>theater</v>
      </c>
      <c r="R2827" t="str">
        <f>RIGHT(Table2[[#This Row],[Category and Sub-Category]],LEN(Table2[[#This Row],[Category and Sub-Category]])-FIND("/",Table2[[#This Row],[Category and Sub-Category]],1))</f>
        <v>plays</v>
      </c>
      <c r="S2827" s="13">
        <f>(((Table2[[#This Row],[launched_at]]/60)/60)/24)+DATE(1970,1,1)</f>
        <v>42312.792662037042</v>
      </c>
      <c r="T2827" s="13">
        <f>(((Table2[[#This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Table2[[#This Row],[pledged]]/Table2[[#This Row],[goal]]</f>
        <v>1.0774999999999999</v>
      </c>
      <c r="P2828" s="8">
        <f>Table2[[#This Row],[pledged]]/Table2[[#This Row],[backers_count]]</f>
        <v>113.42105263157895</v>
      </c>
      <c r="Q2828" t="str">
        <f>LEFT(Table2[[#This Row],[Category and Sub-Category]],FIND("/",Table2[[#This Row],[Category and Sub-Category]],1)-1)</f>
        <v>theater</v>
      </c>
      <c r="R2828" t="str">
        <f>RIGHT(Table2[[#This Row],[Category and Sub-Category]],LEN(Table2[[#This Row],[Category and Sub-Category]])-FIND("/",Table2[[#This Row],[Category and Sub-Category]],1))</f>
        <v>plays</v>
      </c>
      <c r="S2828" s="13">
        <f>(((Table2[[#This Row],[launched_at]]/60)/60)/24)+DATE(1970,1,1)</f>
        <v>42171.034861111111</v>
      </c>
      <c r="T2828" s="13">
        <f>(((Table2[[#This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Table2[[#This Row],[pledged]]/Table2[[#This Row],[goal]]</f>
        <v>1.2024999999999999</v>
      </c>
      <c r="P2829" s="8">
        <f>Table2[[#This Row],[pledged]]/Table2[[#This Row],[backers_count]]</f>
        <v>104.56521739130434</v>
      </c>
      <c r="Q2829" t="str">
        <f>LEFT(Table2[[#This Row],[Category and Sub-Category]],FIND("/",Table2[[#This Row],[Category and Sub-Category]],1)-1)</f>
        <v>theater</v>
      </c>
      <c r="R2829" t="str">
        <f>RIGHT(Table2[[#This Row],[Category and Sub-Category]],LEN(Table2[[#This Row],[Category and Sub-Category]])-FIND("/",Table2[[#This Row],[Category and Sub-Category]],1))</f>
        <v>plays</v>
      </c>
      <c r="S2829" s="13">
        <f>(((Table2[[#This Row],[launched_at]]/60)/60)/24)+DATE(1970,1,1)</f>
        <v>42494.683634259258</v>
      </c>
      <c r="T2829" s="13">
        <f>(((Table2[[#This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Table2[[#This Row],[pledged]]/Table2[[#This Row],[goal]]</f>
        <v>1.0037894736842106</v>
      </c>
      <c r="P2830" s="8">
        <f>Table2[[#This Row],[pledged]]/Table2[[#This Row],[backers_count]]</f>
        <v>98.30927835051547</v>
      </c>
      <c r="Q2830" t="str">
        <f>LEFT(Table2[[#This Row],[Category and Sub-Category]],FIND("/",Table2[[#This Row],[Category and Sub-Category]],1)-1)</f>
        <v>theater</v>
      </c>
      <c r="R2830" t="str">
        <f>RIGHT(Table2[[#This Row],[Category and Sub-Category]],LEN(Table2[[#This Row],[Category and Sub-Category]])-FIND("/",Table2[[#This Row],[Category and Sub-Category]],1))</f>
        <v>plays</v>
      </c>
      <c r="S2830" s="13">
        <f>(((Table2[[#This Row],[launched_at]]/60)/60)/24)+DATE(1970,1,1)</f>
        <v>42254.264687499999</v>
      </c>
      <c r="T2830" s="13">
        <f>(((Table2[[#This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Table2[[#This Row],[pledged]]/Table2[[#This Row],[goal]]</f>
        <v>1.0651999999999999</v>
      </c>
      <c r="P2831" s="8">
        <f>Table2[[#This Row],[pledged]]/Table2[[#This Row],[backers_count]]</f>
        <v>35.039473684210527</v>
      </c>
      <c r="Q2831" t="str">
        <f>LEFT(Table2[[#This Row],[Category and Sub-Category]],FIND("/",Table2[[#This Row],[Category and Sub-Category]],1)-1)</f>
        <v>theater</v>
      </c>
      <c r="R2831" t="str">
        <f>RIGHT(Table2[[#This Row],[Category and Sub-Category]],LEN(Table2[[#This Row],[Category and Sub-Category]])-FIND("/",Table2[[#This Row],[Category and Sub-Category]],1))</f>
        <v>plays</v>
      </c>
      <c r="S2831" s="13">
        <f>(((Table2[[#This Row],[launched_at]]/60)/60)/24)+DATE(1970,1,1)</f>
        <v>42495.434236111112</v>
      </c>
      <c r="T2831" s="13">
        <f>(((Table2[[#This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Table2[[#This Row],[pledged]]/Table2[[#This Row],[goal]]</f>
        <v>1</v>
      </c>
      <c r="P2832" s="8">
        <f>Table2[[#This Row],[pledged]]/Table2[[#This Row],[backers_count]]</f>
        <v>272.72727272727275</v>
      </c>
      <c r="Q2832" t="str">
        <f>LEFT(Table2[[#This Row],[Category and Sub-Category]],FIND("/",Table2[[#This Row],[Category and Sub-Category]],1)-1)</f>
        <v>theater</v>
      </c>
      <c r="R2832" t="str">
        <f>RIGHT(Table2[[#This Row],[Category and Sub-Category]],LEN(Table2[[#This Row],[Category and Sub-Category]])-FIND("/",Table2[[#This Row],[Category and Sub-Category]],1))</f>
        <v>plays</v>
      </c>
      <c r="S2832" s="13">
        <f>(((Table2[[#This Row],[launched_at]]/60)/60)/24)+DATE(1970,1,1)</f>
        <v>41758.839675925927</v>
      </c>
      <c r="T2832" s="13">
        <f>(((Table2[[#This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Table2[[#This Row],[pledged]]/Table2[[#This Row],[goal]]</f>
        <v>1.1066666666666667</v>
      </c>
      <c r="P2833" s="8">
        <f>Table2[[#This Row],[pledged]]/Table2[[#This Row],[backers_count]]</f>
        <v>63.846153846153847</v>
      </c>
      <c r="Q2833" t="str">
        <f>LEFT(Table2[[#This Row],[Category and Sub-Category]],FIND("/",Table2[[#This Row],[Category and Sub-Category]],1)-1)</f>
        <v>theater</v>
      </c>
      <c r="R2833" t="str">
        <f>RIGHT(Table2[[#This Row],[Category and Sub-Category]],LEN(Table2[[#This Row],[Category and Sub-Category]])-FIND("/",Table2[[#This Row],[Category and Sub-Category]],1))</f>
        <v>plays</v>
      </c>
      <c r="S2833" s="13">
        <f>(((Table2[[#This Row],[launched_at]]/60)/60)/24)+DATE(1970,1,1)</f>
        <v>42171.824884259258</v>
      </c>
      <c r="T2833" s="13">
        <f>(((Table2[[#This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Table2[[#This Row],[pledged]]/Table2[[#This Row],[goal]]</f>
        <v>1.1471959999999999</v>
      </c>
      <c r="P2834" s="8">
        <f>Table2[[#This Row],[pledged]]/Table2[[#This Row],[backers_count]]</f>
        <v>30.189368421052631</v>
      </c>
      <c r="Q2834" t="str">
        <f>LEFT(Table2[[#This Row],[Category and Sub-Category]],FIND("/",Table2[[#This Row],[Category and Sub-Category]],1)-1)</f>
        <v>theater</v>
      </c>
      <c r="R2834" t="str">
        <f>RIGHT(Table2[[#This Row],[Category and Sub-Category]],LEN(Table2[[#This Row],[Category and Sub-Category]])-FIND("/",Table2[[#This Row],[Category and Sub-Category]],1))</f>
        <v>plays</v>
      </c>
      <c r="S2834" s="13">
        <f>(((Table2[[#This Row],[launched_at]]/60)/60)/24)+DATE(1970,1,1)</f>
        <v>41938.709421296298</v>
      </c>
      <c r="T2834" s="13">
        <f>(((Table2[[#This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Table2[[#This Row],[pledged]]/Table2[[#This Row],[goal]]</f>
        <v>1.0825925925925926</v>
      </c>
      <c r="P2835" s="8">
        <f>Table2[[#This Row],[pledged]]/Table2[[#This Row],[backers_count]]</f>
        <v>83.51428571428572</v>
      </c>
      <c r="Q2835" t="str">
        <f>LEFT(Table2[[#This Row],[Category and Sub-Category]],FIND("/",Table2[[#This Row],[Category and Sub-Category]],1)-1)</f>
        <v>theater</v>
      </c>
      <c r="R2835" t="str">
        <f>RIGHT(Table2[[#This Row],[Category and Sub-Category]],LEN(Table2[[#This Row],[Category and Sub-Category]])-FIND("/",Table2[[#This Row],[Category and Sub-Category]],1))</f>
        <v>plays</v>
      </c>
      <c r="S2835" s="13">
        <f>(((Table2[[#This Row],[launched_at]]/60)/60)/24)+DATE(1970,1,1)</f>
        <v>42268.127696759257</v>
      </c>
      <c r="T2835" s="13">
        <f>(((Table2[[#This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Table2[[#This Row],[pledged]]/Table2[[#This Row],[goal]]</f>
        <v>1.7</v>
      </c>
      <c r="P2836" s="8">
        <f>Table2[[#This Row],[pledged]]/Table2[[#This Row],[backers_count]]</f>
        <v>64.761904761904759</v>
      </c>
      <c r="Q2836" t="str">
        <f>LEFT(Table2[[#This Row],[Category and Sub-Category]],FIND("/",Table2[[#This Row],[Category and Sub-Category]],1)-1)</f>
        <v>theater</v>
      </c>
      <c r="R2836" t="str">
        <f>RIGHT(Table2[[#This Row],[Category and Sub-Category]],LEN(Table2[[#This Row],[Category and Sub-Category]])-FIND("/",Table2[[#This Row],[Category and Sub-Category]],1))</f>
        <v>plays</v>
      </c>
      <c r="S2836" s="13">
        <f>(((Table2[[#This Row],[launched_at]]/60)/60)/24)+DATE(1970,1,1)</f>
        <v>42019.959837962961</v>
      </c>
      <c r="T2836" s="13">
        <f>(((Table2[[#This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Table2[[#This Row],[pledged]]/Table2[[#This Row],[goal]]</f>
        <v>1.8709899999999999</v>
      </c>
      <c r="P2837" s="8">
        <f>Table2[[#This Row],[pledged]]/Table2[[#This Row],[backers_count]]</f>
        <v>20.118172043010752</v>
      </c>
      <c r="Q2837" t="str">
        <f>LEFT(Table2[[#This Row],[Category and Sub-Category]],FIND("/",Table2[[#This Row],[Category and Sub-Category]],1)-1)</f>
        <v>theater</v>
      </c>
      <c r="R2837" t="str">
        <f>RIGHT(Table2[[#This Row],[Category and Sub-Category]],LEN(Table2[[#This Row],[Category and Sub-Category]])-FIND("/",Table2[[#This Row],[Category and Sub-Category]],1))</f>
        <v>plays</v>
      </c>
      <c r="S2837" s="13">
        <f>(((Table2[[#This Row],[launched_at]]/60)/60)/24)+DATE(1970,1,1)</f>
        <v>42313.703900462962</v>
      </c>
      <c r="T2837" s="13">
        <f>(((Table2[[#This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Table2[[#This Row],[pledged]]/Table2[[#This Row],[goal]]</f>
        <v>1.0777777777777777</v>
      </c>
      <c r="P2838" s="8">
        <f>Table2[[#This Row],[pledged]]/Table2[[#This Row],[backers_count]]</f>
        <v>44.090909090909093</v>
      </c>
      <c r="Q2838" t="str">
        <f>LEFT(Table2[[#This Row],[Category and Sub-Category]],FIND("/",Table2[[#This Row],[Category and Sub-Category]],1)-1)</f>
        <v>theater</v>
      </c>
      <c r="R2838" t="str">
        <f>RIGHT(Table2[[#This Row],[Category and Sub-Category]],LEN(Table2[[#This Row],[Category and Sub-Category]])-FIND("/",Table2[[#This Row],[Category and Sub-Category]],1))</f>
        <v>plays</v>
      </c>
      <c r="S2838" s="13">
        <f>(((Table2[[#This Row],[launched_at]]/60)/60)/24)+DATE(1970,1,1)</f>
        <v>42746.261782407411</v>
      </c>
      <c r="T2838" s="13">
        <f>(((Table2[[#This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Table2[[#This Row],[pledged]]/Table2[[#This Row],[goal]]</f>
        <v>1</v>
      </c>
      <c r="P2839" s="8">
        <f>Table2[[#This Row],[pledged]]/Table2[[#This Row],[backers_count]]</f>
        <v>40.476190476190474</v>
      </c>
      <c r="Q2839" t="str">
        <f>LEFT(Table2[[#This Row],[Category and Sub-Category]],FIND("/",Table2[[#This Row],[Category and Sub-Category]],1)-1)</f>
        <v>theater</v>
      </c>
      <c r="R2839" t="str">
        <f>RIGHT(Table2[[#This Row],[Category and Sub-Category]],LEN(Table2[[#This Row],[Category and Sub-Category]])-FIND("/",Table2[[#This Row],[Category and Sub-Category]],1))</f>
        <v>plays</v>
      </c>
      <c r="S2839" s="13">
        <f>(((Table2[[#This Row],[launched_at]]/60)/60)/24)+DATE(1970,1,1)</f>
        <v>42307.908379629633</v>
      </c>
      <c r="T2839" s="13">
        <f>(((Table2[[#This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Table2[[#This Row],[pledged]]/Table2[[#This Row],[goal]]</f>
        <v>1.2024999999999999</v>
      </c>
      <c r="P2840" s="8">
        <f>Table2[[#This Row],[pledged]]/Table2[[#This Row],[backers_count]]</f>
        <v>44.537037037037038</v>
      </c>
      <c r="Q2840" t="str">
        <f>LEFT(Table2[[#This Row],[Category and Sub-Category]],FIND("/",Table2[[#This Row],[Category and Sub-Category]],1)-1)</f>
        <v>theater</v>
      </c>
      <c r="R2840" t="str">
        <f>RIGHT(Table2[[#This Row],[Category and Sub-Category]],LEN(Table2[[#This Row],[Category and Sub-Category]])-FIND("/",Table2[[#This Row],[Category and Sub-Category]],1))</f>
        <v>plays</v>
      </c>
      <c r="S2840" s="13">
        <f>(((Table2[[#This Row],[launched_at]]/60)/60)/24)+DATE(1970,1,1)</f>
        <v>41842.607592592591</v>
      </c>
      <c r="T2840" s="13">
        <f>(((Table2[[#This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Table2[[#This Row],[pledged]]/Table2[[#This Row],[goal]]</f>
        <v>1.1142857142857143</v>
      </c>
      <c r="P2841" s="8">
        <f>Table2[[#This Row],[pledged]]/Table2[[#This Row],[backers_count]]</f>
        <v>125.80645161290323</v>
      </c>
      <c r="Q2841" t="str">
        <f>LEFT(Table2[[#This Row],[Category and Sub-Category]],FIND("/",Table2[[#This Row],[Category and Sub-Category]],1)-1)</f>
        <v>theater</v>
      </c>
      <c r="R2841" t="str">
        <f>RIGHT(Table2[[#This Row],[Category and Sub-Category]],LEN(Table2[[#This Row],[Category and Sub-Category]])-FIND("/",Table2[[#This Row],[Category and Sub-Category]],1))</f>
        <v>plays</v>
      </c>
      <c r="S2841" s="13">
        <f>(((Table2[[#This Row],[launched_at]]/60)/60)/24)+DATE(1970,1,1)</f>
        <v>41853.240208333329</v>
      </c>
      <c r="T2841" s="13">
        <f>(((Table2[[#This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Table2[[#This Row],[pledged]]/Table2[[#This Row],[goal]]</f>
        <v>1.04</v>
      </c>
      <c r="P2842" s="8">
        <f>Table2[[#This Row],[pledged]]/Table2[[#This Row],[backers_count]]</f>
        <v>19.696969696969695</v>
      </c>
      <c r="Q2842" t="str">
        <f>LEFT(Table2[[#This Row],[Category and Sub-Category]],FIND("/",Table2[[#This Row],[Category and Sub-Category]],1)-1)</f>
        <v>theater</v>
      </c>
      <c r="R2842" t="str">
        <f>RIGHT(Table2[[#This Row],[Category and Sub-Category]],LEN(Table2[[#This Row],[Category and Sub-Category]])-FIND("/",Table2[[#This Row],[Category and Sub-Category]],1))</f>
        <v>plays</v>
      </c>
      <c r="S2842" s="13">
        <f>(((Table2[[#This Row],[launched_at]]/60)/60)/24)+DATE(1970,1,1)</f>
        <v>42060.035636574074</v>
      </c>
      <c r="T2842" s="13">
        <f>(((Table2[[#This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Table2[[#This Row],[pledged]]/Table2[[#This Row],[goal]]</f>
        <v>0.01</v>
      </c>
      <c r="P2843" s="8">
        <f>Table2[[#This Row],[pledged]]/Table2[[#This Row],[backers_count]]</f>
        <v>10</v>
      </c>
      <c r="Q2843" t="str">
        <f>LEFT(Table2[[#This Row],[Category and Sub-Category]],FIND("/",Table2[[#This Row],[Category and Sub-Category]],1)-1)</f>
        <v>theater</v>
      </c>
      <c r="R2843" t="str">
        <f>RIGHT(Table2[[#This Row],[Category and Sub-Category]],LEN(Table2[[#This Row],[Category and Sub-Category]])-FIND("/",Table2[[#This Row],[Category and Sub-Category]],1))</f>
        <v>plays</v>
      </c>
      <c r="S2843" s="13">
        <f>(((Table2[[#This Row],[launched_at]]/60)/60)/24)+DATE(1970,1,1)</f>
        <v>42291.739548611105</v>
      </c>
      <c r="T2843" s="13">
        <f>(((Table2[[#This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Table2[[#This Row],[pledged]]/Table2[[#This Row],[goal]]</f>
        <v>0</v>
      </c>
      <c r="P2844" s="8" t="e">
        <f>Table2[[#This Row],[pledged]]/Table2[[#This Row],[backers_count]]</f>
        <v>#DIV/0!</v>
      </c>
      <c r="Q2844" t="str">
        <f>LEFT(Table2[[#This Row],[Category and Sub-Category]],FIND("/",Table2[[#This Row],[Category and Sub-Category]],1)-1)</f>
        <v>theater</v>
      </c>
      <c r="R2844" t="str">
        <f>RIGHT(Table2[[#This Row],[Category and Sub-Category]],LEN(Table2[[#This Row],[Category and Sub-Category]])-FIND("/",Table2[[#This Row],[Category and Sub-Category]],1))</f>
        <v>plays</v>
      </c>
      <c r="S2844" s="13">
        <f>(((Table2[[#This Row],[launched_at]]/60)/60)/24)+DATE(1970,1,1)</f>
        <v>41784.952488425923</v>
      </c>
      <c r="T2844" s="13">
        <f>(((Table2[[#This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Table2[[#This Row],[pledged]]/Table2[[#This Row],[goal]]</f>
        <v>0</v>
      </c>
      <c r="P2845" s="8" t="e">
        <f>Table2[[#This Row],[pledged]]/Table2[[#This Row],[backers_count]]</f>
        <v>#DIV/0!</v>
      </c>
      <c r="Q2845" t="str">
        <f>LEFT(Table2[[#This Row],[Category and Sub-Category]],FIND("/",Table2[[#This Row],[Category and Sub-Category]],1)-1)</f>
        <v>theater</v>
      </c>
      <c r="R2845" t="str">
        <f>RIGHT(Table2[[#This Row],[Category and Sub-Category]],LEN(Table2[[#This Row],[Category and Sub-Category]])-FIND("/",Table2[[#This Row],[Category and Sub-Category]],1))</f>
        <v>plays</v>
      </c>
      <c r="S2845" s="13">
        <f>(((Table2[[#This Row],[launched_at]]/60)/60)/24)+DATE(1970,1,1)</f>
        <v>42492.737847222219</v>
      </c>
      <c r="T2845" s="13">
        <f>(((Table2[[#This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Table2[[#This Row],[pledged]]/Table2[[#This Row],[goal]]</f>
        <v>5.4545454545454543E-2</v>
      </c>
      <c r="P2846" s="8">
        <f>Table2[[#This Row],[pledged]]/Table2[[#This Row],[backers_count]]</f>
        <v>30</v>
      </c>
      <c r="Q2846" t="str">
        <f>LEFT(Table2[[#This Row],[Category and Sub-Category]],FIND("/",Table2[[#This Row],[Category and Sub-Category]],1)-1)</f>
        <v>theater</v>
      </c>
      <c r="R2846" t="str">
        <f>RIGHT(Table2[[#This Row],[Category and Sub-Category]],LEN(Table2[[#This Row],[Category and Sub-Category]])-FIND("/",Table2[[#This Row],[Category and Sub-Category]],1))</f>
        <v>plays</v>
      </c>
      <c r="S2846" s="13">
        <f>(((Table2[[#This Row],[launched_at]]/60)/60)/24)+DATE(1970,1,1)</f>
        <v>42709.546064814815</v>
      </c>
      <c r="T2846" s="13">
        <f>(((Table2[[#This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Table2[[#This Row],[pledged]]/Table2[[#This Row],[goal]]</f>
        <v>0.31546666666666667</v>
      </c>
      <c r="P2847" s="8">
        <f>Table2[[#This Row],[pledged]]/Table2[[#This Row],[backers_count]]</f>
        <v>60.666666666666664</v>
      </c>
      <c r="Q2847" t="str">
        <f>LEFT(Table2[[#This Row],[Category and Sub-Category]],FIND("/",Table2[[#This Row],[Category and Sub-Category]],1)-1)</f>
        <v>theater</v>
      </c>
      <c r="R2847" t="str">
        <f>RIGHT(Table2[[#This Row],[Category and Sub-Category]],LEN(Table2[[#This Row],[Category and Sub-Category]])-FIND("/",Table2[[#This Row],[Category and Sub-Category]],1))</f>
        <v>plays</v>
      </c>
      <c r="S2847" s="13">
        <f>(((Table2[[#This Row],[launched_at]]/60)/60)/24)+DATE(1970,1,1)</f>
        <v>42103.016585648147</v>
      </c>
      <c r="T2847" s="13">
        <f>(((Table2[[#This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Table2[[#This Row],[pledged]]/Table2[[#This Row],[goal]]</f>
        <v>0</v>
      </c>
      <c r="P2848" s="8" t="e">
        <f>Table2[[#This Row],[pledged]]/Table2[[#This Row],[backers_count]]</f>
        <v>#DIV/0!</v>
      </c>
      <c r="Q2848" t="str">
        <f>LEFT(Table2[[#This Row],[Category and Sub-Category]],FIND("/",Table2[[#This Row],[Category and Sub-Category]],1)-1)</f>
        <v>theater</v>
      </c>
      <c r="R2848" t="str">
        <f>RIGHT(Table2[[#This Row],[Category and Sub-Category]],LEN(Table2[[#This Row],[Category and Sub-Category]])-FIND("/",Table2[[#This Row],[Category and Sub-Category]],1))</f>
        <v>plays</v>
      </c>
      <c r="S2848" s="13">
        <f>(((Table2[[#This Row],[launched_at]]/60)/60)/24)+DATE(1970,1,1)</f>
        <v>42108.692060185189</v>
      </c>
      <c r="T2848" s="13">
        <f>(((Table2[[#This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Table2[[#This Row],[pledged]]/Table2[[#This Row],[goal]]</f>
        <v>0</v>
      </c>
      <c r="P2849" s="8" t="e">
        <f>Table2[[#This Row],[pledged]]/Table2[[#This Row],[backers_count]]</f>
        <v>#DIV/0!</v>
      </c>
      <c r="Q2849" t="str">
        <f>LEFT(Table2[[#This Row],[Category and Sub-Category]],FIND("/",Table2[[#This Row],[Category and Sub-Category]],1)-1)</f>
        <v>theater</v>
      </c>
      <c r="R2849" t="str">
        <f>RIGHT(Table2[[#This Row],[Category and Sub-Category]],LEN(Table2[[#This Row],[Category and Sub-Category]])-FIND("/",Table2[[#This Row],[Category and Sub-Category]],1))</f>
        <v>plays</v>
      </c>
      <c r="S2849" s="13">
        <f>(((Table2[[#This Row],[launched_at]]/60)/60)/24)+DATE(1970,1,1)</f>
        <v>42453.806307870371</v>
      </c>
      <c r="T2849" s="13">
        <f>(((Table2[[#This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Table2[[#This Row],[pledged]]/Table2[[#This Row],[goal]]</f>
        <v>2E-3</v>
      </c>
      <c r="P2850" s="8">
        <f>Table2[[#This Row],[pledged]]/Table2[[#This Row],[backers_count]]</f>
        <v>23.333333333333332</v>
      </c>
      <c r="Q2850" t="str">
        <f>LEFT(Table2[[#This Row],[Category and Sub-Category]],FIND("/",Table2[[#This Row],[Category and Sub-Category]],1)-1)</f>
        <v>theater</v>
      </c>
      <c r="R2850" t="str">
        <f>RIGHT(Table2[[#This Row],[Category and Sub-Category]],LEN(Table2[[#This Row],[Category and Sub-Category]])-FIND("/",Table2[[#This Row],[Category and Sub-Category]],1))</f>
        <v>plays</v>
      </c>
      <c r="S2850" s="13">
        <f>(((Table2[[#This Row],[launched_at]]/60)/60)/24)+DATE(1970,1,1)</f>
        <v>42123.648831018523</v>
      </c>
      <c r="T2850" s="13">
        <f>(((Table2[[#This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Table2[[#This Row],[pledged]]/Table2[[#This Row],[goal]]</f>
        <v>0.01</v>
      </c>
      <c r="P2851" s="8">
        <f>Table2[[#This Row],[pledged]]/Table2[[#This Row],[backers_count]]</f>
        <v>5</v>
      </c>
      <c r="Q2851" t="str">
        <f>LEFT(Table2[[#This Row],[Category and Sub-Category]],FIND("/",Table2[[#This Row],[Category and Sub-Category]],1)-1)</f>
        <v>theater</v>
      </c>
      <c r="R2851" t="str">
        <f>RIGHT(Table2[[#This Row],[Category and Sub-Category]],LEN(Table2[[#This Row],[Category and Sub-Category]])-FIND("/",Table2[[#This Row],[Category and Sub-Category]],1))</f>
        <v>plays</v>
      </c>
      <c r="S2851" s="13">
        <f>(((Table2[[#This Row],[launched_at]]/60)/60)/24)+DATE(1970,1,1)</f>
        <v>42453.428240740745</v>
      </c>
      <c r="T2851" s="13">
        <f>(((Table2[[#This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Table2[[#This Row],[pledged]]/Table2[[#This Row],[goal]]</f>
        <v>3.8875E-2</v>
      </c>
      <c r="P2852" s="8">
        <f>Table2[[#This Row],[pledged]]/Table2[[#This Row],[backers_count]]</f>
        <v>23.923076923076923</v>
      </c>
      <c r="Q2852" t="str">
        <f>LEFT(Table2[[#This Row],[Category and Sub-Category]],FIND("/",Table2[[#This Row],[Category and Sub-Category]],1)-1)</f>
        <v>theater</v>
      </c>
      <c r="R2852" t="str">
        <f>RIGHT(Table2[[#This Row],[Category and Sub-Category]],LEN(Table2[[#This Row],[Category and Sub-Category]])-FIND("/",Table2[[#This Row],[Category and Sub-Category]],1))</f>
        <v>plays</v>
      </c>
      <c r="S2852" s="13">
        <f>(((Table2[[#This Row],[launched_at]]/60)/60)/24)+DATE(1970,1,1)</f>
        <v>41858.007071759261</v>
      </c>
      <c r="T2852" s="13">
        <f>(((Table2[[#This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Table2[[#This Row],[pledged]]/Table2[[#This Row],[goal]]</f>
        <v>0</v>
      </c>
      <c r="P2853" s="8" t="e">
        <f>Table2[[#This Row],[pledged]]/Table2[[#This Row],[backers_count]]</f>
        <v>#DIV/0!</v>
      </c>
      <c r="Q2853" t="str">
        <f>LEFT(Table2[[#This Row],[Category and Sub-Category]],FIND("/",Table2[[#This Row],[Category and Sub-Category]],1)-1)</f>
        <v>theater</v>
      </c>
      <c r="R2853" t="str">
        <f>RIGHT(Table2[[#This Row],[Category and Sub-Category]],LEN(Table2[[#This Row],[Category and Sub-Category]])-FIND("/",Table2[[#This Row],[Category and Sub-Category]],1))</f>
        <v>plays</v>
      </c>
      <c r="S2853" s="13">
        <f>(((Table2[[#This Row],[launched_at]]/60)/60)/24)+DATE(1970,1,1)</f>
        <v>42390.002650462964</v>
      </c>
      <c r="T2853" s="13">
        <f>(((Table2[[#This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Table2[[#This Row],[pledged]]/Table2[[#This Row],[goal]]</f>
        <v>1.9E-2</v>
      </c>
      <c r="P2854" s="8">
        <f>Table2[[#This Row],[pledged]]/Table2[[#This Row],[backers_count]]</f>
        <v>15.833333333333334</v>
      </c>
      <c r="Q2854" t="str">
        <f>LEFT(Table2[[#This Row],[Category and Sub-Category]],FIND("/",Table2[[#This Row],[Category and Sub-Category]],1)-1)</f>
        <v>theater</v>
      </c>
      <c r="R2854" t="str">
        <f>RIGHT(Table2[[#This Row],[Category and Sub-Category]],LEN(Table2[[#This Row],[Category and Sub-Category]])-FIND("/",Table2[[#This Row],[Category and Sub-Category]],1))</f>
        <v>plays</v>
      </c>
      <c r="S2854" s="13">
        <f>(((Table2[[#This Row],[launched_at]]/60)/60)/24)+DATE(1970,1,1)</f>
        <v>41781.045173611114</v>
      </c>
      <c r="T2854" s="13">
        <f>(((Table2[[#This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Table2[[#This Row],[pledged]]/Table2[[#This Row],[goal]]</f>
        <v>0</v>
      </c>
      <c r="P2855" s="8" t="e">
        <f>Table2[[#This Row],[pledged]]/Table2[[#This Row],[backers_count]]</f>
        <v>#DIV/0!</v>
      </c>
      <c r="Q2855" t="str">
        <f>LEFT(Table2[[#This Row],[Category and Sub-Category]],FIND("/",Table2[[#This Row],[Category and Sub-Category]],1)-1)</f>
        <v>theater</v>
      </c>
      <c r="R2855" t="str">
        <f>RIGHT(Table2[[#This Row],[Category and Sub-Category]],LEN(Table2[[#This Row],[Category and Sub-Category]])-FIND("/",Table2[[#This Row],[Category and Sub-Category]],1))</f>
        <v>plays</v>
      </c>
      <c r="S2855" s="13">
        <f>(((Table2[[#This Row],[launched_at]]/60)/60)/24)+DATE(1970,1,1)</f>
        <v>41836.190937499996</v>
      </c>
      <c r="T2855" s="13">
        <f>(((Table2[[#This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Table2[[#This Row],[pledged]]/Table2[[#This Row],[goal]]</f>
        <v>0.41699999999999998</v>
      </c>
      <c r="P2856" s="8">
        <f>Table2[[#This Row],[pledged]]/Table2[[#This Row],[backers_count]]</f>
        <v>29.785714285714285</v>
      </c>
      <c r="Q2856" t="str">
        <f>LEFT(Table2[[#This Row],[Category and Sub-Category]],FIND("/",Table2[[#This Row],[Category and Sub-Category]],1)-1)</f>
        <v>theater</v>
      </c>
      <c r="R2856" t="str">
        <f>RIGHT(Table2[[#This Row],[Category and Sub-Category]],LEN(Table2[[#This Row],[Category and Sub-Category]])-FIND("/",Table2[[#This Row],[Category and Sub-Category]],1))</f>
        <v>plays</v>
      </c>
      <c r="S2856" s="13">
        <f>(((Table2[[#This Row],[launched_at]]/60)/60)/24)+DATE(1970,1,1)</f>
        <v>42111.71665509259</v>
      </c>
      <c r="T2856" s="13">
        <f>(((Table2[[#This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Table2[[#This Row],[pledged]]/Table2[[#This Row],[goal]]</f>
        <v>0.5</v>
      </c>
      <c r="P2857" s="8">
        <f>Table2[[#This Row],[pledged]]/Table2[[#This Row],[backers_count]]</f>
        <v>60</v>
      </c>
      <c r="Q2857" t="str">
        <f>LEFT(Table2[[#This Row],[Category and Sub-Category]],FIND("/",Table2[[#This Row],[Category and Sub-Category]],1)-1)</f>
        <v>theater</v>
      </c>
      <c r="R2857" t="str">
        <f>RIGHT(Table2[[#This Row],[Category and Sub-Category]],LEN(Table2[[#This Row],[Category and Sub-Category]])-FIND("/",Table2[[#This Row],[Category and Sub-Category]],1))</f>
        <v>plays</v>
      </c>
      <c r="S2857" s="13">
        <f>(((Table2[[#This Row],[launched_at]]/60)/60)/24)+DATE(1970,1,1)</f>
        <v>42370.007766203707</v>
      </c>
      <c r="T2857" s="13">
        <f>(((Table2[[#This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Table2[[#This Row],[pledged]]/Table2[[#This Row],[goal]]</f>
        <v>4.8666666666666664E-2</v>
      </c>
      <c r="P2858" s="8">
        <f>Table2[[#This Row],[pledged]]/Table2[[#This Row],[backers_count]]</f>
        <v>24.333333333333332</v>
      </c>
      <c r="Q2858" t="str">
        <f>LEFT(Table2[[#This Row],[Category and Sub-Category]],FIND("/",Table2[[#This Row],[Category and Sub-Category]],1)-1)</f>
        <v>theater</v>
      </c>
      <c r="R2858" t="str">
        <f>RIGHT(Table2[[#This Row],[Category and Sub-Category]],LEN(Table2[[#This Row],[Category and Sub-Category]])-FIND("/",Table2[[#This Row],[Category and Sub-Category]],1))</f>
        <v>plays</v>
      </c>
      <c r="S2858" s="13">
        <f>(((Table2[[#This Row],[launched_at]]/60)/60)/24)+DATE(1970,1,1)</f>
        <v>42165.037581018521</v>
      </c>
      <c r="T2858" s="13">
        <f>(((Table2[[#This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Table2[[#This Row],[pledged]]/Table2[[#This Row],[goal]]</f>
        <v>0.19736842105263158</v>
      </c>
      <c r="P2859" s="8">
        <f>Table2[[#This Row],[pledged]]/Table2[[#This Row],[backers_count]]</f>
        <v>500</v>
      </c>
      <c r="Q2859" t="str">
        <f>LEFT(Table2[[#This Row],[Category and Sub-Category]],FIND("/",Table2[[#This Row],[Category and Sub-Category]],1)-1)</f>
        <v>theater</v>
      </c>
      <c r="R2859" t="str">
        <f>RIGHT(Table2[[#This Row],[Category and Sub-Category]],LEN(Table2[[#This Row],[Category and Sub-Category]])-FIND("/",Table2[[#This Row],[Category and Sub-Category]],1))</f>
        <v>plays</v>
      </c>
      <c r="S2859" s="13">
        <f>(((Table2[[#This Row],[launched_at]]/60)/60)/24)+DATE(1970,1,1)</f>
        <v>42726.920081018514</v>
      </c>
      <c r="T2859" s="13">
        <f>(((Table2[[#This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Table2[[#This Row],[pledged]]/Table2[[#This Row],[goal]]</f>
        <v>0</v>
      </c>
      <c r="P2860" s="8" t="e">
        <f>Table2[[#This Row],[pledged]]/Table2[[#This Row],[backers_count]]</f>
        <v>#DIV/0!</v>
      </c>
      <c r="Q2860" t="str">
        <f>LEFT(Table2[[#This Row],[Category and Sub-Category]],FIND("/",Table2[[#This Row],[Category and Sub-Category]],1)-1)</f>
        <v>theater</v>
      </c>
      <c r="R2860" t="str">
        <f>RIGHT(Table2[[#This Row],[Category and Sub-Category]],LEN(Table2[[#This Row],[Category and Sub-Category]])-FIND("/",Table2[[#This Row],[Category and Sub-Category]],1))</f>
        <v>plays</v>
      </c>
      <c r="S2860" s="13">
        <f>(((Table2[[#This Row],[launched_at]]/60)/60)/24)+DATE(1970,1,1)</f>
        <v>41954.545081018514</v>
      </c>
      <c r="T2860" s="13">
        <f>(((Table2[[#This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Table2[[#This Row],[pledged]]/Table2[[#This Row],[goal]]</f>
        <v>1.7500000000000002E-2</v>
      </c>
      <c r="P2861" s="8">
        <f>Table2[[#This Row],[pledged]]/Table2[[#This Row],[backers_count]]</f>
        <v>35</v>
      </c>
      <c r="Q2861" t="str">
        <f>LEFT(Table2[[#This Row],[Category and Sub-Category]],FIND("/",Table2[[#This Row],[Category and Sub-Category]],1)-1)</f>
        <v>theater</v>
      </c>
      <c r="R2861" t="str">
        <f>RIGHT(Table2[[#This Row],[Category and Sub-Category]],LEN(Table2[[#This Row],[Category and Sub-Category]])-FIND("/",Table2[[#This Row],[Category and Sub-Category]],1))</f>
        <v>plays</v>
      </c>
      <c r="S2861" s="13">
        <f>(((Table2[[#This Row],[launched_at]]/60)/60)/24)+DATE(1970,1,1)</f>
        <v>42233.362314814818</v>
      </c>
      <c r="T2861" s="13">
        <f>(((Table2[[#This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Table2[[#This Row],[pledged]]/Table2[[#This Row],[goal]]</f>
        <v>6.6500000000000004E-2</v>
      </c>
      <c r="P2862" s="8">
        <f>Table2[[#This Row],[pledged]]/Table2[[#This Row],[backers_count]]</f>
        <v>29.555555555555557</v>
      </c>
      <c r="Q2862" t="str">
        <f>LEFT(Table2[[#This Row],[Category and Sub-Category]],FIND("/",Table2[[#This Row],[Category and Sub-Category]],1)-1)</f>
        <v>theater</v>
      </c>
      <c r="R2862" t="str">
        <f>RIGHT(Table2[[#This Row],[Category and Sub-Category]],LEN(Table2[[#This Row],[Category and Sub-Category]])-FIND("/",Table2[[#This Row],[Category and Sub-Category]],1))</f>
        <v>plays</v>
      </c>
      <c r="S2862" s="13">
        <f>(((Table2[[#This Row],[launched_at]]/60)/60)/24)+DATE(1970,1,1)</f>
        <v>42480.800648148142</v>
      </c>
      <c r="T2862" s="13">
        <f>(((Table2[[#This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Table2[[#This Row],[pledged]]/Table2[[#This Row],[goal]]</f>
        <v>0.32</v>
      </c>
      <c r="P2863" s="8">
        <f>Table2[[#This Row],[pledged]]/Table2[[#This Row],[backers_count]]</f>
        <v>26.666666666666668</v>
      </c>
      <c r="Q2863" t="str">
        <f>LEFT(Table2[[#This Row],[Category and Sub-Category]],FIND("/",Table2[[#This Row],[Category and Sub-Category]],1)-1)</f>
        <v>theater</v>
      </c>
      <c r="R2863" t="str">
        <f>RIGHT(Table2[[#This Row],[Category and Sub-Category]],LEN(Table2[[#This Row],[Category and Sub-Category]])-FIND("/",Table2[[#This Row],[Category and Sub-Category]],1))</f>
        <v>plays</v>
      </c>
      <c r="S2863" s="13">
        <f>(((Table2[[#This Row],[launched_at]]/60)/60)/24)+DATE(1970,1,1)</f>
        <v>42257.590833333335</v>
      </c>
      <c r="T2863" s="13">
        <f>(((Table2[[#This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Table2[[#This Row],[pledged]]/Table2[[#This Row],[goal]]</f>
        <v>4.3307086614173228E-3</v>
      </c>
      <c r="P2864" s="8">
        <f>Table2[[#This Row],[pledged]]/Table2[[#This Row],[backers_count]]</f>
        <v>18.333333333333332</v>
      </c>
      <c r="Q2864" t="str">
        <f>LEFT(Table2[[#This Row],[Category and Sub-Category]],FIND("/",Table2[[#This Row],[Category and Sub-Category]],1)-1)</f>
        <v>theater</v>
      </c>
      <c r="R2864" t="str">
        <f>RIGHT(Table2[[#This Row],[Category and Sub-Category]],LEN(Table2[[#This Row],[Category and Sub-Category]])-FIND("/",Table2[[#This Row],[Category and Sub-Category]],1))</f>
        <v>plays</v>
      </c>
      <c r="S2864" s="13">
        <f>(((Table2[[#This Row],[launched_at]]/60)/60)/24)+DATE(1970,1,1)</f>
        <v>41784.789687500001</v>
      </c>
      <c r="T2864" s="13">
        <f>(((Table2[[#This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Table2[[#This Row],[pledged]]/Table2[[#This Row],[goal]]</f>
        <v>4.0000000000000002E-4</v>
      </c>
      <c r="P2865" s="8">
        <f>Table2[[#This Row],[pledged]]/Table2[[#This Row],[backers_count]]</f>
        <v>20</v>
      </c>
      <c r="Q2865" t="str">
        <f>LEFT(Table2[[#This Row],[Category and Sub-Category]],FIND("/",Table2[[#This Row],[Category and Sub-Category]],1)-1)</f>
        <v>theater</v>
      </c>
      <c r="R2865" t="str">
        <f>RIGHT(Table2[[#This Row],[Category and Sub-Category]],LEN(Table2[[#This Row],[Category and Sub-Category]])-FIND("/",Table2[[#This Row],[Category and Sub-Category]],1))</f>
        <v>plays</v>
      </c>
      <c r="S2865" s="13">
        <f>(((Table2[[#This Row],[launched_at]]/60)/60)/24)+DATE(1970,1,1)</f>
        <v>41831.675034722226</v>
      </c>
      <c r="T2865" s="13">
        <f>(((Table2[[#This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Table2[[#This Row],[pledged]]/Table2[[#This Row],[goal]]</f>
        <v>1.6E-2</v>
      </c>
      <c r="P2866" s="8">
        <f>Table2[[#This Row],[pledged]]/Table2[[#This Row],[backers_count]]</f>
        <v>13.333333333333334</v>
      </c>
      <c r="Q2866" t="str">
        <f>LEFT(Table2[[#This Row],[Category and Sub-Category]],FIND("/",Table2[[#This Row],[Category and Sub-Category]],1)-1)</f>
        <v>theater</v>
      </c>
      <c r="R2866" t="str">
        <f>RIGHT(Table2[[#This Row],[Category and Sub-Category]],LEN(Table2[[#This Row],[Category and Sub-Category]])-FIND("/",Table2[[#This Row],[Category and Sub-Category]],1))</f>
        <v>plays</v>
      </c>
      <c r="S2866" s="13">
        <f>(((Table2[[#This Row],[launched_at]]/60)/60)/24)+DATE(1970,1,1)</f>
        <v>42172.613506944443</v>
      </c>
      <c r="T2866" s="13">
        <f>(((Table2[[#This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Table2[[#This Row],[pledged]]/Table2[[#This Row],[goal]]</f>
        <v>0</v>
      </c>
      <c r="P2867" s="8" t="e">
        <f>Table2[[#This Row],[pledged]]/Table2[[#This Row],[backers_count]]</f>
        <v>#DIV/0!</v>
      </c>
      <c r="Q2867" t="str">
        <f>LEFT(Table2[[#This Row],[Category and Sub-Category]],FIND("/",Table2[[#This Row],[Category and Sub-Category]],1)-1)</f>
        <v>theater</v>
      </c>
      <c r="R2867" t="str">
        <f>RIGHT(Table2[[#This Row],[Category and Sub-Category]],LEN(Table2[[#This Row],[Category and Sub-Category]])-FIND("/",Table2[[#This Row],[Category and Sub-Category]],1))</f>
        <v>plays</v>
      </c>
      <c r="S2867" s="13">
        <f>(((Table2[[#This Row],[launched_at]]/60)/60)/24)+DATE(1970,1,1)</f>
        <v>41950.114108796297</v>
      </c>
      <c r="T2867" s="13">
        <f>(((Table2[[#This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Table2[[#This Row],[pledged]]/Table2[[#This Row],[goal]]</f>
        <v>8.9999999999999993E-3</v>
      </c>
      <c r="P2868" s="8">
        <f>Table2[[#This Row],[pledged]]/Table2[[#This Row],[backers_count]]</f>
        <v>22.5</v>
      </c>
      <c r="Q2868" t="str">
        <f>LEFT(Table2[[#This Row],[Category and Sub-Category]],FIND("/",Table2[[#This Row],[Category and Sub-Category]],1)-1)</f>
        <v>theater</v>
      </c>
      <c r="R2868" t="str">
        <f>RIGHT(Table2[[#This Row],[Category and Sub-Category]],LEN(Table2[[#This Row],[Category and Sub-Category]])-FIND("/",Table2[[#This Row],[Category and Sub-Category]],1))</f>
        <v>plays</v>
      </c>
      <c r="S2868" s="13">
        <f>(((Table2[[#This Row],[launched_at]]/60)/60)/24)+DATE(1970,1,1)</f>
        <v>42627.955104166671</v>
      </c>
      <c r="T2868" s="13">
        <f>(((Table2[[#This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Table2[[#This Row],[pledged]]/Table2[[#This Row],[goal]]</f>
        <v>0.2016</v>
      </c>
      <c r="P2869" s="8">
        <f>Table2[[#This Row],[pledged]]/Table2[[#This Row],[backers_count]]</f>
        <v>50.4</v>
      </c>
      <c r="Q2869" t="str">
        <f>LEFT(Table2[[#This Row],[Category and Sub-Category]],FIND("/",Table2[[#This Row],[Category and Sub-Category]],1)-1)</f>
        <v>theater</v>
      </c>
      <c r="R2869" t="str">
        <f>RIGHT(Table2[[#This Row],[Category and Sub-Category]],LEN(Table2[[#This Row],[Category and Sub-Category]])-FIND("/",Table2[[#This Row],[Category and Sub-Category]],1))</f>
        <v>plays</v>
      </c>
      <c r="S2869" s="13">
        <f>(((Table2[[#This Row],[launched_at]]/60)/60)/24)+DATE(1970,1,1)</f>
        <v>42531.195277777777</v>
      </c>
      <c r="T2869" s="13">
        <f>(((Table2[[#This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Table2[[#This Row],[pledged]]/Table2[[#This Row],[goal]]</f>
        <v>0.42011733333333334</v>
      </c>
      <c r="P2870" s="8">
        <f>Table2[[#This Row],[pledged]]/Table2[[#This Row],[backers_count]]</f>
        <v>105.02933333333334</v>
      </c>
      <c r="Q2870" t="str">
        <f>LEFT(Table2[[#This Row],[Category and Sub-Category]],FIND("/",Table2[[#This Row],[Category and Sub-Category]],1)-1)</f>
        <v>theater</v>
      </c>
      <c r="R2870" t="str">
        <f>RIGHT(Table2[[#This Row],[Category and Sub-Category]],LEN(Table2[[#This Row],[Category and Sub-Category]])-FIND("/",Table2[[#This Row],[Category and Sub-Category]],1))</f>
        <v>plays</v>
      </c>
      <c r="S2870" s="13">
        <f>(((Table2[[#This Row],[launched_at]]/60)/60)/24)+DATE(1970,1,1)</f>
        <v>42618.827013888891</v>
      </c>
      <c r="T2870" s="13">
        <f>(((Table2[[#This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Table2[[#This Row],[pledged]]/Table2[[#This Row],[goal]]</f>
        <v>8.8500000000000002E-3</v>
      </c>
      <c r="P2871" s="8">
        <f>Table2[[#This Row],[pledged]]/Table2[[#This Row],[backers_count]]</f>
        <v>35.4</v>
      </c>
      <c r="Q2871" t="str">
        <f>LEFT(Table2[[#This Row],[Category and Sub-Category]],FIND("/",Table2[[#This Row],[Category and Sub-Category]],1)-1)</f>
        <v>theater</v>
      </c>
      <c r="R2871" t="str">
        <f>RIGHT(Table2[[#This Row],[Category and Sub-Category]],LEN(Table2[[#This Row],[Category and Sub-Category]])-FIND("/",Table2[[#This Row],[Category and Sub-Category]],1))</f>
        <v>plays</v>
      </c>
      <c r="S2871" s="13">
        <f>(((Table2[[#This Row],[launched_at]]/60)/60)/24)+DATE(1970,1,1)</f>
        <v>42540.593530092592</v>
      </c>
      <c r="T2871" s="13">
        <f>(((Table2[[#This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Table2[[#This Row],[pledged]]/Table2[[#This Row],[goal]]</f>
        <v>0.15</v>
      </c>
      <c r="P2872" s="8">
        <f>Table2[[#This Row],[pledged]]/Table2[[#This Row],[backers_count]]</f>
        <v>83.333333333333329</v>
      </c>
      <c r="Q2872" t="str">
        <f>LEFT(Table2[[#This Row],[Category and Sub-Category]],FIND("/",Table2[[#This Row],[Category and Sub-Category]],1)-1)</f>
        <v>theater</v>
      </c>
      <c r="R2872" t="str">
        <f>RIGHT(Table2[[#This Row],[Category and Sub-Category]],LEN(Table2[[#This Row],[Category and Sub-Category]])-FIND("/",Table2[[#This Row],[Category and Sub-Category]],1))</f>
        <v>plays</v>
      </c>
      <c r="S2872" s="13">
        <f>(((Table2[[#This Row],[launched_at]]/60)/60)/24)+DATE(1970,1,1)</f>
        <v>41746.189409722225</v>
      </c>
      <c r="T2872" s="13">
        <f>(((Table2[[#This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Table2[[#This Row],[pledged]]/Table2[[#This Row],[goal]]</f>
        <v>4.6699999999999998E-2</v>
      </c>
      <c r="P2873" s="8">
        <f>Table2[[#This Row],[pledged]]/Table2[[#This Row],[backers_count]]</f>
        <v>35.92307692307692</v>
      </c>
      <c r="Q2873" t="str">
        <f>LEFT(Table2[[#This Row],[Category and Sub-Category]],FIND("/",Table2[[#This Row],[Category and Sub-Category]],1)-1)</f>
        <v>theater</v>
      </c>
      <c r="R2873" t="str">
        <f>RIGHT(Table2[[#This Row],[Category and Sub-Category]],LEN(Table2[[#This Row],[Category and Sub-Category]])-FIND("/",Table2[[#This Row],[Category and Sub-Category]],1))</f>
        <v>plays</v>
      </c>
      <c r="S2873" s="13">
        <f>(((Table2[[#This Row],[launched_at]]/60)/60)/24)+DATE(1970,1,1)</f>
        <v>41974.738576388889</v>
      </c>
      <c r="T2873" s="13">
        <f>(((Table2[[#This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Table2[[#This Row],[pledged]]/Table2[[#This Row],[goal]]</f>
        <v>0</v>
      </c>
      <c r="P2874" s="8" t="e">
        <f>Table2[[#This Row],[pledged]]/Table2[[#This Row],[backers_count]]</f>
        <v>#DIV/0!</v>
      </c>
      <c r="Q2874" t="str">
        <f>LEFT(Table2[[#This Row],[Category and Sub-Category]],FIND("/",Table2[[#This Row],[Category and Sub-Category]],1)-1)</f>
        <v>theater</v>
      </c>
      <c r="R2874" t="str">
        <f>RIGHT(Table2[[#This Row],[Category and Sub-Category]],LEN(Table2[[#This Row],[Category and Sub-Category]])-FIND("/",Table2[[#This Row],[Category and Sub-Category]],1))</f>
        <v>plays</v>
      </c>
      <c r="S2874" s="13">
        <f>(((Table2[[#This Row],[launched_at]]/60)/60)/24)+DATE(1970,1,1)</f>
        <v>42115.11618055556</v>
      </c>
      <c r="T2874" s="13">
        <f>(((Table2[[#This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Table2[[#This Row],[pledged]]/Table2[[#This Row],[goal]]</f>
        <v>0.38119999999999998</v>
      </c>
      <c r="P2875" s="8">
        <f>Table2[[#This Row],[pledged]]/Table2[[#This Row],[backers_count]]</f>
        <v>119.125</v>
      </c>
      <c r="Q2875" t="str">
        <f>LEFT(Table2[[#This Row],[Category and Sub-Category]],FIND("/",Table2[[#This Row],[Category and Sub-Category]],1)-1)</f>
        <v>theater</v>
      </c>
      <c r="R2875" t="str">
        <f>RIGHT(Table2[[#This Row],[Category and Sub-Category]],LEN(Table2[[#This Row],[Category and Sub-Category]])-FIND("/",Table2[[#This Row],[Category and Sub-Category]],1))</f>
        <v>plays</v>
      </c>
      <c r="S2875" s="13">
        <f>(((Table2[[#This Row],[launched_at]]/60)/60)/24)+DATE(1970,1,1)</f>
        <v>42002.817488425921</v>
      </c>
      <c r="T2875" s="13">
        <f>(((Table2[[#This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Table2[[#This Row],[pledged]]/Table2[[#This Row],[goal]]</f>
        <v>5.4199999999999998E-2</v>
      </c>
      <c r="P2876" s="8">
        <f>Table2[[#This Row],[pledged]]/Table2[[#This Row],[backers_count]]</f>
        <v>90.333333333333329</v>
      </c>
      <c r="Q2876" t="str">
        <f>LEFT(Table2[[#This Row],[Category and Sub-Category]],FIND("/",Table2[[#This Row],[Category and Sub-Category]],1)-1)</f>
        <v>theater</v>
      </c>
      <c r="R2876" t="str">
        <f>RIGHT(Table2[[#This Row],[Category and Sub-Category]],LEN(Table2[[#This Row],[Category and Sub-Category]])-FIND("/",Table2[[#This Row],[Category and Sub-Category]],1))</f>
        <v>plays</v>
      </c>
      <c r="S2876" s="13">
        <f>(((Table2[[#This Row],[launched_at]]/60)/60)/24)+DATE(1970,1,1)</f>
        <v>42722.84474537037</v>
      </c>
      <c r="T2876" s="13">
        <f>(((Table2[[#This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Table2[[#This Row],[pledged]]/Table2[[#This Row],[goal]]</f>
        <v>3.5E-4</v>
      </c>
      <c r="P2877" s="8">
        <f>Table2[[#This Row],[pledged]]/Table2[[#This Row],[backers_count]]</f>
        <v>2.3333333333333335</v>
      </c>
      <c r="Q2877" t="str">
        <f>LEFT(Table2[[#This Row],[Category and Sub-Category]],FIND("/",Table2[[#This Row],[Category and Sub-Category]],1)-1)</f>
        <v>theater</v>
      </c>
      <c r="R2877" t="str">
        <f>RIGHT(Table2[[#This Row],[Category and Sub-Category]],LEN(Table2[[#This Row],[Category and Sub-Category]])-FIND("/",Table2[[#This Row],[Category and Sub-Category]],1))</f>
        <v>plays</v>
      </c>
      <c r="S2877" s="13">
        <f>(((Table2[[#This Row],[launched_at]]/60)/60)/24)+DATE(1970,1,1)</f>
        <v>42465.128391203703</v>
      </c>
      <c r="T2877" s="13">
        <f>(((Table2[[#This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Table2[[#This Row],[pledged]]/Table2[[#This Row],[goal]]</f>
        <v>0</v>
      </c>
      <c r="P2878" s="8" t="e">
        <f>Table2[[#This Row],[pledged]]/Table2[[#This Row],[backers_count]]</f>
        <v>#DIV/0!</v>
      </c>
      <c r="Q2878" t="str">
        <f>LEFT(Table2[[#This Row],[Category and Sub-Category]],FIND("/",Table2[[#This Row],[Category and Sub-Category]],1)-1)</f>
        <v>theater</v>
      </c>
      <c r="R2878" t="str">
        <f>RIGHT(Table2[[#This Row],[Category and Sub-Category]],LEN(Table2[[#This Row],[Category and Sub-Category]])-FIND("/",Table2[[#This Row],[Category and Sub-Category]],1))</f>
        <v>plays</v>
      </c>
      <c r="S2878" s="13">
        <f>(((Table2[[#This Row],[launched_at]]/60)/60)/24)+DATE(1970,1,1)</f>
        <v>42171.743969907402</v>
      </c>
      <c r="T2878" s="13">
        <f>(((Table2[[#This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Table2[[#This Row],[pledged]]/Table2[[#This Row],[goal]]</f>
        <v>0.10833333333333334</v>
      </c>
      <c r="P2879" s="8">
        <f>Table2[[#This Row],[pledged]]/Table2[[#This Row],[backers_count]]</f>
        <v>108.33333333333333</v>
      </c>
      <c r="Q2879" t="str">
        <f>LEFT(Table2[[#This Row],[Category and Sub-Category]],FIND("/",Table2[[#This Row],[Category and Sub-Category]],1)-1)</f>
        <v>theater</v>
      </c>
      <c r="R2879" t="str">
        <f>RIGHT(Table2[[#This Row],[Category and Sub-Category]],LEN(Table2[[#This Row],[Category and Sub-Category]])-FIND("/",Table2[[#This Row],[Category and Sub-Category]],1))</f>
        <v>plays</v>
      </c>
      <c r="S2879" s="13">
        <f>(((Table2[[#This Row],[launched_at]]/60)/60)/24)+DATE(1970,1,1)</f>
        <v>42672.955138888887</v>
      </c>
      <c r="T2879" s="13">
        <f>(((Table2[[#This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Table2[[#This Row],[pledged]]/Table2[[#This Row],[goal]]</f>
        <v>2.1000000000000001E-2</v>
      </c>
      <c r="P2880" s="8">
        <f>Table2[[#This Row],[pledged]]/Table2[[#This Row],[backers_count]]</f>
        <v>15.75</v>
      </c>
      <c r="Q2880" t="str">
        <f>LEFT(Table2[[#This Row],[Category and Sub-Category]],FIND("/",Table2[[#This Row],[Category and Sub-Category]],1)-1)</f>
        <v>theater</v>
      </c>
      <c r="R2880" t="str">
        <f>RIGHT(Table2[[#This Row],[Category and Sub-Category]],LEN(Table2[[#This Row],[Category and Sub-Category]])-FIND("/",Table2[[#This Row],[Category and Sub-Category]],1))</f>
        <v>plays</v>
      </c>
      <c r="S2880" s="13">
        <f>(((Table2[[#This Row],[launched_at]]/60)/60)/24)+DATE(1970,1,1)</f>
        <v>42128.615682870368</v>
      </c>
      <c r="T2880" s="13">
        <f>(((Table2[[#This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Table2[[#This Row],[pledged]]/Table2[[#This Row],[goal]]</f>
        <v>2.5892857142857141E-3</v>
      </c>
      <c r="P2881" s="8">
        <f>Table2[[#This Row],[pledged]]/Table2[[#This Row],[backers_count]]</f>
        <v>29</v>
      </c>
      <c r="Q2881" t="str">
        <f>LEFT(Table2[[#This Row],[Category and Sub-Category]],FIND("/",Table2[[#This Row],[Category and Sub-Category]],1)-1)</f>
        <v>theater</v>
      </c>
      <c r="R2881" t="str">
        <f>RIGHT(Table2[[#This Row],[Category and Sub-Category]],LEN(Table2[[#This Row],[Category and Sub-Category]])-FIND("/",Table2[[#This Row],[Category and Sub-Category]],1))</f>
        <v>plays</v>
      </c>
      <c r="S2881" s="13">
        <f>(((Table2[[#This Row],[launched_at]]/60)/60)/24)+DATE(1970,1,1)</f>
        <v>42359.725243055553</v>
      </c>
      <c r="T2881" s="13">
        <f>(((Table2[[#This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Table2[[#This Row],[pledged]]/Table2[[#This Row],[goal]]</f>
        <v>0.23333333333333334</v>
      </c>
      <c r="P2882" s="8">
        <f>Table2[[#This Row],[pledged]]/Table2[[#This Row],[backers_count]]</f>
        <v>96.551724137931032</v>
      </c>
      <c r="Q2882" t="str">
        <f>LEFT(Table2[[#This Row],[Category and Sub-Category]],FIND("/",Table2[[#This Row],[Category and Sub-Category]],1)-1)</f>
        <v>theater</v>
      </c>
      <c r="R2882" t="str">
        <f>RIGHT(Table2[[#This Row],[Category and Sub-Category]],LEN(Table2[[#This Row],[Category and Sub-Category]])-FIND("/",Table2[[#This Row],[Category and Sub-Category]],1))</f>
        <v>plays</v>
      </c>
      <c r="S2882" s="13">
        <f>(((Table2[[#This Row],[launched_at]]/60)/60)/24)+DATE(1970,1,1)</f>
        <v>42192.905694444446</v>
      </c>
      <c r="T2882" s="13">
        <f>(((Table2[[#This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Table2[[#This Row],[pledged]]/Table2[[#This Row],[goal]]</f>
        <v>0</v>
      </c>
      <c r="P2883" s="8" t="e">
        <f>Table2[[#This Row],[pledged]]/Table2[[#This Row],[backers_count]]</f>
        <v>#DIV/0!</v>
      </c>
      <c r="Q2883" t="str">
        <f>LEFT(Table2[[#This Row],[Category and Sub-Category]],FIND("/",Table2[[#This Row],[Category and Sub-Category]],1)-1)</f>
        <v>theater</v>
      </c>
      <c r="R2883" t="str">
        <f>RIGHT(Table2[[#This Row],[Category and Sub-Category]],LEN(Table2[[#This Row],[Category and Sub-Category]])-FIND("/",Table2[[#This Row],[Category and Sub-Category]],1))</f>
        <v>plays</v>
      </c>
      <c r="S2883" s="13">
        <f>(((Table2[[#This Row],[launched_at]]/60)/60)/24)+DATE(1970,1,1)</f>
        <v>41916.597638888888</v>
      </c>
      <c r="T2883" s="13">
        <f>(((Table2[[#This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Table2[[#This Row],[pledged]]/Table2[[#This Row],[goal]]</f>
        <v>0.33600000000000002</v>
      </c>
      <c r="P2884" s="8">
        <f>Table2[[#This Row],[pledged]]/Table2[[#This Row],[backers_count]]</f>
        <v>63</v>
      </c>
      <c r="Q2884" t="str">
        <f>LEFT(Table2[[#This Row],[Category and Sub-Category]],FIND("/",Table2[[#This Row],[Category and Sub-Category]],1)-1)</f>
        <v>theater</v>
      </c>
      <c r="R2884" t="str">
        <f>RIGHT(Table2[[#This Row],[Category and Sub-Category]],LEN(Table2[[#This Row],[Category and Sub-Category]])-FIND("/",Table2[[#This Row],[Category and Sub-Category]],1))</f>
        <v>plays</v>
      </c>
      <c r="S2884" s="13">
        <f>(((Table2[[#This Row],[launched_at]]/60)/60)/24)+DATE(1970,1,1)</f>
        <v>42461.596273148149</v>
      </c>
      <c r="T2884" s="13">
        <f>(((Table2[[#This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Table2[[#This Row],[pledged]]/Table2[[#This Row],[goal]]</f>
        <v>0.1908</v>
      </c>
      <c r="P2885" s="8">
        <f>Table2[[#This Row],[pledged]]/Table2[[#This Row],[backers_count]]</f>
        <v>381.6</v>
      </c>
      <c r="Q2885" t="str">
        <f>LEFT(Table2[[#This Row],[Category and Sub-Category]],FIND("/",Table2[[#This Row],[Category and Sub-Category]],1)-1)</f>
        <v>theater</v>
      </c>
      <c r="R2885" t="str">
        <f>RIGHT(Table2[[#This Row],[Category and Sub-Category]],LEN(Table2[[#This Row],[Category and Sub-Category]])-FIND("/",Table2[[#This Row],[Category and Sub-Category]],1))</f>
        <v>plays</v>
      </c>
      <c r="S2885" s="13">
        <f>(((Table2[[#This Row],[launched_at]]/60)/60)/24)+DATE(1970,1,1)</f>
        <v>42370.90320601852</v>
      </c>
      <c r="T2885" s="13">
        <f>(((Table2[[#This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Table2[[#This Row],[pledged]]/Table2[[#This Row],[goal]]</f>
        <v>4.1111111111111114E-3</v>
      </c>
      <c r="P2886" s="8">
        <f>Table2[[#This Row],[pledged]]/Table2[[#This Row],[backers_count]]</f>
        <v>46.25</v>
      </c>
      <c r="Q2886" t="str">
        <f>LEFT(Table2[[#This Row],[Category and Sub-Category]],FIND("/",Table2[[#This Row],[Category and Sub-Category]],1)-1)</f>
        <v>theater</v>
      </c>
      <c r="R2886" t="str">
        <f>RIGHT(Table2[[#This Row],[Category and Sub-Category]],LEN(Table2[[#This Row],[Category and Sub-Category]])-FIND("/",Table2[[#This Row],[Category and Sub-Category]],1))</f>
        <v>plays</v>
      </c>
      <c r="S2886" s="13">
        <f>(((Table2[[#This Row],[launched_at]]/60)/60)/24)+DATE(1970,1,1)</f>
        <v>41948.727256944447</v>
      </c>
      <c r="T2886" s="13">
        <f>(((Table2[[#This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Table2[[#This Row],[pledged]]/Table2[[#This Row],[goal]]</f>
        <v>0.32500000000000001</v>
      </c>
      <c r="P2887" s="8">
        <f>Table2[[#This Row],[pledged]]/Table2[[#This Row],[backers_count]]</f>
        <v>26</v>
      </c>
      <c r="Q2887" t="str">
        <f>LEFT(Table2[[#This Row],[Category and Sub-Category]],FIND("/",Table2[[#This Row],[Category and Sub-Category]],1)-1)</f>
        <v>theater</v>
      </c>
      <c r="R2887" t="str">
        <f>RIGHT(Table2[[#This Row],[Category and Sub-Category]],LEN(Table2[[#This Row],[Category and Sub-Category]])-FIND("/",Table2[[#This Row],[Category and Sub-Category]],1))</f>
        <v>plays</v>
      </c>
      <c r="S2887" s="13">
        <f>(((Table2[[#This Row],[launched_at]]/60)/60)/24)+DATE(1970,1,1)</f>
        <v>42047.07640046296</v>
      </c>
      <c r="T2887" s="13">
        <f>(((Table2[[#This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Table2[[#This Row],[pledged]]/Table2[[#This Row],[goal]]</f>
        <v>0.05</v>
      </c>
      <c r="P2888" s="8">
        <f>Table2[[#This Row],[pledged]]/Table2[[#This Row],[backers_count]]</f>
        <v>10</v>
      </c>
      <c r="Q2888" t="str">
        <f>LEFT(Table2[[#This Row],[Category and Sub-Category]],FIND("/",Table2[[#This Row],[Category and Sub-Category]],1)-1)</f>
        <v>theater</v>
      </c>
      <c r="R2888" t="str">
        <f>RIGHT(Table2[[#This Row],[Category and Sub-Category]],LEN(Table2[[#This Row],[Category and Sub-Category]])-FIND("/",Table2[[#This Row],[Category and Sub-Category]],1))</f>
        <v>plays</v>
      </c>
      <c r="S2888" s="13">
        <f>(((Table2[[#This Row],[launched_at]]/60)/60)/24)+DATE(1970,1,1)</f>
        <v>42261.632916666669</v>
      </c>
      <c r="T2888" s="13">
        <f>(((Table2[[#This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Table2[[#This Row],[pledged]]/Table2[[#This Row],[goal]]</f>
        <v>1.6666666666666668E-3</v>
      </c>
      <c r="P2889" s="8">
        <f>Table2[[#This Row],[pledged]]/Table2[[#This Row],[backers_count]]</f>
        <v>5</v>
      </c>
      <c r="Q2889" t="str">
        <f>LEFT(Table2[[#This Row],[Category and Sub-Category]],FIND("/",Table2[[#This Row],[Category and Sub-Category]],1)-1)</f>
        <v>theater</v>
      </c>
      <c r="R2889" t="str">
        <f>RIGHT(Table2[[#This Row],[Category and Sub-Category]],LEN(Table2[[#This Row],[Category and Sub-Category]])-FIND("/",Table2[[#This Row],[Category and Sub-Category]],1))</f>
        <v>plays</v>
      </c>
      <c r="S2889" s="13">
        <f>(((Table2[[#This Row],[launched_at]]/60)/60)/24)+DATE(1970,1,1)</f>
        <v>41985.427361111113</v>
      </c>
      <c r="T2889" s="13">
        <f>(((Table2[[#This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Table2[[#This Row],[pledged]]/Table2[[#This Row],[goal]]</f>
        <v>0</v>
      </c>
      <c r="P2890" s="8" t="e">
        <f>Table2[[#This Row],[pledged]]/Table2[[#This Row],[backers_count]]</f>
        <v>#DIV/0!</v>
      </c>
      <c r="Q2890" t="str">
        <f>LEFT(Table2[[#This Row],[Category and Sub-Category]],FIND("/",Table2[[#This Row],[Category and Sub-Category]],1)-1)</f>
        <v>theater</v>
      </c>
      <c r="R2890" t="str">
        <f>RIGHT(Table2[[#This Row],[Category and Sub-Category]],LEN(Table2[[#This Row],[Category and Sub-Category]])-FIND("/",Table2[[#This Row],[Category and Sub-Category]],1))</f>
        <v>plays</v>
      </c>
      <c r="S2890" s="13">
        <f>(((Table2[[#This Row],[launched_at]]/60)/60)/24)+DATE(1970,1,1)</f>
        <v>41922.535185185188</v>
      </c>
      <c r="T2890" s="13">
        <f>(((Table2[[#This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Table2[[#This Row],[pledged]]/Table2[[#This Row],[goal]]</f>
        <v>0.38066666666666665</v>
      </c>
      <c r="P2891" s="8">
        <f>Table2[[#This Row],[pledged]]/Table2[[#This Row],[backers_count]]</f>
        <v>81.571428571428569</v>
      </c>
      <c r="Q2891" t="str">
        <f>LEFT(Table2[[#This Row],[Category and Sub-Category]],FIND("/",Table2[[#This Row],[Category and Sub-Category]],1)-1)</f>
        <v>theater</v>
      </c>
      <c r="R2891" t="str">
        <f>RIGHT(Table2[[#This Row],[Category and Sub-Category]],LEN(Table2[[#This Row],[Category and Sub-Category]])-FIND("/",Table2[[#This Row],[Category and Sub-Category]],1))</f>
        <v>plays</v>
      </c>
      <c r="S2891" s="13">
        <f>(((Table2[[#This Row],[launched_at]]/60)/60)/24)+DATE(1970,1,1)</f>
        <v>41850.863252314812</v>
      </c>
      <c r="T2891" s="13">
        <f>(((Table2[[#This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Table2[[#This Row],[pledged]]/Table2[[#This Row],[goal]]</f>
        <v>1.0500000000000001E-2</v>
      </c>
      <c r="P2892" s="8">
        <f>Table2[[#This Row],[pledged]]/Table2[[#This Row],[backers_count]]</f>
        <v>7</v>
      </c>
      <c r="Q2892" t="str">
        <f>LEFT(Table2[[#This Row],[Category and Sub-Category]],FIND("/",Table2[[#This Row],[Category and Sub-Category]],1)-1)</f>
        <v>theater</v>
      </c>
      <c r="R2892" t="str">
        <f>RIGHT(Table2[[#This Row],[Category and Sub-Category]],LEN(Table2[[#This Row],[Category and Sub-Category]])-FIND("/",Table2[[#This Row],[Category and Sub-Category]],1))</f>
        <v>plays</v>
      </c>
      <c r="S2892" s="13">
        <f>(((Table2[[#This Row],[launched_at]]/60)/60)/24)+DATE(1970,1,1)</f>
        <v>41831.742962962962</v>
      </c>
      <c r="T2892" s="13">
        <f>(((Table2[[#This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Table2[[#This Row],[pledged]]/Table2[[#This Row],[goal]]</f>
        <v>2.7300000000000001E-2</v>
      </c>
      <c r="P2893" s="8">
        <f>Table2[[#This Row],[pledged]]/Table2[[#This Row],[backers_count]]</f>
        <v>27.3</v>
      </c>
      <c r="Q2893" t="str">
        <f>LEFT(Table2[[#This Row],[Category and Sub-Category]],FIND("/",Table2[[#This Row],[Category and Sub-Category]],1)-1)</f>
        <v>theater</v>
      </c>
      <c r="R2893" t="str">
        <f>RIGHT(Table2[[#This Row],[Category and Sub-Category]],LEN(Table2[[#This Row],[Category and Sub-Category]])-FIND("/",Table2[[#This Row],[Category and Sub-Category]],1))</f>
        <v>plays</v>
      </c>
      <c r="S2893" s="13">
        <f>(((Table2[[#This Row],[launched_at]]/60)/60)/24)+DATE(1970,1,1)</f>
        <v>42415.883425925931</v>
      </c>
      <c r="T2893" s="13">
        <f>(((Table2[[#This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Table2[[#This Row],[pledged]]/Table2[[#This Row],[goal]]</f>
        <v>9.0909090909090912E-2</v>
      </c>
      <c r="P2894" s="8">
        <f>Table2[[#This Row],[pledged]]/Table2[[#This Row],[backers_count]]</f>
        <v>29.411764705882351</v>
      </c>
      <c r="Q2894" t="str">
        <f>LEFT(Table2[[#This Row],[Category and Sub-Category]],FIND("/",Table2[[#This Row],[Category and Sub-Category]],1)-1)</f>
        <v>theater</v>
      </c>
      <c r="R2894" t="str">
        <f>RIGHT(Table2[[#This Row],[Category and Sub-Category]],LEN(Table2[[#This Row],[Category and Sub-Category]])-FIND("/",Table2[[#This Row],[Category and Sub-Category]],1))</f>
        <v>plays</v>
      </c>
      <c r="S2894" s="13">
        <f>(((Table2[[#This Row],[launched_at]]/60)/60)/24)+DATE(1970,1,1)</f>
        <v>41869.714166666665</v>
      </c>
      <c r="T2894" s="13">
        <f>(((Table2[[#This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Table2[[#This Row],[pledged]]/Table2[[#This Row],[goal]]</f>
        <v>5.0000000000000001E-3</v>
      </c>
      <c r="P2895" s="8">
        <f>Table2[[#This Row],[pledged]]/Table2[[#This Row],[backers_count]]</f>
        <v>12.5</v>
      </c>
      <c r="Q2895" t="str">
        <f>LEFT(Table2[[#This Row],[Category and Sub-Category]],FIND("/",Table2[[#This Row],[Category and Sub-Category]],1)-1)</f>
        <v>theater</v>
      </c>
      <c r="R2895" t="str">
        <f>RIGHT(Table2[[#This Row],[Category and Sub-Category]],LEN(Table2[[#This Row],[Category and Sub-Category]])-FIND("/",Table2[[#This Row],[Category and Sub-Category]],1))</f>
        <v>plays</v>
      </c>
      <c r="S2895" s="13">
        <f>(((Table2[[#This Row],[launched_at]]/60)/60)/24)+DATE(1970,1,1)</f>
        <v>41953.773090277777</v>
      </c>
      <c r="T2895" s="13">
        <f>(((Table2[[#This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Table2[[#This Row],[pledged]]/Table2[[#This Row],[goal]]</f>
        <v>0</v>
      </c>
      <c r="P2896" s="8" t="e">
        <f>Table2[[#This Row],[pledged]]/Table2[[#This Row],[backers_count]]</f>
        <v>#DIV/0!</v>
      </c>
      <c r="Q2896" t="str">
        <f>LEFT(Table2[[#This Row],[Category and Sub-Category]],FIND("/",Table2[[#This Row],[Category and Sub-Category]],1)-1)</f>
        <v>theater</v>
      </c>
      <c r="R2896" t="str">
        <f>RIGHT(Table2[[#This Row],[Category and Sub-Category]],LEN(Table2[[#This Row],[Category and Sub-Category]])-FIND("/",Table2[[#This Row],[Category and Sub-Category]],1))</f>
        <v>plays</v>
      </c>
      <c r="S2896" s="13">
        <f>(((Table2[[#This Row],[launched_at]]/60)/60)/24)+DATE(1970,1,1)</f>
        <v>42037.986284722225</v>
      </c>
      <c r="T2896" s="13">
        <f>(((Table2[[#This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Table2[[#This Row],[pledged]]/Table2[[#This Row],[goal]]</f>
        <v>4.5999999999999999E-2</v>
      </c>
      <c r="P2897" s="8">
        <f>Table2[[#This Row],[pledged]]/Table2[[#This Row],[backers_count]]</f>
        <v>5.75</v>
      </c>
      <c r="Q2897" t="str">
        <f>LEFT(Table2[[#This Row],[Category and Sub-Category]],FIND("/",Table2[[#This Row],[Category and Sub-Category]],1)-1)</f>
        <v>theater</v>
      </c>
      <c r="R2897" t="str">
        <f>RIGHT(Table2[[#This Row],[Category and Sub-Category]],LEN(Table2[[#This Row],[Category and Sub-Category]])-FIND("/",Table2[[#This Row],[Category and Sub-Category]],1))</f>
        <v>plays</v>
      </c>
      <c r="S2897" s="13">
        <f>(((Table2[[#This Row],[launched_at]]/60)/60)/24)+DATE(1970,1,1)</f>
        <v>41811.555462962962</v>
      </c>
      <c r="T2897" s="13">
        <f>(((Table2[[#This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Table2[[#This Row],[pledged]]/Table2[[#This Row],[goal]]</f>
        <v>0.20833333333333334</v>
      </c>
      <c r="P2898" s="8">
        <f>Table2[[#This Row],[pledged]]/Table2[[#This Row],[backers_count]]</f>
        <v>52.083333333333336</v>
      </c>
      <c r="Q2898" t="str">
        <f>LEFT(Table2[[#This Row],[Category and Sub-Category]],FIND("/",Table2[[#This Row],[Category and Sub-Category]],1)-1)</f>
        <v>theater</v>
      </c>
      <c r="R2898" t="str">
        <f>RIGHT(Table2[[#This Row],[Category and Sub-Category]],LEN(Table2[[#This Row],[Category and Sub-Category]])-FIND("/",Table2[[#This Row],[Category and Sub-Category]],1))</f>
        <v>plays</v>
      </c>
      <c r="S2898" s="13">
        <f>(((Table2[[#This Row],[launched_at]]/60)/60)/24)+DATE(1970,1,1)</f>
        <v>42701.908807870372</v>
      </c>
      <c r="T2898" s="13">
        <f>(((Table2[[#This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Table2[[#This Row],[pledged]]/Table2[[#This Row],[goal]]</f>
        <v>4.583333333333333E-2</v>
      </c>
      <c r="P2899" s="8">
        <f>Table2[[#This Row],[pledged]]/Table2[[#This Row],[backers_count]]</f>
        <v>183.33333333333334</v>
      </c>
      <c r="Q2899" t="str">
        <f>LEFT(Table2[[#This Row],[Category and Sub-Category]],FIND("/",Table2[[#This Row],[Category and Sub-Category]],1)-1)</f>
        <v>theater</v>
      </c>
      <c r="R2899" t="str">
        <f>RIGHT(Table2[[#This Row],[Category and Sub-Category]],LEN(Table2[[#This Row],[Category and Sub-Category]])-FIND("/",Table2[[#This Row],[Category and Sub-Category]],1))</f>
        <v>plays</v>
      </c>
      <c r="S2899" s="13">
        <f>(((Table2[[#This Row],[launched_at]]/60)/60)/24)+DATE(1970,1,1)</f>
        <v>42258.646504629629</v>
      </c>
      <c r="T2899" s="13">
        <f>(((Table2[[#This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Table2[[#This Row],[pledged]]/Table2[[#This Row],[goal]]</f>
        <v>4.2133333333333335E-2</v>
      </c>
      <c r="P2900" s="8">
        <f>Table2[[#This Row],[pledged]]/Table2[[#This Row],[backers_count]]</f>
        <v>26.333333333333332</v>
      </c>
      <c r="Q2900" t="str">
        <f>LEFT(Table2[[#This Row],[Category and Sub-Category]],FIND("/",Table2[[#This Row],[Category and Sub-Category]],1)-1)</f>
        <v>theater</v>
      </c>
      <c r="R2900" t="str">
        <f>RIGHT(Table2[[#This Row],[Category and Sub-Category]],LEN(Table2[[#This Row],[Category and Sub-Category]])-FIND("/",Table2[[#This Row],[Category and Sub-Category]],1))</f>
        <v>plays</v>
      </c>
      <c r="S2900" s="13">
        <f>(((Table2[[#This Row],[launched_at]]/60)/60)/24)+DATE(1970,1,1)</f>
        <v>42278.664965277778</v>
      </c>
      <c r="T2900" s="13">
        <f>(((Table2[[#This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Table2[[#This Row],[pledged]]/Table2[[#This Row],[goal]]</f>
        <v>0</v>
      </c>
      <c r="P2901" s="8" t="e">
        <f>Table2[[#This Row],[pledged]]/Table2[[#This Row],[backers_count]]</f>
        <v>#DIV/0!</v>
      </c>
      <c r="Q2901" t="str">
        <f>LEFT(Table2[[#This Row],[Category and Sub-Category]],FIND("/",Table2[[#This Row],[Category and Sub-Category]],1)-1)</f>
        <v>theater</v>
      </c>
      <c r="R2901" t="str">
        <f>RIGHT(Table2[[#This Row],[Category and Sub-Category]],LEN(Table2[[#This Row],[Category and Sub-Category]])-FIND("/",Table2[[#This Row],[Category and Sub-Category]],1))</f>
        <v>plays</v>
      </c>
      <c r="S2901" s="13">
        <f>(((Table2[[#This Row],[launched_at]]/60)/60)/24)+DATE(1970,1,1)</f>
        <v>42515.078217592592</v>
      </c>
      <c r="T2901" s="13">
        <f>(((Table2[[#This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Table2[[#This Row],[pledged]]/Table2[[#This Row],[goal]]</f>
        <v>0.61909090909090914</v>
      </c>
      <c r="P2902" s="8">
        <f>Table2[[#This Row],[pledged]]/Table2[[#This Row],[backers_count]]</f>
        <v>486.42857142857144</v>
      </c>
      <c r="Q2902" t="str">
        <f>LEFT(Table2[[#This Row],[Category and Sub-Category]],FIND("/",Table2[[#This Row],[Category and Sub-Category]],1)-1)</f>
        <v>theater</v>
      </c>
      <c r="R2902" t="str">
        <f>RIGHT(Table2[[#This Row],[Category and Sub-Category]],LEN(Table2[[#This Row],[Category and Sub-Category]])-FIND("/",Table2[[#This Row],[Category and Sub-Category]],1))</f>
        <v>plays</v>
      </c>
      <c r="S2902" s="13">
        <f>(((Table2[[#This Row],[launched_at]]/60)/60)/24)+DATE(1970,1,1)</f>
        <v>41830.234166666669</v>
      </c>
      <c r="T2902" s="13">
        <f>(((Table2[[#This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Table2[[#This Row],[pledged]]/Table2[[#This Row],[goal]]</f>
        <v>8.0000000000000002E-3</v>
      </c>
      <c r="P2903" s="8">
        <f>Table2[[#This Row],[pledged]]/Table2[[#This Row],[backers_count]]</f>
        <v>3</v>
      </c>
      <c r="Q2903" t="str">
        <f>LEFT(Table2[[#This Row],[Category and Sub-Category]],FIND("/",Table2[[#This Row],[Category and Sub-Category]],1)-1)</f>
        <v>theater</v>
      </c>
      <c r="R2903" t="str">
        <f>RIGHT(Table2[[#This Row],[Category and Sub-Category]],LEN(Table2[[#This Row],[Category and Sub-Category]])-FIND("/",Table2[[#This Row],[Category and Sub-Category]],1))</f>
        <v>plays</v>
      </c>
      <c r="S2903" s="13">
        <f>(((Table2[[#This Row],[launched_at]]/60)/60)/24)+DATE(1970,1,1)</f>
        <v>41982.904386574075</v>
      </c>
      <c r="T2903" s="13">
        <f>(((Table2[[#This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Table2[[#This Row],[pledged]]/Table2[[#This Row],[goal]]</f>
        <v>1.6666666666666666E-4</v>
      </c>
      <c r="P2904" s="8">
        <f>Table2[[#This Row],[pledged]]/Table2[[#This Row],[backers_count]]</f>
        <v>25</v>
      </c>
      <c r="Q2904" t="str">
        <f>LEFT(Table2[[#This Row],[Category and Sub-Category]],FIND("/",Table2[[#This Row],[Category and Sub-Category]],1)-1)</f>
        <v>theater</v>
      </c>
      <c r="R2904" t="str">
        <f>RIGHT(Table2[[#This Row],[Category and Sub-Category]],LEN(Table2[[#This Row],[Category and Sub-Category]])-FIND("/",Table2[[#This Row],[Category and Sub-Category]],1))</f>
        <v>plays</v>
      </c>
      <c r="S2904" s="13">
        <f>(((Table2[[#This Row],[launched_at]]/60)/60)/24)+DATE(1970,1,1)</f>
        <v>42210.439768518518</v>
      </c>
      <c r="T2904" s="13">
        <f>(((Table2[[#This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Table2[[#This Row],[pledged]]/Table2[[#This Row],[goal]]</f>
        <v>7.7999999999999996E-3</v>
      </c>
      <c r="P2905" s="8">
        <f>Table2[[#This Row],[pledged]]/Table2[[#This Row],[backers_count]]</f>
        <v>9.75</v>
      </c>
      <c r="Q2905" t="str">
        <f>LEFT(Table2[[#This Row],[Category and Sub-Category]],FIND("/",Table2[[#This Row],[Category and Sub-Category]],1)-1)</f>
        <v>theater</v>
      </c>
      <c r="R2905" t="str">
        <f>RIGHT(Table2[[#This Row],[Category and Sub-Category]],LEN(Table2[[#This Row],[Category and Sub-Category]])-FIND("/",Table2[[#This Row],[Category and Sub-Category]],1))</f>
        <v>plays</v>
      </c>
      <c r="S2905" s="13">
        <f>(((Table2[[#This Row],[launched_at]]/60)/60)/24)+DATE(1970,1,1)</f>
        <v>42196.166874999995</v>
      </c>
      <c r="T2905" s="13">
        <f>(((Table2[[#This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Table2[[#This Row],[pledged]]/Table2[[#This Row],[goal]]</f>
        <v>0.05</v>
      </c>
      <c r="P2906" s="8">
        <f>Table2[[#This Row],[pledged]]/Table2[[#This Row],[backers_count]]</f>
        <v>18.75</v>
      </c>
      <c r="Q2906" t="str">
        <f>LEFT(Table2[[#This Row],[Category and Sub-Category]],FIND("/",Table2[[#This Row],[Category and Sub-Category]],1)-1)</f>
        <v>theater</v>
      </c>
      <c r="R2906" t="str">
        <f>RIGHT(Table2[[#This Row],[Category and Sub-Category]],LEN(Table2[[#This Row],[Category and Sub-Category]])-FIND("/",Table2[[#This Row],[Category and Sub-Category]],1))</f>
        <v>plays</v>
      </c>
      <c r="S2906" s="13">
        <f>(((Table2[[#This Row],[launched_at]]/60)/60)/24)+DATE(1970,1,1)</f>
        <v>41940.967951388891</v>
      </c>
      <c r="T2906" s="13">
        <f>(((Table2[[#This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Table2[[#This Row],[pledged]]/Table2[[#This Row],[goal]]</f>
        <v>0.17771428571428571</v>
      </c>
      <c r="P2907" s="8">
        <f>Table2[[#This Row],[pledged]]/Table2[[#This Row],[backers_count]]</f>
        <v>36.588235294117645</v>
      </c>
      <c r="Q2907" t="str">
        <f>LEFT(Table2[[#This Row],[Category and Sub-Category]],FIND("/",Table2[[#This Row],[Category and Sub-Category]],1)-1)</f>
        <v>theater</v>
      </c>
      <c r="R2907" t="str">
        <f>RIGHT(Table2[[#This Row],[Category and Sub-Category]],LEN(Table2[[#This Row],[Category and Sub-Category]])-FIND("/",Table2[[#This Row],[Category and Sub-Category]],1))</f>
        <v>plays</v>
      </c>
      <c r="S2907" s="13">
        <f>(((Table2[[#This Row],[launched_at]]/60)/60)/24)+DATE(1970,1,1)</f>
        <v>42606.056863425925</v>
      </c>
      <c r="T2907" s="13">
        <f>(((Table2[[#This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Table2[[#This Row],[pledged]]/Table2[[#This Row],[goal]]</f>
        <v>9.4166666666666662E-2</v>
      </c>
      <c r="P2908" s="8">
        <f>Table2[[#This Row],[pledged]]/Table2[[#This Row],[backers_count]]</f>
        <v>80.714285714285708</v>
      </c>
      <c r="Q2908" t="str">
        <f>LEFT(Table2[[#This Row],[Category and Sub-Category]],FIND("/",Table2[[#This Row],[Category and Sub-Category]],1)-1)</f>
        <v>theater</v>
      </c>
      <c r="R2908" t="str">
        <f>RIGHT(Table2[[#This Row],[Category and Sub-Category]],LEN(Table2[[#This Row],[Category and Sub-Category]])-FIND("/",Table2[[#This Row],[Category and Sub-Category]],1))</f>
        <v>plays</v>
      </c>
      <c r="S2908" s="13">
        <f>(((Table2[[#This Row],[launched_at]]/60)/60)/24)+DATE(1970,1,1)</f>
        <v>42199.648912037039</v>
      </c>
      <c r="T2908" s="13">
        <f>(((Table2[[#This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Table2[[#This Row],[pledged]]/Table2[[#This Row],[goal]]</f>
        <v>8.0000000000000004E-4</v>
      </c>
      <c r="P2909" s="8">
        <f>Table2[[#This Row],[pledged]]/Table2[[#This Row],[backers_count]]</f>
        <v>1</v>
      </c>
      <c r="Q2909" t="str">
        <f>LEFT(Table2[[#This Row],[Category and Sub-Category]],FIND("/",Table2[[#This Row],[Category and Sub-Category]],1)-1)</f>
        <v>theater</v>
      </c>
      <c r="R2909" t="str">
        <f>RIGHT(Table2[[#This Row],[Category and Sub-Category]],LEN(Table2[[#This Row],[Category and Sub-Category]])-FIND("/",Table2[[#This Row],[Category and Sub-Category]],1))</f>
        <v>plays</v>
      </c>
      <c r="S2909" s="13">
        <f>(((Table2[[#This Row],[launched_at]]/60)/60)/24)+DATE(1970,1,1)</f>
        <v>42444.877743055549</v>
      </c>
      <c r="T2909" s="13">
        <f>(((Table2[[#This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Table2[[#This Row],[pledged]]/Table2[[#This Row],[goal]]</f>
        <v>2.75E-2</v>
      </c>
      <c r="P2910" s="8">
        <f>Table2[[#This Row],[pledged]]/Table2[[#This Row],[backers_count]]</f>
        <v>52.8</v>
      </c>
      <c r="Q2910" t="str">
        <f>LEFT(Table2[[#This Row],[Category and Sub-Category]],FIND("/",Table2[[#This Row],[Category and Sub-Category]],1)-1)</f>
        <v>theater</v>
      </c>
      <c r="R2910" t="str">
        <f>RIGHT(Table2[[#This Row],[Category and Sub-Category]],LEN(Table2[[#This Row],[Category and Sub-Category]])-FIND("/",Table2[[#This Row],[Category and Sub-Category]],1))</f>
        <v>plays</v>
      </c>
      <c r="S2910" s="13">
        <f>(((Table2[[#This Row],[launched_at]]/60)/60)/24)+DATE(1970,1,1)</f>
        <v>42499.731701388882</v>
      </c>
      <c r="T2910" s="13">
        <f>(((Table2[[#This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Table2[[#This Row],[pledged]]/Table2[[#This Row],[goal]]</f>
        <v>1.1111111111111112E-4</v>
      </c>
      <c r="P2911" s="8">
        <f>Table2[[#This Row],[pledged]]/Table2[[#This Row],[backers_count]]</f>
        <v>20</v>
      </c>
      <c r="Q2911" t="str">
        <f>LEFT(Table2[[#This Row],[Category and Sub-Category]],FIND("/",Table2[[#This Row],[Category and Sub-Category]],1)-1)</f>
        <v>theater</v>
      </c>
      <c r="R2911" t="str">
        <f>RIGHT(Table2[[#This Row],[Category and Sub-Category]],LEN(Table2[[#This Row],[Category and Sub-Category]])-FIND("/",Table2[[#This Row],[Category and Sub-Category]],1))</f>
        <v>plays</v>
      </c>
      <c r="S2911" s="13">
        <f>(((Table2[[#This Row],[launched_at]]/60)/60)/24)+DATE(1970,1,1)</f>
        <v>41929.266215277778</v>
      </c>
      <c r="T2911" s="13">
        <f>(((Table2[[#This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Table2[[#This Row],[pledged]]/Table2[[#This Row],[goal]]</f>
        <v>3.3333333333333335E-5</v>
      </c>
      <c r="P2912" s="8">
        <f>Table2[[#This Row],[pledged]]/Table2[[#This Row],[backers_count]]</f>
        <v>1</v>
      </c>
      <c r="Q2912" t="str">
        <f>LEFT(Table2[[#This Row],[Category and Sub-Category]],FIND("/",Table2[[#This Row],[Category and Sub-Category]],1)-1)</f>
        <v>theater</v>
      </c>
      <c r="R2912" t="str">
        <f>RIGHT(Table2[[#This Row],[Category and Sub-Category]],LEN(Table2[[#This Row],[Category and Sub-Category]])-FIND("/",Table2[[#This Row],[Category and Sub-Category]],1))</f>
        <v>plays</v>
      </c>
      <c r="S2912" s="13">
        <f>(((Table2[[#This Row],[launched_at]]/60)/60)/24)+DATE(1970,1,1)</f>
        <v>42107.841284722221</v>
      </c>
      <c r="T2912" s="13">
        <f>(((Table2[[#This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Table2[[#This Row],[pledged]]/Table2[[#This Row],[goal]]</f>
        <v>0.36499999999999999</v>
      </c>
      <c r="P2913" s="8">
        <f>Table2[[#This Row],[pledged]]/Table2[[#This Row],[backers_count]]</f>
        <v>46.928571428571431</v>
      </c>
      <c r="Q2913" t="str">
        <f>LEFT(Table2[[#This Row],[Category and Sub-Category]],FIND("/",Table2[[#This Row],[Category and Sub-Category]],1)-1)</f>
        <v>theater</v>
      </c>
      <c r="R2913" t="str">
        <f>RIGHT(Table2[[#This Row],[Category and Sub-Category]],LEN(Table2[[#This Row],[Category and Sub-Category]])-FIND("/",Table2[[#This Row],[Category and Sub-Category]],1))</f>
        <v>plays</v>
      </c>
      <c r="S2913" s="13">
        <f>(((Table2[[#This Row],[launched_at]]/60)/60)/24)+DATE(1970,1,1)</f>
        <v>42142.768819444449</v>
      </c>
      <c r="T2913" s="13">
        <f>(((Table2[[#This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Table2[[#This Row],[pledged]]/Table2[[#This Row],[goal]]</f>
        <v>0.14058171745152354</v>
      </c>
      <c r="P2914" s="8">
        <f>Table2[[#This Row],[pledged]]/Table2[[#This Row],[backers_count]]</f>
        <v>78.07692307692308</v>
      </c>
      <c r="Q2914" t="str">
        <f>LEFT(Table2[[#This Row],[Category and Sub-Category]],FIND("/",Table2[[#This Row],[Category and Sub-Category]],1)-1)</f>
        <v>theater</v>
      </c>
      <c r="R2914" t="str">
        <f>RIGHT(Table2[[#This Row],[Category and Sub-Category]],LEN(Table2[[#This Row],[Category and Sub-Category]])-FIND("/",Table2[[#This Row],[Category and Sub-Category]],1))</f>
        <v>plays</v>
      </c>
      <c r="S2914" s="13">
        <f>(((Table2[[#This Row],[launched_at]]/60)/60)/24)+DATE(1970,1,1)</f>
        <v>42354.131643518514</v>
      </c>
      <c r="T2914" s="13">
        <f>(((Table2[[#This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Table2[[#This Row],[pledged]]/Table2[[#This Row],[goal]]</f>
        <v>2.0000000000000001E-4</v>
      </c>
      <c r="P2915" s="8">
        <f>Table2[[#This Row],[pledged]]/Table2[[#This Row],[backers_count]]</f>
        <v>1</v>
      </c>
      <c r="Q2915" t="str">
        <f>LEFT(Table2[[#This Row],[Category and Sub-Category]],FIND("/",Table2[[#This Row],[Category and Sub-Category]],1)-1)</f>
        <v>theater</v>
      </c>
      <c r="R2915" t="str">
        <f>RIGHT(Table2[[#This Row],[Category and Sub-Category]],LEN(Table2[[#This Row],[Category and Sub-Category]])-FIND("/",Table2[[#This Row],[Category and Sub-Category]],1))</f>
        <v>plays</v>
      </c>
      <c r="S2915" s="13">
        <f>(((Table2[[#This Row],[launched_at]]/60)/60)/24)+DATE(1970,1,1)</f>
        <v>41828.922905092593</v>
      </c>
      <c r="T2915" s="13">
        <f>(((Table2[[#This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Table2[[#This Row],[pledged]]/Table2[[#This Row],[goal]]</f>
        <v>4.0000000000000003E-5</v>
      </c>
      <c r="P2916" s="8">
        <f>Table2[[#This Row],[pledged]]/Table2[[#This Row],[backers_count]]</f>
        <v>1</v>
      </c>
      <c r="Q2916" t="str">
        <f>LEFT(Table2[[#This Row],[Category and Sub-Category]],FIND("/",Table2[[#This Row],[Category and Sub-Category]],1)-1)</f>
        <v>theater</v>
      </c>
      <c r="R2916" t="str">
        <f>RIGHT(Table2[[#This Row],[Category and Sub-Category]],LEN(Table2[[#This Row],[Category and Sub-Category]])-FIND("/",Table2[[#This Row],[Category and Sub-Category]],1))</f>
        <v>plays</v>
      </c>
      <c r="S2916" s="13">
        <f>(((Table2[[#This Row],[launched_at]]/60)/60)/24)+DATE(1970,1,1)</f>
        <v>42017.907337962963</v>
      </c>
      <c r="T2916" s="13">
        <f>(((Table2[[#This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Table2[[#This Row],[pledged]]/Table2[[#This Row],[goal]]</f>
        <v>0.61099999999999999</v>
      </c>
      <c r="P2917" s="8">
        <f>Table2[[#This Row],[pledged]]/Table2[[#This Row],[backers_count]]</f>
        <v>203.66666666666666</v>
      </c>
      <c r="Q2917" t="str">
        <f>LEFT(Table2[[#This Row],[Category and Sub-Category]],FIND("/",Table2[[#This Row],[Category and Sub-Category]],1)-1)</f>
        <v>theater</v>
      </c>
      <c r="R2917" t="str">
        <f>RIGHT(Table2[[#This Row],[Category and Sub-Category]],LEN(Table2[[#This Row],[Category and Sub-Category]])-FIND("/",Table2[[#This Row],[Category and Sub-Category]],1))</f>
        <v>plays</v>
      </c>
      <c r="S2917" s="13">
        <f>(((Table2[[#This Row],[launched_at]]/60)/60)/24)+DATE(1970,1,1)</f>
        <v>42415.398032407407</v>
      </c>
      <c r="T2917" s="13">
        <f>(((Table2[[#This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Table2[[#This Row],[pledged]]/Table2[[#This Row],[goal]]</f>
        <v>7.8378378378378383E-2</v>
      </c>
      <c r="P2918" s="8">
        <f>Table2[[#This Row],[pledged]]/Table2[[#This Row],[backers_count]]</f>
        <v>20.714285714285715</v>
      </c>
      <c r="Q2918" t="str">
        <f>LEFT(Table2[[#This Row],[Category and Sub-Category]],FIND("/",Table2[[#This Row],[Category and Sub-Category]],1)-1)</f>
        <v>theater</v>
      </c>
      <c r="R2918" t="str">
        <f>RIGHT(Table2[[#This Row],[Category and Sub-Category]],LEN(Table2[[#This Row],[Category and Sub-Category]])-FIND("/",Table2[[#This Row],[Category and Sub-Category]],1))</f>
        <v>plays</v>
      </c>
      <c r="S2918" s="13">
        <f>(((Table2[[#This Row],[launched_at]]/60)/60)/24)+DATE(1970,1,1)</f>
        <v>41755.476724537039</v>
      </c>
      <c r="T2918" s="13">
        <f>(((Table2[[#This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Table2[[#This Row],[pledged]]/Table2[[#This Row],[goal]]</f>
        <v>0.2185</v>
      </c>
      <c r="P2919" s="8">
        <f>Table2[[#This Row],[pledged]]/Table2[[#This Row],[backers_count]]</f>
        <v>48.555555555555557</v>
      </c>
      <c r="Q2919" t="str">
        <f>LEFT(Table2[[#This Row],[Category and Sub-Category]],FIND("/",Table2[[#This Row],[Category and Sub-Category]],1)-1)</f>
        <v>theater</v>
      </c>
      <c r="R2919" t="str">
        <f>RIGHT(Table2[[#This Row],[Category and Sub-Category]],LEN(Table2[[#This Row],[Category and Sub-Category]])-FIND("/",Table2[[#This Row],[Category and Sub-Category]],1))</f>
        <v>plays</v>
      </c>
      <c r="S2919" s="13">
        <f>(((Table2[[#This Row],[launched_at]]/60)/60)/24)+DATE(1970,1,1)</f>
        <v>42245.234340277777</v>
      </c>
      <c r="T2919" s="13">
        <f>(((Table2[[#This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Table2[[#This Row],[pledged]]/Table2[[#This Row],[goal]]</f>
        <v>0.27239999999999998</v>
      </c>
      <c r="P2920" s="8">
        <f>Table2[[#This Row],[pledged]]/Table2[[#This Row],[backers_count]]</f>
        <v>68.099999999999994</v>
      </c>
      <c r="Q2920" t="str">
        <f>LEFT(Table2[[#This Row],[Category and Sub-Category]],FIND("/",Table2[[#This Row],[Category and Sub-Category]],1)-1)</f>
        <v>theater</v>
      </c>
      <c r="R2920" t="str">
        <f>RIGHT(Table2[[#This Row],[Category and Sub-Category]],LEN(Table2[[#This Row],[Category and Sub-Category]])-FIND("/",Table2[[#This Row],[Category and Sub-Category]],1))</f>
        <v>plays</v>
      </c>
      <c r="S2920" s="13">
        <f>(((Table2[[#This Row],[launched_at]]/60)/60)/24)+DATE(1970,1,1)</f>
        <v>42278.629710648151</v>
      </c>
      <c r="T2920" s="13">
        <f>(((Table2[[#This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Table2[[#This Row],[pledged]]/Table2[[#This Row],[goal]]</f>
        <v>8.5000000000000006E-2</v>
      </c>
      <c r="P2921" s="8">
        <f>Table2[[#This Row],[pledged]]/Table2[[#This Row],[backers_count]]</f>
        <v>8.5</v>
      </c>
      <c r="Q2921" t="str">
        <f>LEFT(Table2[[#This Row],[Category and Sub-Category]],FIND("/",Table2[[#This Row],[Category and Sub-Category]],1)-1)</f>
        <v>theater</v>
      </c>
      <c r="R2921" t="str">
        <f>RIGHT(Table2[[#This Row],[Category and Sub-Category]],LEN(Table2[[#This Row],[Category and Sub-Category]])-FIND("/",Table2[[#This Row],[Category and Sub-Category]],1))</f>
        <v>plays</v>
      </c>
      <c r="S2921" s="13">
        <f>(((Table2[[#This Row],[launched_at]]/60)/60)/24)+DATE(1970,1,1)</f>
        <v>41826.61954861111</v>
      </c>
      <c r="T2921" s="13">
        <f>(((Table2[[#This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Table2[[#This Row],[pledged]]/Table2[[#This Row],[goal]]</f>
        <v>0.26840000000000003</v>
      </c>
      <c r="P2922" s="8">
        <f>Table2[[#This Row],[pledged]]/Table2[[#This Row],[backers_count]]</f>
        <v>51.615384615384613</v>
      </c>
      <c r="Q2922" t="str">
        <f>LEFT(Table2[[#This Row],[Category and Sub-Category]],FIND("/",Table2[[#This Row],[Category and Sub-Category]],1)-1)</f>
        <v>theater</v>
      </c>
      <c r="R2922" t="str">
        <f>RIGHT(Table2[[#This Row],[Category and Sub-Category]],LEN(Table2[[#This Row],[Category and Sub-Category]])-FIND("/",Table2[[#This Row],[Category and Sub-Category]],1))</f>
        <v>plays</v>
      </c>
      <c r="S2922" s="13">
        <f>(((Table2[[#This Row],[launched_at]]/60)/60)/24)+DATE(1970,1,1)</f>
        <v>42058.792476851857</v>
      </c>
      <c r="T2922" s="13">
        <f>(((Table2[[#This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Table2[[#This Row],[pledged]]/Table2[[#This Row],[goal]]</f>
        <v>1.29</v>
      </c>
      <c r="P2923" s="8">
        <f>Table2[[#This Row],[pledged]]/Table2[[#This Row],[backers_count]]</f>
        <v>43</v>
      </c>
      <c r="Q2923" t="str">
        <f>LEFT(Table2[[#This Row],[Category and Sub-Category]],FIND("/",Table2[[#This Row],[Category and Sub-Category]],1)-1)</f>
        <v>theater</v>
      </c>
      <c r="R2923" t="str">
        <f>RIGHT(Table2[[#This Row],[Category and Sub-Category]],LEN(Table2[[#This Row],[Category and Sub-Category]])-FIND("/",Table2[[#This Row],[Category and Sub-Category]],1))</f>
        <v>musical</v>
      </c>
      <c r="S2923" s="13">
        <f>(((Table2[[#This Row],[launched_at]]/60)/60)/24)+DATE(1970,1,1)</f>
        <v>41877.886620370373</v>
      </c>
      <c r="T2923" s="13">
        <f>(((Table2[[#This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Table2[[#This Row],[pledged]]/Table2[[#This Row],[goal]]</f>
        <v>1</v>
      </c>
      <c r="P2924" s="8">
        <f>Table2[[#This Row],[pledged]]/Table2[[#This Row],[backers_count]]</f>
        <v>83.333333333333329</v>
      </c>
      <c r="Q2924" t="str">
        <f>LEFT(Table2[[#This Row],[Category and Sub-Category]],FIND("/",Table2[[#This Row],[Category and Sub-Category]],1)-1)</f>
        <v>theater</v>
      </c>
      <c r="R2924" t="str">
        <f>RIGHT(Table2[[#This Row],[Category and Sub-Category]],LEN(Table2[[#This Row],[Category and Sub-Category]])-FIND("/",Table2[[#This Row],[Category and Sub-Category]],1))</f>
        <v>musical</v>
      </c>
      <c r="S2924" s="13">
        <f>(((Table2[[#This Row],[launched_at]]/60)/60)/24)+DATE(1970,1,1)</f>
        <v>42097.874155092592</v>
      </c>
      <c r="T2924" s="13">
        <f>(((Table2[[#This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Table2[[#This Row],[pledged]]/Table2[[#This Row],[goal]]</f>
        <v>1</v>
      </c>
      <c r="P2925" s="8">
        <f>Table2[[#This Row],[pledged]]/Table2[[#This Row],[backers_count]]</f>
        <v>30</v>
      </c>
      <c r="Q2925" t="str">
        <f>LEFT(Table2[[#This Row],[Category and Sub-Category]],FIND("/",Table2[[#This Row],[Category and Sub-Category]],1)-1)</f>
        <v>theater</v>
      </c>
      <c r="R2925" t="str">
        <f>RIGHT(Table2[[#This Row],[Category and Sub-Category]],LEN(Table2[[#This Row],[Category and Sub-Category]])-FIND("/",Table2[[#This Row],[Category and Sub-Category]],1))</f>
        <v>musical</v>
      </c>
      <c r="S2925" s="13">
        <f>(((Table2[[#This Row],[launched_at]]/60)/60)/24)+DATE(1970,1,1)</f>
        <v>42013.15253472222</v>
      </c>
      <c r="T2925" s="13">
        <f>(((Table2[[#This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Table2[[#This Row],[pledged]]/Table2[[#This Row],[goal]]</f>
        <v>1.032</v>
      </c>
      <c r="P2926" s="8">
        <f>Table2[[#This Row],[pledged]]/Table2[[#This Row],[backers_count]]</f>
        <v>175.51020408163265</v>
      </c>
      <c r="Q2926" t="str">
        <f>LEFT(Table2[[#This Row],[Category and Sub-Category]],FIND("/",Table2[[#This Row],[Category and Sub-Category]],1)-1)</f>
        <v>theater</v>
      </c>
      <c r="R2926" t="str">
        <f>RIGHT(Table2[[#This Row],[Category and Sub-Category]],LEN(Table2[[#This Row],[Category and Sub-Category]])-FIND("/",Table2[[#This Row],[Category and Sub-Category]],1))</f>
        <v>musical</v>
      </c>
      <c r="S2926" s="13">
        <f>(((Table2[[#This Row],[launched_at]]/60)/60)/24)+DATE(1970,1,1)</f>
        <v>42103.556828703702</v>
      </c>
      <c r="T2926" s="13">
        <f>(((Table2[[#This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Table2[[#This Row],[pledged]]/Table2[[#This Row],[goal]]</f>
        <v>1.0244597777777777</v>
      </c>
      <c r="P2927" s="8">
        <f>Table2[[#This Row],[pledged]]/Table2[[#This Row],[backers_count]]</f>
        <v>231.66175879396985</v>
      </c>
      <c r="Q2927" t="str">
        <f>LEFT(Table2[[#This Row],[Category and Sub-Category]],FIND("/",Table2[[#This Row],[Category and Sub-Category]],1)-1)</f>
        <v>theater</v>
      </c>
      <c r="R2927" t="str">
        <f>RIGHT(Table2[[#This Row],[Category and Sub-Category]],LEN(Table2[[#This Row],[Category and Sub-Category]])-FIND("/",Table2[[#This Row],[Category and Sub-Category]],1))</f>
        <v>musical</v>
      </c>
      <c r="S2927" s="13">
        <f>(((Table2[[#This Row],[launched_at]]/60)/60)/24)+DATE(1970,1,1)</f>
        <v>41863.584120370368</v>
      </c>
      <c r="T2927" s="13">
        <f>(((Table2[[#This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Table2[[#This Row],[pledged]]/Table2[[#This Row],[goal]]</f>
        <v>1.25</v>
      </c>
      <c r="P2928" s="8">
        <f>Table2[[#This Row],[pledged]]/Table2[[#This Row],[backers_count]]</f>
        <v>75</v>
      </c>
      <c r="Q2928" t="str">
        <f>LEFT(Table2[[#This Row],[Category and Sub-Category]],FIND("/",Table2[[#This Row],[Category and Sub-Category]],1)-1)</f>
        <v>theater</v>
      </c>
      <c r="R2928" t="str">
        <f>RIGHT(Table2[[#This Row],[Category and Sub-Category]],LEN(Table2[[#This Row],[Category and Sub-Category]])-FIND("/",Table2[[#This Row],[Category and Sub-Category]],1))</f>
        <v>musical</v>
      </c>
      <c r="S2928" s="13">
        <f>(((Table2[[#This Row],[launched_at]]/60)/60)/24)+DATE(1970,1,1)</f>
        <v>42044.765960648147</v>
      </c>
      <c r="T2928" s="13">
        <f>(((Table2[[#This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Table2[[#This Row],[pledged]]/Table2[[#This Row],[goal]]</f>
        <v>1.3083333333333333</v>
      </c>
      <c r="P2929" s="8">
        <f>Table2[[#This Row],[pledged]]/Table2[[#This Row],[backers_count]]</f>
        <v>112.14285714285714</v>
      </c>
      <c r="Q2929" t="str">
        <f>LEFT(Table2[[#This Row],[Category and Sub-Category]],FIND("/",Table2[[#This Row],[Category and Sub-Category]],1)-1)</f>
        <v>theater</v>
      </c>
      <c r="R2929" t="str">
        <f>RIGHT(Table2[[#This Row],[Category and Sub-Category]],LEN(Table2[[#This Row],[Category and Sub-Category]])-FIND("/",Table2[[#This Row],[Category and Sub-Category]],1))</f>
        <v>musical</v>
      </c>
      <c r="S2929" s="13">
        <f>(((Table2[[#This Row],[launched_at]]/60)/60)/24)+DATE(1970,1,1)</f>
        <v>41806.669317129628</v>
      </c>
      <c r="T2929" s="13">
        <f>(((Table2[[#This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Table2[[#This Row],[pledged]]/Table2[[#This Row],[goal]]</f>
        <v>1</v>
      </c>
      <c r="P2930" s="8">
        <f>Table2[[#This Row],[pledged]]/Table2[[#This Row],[backers_count]]</f>
        <v>41.666666666666664</v>
      </c>
      <c r="Q2930" t="str">
        <f>LEFT(Table2[[#This Row],[Category and Sub-Category]],FIND("/",Table2[[#This Row],[Category and Sub-Category]],1)-1)</f>
        <v>theater</v>
      </c>
      <c r="R2930" t="str">
        <f>RIGHT(Table2[[#This Row],[Category and Sub-Category]],LEN(Table2[[#This Row],[Category and Sub-Category]])-FIND("/",Table2[[#This Row],[Category and Sub-Category]],1))</f>
        <v>musical</v>
      </c>
      <c r="S2930" s="13">
        <f>(((Table2[[#This Row],[launched_at]]/60)/60)/24)+DATE(1970,1,1)</f>
        <v>42403.998217592598</v>
      </c>
      <c r="T2930" s="13">
        <f>(((Table2[[#This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Table2[[#This Row],[pledged]]/Table2[[#This Row],[goal]]</f>
        <v>1.02069375</v>
      </c>
      <c r="P2931" s="8">
        <f>Table2[[#This Row],[pledged]]/Table2[[#This Row],[backers_count]]</f>
        <v>255.17343750000001</v>
      </c>
      <c r="Q2931" t="str">
        <f>LEFT(Table2[[#This Row],[Category and Sub-Category]],FIND("/",Table2[[#This Row],[Category and Sub-Category]],1)-1)</f>
        <v>theater</v>
      </c>
      <c r="R2931" t="str">
        <f>RIGHT(Table2[[#This Row],[Category and Sub-Category]],LEN(Table2[[#This Row],[Category and Sub-Category]])-FIND("/",Table2[[#This Row],[Category and Sub-Category]],1))</f>
        <v>musical</v>
      </c>
      <c r="S2931" s="13">
        <f>(((Table2[[#This Row],[launched_at]]/60)/60)/24)+DATE(1970,1,1)</f>
        <v>41754.564328703702</v>
      </c>
      <c r="T2931" s="13">
        <f>(((Table2[[#This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Table2[[#This Row],[pledged]]/Table2[[#This Row],[goal]]</f>
        <v>1.0092000000000001</v>
      </c>
      <c r="P2932" s="8">
        <f>Table2[[#This Row],[pledged]]/Table2[[#This Row],[backers_count]]</f>
        <v>162.7741935483871</v>
      </c>
      <c r="Q2932" t="str">
        <f>LEFT(Table2[[#This Row],[Category and Sub-Category]],FIND("/",Table2[[#This Row],[Category and Sub-Category]],1)-1)</f>
        <v>theater</v>
      </c>
      <c r="R2932" t="str">
        <f>RIGHT(Table2[[#This Row],[Category and Sub-Category]],LEN(Table2[[#This Row],[Category and Sub-Category]])-FIND("/",Table2[[#This Row],[Category and Sub-Category]],1))</f>
        <v>musical</v>
      </c>
      <c r="S2932" s="13">
        <f>(((Table2[[#This Row],[launched_at]]/60)/60)/24)+DATE(1970,1,1)</f>
        <v>42101.584074074075</v>
      </c>
      <c r="T2932" s="13">
        <f>(((Table2[[#This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Table2[[#This Row],[pledged]]/Table2[[#This Row],[goal]]</f>
        <v>1.06</v>
      </c>
      <c r="P2933" s="8">
        <f>Table2[[#This Row],[pledged]]/Table2[[#This Row],[backers_count]]</f>
        <v>88.333333333333329</v>
      </c>
      <c r="Q2933" t="str">
        <f>LEFT(Table2[[#This Row],[Category and Sub-Category]],FIND("/",Table2[[#This Row],[Category and Sub-Category]],1)-1)</f>
        <v>theater</v>
      </c>
      <c r="R2933" t="str">
        <f>RIGHT(Table2[[#This Row],[Category and Sub-Category]],LEN(Table2[[#This Row],[Category and Sub-Category]])-FIND("/",Table2[[#This Row],[Category and Sub-Category]],1))</f>
        <v>musical</v>
      </c>
      <c r="S2933" s="13">
        <f>(((Table2[[#This Row],[launched_at]]/60)/60)/24)+DATE(1970,1,1)</f>
        <v>41872.291238425925</v>
      </c>
      <c r="T2933" s="13">
        <f>(((Table2[[#This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Table2[[#This Row],[pledged]]/Table2[[#This Row],[goal]]</f>
        <v>1.0509677419354839</v>
      </c>
      <c r="P2934" s="8">
        <f>Table2[[#This Row],[pledged]]/Table2[[#This Row],[backers_count]]</f>
        <v>85.736842105263165</v>
      </c>
      <c r="Q2934" t="str">
        <f>LEFT(Table2[[#This Row],[Category and Sub-Category]],FIND("/",Table2[[#This Row],[Category and Sub-Category]],1)-1)</f>
        <v>theater</v>
      </c>
      <c r="R2934" t="str">
        <f>RIGHT(Table2[[#This Row],[Category and Sub-Category]],LEN(Table2[[#This Row],[Category and Sub-Category]])-FIND("/",Table2[[#This Row],[Category and Sub-Category]],1))</f>
        <v>musical</v>
      </c>
      <c r="S2934" s="13">
        <f>(((Table2[[#This Row],[launched_at]]/60)/60)/24)+DATE(1970,1,1)</f>
        <v>42025.164780092593</v>
      </c>
      <c r="T2934" s="13">
        <f>(((Table2[[#This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Table2[[#This Row],[pledged]]/Table2[[#This Row],[goal]]</f>
        <v>1.0276000000000001</v>
      </c>
      <c r="P2935" s="8">
        <f>Table2[[#This Row],[pledged]]/Table2[[#This Row],[backers_count]]</f>
        <v>47.574074074074076</v>
      </c>
      <c r="Q2935" t="str">
        <f>LEFT(Table2[[#This Row],[Category and Sub-Category]],FIND("/",Table2[[#This Row],[Category and Sub-Category]],1)-1)</f>
        <v>theater</v>
      </c>
      <c r="R2935" t="str">
        <f>RIGHT(Table2[[#This Row],[Category and Sub-Category]],LEN(Table2[[#This Row],[Category and Sub-Category]])-FIND("/",Table2[[#This Row],[Category and Sub-Category]],1))</f>
        <v>musical</v>
      </c>
      <c r="S2935" s="13">
        <f>(((Table2[[#This Row],[launched_at]]/60)/60)/24)+DATE(1970,1,1)</f>
        <v>42495.956631944442</v>
      </c>
      <c r="T2935" s="13">
        <f>(((Table2[[#This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Table2[[#This Row],[pledged]]/Table2[[#This Row],[goal]]</f>
        <v>1.08</v>
      </c>
      <c r="P2936" s="8">
        <f>Table2[[#This Row],[pledged]]/Table2[[#This Row],[backers_count]]</f>
        <v>72.972972972972968</v>
      </c>
      <c r="Q2936" t="str">
        <f>LEFT(Table2[[#This Row],[Category and Sub-Category]],FIND("/",Table2[[#This Row],[Category and Sub-Category]],1)-1)</f>
        <v>theater</v>
      </c>
      <c r="R2936" t="str">
        <f>RIGHT(Table2[[#This Row],[Category and Sub-Category]],LEN(Table2[[#This Row],[Category and Sub-Category]])-FIND("/",Table2[[#This Row],[Category and Sub-Category]],1))</f>
        <v>musical</v>
      </c>
      <c r="S2936" s="13">
        <f>(((Table2[[#This Row],[launched_at]]/60)/60)/24)+DATE(1970,1,1)</f>
        <v>41775.636157407411</v>
      </c>
      <c r="T2936" s="13">
        <f>(((Table2[[#This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Table2[[#This Row],[pledged]]/Table2[[#This Row],[goal]]</f>
        <v>1.0088571428571429</v>
      </c>
      <c r="P2937" s="8">
        <f>Table2[[#This Row],[pledged]]/Table2[[#This Row],[backers_count]]</f>
        <v>90.538461538461533</v>
      </c>
      <c r="Q2937" t="str">
        <f>LEFT(Table2[[#This Row],[Category and Sub-Category]],FIND("/",Table2[[#This Row],[Category and Sub-Category]],1)-1)</f>
        <v>theater</v>
      </c>
      <c r="R2937" t="str">
        <f>RIGHT(Table2[[#This Row],[Category and Sub-Category]],LEN(Table2[[#This Row],[Category and Sub-Category]])-FIND("/",Table2[[#This Row],[Category and Sub-Category]],1))</f>
        <v>musical</v>
      </c>
      <c r="S2937" s="13">
        <f>(((Table2[[#This Row],[launched_at]]/60)/60)/24)+DATE(1970,1,1)</f>
        <v>42553.583425925928</v>
      </c>
      <c r="T2937" s="13">
        <f>(((Table2[[#This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Table2[[#This Row],[pledged]]/Table2[[#This Row],[goal]]</f>
        <v>1.28</v>
      </c>
      <c r="P2938" s="8">
        <f>Table2[[#This Row],[pledged]]/Table2[[#This Row],[backers_count]]</f>
        <v>37.647058823529413</v>
      </c>
      <c r="Q2938" t="str">
        <f>LEFT(Table2[[#This Row],[Category and Sub-Category]],FIND("/",Table2[[#This Row],[Category and Sub-Category]],1)-1)</f>
        <v>theater</v>
      </c>
      <c r="R2938" t="str">
        <f>RIGHT(Table2[[#This Row],[Category and Sub-Category]],LEN(Table2[[#This Row],[Category and Sub-Category]])-FIND("/",Table2[[#This Row],[Category and Sub-Category]],1))</f>
        <v>musical</v>
      </c>
      <c r="S2938" s="13">
        <f>(((Table2[[#This Row],[launched_at]]/60)/60)/24)+DATE(1970,1,1)</f>
        <v>41912.650729166664</v>
      </c>
      <c r="T2938" s="13">
        <f>(((Table2[[#This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Table2[[#This Row],[pledged]]/Table2[[#This Row],[goal]]</f>
        <v>1.3333333333333333</v>
      </c>
      <c r="P2939" s="8">
        <f>Table2[[#This Row],[pledged]]/Table2[[#This Row],[backers_count]]</f>
        <v>36.363636363636367</v>
      </c>
      <c r="Q2939" t="str">
        <f>LEFT(Table2[[#This Row],[Category and Sub-Category]],FIND("/",Table2[[#This Row],[Category and Sub-Category]],1)-1)</f>
        <v>theater</v>
      </c>
      <c r="R2939" t="str">
        <f>RIGHT(Table2[[#This Row],[Category and Sub-Category]],LEN(Table2[[#This Row],[Category and Sub-Category]])-FIND("/",Table2[[#This Row],[Category and Sub-Category]],1))</f>
        <v>musical</v>
      </c>
      <c r="S2939" s="13">
        <f>(((Table2[[#This Row],[launched_at]]/60)/60)/24)+DATE(1970,1,1)</f>
        <v>41803.457326388889</v>
      </c>
      <c r="T2939" s="13">
        <f>(((Table2[[#This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Table2[[#This Row],[pledged]]/Table2[[#This Row],[goal]]</f>
        <v>1.0137499999999999</v>
      </c>
      <c r="P2940" s="8">
        <f>Table2[[#This Row],[pledged]]/Table2[[#This Row],[backers_count]]</f>
        <v>126.71875</v>
      </c>
      <c r="Q2940" t="str">
        <f>LEFT(Table2[[#This Row],[Category and Sub-Category]],FIND("/",Table2[[#This Row],[Category and Sub-Category]],1)-1)</f>
        <v>theater</v>
      </c>
      <c r="R2940" t="str">
        <f>RIGHT(Table2[[#This Row],[Category and Sub-Category]],LEN(Table2[[#This Row],[Category and Sub-Category]])-FIND("/",Table2[[#This Row],[Category and Sub-Category]],1))</f>
        <v>musical</v>
      </c>
      <c r="S2940" s="13">
        <f>(((Table2[[#This Row],[launched_at]]/60)/60)/24)+DATE(1970,1,1)</f>
        <v>42004.703865740739</v>
      </c>
      <c r="T2940" s="13">
        <f>(((Table2[[#This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Table2[[#This Row],[pledged]]/Table2[[#This Row],[goal]]</f>
        <v>1.0287500000000001</v>
      </c>
      <c r="P2941" s="8">
        <f>Table2[[#This Row],[pledged]]/Table2[[#This Row],[backers_count]]</f>
        <v>329.2</v>
      </c>
      <c r="Q2941" t="str">
        <f>LEFT(Table2[[#This Row],[Category and Sub-Category]],FIND("/",Table2[[#This Row],[Category and Sub-Category]],1)-1)</f>
        <v>theater</v>
      </c>
      <c r="R2941" t="str">
        <f>RIGHT(Table2[[#This Row],[Category and Sub-Category]],LEN(Table2[[#This Row],[Category and Sub-Category]])-FIND("/",Table2[[#This Row],[Category and Sub-Category]],1))</f>
        <v>musical</v>
      </c>
      <c r="S2941" s="13">
        <f>(((Table2[[#This Row],[launched_at]]/60)/60)/24)+DATE(1970,1,1)</f>
        <v>41845.809166666666</v>
      </c>
      <c r="T2941" s="13">
        <f>(((Table2[[#This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Table2[[#This Row],[pledged]]/Table2[[#This Row],[goal]]</f>
        <v>1.0724</v>
      </c>
      <c r="P2942" s="8">
        <f>Table2[[#This Row],[pledged]]/Table2[[#This Row],[backers_count]]</f>
        <v>81.242424242424249</v>
      </c>
      <c r="Q2942" t="str">
        <f>LEFT(Table2[[#This Row],[Category and Sub-Category]],FIND("/",Table2[[#This Row],[Category and Sub-Category]],1)-1)</f>
        <v>theater</v>
      </c>
      <c r="R2942" t="str">
        <f>RIGHT(Table2[[#This Row],[Category and Sub-Category]],LEN(Table2[[#This Row],[Category and Sub-Category]])-FIND("/",Table2[[#This Row],[Category and Sub-Category]],1))</f>
        <v>musical</v>
      </c>
      <c r="S2942" s="13">
        <f>(((Table2[[#This Row],[launched_at]]/60)/60)/24)+DATE(1970,1,1)</f>
        <v>41982.773356481484</v>
      </c>
      <c r="T2942" s="13">
        <f>(((Table2[[#This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Table2[[#This Row],[pledged]]/Table2[[#This Row],[goal]]</f>
        <v>4.0000000000000003E-5</v>
      </c>
      <c r="P2943" s="8">
        <f>Table2[[#This Row],[pledged]]/Table2[[#This Row],[backers_count]]</f>
        <v>1</v>
      </c>
      <c r="Q2943" t="str">
        <f>LEFT(Table2[[#This Row],[Category and Sub-Category]],FIND("/",Table2[[#This Row],[Category and Sub-Category]],1)-1)</f>
        <v>theater</v>
      </c>
      <c r="R2943" t="str">
        <f>RIGHT(Table2[[#This Row],[Category and Sub-Category]],LEN(Table2[[#This Row],[Category and Sub-Category]])-FIND("/",Table2[[#This Row],[Category and Sub-Category]],1))</f>
        <v>spaces</v>
      </c>
      <c r="S2943" s="13">
        <f>(((Table2[[#This Row],[launched_at]]/60)/60)/24)+DATE(1970,1,1)</f>
        <v>42034.960127314815</v>
      </c>
      <c r="T2943" s="13">
        <f>(((Table2[[#This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Table2[[#This Row],[pledged]]/Table2[[#This Row],[goal]]</f>
        <v>0.20424999999999999</v>
      </c>
      <c r="P2944" s="8">
        <f>Table2[[#This Row],[pledged]]/Table2[[#This Row],[backers_count]]</f>
        <v>202.22772277227722</v>
      </c>
      <c r="Q2944" t="str">
        <f>LEFT(Table2[[#This Row],[Category and Sub-Category]],FIND("/",Table2[[#This Row],[Category and Sub-Category]],1)-1)</f>
        <v>theater</v>
      </c>
      <c r="R2944" t="str">
        <f>RIGHT(Table2[[#This Row],[Category and Sub-Category]],LEN(Table2[[#This Row],[Category and Sub-Category]])-FIND("/",Table2[[#This Row],[Category and Sub-Category]],1))</f>
        <v>spaces</v>
      </c>
      <c r="S2944" s="13">
        <f>(((Table2[[#This Row],[launched_at]]/60)/60)/24)+DATE(1970,1,1)</f>
        <v>42334.803923611107</v>
      </c>
      <c r="T2944" s="13">
        <f>(((Table2[[#This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Table2[[#This Row],[pledged]]/Table2[[#This Row],[goal]]</f>
        <v>0</v>
      </c>
      <c r="P2945" s="8" t="e">
        <f>Table2[[#This Row],[pledged]]/Table2[[#This Row],[backers_count]]</f>
        <v>#DIV/0!</v>
      </c>
      <c r="Q2945" t="str">
        <f>LEFT(Table2[[#This Row],[Category and Sub-Category]],FIND("/",Table2[[#This Row],[Category and Sub-Category]],1)-1)</f>
        <v>theater</v>
      </c>
      <c r="R2945" t="str">
        <f>RIGHT(Table2[[#This Row],[Category and Sub-Category]],LEN(Table2[[#This Row],[Category and Sub-Category]])-FIND("/",Table2[[#This Row],[Category and Sub-Category]],1))</f>
        <v>spaces</v>
      </c>
      <c r="S2945" s="13">
        <f>(((Table2[[#This Row],[launched_at]]/60)/60)/24)+DATE(1970,1,1)</f>
        <v>42077.129398148143</v>
      </c>
      <c r="T2945" s="13">
        <f>(((Table2[[#This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Table2[[#This Row],[pledged]]/Table2[[#This Row],[goal]]</f>
        <v>0.01</v>
      </c>
      <c r="P2946" s="8">
        <f>Table2[[#This Row],[pledged]]/Table2[[#This Row],[backers_count]]</f>
        <v>100</v>
      </c>
      <c r="Q2946" t="str">
        <f>LEFT(Table2[[#This Row],[Category and Sub-Category]],FIND("/",Table2[[#This Row],[Category and Sub-Category]],1)-1)</f>
        <v>theater</v>
      </c>
      <c r="R2946" t="str">
        <f>RIGHT(Table2[[#This Row],[Category and Sub-Category]],LEN(Table2[[#This Row],[Category and Sub-Category]])-FIND("/",Table2[[#This Row],[Category and Sub-Category]],1))</f>
        <v>spaces</v>
      </c>
      <c r="S2946" s="13">
        <f>(((Table2[[#This Row],[launched_at]]/60)/60)/24)+DATE(1970,1,1)</f>
        <v>42132.9143287037</v>
      </c>
      <c r="T2946" s="13">
        <f>(((Table2[[#This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Table2[[#This Row],[pledged]]/Table2[[#This Row],[goal]]</f>
        <v>0</v>
      </c>
      <c r="P2947" s="8" t="e">
        <f>Table2[[#This Row],[pledged]]/Table2[[#This Row],[backers_count]]</f>
        <v>#DIV/0!</v>
      </c>
      <c r="Q2947" t="str">
        <f>LEFT(Table2[[#This Row],[Category and Sub-Category]],FIND("/",Table2[[#This Row],[Category and Sub-Category]],1)-1)</f>
        <v>theater</v>
      </c>
      <c r="R2947" t="str">
        <f>RIGHT(Table2[[#This Row],[Category and Sub-Category]],LEN(Table2[[#This Row],[Category and Sub-Category]])-FIND("/",Table2[[#This Row],[Category and Sub-Category]],1))</f>
        <v>spaces</v>
      </c>
      <c r="S2947" s="13">
        <f>(((Table2[[#This Row],[launched_at]]/60)/60)/24)+DATE(1970,1,1)</f>
        <v>42118.139583333337</v>
      </c>
      <c r="T2947" s="13">
        <f>(((Table2[[#This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Table2[[#This Row],[pledged]]/Table2[[#This Row],[goal]]</f>
        <v>1E-3</v>
      </c>
      <c r="P2948" s="8">
        <f>Table2[[#This Row],[pledged]]/Table2[[#This Row],[backers_count]]</f>
        <v>1</v>
      </c>
      <c r="Q2948" t="str">
        <f>LEFT(Table2[[#This Row],[Category and Sub-Category]],FIND("/",Table2[[#This Row],[Category and Sub-Category]],1)-1)</f>
        <v>theater</v>
      </c>
      <c r="R2948" t="str">
        <f>RIGHT(Table2[[#This Row],[Category and Sub-Category]],LEN(Table2[[#This Row],[Category and Sub-Category]])-FIND("/",Table2[[#This Row],[Category and Sub-Category]],1))</f>
        <v>spaces</v>
      </c>
      <c r="S2948" s="13">
        <f>(((Table2[[#This Row],[launched_at]]/60)/60)/24)+DATE(1970,1,1)</f>
        <v>42567.531157407408</v>
      </c>
      <c r="T2948" s="13">
        <f>(((Table2[[#This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Table2[[#This Row],[pledged]]/Table2[[#This Row],[goal]]</f>
        <v>4.2880000000000001E-2</v>
      </c>
      <c r="P2949" s="8">
        <f>Table2[[#This Row],[pledged]]/Table2[[#This Row],[backers_count]]</f>
        <v>82.461538461538467</v>
      </c>
      <c r="Q2949" t="str">
        <f>LEFT(Table2[[#This Row],[Category and Sub-Category]],FIND("/",Table2[[#This Row],[Category and Sub-Category]],1)-1)</f>
        <v>theater</v>
      </c>
      <c r="R2949" t="str">
        <f>RIGHT(Table2[[#This Row],[Category and Sub-Category]],LEN(Table2[[#This Row],[Category and Sub-Category]])-FIND("/",Table2[[#This Row],[Category and Sub-Category]],1))</f>
        <v>spaces</v>
      </c>
      <c r="S2949" s="13">
        <f>(((Table2[[#This Row],[launched_at]]/60)/60)/24)+DATE(1970,1,1)</f>
        <v>42649.562118055561</v>
      </c>
      <c r="T2949" s="13">
        <f>(((Table2[[#This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Table2[[#This Row],[pledged]]/Table2[[#This Row],[goal]]</f>
        <v>4.8000000000000001E-5</v>
      </c>
      <c r="P2950" s="8">
        <f>Table2[[#This Row],[pledged]]/Table2[[#This Row],[backers_count]]</f>
        <v>2.6666666666666665</v>
      </c>
      <c r="Q2950" t="str">
        <f>LEFT(Table2[[#This Row],[Category and Sub-Category]],FIND("/",Table2[[#This Row],[Category and Sub-Category]],1)-1)</f>
        <v>theater</v>
      </c>
      <c r="R2950" t="str">
        <f>RIGHT(Table2[[#This Row],[Category and Sub-Category]],LEN(Table2[[#This Row],[Category and Sub-Category]])-FIND("/",Table2[[#This Row],[Category and Sub-Category]],1))</f>
        <v>spaces</v>
      </c>
      <c r="S2950" s="13">
        <f>(((Table2[[#This Row],[launched_at]]/60)/60)/24)+DATE(1970,1,1)</f>
        <v>42097.649224537032</v>
      </c>
      <c r="T2950" s="13">
        <f>(((Table2[[#This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Table2[[#This Row],[pledged]]/Table2[[#This Row],[goal]]</f>
        <v>2.5000000000000001E-2</v>
      </c>
      <c r="P2951" s="8">
        <f>Table2[[#This Row],[pledged]]/Table2[[#This Row],[backers_count]]</f>
        <v>12.5</v>
      </c>
      <c r="Q2951" t="str">
        <f>LEFT(Table2[[#This Row],[Category and Sub-Category]],FIND("/",Table2[[#This Row],[Category and Sub-Category]],1)-1)</f>
        <v>theater</v>
      </c>
      <c r="R2951" t="str">
        <f>RIGHT(Table2[[#This Row],[Category and Sub-Category]],LEN(Table2[[#This Row],[Category and Sub-Category]])-FIND("/",Table2[[#This Row],[Category and Sub-Category]],1))</f>
        <v>spaces</v>
      </c>
      <c r="S2951" s="13">
        <f>(((Table2[[#This Row],[launched_at]]/60)/60)/24)+DATE(1970,1,1)</f>
        <v>42297.823113425926</v>
      </c>
      <c r="T2951" s="13">
        <f>(((Table2[[#This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Table2[[#This Row],[pledged]]/Table2[[#This Row],[goal]]</f>
        <v>0</v>
      </c>
      <c r="P2952" s="8" t="e">
        <f>Table2[[#This Row],[pledged]]/Table2[[#This Row],[backers_count]]</f>
        <v>#DIV/0!</v>
      </c>
      <c r="Q2952" t="str">
        <f>LEFT(Table2[[#This Row],[Category and Sub-Category]],FIND("/",Table2[[#This Row],[Category and Sub-Category]],1)-1)</f>
        <v>theater</v>
      </c>
      <c r="R2952" t="str">
        <f>RIGHT(Table2[[#This Row],[Category and Sub-Category]],LEN(Table2[[#This Row],[Category and Sub-Category]])-FIND("/",Table2[[#This Row],[Category and Sub-Category]],1))</f>
        <v>spaces</v>
      </c>
      <c r="S2952" s="13">
        <f>(((Table2[[#This Row],[launched_at]]/60)/60)/24)+DATE(1970,1,1)</f>
        <v>42362.36518518519</v>
      </c>
      <c r="T2952" s="13">
        <f>(((Table2[[#This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Table2[[#This Row],[pledged]]/Table2[[#This Row],[goal]]</f>
        <v>2.1919999999999999E-2</v>
      </c>
      <c r="P2953" s="8">
        <f>Table2[[#This Row],[pledged]]/Table2[[#This Row],[backers_count]]</f>
        <v>18.896551724137932</v>
      </c>
      <c r="Q2953" t="str">
        <f>LEFT(Table2[[#This Row],[Category and Sub-Category]],FIND("/",Table2[[#This Row],[Category and Sub-Category]],1)-1)</f>
        <v>theater</v>
      </c>
      <c r="R2953" t="str">
        <f>RIGHT(Table2[[#This Row],[Category and Sub-Category]],LEN(Table2[[#This Row],[Category and Sub-Category]])-FIND("/",Table2[[#This Row],[Category and Sub-Category]],1))</f>
        <v>spaces</v>
      </c>
      <c r="S2953" s="13">
        <f>(((Table2[[#This Row],[launched_at]]/60)/60)/24)+DATE(1970,1,1)</f>
        <v>41872.802928240737</v>
      </c>
      <c r="T2953" s="13">
        <f>(((Table2[[#This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Table2[[#This Row],[pledged]]/Table2[[#This Row],[goal]]</f>
        <v>8.0250000000000002E-2</v>
      </c>
      <c r="P2954" s="8">
        <f>Table2[[#This Row],[pledged]]/Table2[[#This Row],[backers_count]]</f>
        <v>200.625</v>
      </c>
      <c r="Q2954" t="str">
        <f>LEFT(Table2[[#This Row],[Category and Sub-Category]],FIND("/",Table2[[#This Row],[Category and Sub-Category]],1)-1)</f>
        <v>theater</v>
      </c>
      <c r="R2954" t="str">
        <f>RIGHT(Table2[[#This Row],[Category and Sub-Category]],LEN(Table2[[#This Row],[Category and Sub-Category]])-FIND("/",Table2[[#This Row],[Category and Sub-Category]],1))</f>
        <v>spaces</v>
      </c>
      <c r="S2954" s="13">
        <f>(((Table2[[#This Row],[launched_at]]/60)/60)/24)+DATE(1970,1,1)</f>
        <v>42628.690266203703</v>
      </c>
      <c r="T2954" s="13">
        <f>(((Table2[[#This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Table2[[#This Row],[pledged]]/Table2[[#This Row],[goal]]</f>
        <v>1.5125E-3</v>
      </c>
      <c r="P2955" s="8">
        <f>Table2[[#This Row],[pledged]]/Table2[[#This Row],[backers_count]]</f>
        <v>201.66666666666666</v>
      </c>
      <c r="Q2955" t="str">
        <f>LEFT(Table2[[#This Row],[Category and Sub-Category]],FIND("/",Table2[[#This Row],[Category and Sub-Category]],1)-1)</f>
        <v>theater</v>
      </c>
      <c r="R2955" t="str">
        <f>RIGHT(Table2[[#This Row],[Category and Sub-Category]],LEN(Table2[[#This Row],[Category and Sub-Category]])-FIND("/",Table2[[#This Row],[Category and Sub-Category]],1))</f>
        <v>spaces</v>
      </c>
      <c r="S2955" s="13">
        <f>(((Table2[[#This Row],[launched_at]]/60)/60)/24)+DATE(1970,1,1)</f>
        <v>42255.791909722218</v>
      </c>
      <c r="T2955" s="13">
        <f>(((Table2[[#This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Table2[[#This Row],[pledged]]/Table2[[#This Row],[goal]]</f>
        <v>0</v>
      </c>
      <c r="P2956" s="8" t="e">
        <f>Table2[[#This Row],[pledged]]/Table2[[#This Row],[backers_count]]</f>
        <v>#DIV/0!</v>
      </c>
      <c r="Q2956" t="str">
        <f>LEFT(Table2[[#This Row],[Category and Sub-Category]],FIND("/",Table2[[#This Row],[Category and Sub-Category]],1)-1)</f>
        <v>theater</v>
      </c>
      <c r="R2956" t="str">
        <f>RIGHT(Table2[[#This Row],[Category and Sub-Category]],LEN(Table2[[#This Row],[Category and Sub-Category]])-FIND("/",Table2[[#This Row],[Category and Sub-Category]],1))</f>
        <v>spaces</v>
      </c>
      <c r="S2956" s="13">
        <f>(((Table2[[#This Row],[launched_at]]/60)/60)/24)+DATE(1970,1,1)</f>
        <v>42790.583368055552</v>
      </c>
      <c r="T2956" s="13">
        <f>(((Table2[[#This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Table2[[#This Row],[pledged]]/Table2[[#This Row],[goal]]</f>
        <v>0.59583333333333333</v>
      </c>
      <c r="P2957" s="8">
        <f>Table2[[#This Row],[pledged]]/Table2[[#This Row],[backers_count]]</f>
        <v>65</v>
      </c>
      <c r="Q2957" t="str">
        <f>LEFT(Table2[[#This Row],[Category and Sub-Category]],FIND("/",Table2[[#This Row],[Category and Sub-Category]],1)-1)</f>
        <v>theater</v>
      </c>
      <c r="R2957" t="str">
        <f>RIGHT(Table2[[#This Row],[Category and Sub-Category]],LEN(Table2[[#This Row],[Category and Sub-Category]])-FIND("/",Table2[[#This Row],[Category and Sub-Category]],1))</f>
        <v>spaces</v>
      </c>
      <c r="S2957" s="13">
        <f>(((Table2[[#This Row],[launched_at]]/60)/60)/24)+DATE(1970,1,1)</f>
        <v>42141.741307870368</v>
      </c>
      <c r="T2957" s="13">
        <f>(((Table2[[#This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Table2[[#This Row],[pledged]]/Table2[[#This Row],[goal]]</f>
        <v>0.16734177215189874</v>
      </c>
      <c r="P2958" s="8">
        <f>Table2[[#This Row],[pledged]]/Table2[[#This Row],[backers_count]]</f>
        <v>66.099999999999994</v>
      </c>
      <c r="Q2958" t="str">
        <f>LEFT(Table2[[#This Row],[Category and Sub-Category]],FIND("/",Table2[[#This Row],[Category and Sub-Category]],1)-1)</f>
        <v>theater</v>
      </c>
      <c r="R2958" t="str">
        <f>RIGHT(Table2[[#This Row],[Category and Sub-Category]],LEN(Table2[[#This Row],[Category and Sub-Category]])-FIND("/",Table2[[#This Row],[Category and Sub-Category]],1))</f>
        <v>spaces</v>
      </c>
      <c r="S2958" s="13">
        <f>(((Table2[[#This Row],[launched_at]]/60)/60)/24)+DATE(1970,1,1)</f>
        <v>42464.958912037036</v>
      </c>
      <c r="T2958" s="13">
        <f>(((Table2[[#This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Table2[[#This Row],[pledged]]/Table2[[#This Row],[goal]]</f>
        <v>1.8666666666666668E-2</v>
      </c>
      <c r="P2959" s="8">
        <f>Table2[[#This Row],[pledged]]/Table2[[#This Row],[backers_count]]</f>
        <v>93.333333333333329</v>
      </c>
      <c r="Q2959" t="str">
        <f>LEFT(Table2[[#This Row],[Category and Sub-Category]],FIND("/",Table2[[#This Row],[Category and Sub-Category]],1)-1)</f>
        <v>theater</v>
      </c>
      <c r="R2959" t="str">
        <f>RIGHT(Table2[[#This Row],[Category and Sub-Category]],LEN(Table2[[#This Row],[Category and Sub-Category]])-FIND("/",Table2[[#This Row],[Category and Sub-Category]],1))</f>
        <v>spaces</v>
      </c>
      <c r="S2959" s="13">
        <f>(((Table2[[#This Row],[launched_at]]/60)/60)/24)+DATE(1970,1,1)</f>
        <v>42031.011249999996</v>
      </c>
      <c r="T2959" s="13">
        <f>(((Table2[[#This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Table2[[#This Row],[pledged]]/Table2[[#This Row],[goal]]</f>
        <v>0</v>
      </c>
      <c r="P2960" s="8" t="e">
        <f>Table2[[#This Row],[pledged]]/Table2[[#This Row],[backers_count]]</f>
        <v>#DIV/0!</v>
      </c>
      <c r="Q2960" t="str">
        <f>LEFT(Table2[[#This Row],[Category and Sub-Category]],FIND("/",Table2[[#This Row],[Category and Sub-Category]],1)-1)</f>
        <v>theater</v>
      </c>
      <c r="R2960" t="str">
        <f>RIGHT(Table2[[#This Row],[Category and Sub-Category]],LEN(Table2[[#This Row],[Category and Sub-Category]])-FIND("/",Table2[[#This Row],[Category and Sub-Category]],1))</f>
        <v>spaces</v>
      </c>
      <c r="S2960" s="13">
        <f>(((Table2[[#This Row],[launched_at]]/60)/60)/24)+DATE(1970,1,1)</f>
        <v>42438.779131944444</v>
      </c>
      <c r="T2960" s="13">
        <f>(((Table2[[#This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Table2[[#This Row],[pledged]]/Table2[[#This Row],[goal]]</f>
        <v>0</v>
      </c>
      <c r="P2961" s="8" t="e">
        <f>Table2[[#This Row],[pledged]]/Table2[[#This Row],[backers_count]]</f>
        <v>#DIV/0!</v>
      </c>
      <c r="Q2961" t="str">
        <f>LEFT(Table2[[#This Row],[Category and Sub-Category]],FIND("/",Table2[[#This Row],[Category and Sub-Category]],1)-1)</f>
        <v>theater</v>
      </c>
      <c r="R2961" t="str">
        <f>RIGHT(Table2[[#This Row],[Category and Sub-Category]],LEN(Table2[[#This Row],[Category and Sub-Category]])-FIND("/",Table2[[#This Row],[Category and Sub-Category]],1))</f>
        <v>spaces</v>
      </c>
      <c r="S2961" s="13">
        <f>(((Table2[[#This Row],[launched_at]]/60)/60)/24)+DATE(1970,1,1)</f>
        <v>42498.008391203708</v>
      </c>
      <c r="T2961" s="13">
        <f>(((Table2[[#This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Table2[[#This Row],[pledged]]/Table2[[#This Row],[goal]]</f>
        <v>0</v>
      </c>
      <c r="P2962" s="8" t="e">
        <f>Table2[[#This Row],[pledged]]/Table2[[#This Row],[backers_count]]</f>
        <v>#DIV/0!</v>
      </c>
      <c r="Q2962" t="str">
        <f>LEFT(Table2[[#This Row],[Category and Sub-Category]],FIND("/",Table2[[#This Row],[Category and Sub-Category]],1)-1)</f>
        <v>theater</v>
      </c>
      <c r="R2962" t="str">
        <f>RIGHT(Table2[[#This Row],[Category and Sub-Category]],LEN(Table2[[#This Row],[Category and Sub-Category]])-FIND("/",Table2[[#This Row],[Category and Sub-Category]],1))</f>
        <v>spaces</v>
      </c>
      <c r="S2962" s="13">
        <f>(((Table2[[#This Row],[launched_at]]/60)/60)/24)+DATE(1970,1,1)</f>
        <v>41863.757210648146</v>
      </c>
      <c r="T2962" s="13">
        <f>(((Table2[[#This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Table2[[#This Row],[pledged]]/Table2[[#This Row],[goal]]</f>
        <v>1.0962000000000001</v>
      </c>
      <c r="P2963" s="8">
        <f>Table2[[#This Row],[pledged]]/Table2[[#This Row],[backers_count]]</f>
        <v>50.75</v>
      </c>
      <c r="Q2963" t="str">
        <f>LEFT(Table2[[#This Row],[Category and Sub-Category]],FIND("/",Table2[[#This Row],[Category and Sub-Category]],1)-1)</f>
        <v>theater</v>
      </c>
      <c r="R2963" t="str">
        <f>RIGHT(Table2[[#This Row],[Category and Sub-Category]],LEN(Table2[[#This Row],[Category and Sub-Category]])-FIND("/",Table2[[#This Row],[Category and Sub-Category]],1))</f>
        <v>plays</v>
      </c>
      <c r="S2963" s="13">
        <f>(((Table2[[#This Row],[launched_at]]/60)/60)/24)+DATE(1970,1,1)</f>
        <v>42061.212488425925</v>
      </c>
      <c r="T2963" s="13">
        <f>(((Table2[[#This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Table2[[#This Row],[pledged]]/Table2[[#This Row],[goal]]</f>
        <v>1.218</v>
      </c>
      <c r="P2964" s="8">
        <f>Table2[[#This Row],[pledged]]/Table2[[#This Row],[backers_count]]</f>
        <v>60.9</v>
      </c>
      <c r="Q2964" t="str">
        <f>LEFT(Table2[[#This Row],[Category and Sub-Category]],FIND("/",Table2[[#This Row],[Category and Sub-Category]],1)-1)</f>
        <v>theater</v>
      </c>
      <c r="R2964" t="str">
        <f>RIGHT(Table2[[#This Row],[Category and Sub-Category]],LEN(Table2[[#This Row],[Category and Sub-Category]])-FIND("/",Table2[[#This Row],[Category and Sub-Category]],1))</f>
        <v>plays</v>
      </c>
      <c r="S2964" s="13">
        <f>(((Table2[[#This Row],[launched_at]]/60)/60)/24)+DATE(1970,1,1)</f>
        <v>42036.24428240741</v>
      </c>
      <c r="T2964" s="13">
        <f>(((Table2[[#This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Table2[[#This Row],[pledged]]/Table2[[#This Row],[goal]]</f>
        <v>1.0685</v>
      </c>
      <c r="P2965" s="8">
        <f>Table2[[#This Row],[pledged]]/Table2[[#This Row],[backers_count]]</f>
        <v>109.03061224489795</v>
      </c>
      <c r="Q2965" t="str">
        <f>LEFT(Table2[[#This Row],[Category and Sub-Category]],FIND("/",Table2[[#This Row],[Category and Sub-Category]],1)-1)</f>
        <v>theater</v>
      </c>
      <c r="R2965" t="str">
        <f>RIGHT(Table2[[#This Row],[Category and Sub-Category]],LEN(Table2[[#This Row],[Category and Sub-Category]])-FIND("/",Table2[[#This Row],[Category and Sub-Category]],1))</f>
        <v>plays</v>
      </c>
      <c r="S2965" s="13">
        <f>(((Table2[[#This Row],[launched_at]]/60)/60)/24)+DATE(1970,1,1)</f>
        <v>42157.470185185186</v>
      </c>
      <c r="T2965" s="13">
        <f>(((Table2[[#This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Table2[[#This Row],[pledged]]/Table2[[#This Row],[goal]]</f>
        <v>1.0071379999999999</v>
      </c>
      <c r="P2966" s="8">
        <f>Table2[[#This Row],[pledged]]/Table2[[#This Row],[backers_count]]</f>
        <v>25.692295918367346</v>
      </c>
      <c r="Q2966" t="str">
        <f>LEFT(Table2[[#This Row],[Category and Sub-Category]],FIND("/",Table2[[#This Row],[Category and Sub-Category]],1)-1)</f>
        <v>theater</v>
      </c>
      <c r="R2966" t="str">
        <f>RIGHT(Table2[[#This Row],[Category and Sub-Category]],LEN(Table2[[#This Row],[Category and Sub-Category]])-FIND("/",Table2[[#This Row],[Category and Sub-Category]],1))</f>
        <v>plays</v>
      </c>
      <c r="S2966" s="13">
        <f>(((Table2[[#This Row],[launched_at]]/60)/60)/24)+DATE(1970,1,1)</f>
        <v>41827.909942129627</v>
      </c>
      <c r="T2966" s="13">
        <f>(((Table2[[#This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Table2[[#This Row],[pledged]]/Table2[[#This Row],[goal]]</f>
        <v>1.0900000000000001</v>
      </c>
      <c r="P2967" s="8">
        <f>Table2[[#This Row],[pledged]]/Table2[[#This Row],[backers_count]]</f>
        <v>41.92307692307692</v>
      </c>
      <c r="Q2967" t="str">
        <f>LEFT(Table2[[#This Row],[Category and Sub-Category]],FIND("/",Table2[[#This Row],[Category and Sub-Category]],1)-1)</f>
        <v>theater</v>
      </c>
      <c r="R2967" t="str">
        <f>RIGHT(Table2[[#This Row],[Category and Sub-Category]],LEN(Table2[[#This Row],[Category and Sub-Category]])-FIND("/",Table2[[#This Row],[Category and Sub-Category]],1))</f>
        <v>plays</v>
      </c>
      <c r="S2967" s="13">
        <f>(((Table2[[#This Row],[launched_at]]/60)/60)/24)+DATE(1970,1,1)</f>
        <v>42162.729548611111</v>
      </c>
      <c r="T2967" s="13">
        <f>(((Table2[[#This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Table2[[#This Row],[pledged]]/Table2[[#This Row],[goal]]</f>
        <v>1.1363000000000001</v>
      </c>
      <c r="P2968" s="8">
        <f>Table2[[#This Row],[pledged]]/Table2[[#This Row],[backers_count]]</f>
        <v>88.7734375</v>
      </c>
      <c r="Q2968" t="str">
        <f>LEFT(Table2[[#This Row],[Category and Sub-Category]],FIND("/",Table2[[#This Row],[Category and Sub-Category]],1)-1)</f>
        <v>theater</v>
      </c>
      <c r="R2968" t="str">
        <f>RIGHT(Table2[[#This Row],[Category and Sub-Category]],LEN(Table2[[#This Row],[Category and Sub-Category]])-FIND("/",Table2[[#This Row],[Category and Sub-Category]],1))</f>
        <v>plays</v>
      </c>
      <c r="S2968" s="13">
        <f>(((Table2[[#This Row],[launched_at]]/60)/60)/24)+DATE(1970,1,1)</f>
        <v>42233.738564814819</v>
      </c>
      <c r="T2968" s="13">
        <f>(((Table2[[#This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Table2[[#This Row],[pledged]]/Table2[[#This Row],[goal]]</f>
        <v>1.1392</v>
      </c>
      <c r="P2969" s="8">
        <f>Table2[[#This Row],[pledged]]/Table2[[#This Row],[backers_count]]</f>
        <v>80.225352112676063</v>
      </c>
      <c r="Q2969" t="str">
        <f>LEFT(Table2[[#This Row],[Category and Sub-Category]],FIND("/",Table2[[#This Row],[Category and Sub-Category]],1)-1)</f>
        <v>theater</v>
      </c>
      <c r="R2969" t="str">
        <f>RIGHT(Table2[[#This Row],[Category and Sub-Category]],LEN(Table2[[#This Row],[Category and Sub-Category]])-FIND("/",Table2[[#This Row],[Category and Sub-Category]],1))</f>
        <v>plays</v>
      </c>
      <c r="S2969" s="13">
        <f>(((Table2[[#This Row],[launched_at]]/60)/60)/24)+DATE(1970,1,1)</f>
        <v>42042.197824074072</v>
      </c>
      <c r="T2969" s="13">
        <f>(((Table2[[#This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Table2[[#This Row],[pledged]]/Table2[[#This Row],[goal]]</f>
        <v>1.06</v>
      </c>
      <c r="P2970" s="8">
        <f>Table2[[#This Row],[pledged]]/Table2[[#This Row],[backers_count]]</f>
        <v>78.936170212765958</v>
      </c>
      <c r="Q2970" t="str">
        <f>LEFT(Table2[[#This Row],[Category and Sub-Category]],FIND("/",Table2[[#This Row],[Category and Sub-Category]],1)-1)</f>
        <v>theater</v>
      </c>
      <c r="R2970" t="str">
        <f>RIGHT(Table2[[#This Row],[Category and Sub-Category]],LEN(Table2[[#This Row],[Category and Sub-Category]])-FIND("/",Table2[[#This Row],[Category and Sub-Category]],1))</f>
        <v>plays</v>
      </c>
      <c r="S2970" s="13">
        <f>(((Table2[[#This Row],[launched_at]]/60)/60)/24)+DATE(1970,1,1)</f>
        <v>42585.523842592593</v>
      </c>
      <c r="T2970" s="13">
        <f>(((Table2[[#This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Table2[[#This Row],[pledged]]/Table2[[#This Row],[goal]]</f>
        <v>1.625</v>
      </c>
      <c r="P2971" s="8">
        <f>Table2[[#This Row],[pledged]]/Table2[[#This Row],[backers_count]]</f>
        <v>95.588235294117652</v>
      </c>
      <c r="Q2971" t="str">
        <f>LEFT(Table2[[#This Row],[Category and Sub-Category]],FIND("/",Table2[[#This Row],[Category and Sub-Category]],1)-1)</f>
        <v>theater</v>
      </c>
      <c r="R2971" t="str">
        <f>RIGHT(Table2[[#This Row],[Category and Sub-Category]],LEN(Table2[[#This Row],[Category and Sub-Category]])-FIND("/",Table2[[#This Row],[Category and Sub-Category]],1))</f>
        <v>plays</v>
      </c>
      <c r="S2971" s="13">
        <f>(((Table2[[#This Row],[launched_at]]/60)/60)/24)+DATE(1970,1,1)</f>
        <v>42097.786493055552</v>
      </c>
      <c r="T2971" s="13">
        <f>(((Table2[[#This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Table2[[#This Row],[pledged]]/Table2[[#This Row],[goal]]</f>
        <v>1.06</v>
      </c>
      <c r="P2972" s="8">
        <f>Table2[[#This Row],[pledged]]/Table2[[#This Row],[backers_count]]</f>
        <v>69.890109890109883</v>
      </c>
      <c r="Q2972" t="str">
        <f>LEFT(Table2[[#This Row],[Category and Sub-Category]],FIND("/",Table2[[#This Row],[Category and Sub-Category]],1)-1)</f>
        <v>theater</v>
      </c>
      <c r="R2972" t="str">
        <f>RIGHT(Table2[[#This Row],[Category and Sub-Category]],LEN(Table2[[#This Row],[Category and Sub-Category]])-FIND("/",Table2[[#This Row],[Category and Sub-Category]],1))</f>
        <v>plays</v>
      </c>
      <c r="S2972" s="13">
        <f>(((Table2[[#This Row],[launched_at]]/60)/60)/24)+DATE(1970,1,1)</f>
        <v>41808.669571759259</v>
      </c>
      <c r="T2972" s="13">
        <f>(((Table2[[#This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Table2[[#This Row],[pledged]]/Table2[[#This Row],[goal]]</f>
        <v>1.0015624999999999</v>
      </c>
      <c r="P2973" s="8">
        <f>Table2[[#This Row],[pledged]]/Table2[[#This Row],[backers_count]]</f>
        <v>74.534883720930239</v>
      </c>
      <c r="Q2973" t="str">
        <f>LEFT(Table2[[#This Row],[Category and Sub-Category]],FIND("/",Table2[[#This Row],[Category and Sub-Category]],1)-1)</f>
        <v>theater</v>
      </c>
      <c r="R2973" t="str">
        <f>RIGHT(Table2[[#This Row],[Category and Sub-Category]],LEN(Table2[[#This Row],[Category and Sub-Category]])-FIND("/",Table2[[#This Row],[Category and Sub-Category]],1))</f>
        <v>plays</v>
      </c>
      <c r="S2973" s="13">
        <f>(((Table2[[#This Row],[launched_at]]/60)/60)/24)+DATE(1970,1,1)</f>
        <v>41852.658310185187</v>
      </c>
      <c r="T2973" s="13">
        <f>(((Table2[[#This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Table2[[#This Row],[pledged]]/Table2[[#This Row],[goal]]</f>
        <v>1.0535000000000001</v>
      </c>
      <c r="P2974" s="8">
        <f>Table2[[#This Row],[pledged]]/Table2[[#This Row],[backers_count]]</f>
        <v>123.94117647058823</v>
      </c>
      <c r="Q2974" t="str">
        <f>LEFT(Table2[[#This Row],[Category and Sub-Category]],FIND("/",Table2[[#This Row],[Category and Sub-Category]],1)-1)</f>
        <v>theater</v>
      </c>
      <c r="R2974" t="str">
        <f>RIGHT(Table2[[#This Row],[Category and Sub-Category]],LEN(Table2[[#This Row],[Category and Sub-Category]])-FIND("/",Table2[[#This Row],[Category and Sub-Category]],1))</f>
        <v>plays</v>
      </c>
      <c r="S2974" s="13">
        <f>(((Table2[[#This Row],[launched_at]]/60)/60)/24)+DATE(1970,1,1)</f>
        <v>42694.110185185185</v>
      </c>
      <c r="T2974" s="13">
        <f>(((Table2[[#This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Table2[[#This Row],[pledged]]/Table2[[#This Row],[goal]]</f>
        <v>1.748</v>
      </c>
      <c r="P2975" s="8">
        <f>Table2[[#This Row],[pledged]]/Table2[[#This Row],[backers_count]]</f>
        <v>264.84848484848487</v>
      </c>
      <c r="Q2975" t="str">
        <f>LEFT(Table2[[#This Row],[Category and Sub-Category]],FIND("/",Table2[[#This Row],[Category and Sub-Category]],1)-1)</f>
        <v>theater</v>
      </c>
      <c r="R2975" t="str">
        <f>RIGHT(Table2[[#This Row],[Category and Sub-Category]],LEN(Table2[[#This Row],[Category and Sub-Category]])-FIND("/",Table2[[#This Row],[Category and Sub-Category]],1))</f>
        <v>plays</v>
      </c>
      <c r="S2975" s="13">
        <f>(((Table2[[#This Row],[launched_at]]/60)/60)/24)+DATE(1970,1,1)</f>
        <v>42341.818379629629</v>
      </c>
      <c r="T2975" s="13">
        <f>(((Table2[[#This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Table2[[#This Row],[pledged]]/Table2[[#This Row],[goal]]</f>
        <v>1.02</v>
      </c>
      <c r="P2976" s="8">
        <f>Table2[[#This Row],[pledged]]/Table2[[#This Row],[backers_count]]</f>
        <v>58.620689655172413</v>
      </c>
      <c r="Q2976" t="str">
        <f>LEFT(Table2[[#This Row],[Category and Sub-Category]],FIND("/",Table2[[#This Row],[Category and Sub-Category]],1)-1)</f>
        <v>theater</v>
      </c>
      <c r="R2976" t="str">
        <f>RIGHT(Table2[[#This Row],[Category and Sub-Category]],LEN(Table2[[#This Row],[Category and Sub-Category]])-FIND("/",Table2[[#This Row],[Category and Sub-Category]],1))</f>
        <v>plays</v>
      </c>
      <c r="S2976" s="13">
        <f>(((Table2[[#This Row],[launched_at]]/60)/60)/24)+DATE(1970,1,1)</f>
        <v>41880.061006944445</v>
      </c>
      <c r="T2976" s="13">
        <f>(((Table2[[#This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Table2[[#This Row],[pledged]]/Table2[[#This Row],[goal]]</f>
        <v>1.00125</v>
      </c>
      <c r="P2977" s="8">
        <f>Table2[[#This Row],[pledged]]/Table2[[#This Row],[backers_count]]</f>
        <v>70.884955752212392</v>
      </c>
      <c r="Q2977" t="str">
        <f>LEFT(Table2[[#This Row],[Category and Sub-Category]],FIND("/",Table2[[#This Row],[Category and Sub-Category]],1)-1)</f>
        <v>theater</v>
      </c>
      <c r="R2977" t="str">
        <f>RIGHT(Table2[[#This Row],[Category and Sub-Category]],LEN(Table2[[#This Row],[Category and Sub-Category]])-FIND("/",Table2[[#This Row],[Category and Sub-Category]],1))</f>
        <v>plays</v>
      </c>
      <c r="S2977" s="13">
        <f>(((Table2[[#This Row],[launched_at]]/60)/60)/24)+DATE(1970,1,1)</f>
        <v>41941.683865740742</v>
      </c>
      <c r="T2977" s="13">
        <f>(((Table2[[#This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Table2[[#This Row],[pledged]]/Table2[[#This Row],[goal]]</f>
        <v>1.7142857142857142</v>
      </c>
      <c r="P2978" s="8">
        <f>Table2[[#This Row],[pledged]]/Table2[[#This Row],[backers_count]]</f>
        <v>8.5714285714285712</v>
      </c>
      <c r="Q2978" t="str">
        <f>LEFT(Table2[[#This Row],[Category and Sub-Category]],FIND("/",Table2[[#This Row],[Category and Sub-Category]],1)-1)</f>
        <v>theater</v>
      </c>
      <c r="R2978" t="str">
        <f>RIGHT(Table2[[#This Row],[Category and Sub-Category]],LEN(Table2[[#This Row],[Category and Sub-Category]])-FIND("/",Table2[[#This Row],[Category and Sub-Category]],1))</f>
        <v>plays</v>
      </c>
      <c r="S2978" s="13">
        <f>(((Table2[[#This Row],[launched_at]]/60)/60)/24)+DATE(1970,1,1)</f>
        <v>42425.730671296296</v>
      </c>
      <c r="T2978" s="13">
        <f>(((Table2[[#This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Table2[[#This Row],[pledged]]/Table2[[#This Row],[goal]]</f>
        <v>1.1356666666666666</v>
      </c>
      <c r="P2979" s="8">
        <f>Table2[[#This Row],[pledged]]/Table2[[#This Row],[backers_count]]</f>
        <v>113.56666666666666</v>
      </c>
      <c r="Q2979" t="str">
        <f>LEFT(Table2[[#This Row],[Category and Sub-Category]],FIND("/",Table2[[#This Row],[Category and Sub-Category]],1)-1)</f>
        <v>theater</v>
      </c>
      <c r="R2979" t="str">
        <f>RIGHT(Table2[[#This Row],[Category and Sub-Category]],LEN(Table2[[#This Row],[Category and Sub-Category]])-FIND("/",Table2[[#This Row],[Category and Sub-Category]],1))</f>
        <v>plays</v>
      </c>
      <c r="S2979" s="13">
        <f>(((Table2[[#This Row],[launched_at]]/60)/60)/24)+DATE(1970,1,1)</f>
        <v>42026.88118055556</v>
      </c>
      <c r="T2979" s="13">
        <f>(((Table2[[#This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Table2[[#This Row],[pledged]]/Table2[[#This Row],[goal]]</f>
        <v>1.2946666666666666</v>
      </c>
      <c r="P2980" s="8">
        <f>Table2[[#This Row],[pledged]]/Table2[[#This Row],[backers_count]]</f>
        <v>60.6875</v>
      </c>
      <c r="Q2980" t="str">
        <f>LEFT(Table2[[#This Row],[Category and Sub-Category]],FIND("/",Table2[[#This Row],[Category and Sub-Category]],1)-1)</f>
        <v>theater</v>
      </c>
      <c r="R2980" t="str">
        <f>RIGHT(Table2[[#This Row],[Category and Sub-Category]],LEN(Table2[[#This Row],[Category and Sub-Category]])-FIND("/",Table2[[#This Row],[Category and Sub-Category]],1))</f>
        <v>plays</v>
      </c>
      <c r="S2980" s="13">
        <f>(((Table2[[#This Row],[launched_at]]/60)/60)/24)+DATE(1970,1,1)</f>
        <v>41922.640590277777</v>
      </c>
      <c r="T2980" s="13">
        <f>(((Table2[[#This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Table2[[#This Row],[pledged]]/Table2[[#This Row],[goal]]</f>
        <v>1.014</v>
      </c>
      <c r="P2981" s="8">
        <f>Table2[[#This Row],[pledged]]/Table2[[#This Row],[backers_count]]</f>
        <v>110.21739130434783</v>
      </c>
      <c r="Q2981" t="str">
        <f>LEFT(Table2[[#This Row],[Category and Sub-Category]],FIND("/",Table2[[#This Row],[Category and Sub-Category]],1)-1)</f>
        <v>theater</v>
      </c>
      <c r="R2981" t="str">
        <f>RIGHT(Table2[[#This Row],[Category and Sub-Category]],LEN(Table2[[#This Row],[Category and Sub-Category]])-FIND("/",Table2[[#This Row],[Category and Sub-Category]],1))</f>
        <v>plays</v>
      </c>
      <c r="S2981" s="13">
        <f>(((Table2[[#This Row],[launched_at]]/60)/60)/24)+DATE(1970,1,1)</f>
        <v>41993.824340277773</v>
      </c>
      <c r="T2981" s="13">
        <f>(((Table2[[#This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Table2[[#This Row],[pledged]]/Table2[[#This Row],[goal]]</f>
        <v>1.0916666666666666</v>
      </c>
      <c r="P2982" s="8">
        <f>Table2[[#This Row],[pledged]]/Table2[[#This Row],[backers_count]]</f>
        <v>136.45833333333334</v>
      </c>
      <c r="Q2982" t="str">
        <f>LEFT(Table2[[#This Row],[Category and Sub-Category]],FIND("/",Table2[[#This Row],[Category and Sub-Category]],1)-1)</f>
        <v>theater</v>
      </c>
      <c r="R2982" t="str">
        <f>RIGHT(Table2[[#This Row],[Category and Sub-Category]],LEN(Table2[[#This Row],[Category and Sub-Category]])-FIND("/",Table2[[#This Row],[Category and Sub-Category]],1))</f>
        <v>plays</v>
      </c>
      <c r="S2982" s="13">
        <f>(((Table2[[#This Row],[launched_at]]/60)/60)/24)+DATE(1970,1,1)</f>
        <v>42219.915856481486</v>
      </c>
      <c r="T2982" s="13">
        <f>(((Table2[[#This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Table2[[#This Row],[pledged]]/Table2[[#This Row],[goal]]</f>
        <v>1.28925</v>
      </c>
      <c r="P2983" s="8">
        <f>Table2[[#This Row],[pledged]]/Table2[[#This Row],[backers_count]]</f>
        <v>53.164948453608247</v>
      </c>
      <c r="Q2983" t="str">
        <f>LEFT(Table2[[#This Row],[Category and Sub-Category]],FIND("/",Table2[[#This Row],[Category and Sub-Category]],1)-1)</f>
        <v>theater</v>
      </c>
      <c r="R2983" t="str">
        <f>RIGHT(Table2[[#This Row],[Category and Sub-Category]],LEN(Table2[[#This Row],[Category and Sub-Category]])-FIND("/",Table2[[#This Row],[Category and Sub-Category]],1))</f>
        <v>spaces</v>
      </c>
      <c r="S2983" s="13">
        <f>(((Table2[[#This Row],[launched_at]]/60)/60)/24)+DATE(1970,1,1)</f>
        <v>42225.559675925921</v>
      </c>
      <c r="T2983" s="13">
        <f>(((Table2[[#This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Table2[[#This Row],[pledged]]/Table2[[#This Row],[goal]]</f>
        <v>1.0206</v>
      </c>
      <c r="P2984" s="8">
        <f>Table2[[#This Row],[pledged]]/Table2[[#This Row],[backers_count]]</f>
        <v>86.491525423728817</v>
      </c>
      <c r="Q2984" t="str">
        <f>LEFT(Table2[[#This Row],[Category and Sub-Category]],FIND("/",Table2[[#This Row],[Category and Sub-Category]],1)-1)</f>
        <v>theater</v>
      </c>
      <c r="R2984" t="str">
        <f>RIGHT(Table2[[#This Row],[Category and Sub-Category]],LEN(Table2[[#This Row],[Category and Sub-Category]])-FIND("/",Table2[[#This Row],[Category and Sub-Category]],1))</f>
        <v>spaces</v>
      </c>
      <c r="S2984" s="13">
        <f>(((Table2[[#This Row],[launched_at]]/60)/60)/24)+DATE(1970,1,1)</f>
        <v>42381.686840277776</v>
      </c>
      <c r="T2984" s="13">
        <f>(((Table2[[#This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Table2[[#This Row],[pledged]]/Table2[[#This Row],[goal]]</f>
        <v>1.465395775862069</v>
      </c>
      <c r="P2985" s="8">
        <f>Table2[[#This Row],[pledged]]/Table2[[#This Row],[backers_count]]</f>
        <v>155.23827397260274</v>
      </c>
      <c r="Q2985" t="str">
        <f>LEFT(Table2[[#This Row],[Category and Sub-Category]],FIND("/",Table2[[#This Row],[Category and Sub-Category]],1)-1)</f>
        <v>theater</v>
      </c>
      <c r="R2985" t="str">
        <f>RIGHT(Table2[[#This Row],[Category and Sub-Category]],LEN(Table2[[#This Row],[Category and Sub-Category]])-FIND("/",Table2[[#This Row],[Category and Sub-Category]],1))</f>
        <v>spaces</v>
      </c>
      <c r="S2985" s="13">
        <f>(((Table2[[#This Row],[launched_at]]/60)/60)/24)+DATE(1970,1,1)</f>
        <v>41894.632361111115</v>
      </c>
      <c r="T2985" s="13">
        <f>(((Table2[[#This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Table2[[#This Row],[pledged]]/Table2[[#This Row],[goal]]</f>
        <v>1.00352</v>
      </c>
      <c r="P2986" s="8">
        <f>Table2[[#This Row],[pledged]]/Table2[[#This Row],[backers_count]]</f>
        <v>115.08256880733946</v>
      </c>
      <c r="Q2986" t="str">
        <f>LEFT(Table2[[#This Row],[Category and Sub-Category]],FIND("/",Table2[[#This Row],[Category and Sub-Category]],1)-1)</f>
        <v>theater</v>
      </c>
      <c r="R2986" t="str">
        <f>RIGHT(Table2[[#This Row],[Category and Sub-Category]],LEN(Table2[[#This Row],[Category and Sub-Category]])-FIND("/",Table2[[#This Row],[Category and Sub-Category]],1))</f>
        <v>spaces</v>
      </c>
      <c r="S2986" s="13">
        <f>(((Table2[[#This Row],[launched_at]]/60)/60)/24)+DATE(1970,1,1)</f>
        <v>42576.278715277775</v>
      </c>
      <c r="T2986" s="13">
        <f>(((Table2[[#This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Table2[[#This Row],[pledged]]/Table2[[#This Row],[goal]]</f>
        <v>1.2164999999999999</v>
      </c>
      <c r="P2987" s="8">
        <f>Table2[[#This Row],[pledged]]/Table2[[#This Row],[backers_count]]</f>
        <v>109.5945945945946</v>
      </c>
      <c r="Q2987" t="str">
        <f>LEFT(Table2[[#This Row],[Category and Sub-Category]],FIND("/",Table2[[#This Row],[Category and Sub-Category]],1)-1)</f>
        <v>theater</v>
      </c>
      <c r="R2987" t="str">
        <f>RIGHT(Table2[[#This Row],[Category and Sub-Category]],LEN(Table2[[#This Row],[Category and Sub-Category]])-FIND("/",Table2[[#This Row],[Category and Sub-Category]],1))</f>
        <v>spaces</v>
      </c>
      <c r="S2987" s="13">
        <f>(((Table2[[#This Row],[launched_at]]/60)/60)/24)+DATE(1970,1,1)</f>
        <v>42654.973703703698</v>
      </c>
      <c r="T2987" s="13">
        <f>(((Table2[[#This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Table2[[#This Row],[pledged]]/Table2[[#This Row],[goal]]</f>
        <v>1.0549999999999999</v>
      </c>
      <c r="P2988" s="8">
        <f>Table2[[#This Row],[pledged]]/Table2[[#This Row],[backers_count]]</f>
        <v>45.214285714285715</v>
      </c>
      <c r="Q2988" t="str">
        <f>LEFT(Table2[[#This Row],[Category and Sub-Category]],FIND("/",Table2[[#This Row],[Category and Sub-Category]],1)-1)</f>
        <v>theater</v>
      </c>
      <c r="R2988" t="str">
        <f>RIGHT(Table2[[#This Row],[Category and Sub-Category]],LEN(Table2[[#This Row],[Category and Sub-Category]])-FIND("/",Table2[[#This Row],[Category and Sub-Category]],1))</f>
        <v>spaces</v>
      </c>
      <c r="S2988" s="13">
        <f>(((Table2[[#This Row],[launched_at]]/60)/60)/24)+DATE(1970,1,1)</f>
        <v>42431.500069444446</v>
      </c>
      <c r="T2988" s="13">
        <f>(((Table2[[#This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Table2[[#This Row],[pledged]]/Table2[[#This Row],[goal]]</f>
        <v>1.1040080000000001</v>
      </c>
      <c r="P2989" s="8">
        <f>Table2[[#This Row],[pledged]]/Table2[[#This Row],[backers_count]]</f>
        <v>104.15169811320754</v>
      </c>
      <c r="Q2989" t="str">
        <f>LEFT(Table2[[#This Row],[Category and Sub-Category]],FIND("/",Table2[[#This Row],[Category and Sub-Category]],1)-1)</f>
        <v>theater</v>
      </c>
      <c r="R2989" t="str">
        <f>RIGHT(Table2[[#This Row],[Category and Sub-Category]],LEN(Table2[[#This Row],[Category and Sub-Category]])-FIND("/",Table2[[#This Row],[Category and Sub-Category]],1))</f>
        <v>spaces</v>
      </c>
      <c r="S2989" s="13">
        <f>(((Table2[[#This Row],[launched_at]]/60)/60)/24)+DATE(1970,1,1)</f>
        <v>42627.307303240741</v>
      </c>
      <c r="T2989" s="13">
        <f>(((Table2[[#This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Table2[[#This Row],[pledged]]/Table2[[#This Row],[goal]]</f>
        <v>1</v>
      </c>
      <c r="P2990" s="8">
        <f>Table2[[#This Row],[pledged]]/Table2[[#This Row],[backers_count]]</f>
        <v>35.714285714285715</v>
      </c>
      <c r="Q2990" t="str">
        <f>LEFT(Table2[[#This Row],[Category and Sub-Category]],FIND("/",Table2[[#This Row],[Category and Sub-Category]],1)-1)</f>
        <v>theater</v>
      </c>
      <c r="R2990" t="str">
        <f>RIGHT(Table2[[#This Row],[Category and Sub-Category]],LEN(Table2[[#This Row],[Category and Sub-Category]])-FIND("/",Table2[[#This Row],[Category and Sub-Category]],1))</f>
        <v>spaces</v>
      </c>
      <c r="S2990" s="13">
        <f>(((Table2[[#This Row],[launched_at]]/60)/60)/24)+DATE(1970,1,1)</f>
        <v>42511.362048611118</v>
      </c>
      <c r="T2990" s="13">
        <f>(((Table2[[#This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Table2[[#This Row],[pledged]]/Table2[[#This Row],[goal]]</f>
        <v>1.76535</v>
      </c>
      <c r="P2991" s="8">
        <f>Table2[[#This Row],[pledged]]/Table2[[#This Row],[backers_count]]</f>
        <v>96.997252747252745</v>
      </c>
      <c r="Q2991" t="str">
        <f>LEFT(Table2[[#This Row],[Category and Sub-Category]],FIND("/",Table2[[#This Row],[Category and Sub-Category]],1)-1)</f>
        <v>theater</v>
      </c>
      <c r="R2991" t="str">
        <f>RIGHT(Table2[[#This Row],[Category and Sub-Category]],LEN(Table2[[#This Row],[Category and Sub-Category]])-FIND("/",Table2[[#This Row],[Category and Sub-Category]],1))</f>
        <v>spaces</v>
      </c>
      <c r="S2991" s="13">
        <f>(((Table2[[#This Row],[launched_at]]/60)/60)/24)+DATE(1970,1,1)</f>
        <v>42337.02039351852</v>
      </c>
      <c r="T2991" s="13">
        <f>(((Table2[[#This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Table2[[#This Row],[pledged]]/Table2[[#This Row],[goal]]</f>
        <v>1</v>
      </c>
      <c r="P2992" s="8">
        <f>Table2[[#This Row],[pledged]]/Table2[[#This Row],[backers_count]]</f>
        <v>370.37037037037038</v>
      </c>
      <c r="Q2992" t="str">
        <f>LEFT(Table2[[#This Row],[Category and Sub-Category]],FIND("/",Table2[[#This Row],[Category and Sub-Category]],1)-1)</f>
        <v>theater</v>
      </c>
      <c r="R2992" t="str">
        <f>RIGHT(Table2[[#This Row],[Category and Sub-Category]],LEN(Table2[[#This Row],[Category and Sub-Category]])-FIND("/",Table2[[#This Row],[Category and Sub-Category]],1))</f>
        <v>spaces</v>
      </c>
      <c r="S2992" s="13">
        <f>(((Table2[[#This Row],[launched_at]]/60)/60)/24)+DATE(1970,1,1)</f>
        <v>42341.57430555555</v>
      </c>
      <c r="T2992" s="13">
        <f>(((Table2[[#This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Table2[[#This Row],[pledged]]/Table2[[#This Row],[goal]]</f>
        <v>1.0329411764705883</v>
      </c>
      <c r="P2993" s="8">
        <f>Table2[[#This Row],[pledged]]/Table2[[#This Row],[backers_count]]</f>
        <v>94.408602150537632</v>
      </c>
      <c r="Q2993" t="str">
        <f>LEFT(Table2[[#This Row],[Category and Sub-Category]],FIND("/",Table2[[#This Row],[Category and Sub-Category]],1)-1)</f>
        <v>theater</v>
      </c>
      <c r="R2993" t="str">
        <f>RIGHT(Table2[[#This Row],[Category and Sub-Category]],LEN(Table2[[#This Row],[Category and Sub-Category]])-FIND("/",Table2[[#This Row],[Category and Sub-Category]],1))</f>
        <v>spaces</v>
      </c>
      <c r="S2993" s="13">
        <f>(((Table2[[#This Row],[launched_at]]/60)/60)/24)+DATE(1970,1,1)</f>
        <v>42740.837152777778</v>
      </c>
      <c r="T2993" s="13">
        <f>(((Table2[[#This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Table2[[#This Row],[pledged]]/Table2[[#This Row],[goal]]</f>
        <v>1.0449999999999999</v>
      </c>
      <c r="P2994" s="8">
        <f>Table2[[#This Row],[pledged]]/Table2[[#This Row],[backers_count]]</f>
        <v>48.984375</v>
      </c>
      <c r="Q2994" t="str">
        <f>LEFT(Table2[[#This Row],[Category and Sub-Category]],FIND("/",Table2[[#This Row],[Category and Sub-Category]],1)-1)</f>
        <v>theater</v>
      </c>
      <c r="R2994" t="str">
        <f>RIGHT(Table2[[#This Row],[Category and Sub-Category]],LEN(Table2[[#This Row],[Category and Sub-Category]])-FIND("/",Table2[[#This Row],[Category and Sub-Category]],1))</f>
        <v>spaces</v>
      </c>
      <c r="S2994" s="13">
        <f>(((Table2[[#This Row],[launched_at]]/60)/60)/24)+DATE(1970,1,1)</f>
        <v>42622.767476851848</v>
      </c>
      <c r="T2994" s="13">
        <f>(((Table2[[#This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Table2[[#This Row],[pledged]]/Table2[[#This Row],[goal]]</f>
        <v>1.0029999999999999</v>
      </c>
      <c r="P2995" s="8">
        <f>Table2[[#This Row],[pledged]]/Table2[[#This Row],[backers_count]]</f>
        <v>45.590909090909093</v>
      </c>
      <c r="Q2995" t="str">
        <f>LEFT(Table2[[#This Row],[Category and Sub-Category]],FIND("/",Table2[[#This Row],[Category and Sub-Category]],1)-1)</f>
        <v>theater</v>
      </c>
      <c r="R2995" t="str">
        <f>RIGHT(Table2[[#This Row],[Category and Sub-Category]],LEN(Table2[[#This Row],[Category and Sub-Category]])-FIND("/",Table2[[#This Row],[Category and Sub-Category]],1))</f>
        <v>spaces</v>
      </c>
      <c r="S2995" s="13">
        <f>(((Table2[[#This Row],[launched_at]]/60)/60)/24)+DATE(1970,1,1)</f>
        <v>42390.838738425926</v>
      </c>
      <c r="T2995" s="13">
        <f>(((Table2[[#This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Table2[[#This Row],[pledged]]/Table2[[#This Row],[goal]]</f>
        <v>4.577466666666667</v>
      </c>
      <c r="P2996" s="8">
        <f>Table2[[#This Row],[pledged]]/Table2[[#This Row],[backers_count]]</f>
        <v>23.275254237288134</v>
      </c>
      <c r="Q2996" t="str">
        <f>LEFT(Table2[[#This Row],[Category and Sub-Category]],FIND("/",Table2[[#This Row],[Category and Sub-Category]],1)-1)</f>
        <v>theater</v>
      </c>
      <c r="R2996" t="str">
        <f>RIGHT(Table2[[#This Row],[Category and Sub-Category]],LEN(Table2[[#This Row],[Category and Sub-Category]])-FIND("/",Table2[[#This Row],[Category and Sub-Category]],1))</f>
        <v>spaces</v>
      </c>
      <c r="S2996" s="13">
        <f>(((Table2[[#This Row],[launched_at]]/60)/60)/24)+DATE(1970,1,1)</f>
        <v>41885.478842592594</v>
      </c>
      <c r="T2996" s="13">
        <f>(((Table2[[#This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Table2[[#This Row],[pledged]]/Table2[[#This Row],[goal]]</f>
        <v>1.0496000000000001</v>
      </c>
      <c r="P2997" s="8">
        <f>Table2[[#This Row],[pledged]]/Table2[[#This Row],[backers_count]]</f>
        <v>63.2289156626506</v>
      </c>
      <c r="Q2997" t="str">
        <f>LEFT(Table2[[#This Row],[Category and Sub-Category]],FIND("/",Table2[[#This Row],[Category and Sub-Category]],1)-1)</f>
        <v>theater</v>
      </c>
      <c r="R2997" t="str">
        <f>RIGHT(Table2[[#This Row],[Category and Sub-Category]],LEN(Table2[[#This Row],[Category and Sub-Category]])-FIND("/",Table2[[#This Row],[Category and Sub-Category]],1))</f>
        <v>spaces</v>
      </c>
      <c r="S2997" s="13">
        <f>(((Table2[[#This Row],[launched_at]]/60)/60)/24)+DATE(1970,1,1)</f>
        <v>42724.665173611109</v>
      </c>
      <c r="T2997" s="13">
        <f>(((Table2[[#This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Table2[[#This Row],[pledged]]/Table2[[#This Row],[goal]]</f>
        <v>1.7194285714285715</v>
      </c>
      <c r="P2998" s="8">
        <f>Table2[[#This Row],[pledged]]/Table2[[#This Row],[backers_count]]</f>
        <v>153.5204081632653</v>
      </c>
      <c r="Q2998" t="str">
        <f>LEFT(Table2[[#This Row],[Category and Sub-Category]],FIND("/",Table2[[#This Row],[Category and Sub-Category]],1)-1)</f>
        <v>theater</v>
      </c>
      <c r="R2998" t="str">
        <f>RIGHT(Table2[[#This Row],[Category and Sub-Category]],LEN(Table2[[#This Row],[Category and Sub-Category]])-FIND("/",Table2[[#This Row],[Category and Sub-Category]],1))</f>
        <v>spaces</v>
      </c>
      <c r="S2998" s="13">
        <f>(((Table2[[#This Row],[launched_at]]/60)/60)/24)+DATE(1970,1,1)</f>
        <v>42090.912500000006</v>
      </c>
      <c r="T2998" s="13">
        <f>(((Table2[[#This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Table2[[#This Row],[pledged]]/Table2[[#This Row],[goal]]</f>
        <v>1.0373000000000001</v>
      </c>
      <c r="P2999" s="8">
        <f>Table2[[#This Row],[pledged]]/Table2[[#This Row],[backers_count]]</f>
        <v>90.2</v>
      </c>
      <c r="Q2999" t="str">
        <f>LEFT(Table2[[#This Row],[Category and Sub-Category]],FIND("/",Table2[[#This Row],[Category and Sub-Category]],1)-1)</f>
        <v>theater</v>
      </c>
      <c r="R2999" t="str">
        <f>RIGHT(Table2[[#This Row],[Category and Sub-Category]],LEN(Table2[[#This Row],[Category and Sub-Category]])-FIND("/",Table2[[#This Row],[Category and Sub-Category]],1))</f>
        <v>spaces</v>
      </c>
      <c r="S2999" s="13">
        <f>(((Table2[[#This Row],[launched_at]]/60)/60)/24)+DATE(1970,1,1)</f>
        <v>42775.733715277776</v>
      </c>
      <c r="T2999" s="13">
        <f>(((Table2[[#This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Table2[[#This Row],[pledged]]/Table2[[#This Row],[goal]]</f>
        <v>1.0302899999999999</v>
      </c>
      <c r="P3000" s="8">
        <f>Table2[[#This Row],[pledged]]/Table2[[#This Row],[backers_count]]</f>
        <v>118.97113163972287</v>
      </c>
      <c r="Q3000" t="str">
        <f>LEFT(Table2[[#This Row],[Category and Sub-Category]],FIND("/",Table2[[#This Row],[Category and Sub-Category]],1)-1)</f>
        <v>theater</v>
      </c>
      <c r="R3000" t="str">
        <f>RIGHT(Table2[[#This Row],[Category and Sub-Category]],LEN(Table2[[#This Row],[Category and Sub-Category]])-FIND("/",Table2[[#This Row],[Category and Sub-Category]],1))</f>
        <v>spaces</v>
      </c>
      <c r="S3000" s="13">
        <f>(((Table2[[#This Row],[launched_at]]/60)/60)/24)+DATE(1970,1,1)</f>
        <v>41778.193622685183</v>
      </c>
      <c r="T3000" s="13">
        <f>(((Table2[[#This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Table2[[#This Row],[pledged]]/Table2[[#This Row],[goal]]</f>
        <v>1.1888888888888889</v>
      </c>
      <c r="P3001" s="8">
        <f>Table2[[#This Row],[pledged]]/Table2[[#This Row],[backers_count]]</f>
        <v>80.25</v>
      </c>
      <c r="Q3001" t="str">
        <f>LEFT(Table2[[#This Row],[Category and Sub-Category]],FIND("/",Table2[[#This Row],[Category and Sub-Category]],1)-1)</f>
        <v>theater</v>
      </c>
      <c r="R3001" t="str">
        <f>RIGHT(Table2[[#This Row],[Category and Sub-Category]],LEN(Table2[[#This Row],[Category and Sub-Category]])-FIND("/",Table2[[#This Row],[Category and Sub-Category]],1))</f>
        <v>spaces</v>
      </c>
      <c r="S3001" s="13">
        <f>(((Table2[[#This Row],[launched_at]]/60)/60)/24)+DATE(1970,1,1)</f>
        <v>42780.740277777775</v>
      </c>
      <c r="T3001" s="13">
        <f>(((Table2[[#This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Table2[[#This Row],[pledged]]/Table2[[#This Row],[goal]]</f>
        <v>1</v>
      </c>
      <c r="P3002" s="8">
        <f>Table2[[#This Row],[pledged]]/Table2[[#This Row],[backers_count]]</f>
        <v>62.5</v>
      </c>
      <c r="Q3002" t="str">
        <f>LEFT(Table2[[#This Row],[Category and Sub-Category]],FIND("/",Table2[[#This Row],[Category and Sub-Category]],1)-1)</f>
        <v>theater</v>
      </c>
      <c r="R3002" t="str">
        <f>RIGHT(Table2[[#This Row],[Category and Sub-Category]],LEN(Table2[[#This Row],[Category and Sub-Category]])-FIND("/",Table2[[#This Row],[Category and Sub-Category]],1))</f>
        <v>spaces</v>
      </c>
      <c r="S3002" s="13">
        <f>(((Table2[[#This Row],[launched_at]]/60)/60)/24)+DATE(1970,1,1)</f>
        <v>42752.827199074076</v>
      </c>
      <c r="T3002" s="13">
        <f>(((Table2[[#This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Table2[[#This Row],[pledged]]/Table2[[#This Row],[goal]]</f>
        <v>3.1869988910451896</v>
      </c>
      <c r="P3003" s="8">
        <f>Table2[[#This Row],[pledged]]/Table2[[#This Row],[backers_count]]</f>
        <v>131.37719999999999</v>
      </c>
      <c r="Q3003" t="str">
        <f>LEFT(Table2[[#This Row],[Category and Sub-Category]],FIND("/",Table2[[#This Row],[Category and Sub-Category]],1)-1)</f>
        <v>theater</v>
      </c>
      <c r="R3003" t="str">
        <f>RIGHT(Table2[[#This Row],[Category and Sub-Category]],LEN(Table2[[#This Row],[Category and Sub-Category]])-FIND("/",Table2[[#This Row],[Category and Sub-Category]],1))</f>
        <v>spaces</v>
      </c>
      <c r="S3003" s="13">
        <f>(((Table2[[#This Row],[launched_at]]/60)/60)/24)+DATE(1970,1,1)</f>
        <v>42534.895625000005</v>
      </c>
      <c r="T3003" s="13">
        <f>(((Table2[[#This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Table2[[#This Row],[pledged]]/Table2[[#This Row],[goal]]</f>
        <v>1.0850614285714286</v>
      </c>
      <c r="P3004" s="8">
        <f>Table2[[#This Row],[pledged]]/Table2[[#This Row],[backers_count]]</f>
        <v>73.032980769230775</v>
      </c>
      <c r="Q3004" t="str">
        <f>LEFT(Table2[[#This Row],[Category and Sub-Category]],FIND("/",Table2[[#This Row],[Category and Sub-Category]],1)-1)</f>
        <v>theater</v>
      </c>
      <c r="R3004" t="str">
        <f>RIGHT(Table2[[#This Row],[Category and Sub-Category]],LEN(Table2[[#This Row],[Category and Sub-Category]])-FIND("/",Table2[[#This Row],[Category and Sub-Category]],1))</f>
        <v>spaces</v>
      </c>
      <c r="S3004" s="13">
        <f>(((Table2[[#This Row],[launched_at]]/60)/60)/24)+DATE(1970,1,1)</f>
        <v>41239.83625</v>
      </c>
      <c r="T3004" s="13">
        <f>(((Table2[[#This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Table2[[#This Row],[pledged]]/Table2[[#This Row],[goal]]</f>
        <v>1.0116666666666667</v>
      </c>
      <c r="P3005" s="8">
        <f>Table2[[#This Row],[pledged]]/Table2[[#This Row],[backers_count]]</f>
        <v>178.52941176470588</v>
      </c>
      <c r="Q3005" t="str">
        <f>LEFT(Table2[[#This Row],[Category and Sub-Category]],FIND("/",Table2[[#This Row],[Category and Sub-Category]],1)-1)</f>
        <v>theater</v>
      </c>
      <c r="R3005" t="str">
        <f>RIGHT(Table2[[#This Row],[Category and Sub-Category]],LEN(Table2[[#This Row],[Category and Sub-Category]])-FIND("/",Table2[[#This Row],[Category and Sub-Category]],1))</f>
        <v>spaces</v>
      </c>
      <c r="S3005" s="13">
        <f>(((Table2[[#This Row],[launched_at]]/60)/60)/24)+DATE(1970,1,1)</f>
        <v>42398.849259259259</v>
      </c>
      <c r="T3005" s="13">
        <f>(((Table2[[#This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Table2[[#This Row],[pledged]]/Table2[[#This Row],[goal]]</f>
        <v>1.12815</v>
      </c>
      <c r="P3006" s="8">
        <f>Table2[[#This Row],[pledged]]/Table2[[#This Row],[backers_count]]</f>
        <v>162.90974729241879</v>
      </c>
      <c r="Q3006" t="str">
        <f>LEFT(Table2[[#This Row],[Category and Sub-Category]],FIND("/",Table2[[#This Row],[Category and Sub-Category]],1)-1)</f>
        <v>theater</v>
      </c>
      <c r="R3006" t="str">
        <f>RIGHT(Table2[[#This Row],[Category and Sub-Category]],LEN(Table2[[#This Row],[Category and Sub-Category]])-FIND("/",Table2[[#This Row],[Category and Sub-Category]],1))</f>
        <v>spaces</v>
      </c>
      <c r="S3006" s="13">
        <f>(((Table2[[#This Row],[launched_at]]/60)/60)/24)+DATE(1970,1,1)</f>
        <v>41928.881064814814</v>
      </c>
      <c r="T3006" s="13">
        <f>(((Table2[[#This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Table2[[#This Row],[pledged]]/Table2[[#This Row],[goal]]</f>
        <v>1.2049622641509434</v>
      </c>
      <c r="P3007" s="8">
        <f>Table2[[#This Row],[pledged]]/Table2[[#This Row],[backers_count]]</f>
        <v>108.24237288135593</v>
      </c>
      <c r="Q3007" t="str">
        <f>LEFT(Table2[[#This Row],[Category and Sub-Category]],FIND("/",Table2[[#This Row],[Category and Sub-Category]],1)-1)</f>
        <v>theater</v>
      </c>
      <c r="R3007" t="str">
        <f>RIGHT(Table2[[#This Row],[Category and Sub-Category]],LEN(Table2[[#This Row],[Category and Sub-Category]])-FIND("/",Table2[[#This Row],[Category and Sub-Category]],1))</f>
        <v>spaces</v>
      </c>
      <c r="S3007" s="13">
        <f>(((Table2[[#This Row],[launched_at]]/60)/60)/24)+DATE(1970,1,1)</f>
        <v>41888.674826388888</v>
      </c>
      <c r="T3007" s="13">
        <f>(((Table2[[#This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Table2[[#This Row],[pledged]]/Table2[[#This Row],[goal]]</f>
        <v>1.0774999999999999</v>
      </c>
      <c r="P3008" s="8">
        <f>Table2[[#This Row],[pledged]]/Table2[[#This Row],[backers_count]]</f>
        <v>88.865979381443296</v>
      </c>
      <c r="Q3008" t="str">
        <f>LEFT(Table2[[#This Row],[Category and Sub-Category]],FIND("/",Table2[[#This Row],[Category and Sub-Category]],1)-1)</f>
        <v>theater</v>
      </c>
      <c r="R3008" t="str">
        <f>RIGHT(Table2[[#This Row],[Category and Sub-Category]],LEN(Table2[[#This Row],[Category and Sub-Category]])-FIND("/",Table2[[#This Row],[Category and Sub-Category]],1))</f>
        <v>spaces</v>
      </c>
      <c r="S3008" s="13">
        <f>(((Table2[[#This Row],[launched_at]]/60)/60)/24)+DATE(1970,1,1)</f>
        <v>41957.756840277783</v>
      </c>
      <c r="T3008" s="13">
        <f>(((Table2[[#This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Table2[[#This Row],[pledged]]/Table2[[#This Row],[goal]]</f>
        <v>1.8</v>
      </c>
      <c r="P3009" s="8">
        <f>Table2[[#This Row],[pledged]]/Table2[[#This Row],[backers_count]]</f>
        <v>54</v>
      </c>
      <c r="Q3009" t="str">
        <f>LEFT(Table2[[#This Row],[Category and Sub-Category]],FIND("/",Table2[[#This Row],[Category and Sub-Category]],1)-1)</f>
        <v>theater</v>
      </c>
      <c r="R3009" t="str">
        <f>RIGHT(Table2[[#This Row],[Category and Sub-Category]],LEN(Table2[[#This Row],[Category and Sub-Category]])-FIND("/",Table2[[#This Row],[Category and Sub-Category]],1))</f>
        <v>spaces</v>
      </c>
      <c r="S3009" s="13">
        <f>(((Table2[[#This Row],[launched_at]]/60)/60)/24)+DATE(1970,1,1)</f>
        <v>42098.216238425928</v>
      </c>
      <c r="T3009" s="13">
        <f>(((Table2[[#This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Table2[[#This Row],[pledged]]/Table2[[#This Row],[goal]]</f>
        <v>1.0116666666666667</v>
      </c>
      <c r="P3010" s="8">
        <f>Table2[[#This Row],[pledged]]/Table2[[#This Row],[backers_count]]</f>
        <v>116.73076923076923</v>
      </c>
      <c r="Q3010" t="str">
        <f>LEFT(Table2[[#This Row],[Category and Sub-Category]],FIND("/",Table2[[#This Row],[Category and Sub-Category]],1)-1)</f>
        <v>theater</v>
      </c>
      <c r="R3010" t="str">
        <f>RIGHT(Table2[[#This Row],[Category and Sub-Category]],LEN(Table2[[#This Row],[Category and Sub-Category]])-FIND("/",Table2[[#This Row],[Category and Sub-Category]],1))</f>
        <v>spaces</v>
      </c>
      <c r="S3010" s="13">
        <f>(((Table2[[#This Row],[launched_at]]/60)/60)/24)+DATE(1970,1,1)</f>
        <v>42360.212025462963</v>
      </c>
      <c r="T3010" s="13">
        <f>(((Table2[[#This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Table2[[#This Row],[pledged]]/Table2[[#This Row],[goal]]</f>
        <v>1.19756</v>
      </c>
      <c r="P3011" s="8">
        <f>Table2[[#This Row],[pledged]]/Table2[[#This Row],[backers_count]]</f>
        <v>233.8984375</v>
      </c>
      <c r="Q3011" t="str">
        <f>LEFT(Table2[[#This Row],[Category and Sub-Category]],FIND("/",Table2[[#This Row],[Category and Sub-Category]],1)-1)</f>
        <v>theater</v>
      </c>
      <c r="R3011" t="str">
        <f>RIGHT(Table2[[#This Row],[Category and Sub-Category]],LEN(Table2[[#This Row],[Category and Sub-Category]])-FIND("/",Table2[[#This Row],[Category and Sub-Category]],1))</f>
        <v>spaces</v>
      </c>
      <c r="S3011" s="13">
        <f>(((Table2[[#This Row],[launched_at]]/60)/60)/24)+DATE(1970,1,1)</f>
        <v>41939.569907407407</v>
      </c>
      <c r="T3011" s="13">
        <f>(((Table2[[#This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Table2[[#This Row],[pledged]]/Table2[[#This Row],[goal]]</f>
        <v>1.58</v>
      </c>
      <c r="P3012" s="8">
        <f>Table2[[#This Row],[pledged]]/Table2[[#This Row],[backers_count]]</f>
        <v>158</v>
      </c>
      <c r="Q3012" t="str">
        <f>LEFT(Table2[[#This Row],[Category and Sub-Category]],FIND("/",Table2[[#This Row],[Category and Sub-Category]],1)-1)</f>
        <v>theater</v>
      </c>
      <c r="R3012" t="str">
        <f>RIGHT(Table2[[#This Row],[Category and Sub-Category]],LEN(Table2[[#This Row],[Category and Sub-Category]])-FIND("/",Table2[[#This Row],[Category and Sub-Category]],1))</f>
        <v>spaces</v>
      </c>
      <c r="S3012" s="13">
        <f>(((Table2[[#This Row],[launched_at]]/60)/60)/24)+DATE(1970,1,1)</f>
        <v>41996.832395833335</v>
      </c>
      <c r="T3012" s="13">
        <f>(((Table2[[#This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Table2[[#This Row],[pledged]]/Table2[[#This Row],[goal]]</f>
        <v>1.2366666666666666</v>
      </c>
      <c r="P3013" s="8">
        <f>Table2[[#This Row],[pledged]]/Table2[[#This Row],[backers_count]]</f>
        <v>14.84</v>
      </c>
      <c r="Q3013" t="str">
        <f>LEFT(Table2[[#This Row],[Category and Sub-Category]],FIND("/",Table2[[#This Row],[Category and Sub-Category]],1)-1)</f>
        <v>theater</v>
      </c>
      <c r="R3013" t="str">
        <f>RIGHT(Table2[[#This Row],[Category and Sub-Category]],LEN(Table2[[#This Row],[Category and Sub-Category]])-FIND("/",Table2[[#This Row],[Category and Sub-Category]],1))</f>
        <v>spaces</v>
      </c>
      <c r="S3013" s="13">
        <f>(((Table2[[#This Row],[launched_at]]/60)/60)/24)+DATE(1970,1,1)</f>
        <v>42334.468935185185</v>
      </c>
      <c r="T3013" s="13">
        <f>(((Table2[[#This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Table2[[#This Row],[pledged]]/Table2[[#This Row],[goal]]</f>
        <v>1.1712499999999999</v>
      </c>
      <c r="P3014" s="8">
        <f>Table2[[#This Row],[pledged]]/Table2[[#This Row],[backers_count]]</f>
        <v>85.181818181818187</v>
      </c>
      <c r="Q3014" t="str">
        <f>LEFT(Table2[[#This Row],[Category and Sub-Category]],FIND("/",Table2[[#This Row],[Category and Sub-Category]],1)-1)</f>
        <v>theater</v>
      </c>
      <c r="R3014" t="str">
        <f>RIGHT(Table2[[#This Row],[Category and Sub-Category]],LEN(Table2[[#This Row],[Category and Sub-Category]])-FIND("/",Table2[[#This Row],[Category and Sub-Category]],1))</f>
        <v>spaces</v>
      </c>
      <c r="S3014" s="13">
        <f>(((Table2[[#This Row],[launched_at]]/60)/60)/24)+DATE(1970,1,1)</f>
        <v>42024.702893518523</v>
      </c>
      <c r="T3014" s="13">
        <f>(((Table2[[#This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Table2[[#This Row],[pledged]]/Table2[[#This Row],[goal]]</f>
        <v>1.5696000000000001</v>
      </c>
      <c r="P3015" s="8">
        <f>Table2[[#This Row],[pledged]]/Table2[[#This Row],[backers_count]]</f>
        <v>146.69158878504672</v>
      </c>
      <c r="Q3015" t="str">
        <f>LEFT(Table2[[#This Row],[Category and Sub-Category]],FIND("/",Table2[[#This Row],[Category and Sub-Category]],1)-1)</f>
        <v>theater</v>
      </c>
      <c r="R3015" t="str">
        <f>RIGHT(Table2[[#This Row],[Category and Sub-Category]],LEN(Table2[[#This Row],[Category and Sub-Category]])-FIND("/",Table2[[#This Row],[Category and Sub-Category]],1))</f>
        <v>spaces</v>
      </c>
      <c r="S3015" s="13">
        <f>(((Table2[[#This Row],[launched_at]]/60)/60)/24)+DATE(1970,1,1)</f>
        <v>42146.836215277777</v>
      </c>
      <c r="T3015" s="13">
        <f>(((Table2[[#This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Table2[[#This Row],[pledged]]/Table2[[#This Row],[goal]]</f>
        <v>1.13104</v>
      </c>
      <c r="P3016" s="8">
        <f>Table2[[#This Row],[pledged]]/Table2[[#This Row],[backers_count]]</f>
        <v>50.764811490125673</v>
      </c>
      <c r="Q3016" t="str">
        <f>LEFT(Table2[[#This Row],[Category and Sub-Category]],FIND("/",Table2[[#This Row],[Category and Sub-Category]],1)-1)</f>
        <v>theater</v>
      </c>
      <c r="R3016" t="str">
        <f>RIGHT(Table2[[#This Row],[Category and Sub-Category]],LEN(Table2[[#This Row],[Category and Sub-Category]])-FIND("/",Table2[[#This Row],[Category and Sub-Category]],1))</f>
        <v>spaces</v>
      </c>
      <c r="S3016" s="13">
        <f>(((Table2[[#This Row],[launched_at]]/60)/60)/24)+DATE(1970,1,1)</f>
        <v>41920.123611111114</v>
      </c>
      <c r="T3016" s="13">
        <f>(((Table2[[#This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Table2[[#This Row],[pledged]]/Table2[[#This Row],[goal]]</f>
        <v>1.0317647058823529</v>
      </c>
      <c r="P3017" s="8">
        <f>Table2[[#This Row],[pledged]]/Table2[[#This Row],[backers_count]]</f>
        <v>87.7</v>
      </c>
      <c r="Q3017" t="str">
        <f>LEFT(Table2[[#This Row],[Category and Sub-Category]],FIND("/",Table2[[#This Row],[Category and Sub-Category]],1)-1)</f>
        <v>theater</v>
      </c>
      <c r="R3017" t="str">
        <f>RIGHT(Table2[[#This Row],[Category and Sub-Category]],LEN(Table2[[#This Row],[Category and Sub-Category]])-FIND("/",Table2[[#This Row],[Category and Sub-Category]],1))</f>
        <v>spaces</v>
      </c>
      <c r="S3017" s="13">
        <f>(((Table2[[#This Row],[launched_at]]/60)/60)/24)+DATE(1970,1,1)</f>
        <v>41785.72729166667</v>
      </c>
      <c r="T3017" s="13">
        <f>(((Table2[[#This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Table2[[#This Row],[pledged]]/Table2[[#This Row],[goal]]</f>
        <v>1.0261176470588236</v>
      </c>
      <c r="P3018" s="8">
        <f>Table2[[#This Row],[pledged]]/Table2[[#This Row],[backers_count]]</f>
        <v>242.27777777777777</v>
      </c>
      <c r="Q3018" t="str">
        <f>LEFT(Table2[[#This Row],[Category and Sub-Category]],FIND("/",Table2[[#This Row],[Category and Sub-Category]],1)-1)</f>
        <v>theater</v>
      </c>
      <c r="R3018" t="str">
        <f>RIGHT(Table2[[#This Row],[Category and Sub-Category]],LEN(Table2[[#This Row],[Category and Sub-Category]])-FIND("/",Table2[[#This Row],[Category and Sub-Category]],1))</f>
        <v>spaces</v>
      </c>
      <c r="S3018" s="13">
        <f>(((Table2[[#This Row],[launched_at]]/60)/60)/24)+DATE(1970,1,1)</f>
        <v>41778.548055555555</v>
      </c>
      <c r="T3018" s="13">
        <f>(((Table2[[#This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Table2[[#This Row],[pledged]]/Table2[[#This Row],[goal]]</f>
        <v>1.0584090909090909</v>
      </c>
      <c r="P3019" s="8">
        <f>Table2[[#This Row],[pledged]]/Table2[[#This Row],[backers_count]]</f>
        <v>146.44654088050314</v>
      </c>
      <c r="Q3019" t="str">
        <f>LEFT(Table2[[#This Row],[Category and Sub-Category]],FIND("/",Table2[[#This Row],[Category and Sub-Category]],1)-1)</f>
        <v>theater</v>
      </c>
      <c r="R3019" t="str">
        <f>RIGHT(Table2[[#This Row],[Category and Sub-Category]],LEN(Table2[[#This Row],[Category and Sub-Category]])-FIND("/",Table2[[#This Row],[Category and Sub-Category]],1))</f>
        <v>spaces</v>
      </c>
      <c r="S3019" s="13">
        <f>(((Table2[[#This Row],[launched_at]]/60)/60)/24)+DATE(1970,1,1)</f>
        <v>41841.850034722222</v>
      </c>
      <c r="T3019" s="13">
        <f>(((Table2[[#This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Table2[[#This Row],[pledged]]/Table2[[#This Row],[goal]]</f>
        <v>1.0071428571428571</v>
      </c>
      <c r="P3020" s="8">
        <f>Table2[[#This Row],[pledged]]/Table2[[#This Row],[backers_count]]</f>
        <v>103.17073170731707</v>
      </c>
      <c r="Q3020" t="str">
        <f>LEFT(Table2[[#This Row],[Category and Sub-Category]],FIND("/",Table2[[#This Row],[Category and Sub-Category]],1)-1)</f>
        <v>theater</v>
      </c>
      <c r="R3020" t="str">
        <f>RIGHT(Table2[[#This Row],[Category and Sub-Category]],LEN(Table2[[#This Row],[Category and Sub-Category]])-FIND("/",Table2[[#This Row],[Category and Sub-Category]],1))</f>
        <v>spaces</v>
      </c>
      <c r="S3020" s="13">
        <f>(((Table2[[#This Row],[launched_at]]/60)/60)/24)+DATE(1970,1,1)</f>
        <v>42163.29833333334</v>
      </c>
      <c r="T3020" s="13">
        <f>(((Table2[[#This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Table2[[#This Row],[pledged]]/Table2[[#This Row],[goal]]</f>
        <v>1.2123333333333333</v>
      </c>
      <c r="P3021" s="8">
        <f>Table2[[#This Row],[pledged]]/Table2[[#This Row],[backers_count]]</f>
        <v>80.464601769911511</v>
      </c>
      <c r="Q3021" t="str">
        <f>LEFT(Table2[[#This Row],[Category and Sub-Category]],FIND("/",Table2[[#This Row],[Category and Sub-Category]],1)-1)</f>
        <v>theater</v>
      </c>
      <c r="R3021" t="str">
        <f>RIGHT(Table2[[#This Row],[Category and Sub-Category]],LEN(Table2[[#This Row],[Category and Sub-Category]])-FIND("/",Table2[[#This Row],[Category and Sub-Category]],1))</f>
        <v>spaces</v>
      </c>
      <c r="S3021" s="13">
        <f>(((Table2[[#This Row],[launched_at]]/60)/60)/24)+DATE(1970,1,1)</f>
        <v>41758.833564814813</v>
      </c>
      <c r="T3021" s="13">
        <f>(((Table2[[#This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Table2[[#This Row],[pledged]]/Table2[[#This Row],[goal]]</f>
        <v>1.0057142857142858</v>
      </c>
      <c r="P3022" s="8">
        <f>Table2[[#This Row],[pledged]]/Table2[[#This Row],[backers_count]]</f>
        <v>234.66666666666666</v>
      </c>
      <c r="Q3022" t="str">
        <f>LEFT(Table2[[#This Row],[Category and Sub-Category]],FIND("/",Table2[[#This Row],[Category and Sub-Category]],1)-1)</f>
        <v>theater</v>
      </c>
      <c r="R3022" t="str">
        <f>RIGHT(Table2[[#This Row],[Category and Sub-Category]],LEN(Table2[[#This Row],[Category and Sub-Category]])-FIND("/",Table2[[#This Row],[Category and Sub-Category]],1))</f>
        <v>spaces</v>
      </c>
      <c r="S3022" s="13">
        <f>(((Table2[[#This Row],[launched_at]]/60)/60)/24)+DATE(1970,1,1)</f>
        <v>42170.846446759257</v>
      </c>
      <c r="T3022" s="13">
        <f>(((Table2[[#This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Table2[[#This Row],[pledged]]/Table2[[#This Row],[goal]]</f>
        <v>1.1602222222222223</v>
      </c>
      <c r="P3023" s="8">
        <f>Table2[[#This Row],[pledged]]/Table2[[#This Row],[backers_count]]</f>
        <v>50.689320388349515</v>
      </c>
      <c r="Q3023" t="str">
        <f>LEFT(Table2[[#This Row],[Category and Sub-Category]],FIND("/",Table2[[#This Row],[Category and Sub-Category]],1)-1)</f>
        <v>theater</v>
      </c>
      <c r="R3023" t="str">
        <f>RIGHT(Table2[[#This Row],[Category and Sub-Category]],LEN(Table2[[#This Row],[Category and Sub-Category]])-FIND("/",Table2[[#This Row],[Category and Sub-Category]],1))</f>
        <v>spaces</v>
      </c>
      <c r="S3023" s="13">
        <f>(((Table2[[#This Row],[launched_at]]/60)/60)/24)+DATE(1970,1,1)</f>
        <v>42660.618854166663</v>
      </c>
      <c r="T3023" s="13">
        <f>(((Table2[[#This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Table2[[#This Row],[pledged]]/Table2[[#This Row],[goal]]</f>
        <v>1.0087999999999999</v>
      </c>
      <c r="P3024" s="8">
        <f>Table2[[#This Row],[pledged]]/Table2[[#This Row],[backers_count]]</f>
        <v>162.70967741935485</v>
      </c>
      <c r="Q3024" t="str">
        <f>LEFT(Table2[[#This Row],[Category and Sub-Category]],FIND("/",Table2[[#This Row],[Category and Sub-Category]],1)-1)</f>
        <v>theater</v>
      </c>
      <c r="R3024" t="str">
        <f>RIGHT(Table2[[#This Row],[Category and Sub-Category]],LEN(Table2[[#This Row],[Category and Sub-Category]])-FIND("/",Table2[[#This Row],[Category and Sub-Category]],1))</f>
        <v>spaces</v>
      </c>
      <c r="S3024" s="13">
        <f>(((Table2[[#This Row],[launched_at]]/60)/60)/24)+DATE(1970,1,1)</f>
        <v>42564.95380787037</v>
      </c>
      <c r="T3024" s="13">
        <f>(((Table2[[#This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Table2[[#This Row],[pledged]]/Table2[[#This Row],[goal]]</f>
        <v>1.03</v>
      </c>
      <c r="P3025" s="8">
        <f>Table2[[#This Row],[pledged]]/Table2[[#This Row],[backers_count]]</f>
        <v>120.16666666666667</v>
      </c>
      <c r="Q3025" t="str">
        <f>LEFT(Table2[[#This Row],[Category and Sub-Category]],FIND("/",Table2[[#This Row],[Category and Sub-Category]],1)-1)</f>
        <v>theater</v>
      </c>
      <c r="R3025" t="str">
        <f>RIGHT(Table2[[#This Row],[Category and Sub-Category]],LEN(Table2[[#This Row],[Category and Sub-Category]])-FIND("/",Table2[[#This Row],[Category and Sub-Category]],1))</f>
        <v>spaces</v>
      </c>
      <c r="S3025" s="13">
        <f>(((Table2[[#This Row],[launched_at]]/60)/60)/24)+DATE(1970,1,1)</f>
        <v>42121.675763888896</v>
      </c>
      <c r="T3025" s="13">
        <f>(((Table2[[#This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Table2[[#This Row],[pledged]]/Table2[[#This Row],[goal]]</f>
        <v>2.4641999999999999</v>
      </c>
      <c r="P3026" s="8">
        <f>Table2[[#This Row],[pledged]]/Table2[[#This Row],[backers_count]]</f>
        <v>67.697802197802204</v>
      </c>
      <c r="Q3026" t="str">
        <f>LEFT(Table2[[#This Row],[Category and Sub-Category]],FIND("/",Table2[[#This Row],[Category and Sub-Category]],1)-1)</f>
        <v>theater</v>
      </c>
      <c r="R3026" t="str">
        <f>RIGHT(Table2[[#This Row],[Category and Sub-Category]],LEN(Table2[[#This Row],[Category and Sub-Category]])-FIND("/",Table2[[#This Row],[Category and Sub-Category]],1))</f>
        <v>spaces</v>
      </c>
      <c r="S3026" s="13">
        <f>(((Table2[[#This Row],[launched_at]]/60)/60)/24)+DATE(1970,1,1)</f>
        <v>41158.993923611109</v>
      </c>
      <c r="T3026" s="13">
        <f>(((Table2[[#This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Table2[[#This Row],[pledged]]/Table2[[#This Row],[goal]]</f>
        <v>3.0219999999999998</v>
      </c>
      <c r="P3027" s="8">
        <f>Table2[[#This Row],[pledged]]/Table2[[#This Row],[backers_count]]</f>
        <v>52.103448275862071</v>
      </c>
      <c r="Q3027" t="str">
        <f>LEFT(Table2[[#This Row],[Category and Sub-Category]],FIND("/",Table2[[#This Row],[Category and Sub-Category]],1)-1)</f>
        <v>theater</v>
      </c>
      <c r="R3027" t="str">
        <f>RIGHT(Table2[[#This Row],[Category and Sub-Category]],LEN(Table2[[#This Row],[Category and Sub-Category]])-FIND("/",Table2[[#This Row],[Category and Sub-Category]],1))</f>
        <v>spaces</v>
      </c>
      <c r="S3027" s="13">
        <f>(((Table2[[#This Row],[launched_at]]/60)/60)/24)+DATE(1970,1,1)</f>
        <v>41761.509409722225</v>
      </c>
      <c r="T3027" s="13">
        <f>(((Table2[[#This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Table2[[#This Row],[pledged]]/Table2[[#This Row],[goal]]</f>
        <v>1.4333333333333333</v>
      </c>
      <c r="P3028" s="8">
        <f>Table2[[#This Row],[pledged]]/Table2[[#This Row],[backers_count]]</f>
        <v>51.6</v>
      </c>
      <c r="Q3028" t="str">
        <f>LEFT(Table2[[#This Row],[Category and Sub-Category]],FIND("/",Table2[[#This Row],[Category and Sub-Category]],1)-1)</f>
        <v>theater</v>
      </c>
      <c r="R3028" t="str">
        <f>RIGHT(Table2[[#This Row],[Category and Sub-Category]],LEN(Table2[[#This Row],[Category and Sub-Category]])-FIND("/",Table2[[#This Row],[Category and Sub-Category]],1))</f>
        <v>spaces</v>
      </c>
      <c r="S3028" s="13">
        <f>(((Table2[[#This Row],[launched_at]]/60)/60)/24)+DATE(1970,1,1)</f>
        <v>42783.459398148145</v>
      </c>
      <c r="T3028" s="13">
        <f>(((Table2[[#This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Table2[[#This Row],[pledged]]/Table2[[#This Row],[goal]]</f>
        <v>1.3144</v>
      </c>
      <c r="P3029" s="8">
        <f>Table2[[#This Row],[pledged]]/Table2[[#This Row],[backers_count]]</f>
        <v>164.3</v>
      </c>
      <c r="Q3029" t="str">
        <f>LEFT(Table2[[#This Row],[Category and Sub-Category]],FIND("/",Table2[[#This Row],[Category and Sub-Category]],1)-1)</f>
        <v>theater</v>
      </c>
      <c r="R3029" t="str">
        <f>RIGHT(Table2[[#This Row],[Category and Sub-Category]],LEN(Table2[[#This Row],[Category and Sub-Category]])-FIND("/",Table2[[#This Row],[Category and Sub-Category]],1))</f>
        <v>spaces</v>
      </c>
      <c r="S3029" s="13">
        <f>(((Table2[[#This Row],[launched_at]]/60)/60)/24)+DATE(1970,1,1)</f>
        <v>42053.704293981486</v>
      </c>
      <c r="T3029" s="13">
        <f>(((Table2[[#This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Table2[[#This Row],[pledged]]/Table2[[#This Row],[goal]]</f>
        <v>1.6801999999999999</v>
      </c>
      <c r="P3030" s="8">
        <f>Table2[[#This Row],[pledged]]/Table2[[#This Row],[backers_count]]</f>
        <v>84.858585858585855</v>
      </c>
      <c r="Q3030" t="str">
        <f>LEFT(Table2[[#This Row],[Category and Sub-Category]],FIND("/",Table2[[#This Row],[Category and Sub-Category]],1)-1)</f>
        <v>theater</v>
      </c>
      <c r="R3030" t="str">
        <f>RIGHT(Table2[[#This Row],[Category and Sub-Category]],LEN(Table2[[#This Row],[Category and Sub-Category]])-FIND("/",Table2[[#This Row],[Category and Sub-Category]],1))</f>
        <v>spaces</v>
      </c>
      <c r="S3030" s="13">
        <f>(((Table2[[#This Row],[launched_at]]/60)/60)/24)+DATE(1970,1,1)</f>
        <v>42567.264178240745</v>
      </c>
      <c r="T3030" s="13">
        <f>(((Table2[[#This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Table2[[#This Row],[pledged]]/Table2[[#This Row],[goal]]</f>
        <v>1.0967666666666667</v>
      </c>
      <c r="P3031" s="8">
        <f>Table2[[#This Row],[pledged]]/Table2[[#This Row],[backers_count]]</f>
        <v>94.548850574712645</v>
      </c>
      <c r="Q3031" t="str">
        <f>LEFT(Table2[[#This Row],[Category and Sub-Category]],FIND("/",Table2[[#This Row],[Category and Sub-Category]],1)-1)</f>
        <v>theater</v>
      </c>
      <c r="R3031" t="str">
        <f>RIGHT(Table2[[#This Row],[Category and Sub-Category]],LEN(Table2[[#This Row],[Category and Sub-Category]])-FIND("/",Table2[[#This Row],[Category and Sub-Category]],1))</f>
        <v>spaces</v>
      </c>
      <c r="S3031" s="13">
        <f>(((Table2[[#This Row],[launched_at]]/60)/60)/24)+DATE(1970,1,1)</f>
        <v>41932.708877314813</v>
      </c>
      <c r="T3031" s="13">
        <f>(((Table2[[#This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Table2[[#This Row],[pledged]]/Table2[[#This Row],[goal]]</f>
        <v>1.0668571428571429</v>
      </c>
      <c r="P3032" s="8">
        <f>Table2[[#This Row],[pledged]]/Table2[[#This Row],[backers_count]]</f>
        <v>45.536585365853661</v>
      </c>
      <c r="Q3032" t="str">
        <f>LEFT(Table2[[#This Row],[Category and Sub-Category]],FIND("/",Table2[[#This Row],[Category and Sub-Category]],1)-1)</f>
        <v>theater</v>
      </c>
      <c r="R3032" t="str">
        <f>RIGHT(Table2[[#This Row],[Category and Sub-Category]],LEN(Table2[[#This Row],[Category and Sub-Category]])-FIND("/",Table2[[#This Row],[Category and Sub-Category]],1))</f>
        <v>spaces</v>
      </c>
      <c r="S3032" s="13">
        <f>(((Table2[[#This Row],[launched_at]]/60)/60)/24)+DATE(1970,1,1)</f>
        <v>42233.747349537036</v>
      </c>
      <c r="T3032" s="13">
        <f>(((Table2[[#This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Table2[[#This Row],[pledged]]/Table2[[#This Row],[goal]]</f>
        <v>1</v>
      </c>
      <c r="P3033" s="8">
        <f>Table2[[#This Row],[pledged]]/Table2[[#This Row],[backers_count]]</f>
        <v>51.724137931034484</v>
      </c>
      <c r="Q3033" t="str">
        <f>LEFT(Table2[[#This Row],[Category and Sub-Category]],FIND("/",Table2[[#This Row],[Category and Sub-Category]],1)-1)</f>
        <v>theater</v>
      </c>
      <c r="R3033" t="str">
        <f>RIGHT(Table2[[#This Row],[Category and Sub-Category]],LEN(Table2[[#This Row],[Category and Sub-Category]])-FIND("/",Table2[[#This Row],[Category and Sub-Category]],1))</f>
        <v>spaces</v>
      </c>
      <c r="S3033" s="13">
        <f>(((Table2[[#This Row],[launched_at]]/60)/60)/24)+DATE(1970,1,1)</f>
        <v>42597.882488425923</v>
      </c>
      <c r="T3033" s="13">
        <f>(((Table2[[#This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Table2[[#This Row],[pledged]]/Table2[[#This Row],[goal]]</f>
        <v>1.272</v>
      </c>
      <c r="P3034" s="8">
        <f>Table2[[#This Row],[pledged]]/Table2[[#This Row],[backers_count]]</f>
        <v>50.88</v>
      </c>
      <c r="Q3034" t="str">
        <f>LEFT(Table2[[#This Row],[Category and Sub-Category]],FIND("/",Table2[[#This Row],[Category and Sub-Category]],1)-1)</f>
        <v>theater</v>
      </c>
      <c r="R3034" t="str">
        <f>RIGHT(Table2[[#This Row],[Category and Sub-Category]],LEN(Table2[[#This Row],[Category and Sub-Category]])-FIND("/",Table2[[#This Row],[Category and Sub-Category]],1))</f>
        <v>spaces</v>
      </c>
      <c r="S3034" s="13">
        <f>(((Table2[[#This Row],[launched_at]]/60)/60)/24)+DATE(1970,1,1)</f>
        <v>42228.044664351852</v>
      </c>
      <c r="T3034" s="13">
        <f>(((Table2[[#This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Table2[[#This Row],[pledged]]/Table2[[#This Row],[goal]]</f>
        <v>1.4653333333333334</v>
      </c>
      <c r="P3035" s="8">
        <f>Table2[[#This Row],[pledged]]/Table2[[#This Row],[backers_count]]</f>
        <v>191.13043478260869</v>
      </c>
      <c r="Q3035" t="str">
        <f>LEFT(Table2[[#This Row],[Category and Sub-Category]],FIND("/",Table2[[#This Row],[Category and Sub-Category]],1)-1)</f>
        <v>theater</v>
      </c>
      <c r="R3035" t="str">
        <f>RIGHT(Table2[[#This Row],[Category and Sub-Category]],LEN(Table2[[#This Row],[Category and Sub-Category]])-FIND("/",Table2[[#This Row],[Category and Sub-Category]],1))</f>
        <v>spaces</v>
      </c>
      <c r="S3035" s="13">
        <f>(((Table2[[#This Row],[launched_at]]/60)/60)/24)+DATE(1970,1,1)</f>
        <v>42570.110243055555</v>
      </c>
      <c r="T3035" s="13">
        <f>(((Table2[[#This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Table2[[#This Row],[pledged]]/Table2[[#This Row],[goal]]</f>
        <v>1.1253599999999999</v>
      </c>
      <c r="P3036" s="8">
        <f>Table2[[#This Row],[pledged]]/Table2[[#This Row],[backers_count]]</f>
        <v>89.314285714285717</v>
      </c>
      <c r="Q3036" t="str">
        <f>LEFT(Table2[[#This Row],[Category and Sub-Category]],FIND("/",Table2[[#This Row],[Category and Sub-Category]],1)-1)</f>
        <v>theater</v>
      </c>
      <c r="R3036" t="str">
        <f>RIGHT(Table2[[#This Row],[Category and Sub-Category]],LEN(Table2[[#This Row],[Category and Sub-Category]])-FIND("/",Table2[[#This Row],[Category and Sub-Category]],1))</f>
        <v>spaces</v>
      </c>
      <c r="S3036" s="13">
        <f>(((Table2[[#This Row],[launched_at]]/60)/60)/24)+DATE(1970,1,1)</f>
        <v>42644.535358796296</v>
      </c>
      <c r="T3036" s="13">
        <f>(((Table2[[#This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Table2[[#This Row],[pledged]]/Table2[[#This Row],[goal]]</f>
        <v>1.0878684000000001</v>
      </c>
      <c r="P3037" s="8">
        <f>Table2[[#This Row],[pledged]]/Table2[[#This Row],[backers_count]]</f>
        <v>88.588631921824103</v>
      </c>
      <c r="Q3037" t="str">
        <f>LEFT(Table2[[#This Row],[Category and Sub-Category]],FIND("/",Table2[[#This Row],[Category and Sub-Category]],1)-1)</f>
        <v>theater</v>
      </c>
      <c r="R3037" t="str">
        <f>RIGHT(Table2[[#This Row],[Category and Sub-Category]],LEN(Table2[[#This Row],[Category and Sub-Category]])-FIND("/",Table2[[#This Row],[Category and Sub-Category]],1))</f>
        <v>spaces</v>
      </c>
      <c r="S3037" s="13">
        <f>(((Table2[[#This Row],[launched_at]]/60)/60)/24)+DATE(1970,1,1)</f>
        <v>41368.560289351852</v>
      </c>
      <c r="T3037" s="13">
        <f>(((Table2[[#This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Table2[[#This Row],[pledged]]/Table2[[#This Row],[goal]]</f>
        <v>1.26732</v>
      </c>
      <c r="P3038" s="8">
        <f>Table2[[#This Row],[pledged]]/Table2[[#This Row],[backers_count]]</f>
        <v>96.300911854103347</v>
      </c>
      <c r="Q3038" t="str">
        <f>LEFT(Table2[[#This Row],[Category and Sub-Category]],FIND("/",Table2[[#This Row],[Category and Sub-Category]],1)-1)</f>
        <v>theater</v>
      </c>
      <c r="R3038" t="str">
        <f>RIGHT(Table2[[#This Row],[Category and Sub-Category]],LEN(Table2[[#This Row],[Category and Sub-Category]])-FIND("/",Table2[[#This Row],[Category and Sub-Category]],1))</f>
        <v>spaces</v>
      </c>
      <c r="S3038" s="13">
        <f>(((Table2[[#This Row],[launched_at]]/60)/60)/24)+DATE(1970,1,1)</f>
        <v>41466.785231481481</v>
      </c>
      <c r="T3038" s="13">
        <f>(((Table2[[#This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Table2[[#This Row],[pledged]]/Table2[[#This Row],[goal]]</f>
        <v>2.1320000000000001</v>
      </c>
      <c r="P3039" s="8">
        <f>Table2[[#This Row],[pledged]]/Table2[[#This Row],[backers_count]]</f>
        <v>33.3125</v>
      </c>
      <c r="Q3039" t="str">
        <f>LEFT(Table2[[#This Row],[Category and Sub-Category]],FIND("/",Table2[[#This Row],[Category and Sub-Category]],1)-1)</f>
        <v>theater</v>
      </c>
      <c r="R3039" t="str">
        <f>RIGHT(Table2[[#This Row],[Category and Sub-Category]],LEN(Table2[[#This Row],[Category and Sub-Category]])-FIND("/",Table2[[#This Row],[Category and Sub-Category]],1))</f>
        <v>spaces</v>
      </c>
      <c r="S3039" s="13">
        <f>(((Table2[[#This Row],[launched_at]]/60)/60)/24)+DATE(1970,1,1)</f>
        <v>40378.893206018518</v>
      </c>
      <c r="T3039" s="13">
        <f>(((Table2[[#This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Table2[[#This Row],[pledged]]/Table2[[#This Row],[goal]]</f>
        <v>1.0049999999999999</v>
      </c>
      <c r="P3040" s="8">
        <f>Table2[[#This Row],[pledged]]/Table2[[#This Row],[backers_count]]</f>
        <v>37.222222222222221</v>
      </c>
      <c r="Q3040" t="str">
        <f>LEFT(Table2[[#This Row],[Category and Sub-Category]],FIND("/",Table2[[#This Row],[Category and Sub-Category]],1)-1)</f>
        <v>theater</v>
      </c>
      <c r="R3040" t="str">
        <f>RIGHT(Table2[[#This Row],[Category and Sub-Category]],LEN(Table2[[#This Row],[Category and Sub-Category]])-FIND("/",Table2[[#This Row],[Category and Sub-Category]],1))</f>
        <v>spaces</v>
      </c>
      <c r="S3040" s="13">
        <f>(((Table2[[#This Row],[launched_at]]/60)/60)/24)+DATE(1970,1,1)</f>
        <v>42373.252280092594</v>
      </c>
      <c r="T3040" s="13">
        <f>(((Table2[[#This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Table2[[#This Row],[pledged]]/Table2[[#This Row],[goal]]</f>
        <v>1.0871389999999999</v>
      </c>
      <c r="P3041" s="8">
        <f>Table2[[#This Row],[pledged]]/Table2[[#This Row],[backers_count]]</f>
        <v>92.130423728813554</v>
      </c>
      <c r="Q3041" t="str">
        <f>LEFT(Table2[[#This Row],[Category and Sub-Category]],FIND("/",Table2[[#This Row],[Category and Sub-Category]],1)-1)</f>
        <v>theater</v>
      </c>
      <c r="R3041" t="str">
        <f>RIGHT(Table2[[#This Row],[Category and Sub-Category]],LEN(Table2[[#This Row],[Category and Sub-Category]])-FIND("/",Table2[[#This Row],[Category and Sub-Category]],1))</f>
        <v>spaces</v>
      </c>
      <c r="S3041" s="13">
        <f>(((Table2[[#This Row],[launched_at]]/60)/60)/24)+DATE(1970,1,1)</f>
        <v>41610.794421296298</v>
      </c>
      <c r="T3041" s="13">
        <f>(((Table2[[#This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Table2[[#This Row],[pledged]]/Table2[[#This Row],[goal]]</f>
        <v>1.075</v>
      </c>
      <c r="P3042" s="8">
        <f>Table2[[#This Row],[pledged]]/Table2[[#This Row],[backers_count]]</f>
        <v>76.785714285714292</v>
      </c>
      <c r="Q3042" t="str">
        <f>LEFT(Table2[[#This Row],[Category and Sub-Category]],FIND("/",Table2[[#This Row],[Category and Sub-Category]],1)-1)</f>
        <v>theater</v>
      </c>
      <c r="R3042" t="str">
        <f>RIGHT(Table2[[#This Row],[Category and Sub-Category]],LEN(Table2[[#This Row],[Category and Sub-Category]])-FIND("/",Table2[[#This Row],[Category and Sub-Category]],1))</f>
        <v>spaces</v>
      </c>
      <c r="S3042" s="13">
        <f>(((Table2[[#This Row],[launched_at]]/60)/60)/24)+DATE(1970,1,1)</f>
        <v>42177.791909722218</v>
      </c>
      <c r="T3042" s="13">
        <f>(((Table2[[#This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Table2[[#This Row],[pledged]]/Table2[[#This Row],[goal]]</f>
        <v>1.1048192771084338</v>
      </c>
      <c r="P3043" s="8">
        <f>Table2[[#This Row],[pledged]]/Table2[[#This Row],[backers_count]]</f>
        <v>96.526315789473685</v>
      </c>
      <c r="Q3043" t="str">
        <f>LEFT(Table2[[#This Row],[Category and Sub-Category]],FIND("/",Table2[[#This Row],[Category and Sub-Category]],1)-1)</f>
        <v>theater</v>
      </c>
      <c r="R3043" t="str">
        <f>RIGHT(Table2[[#This Row],[Category and Sub-Category]],LEN(Table2[[#This Row],[Category and Sub-Category]])-FIND("/",Table2[[#This Row],[Category and Sub-Category]],1))</f>
        <v>spaces</v>
      </c>
      <c r="S3043" s="13">
        <f>(((Table2[[#This Row],[launched_at]]/60)/60)/24)+DATE(1970,1,1)</f>
        <v>42359.868611111116</v>
      </c>
      <c r="T3043" s="13">
        <f>(((Table2[[#This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Table2[[#This Row],[pledged]]/Table2[[#This Row],[goal]]</f>
        <v>1.28</v>
      </c>
      <c r="P3044" s="8">
        <f>Table2[[#This Row],[pledged]]/Table2[[#This Row],[backers_count]]</f>
        <v>51.891891891891895</v>
      </c>
      <c r="Q3044" t="str">
        <f>LEFT(Table2[[#This Row],[Category and Sub-Category]],FIND("/",Table2[[#This Row],[Category and Sub-Category]],1)-1)</f>
        <v>theater</v>
      </c>
      <c r="R3044" t="str">
        <f>RIGHT(Table2[[#This Row],[Category and Sub-Category]],LEN(Table2[[#This Row],[Category and Sub-Category]])-FIND("/",Table2[[#This Row],[Category and Sub-Category]],1))</f>
        <v>spaces</v>
      </c>
      <c r="S3044" s="13">
        <f>(((Table2[[#This Row],[launched_at]]/60)/60)/24)+DATE(1970,1,1)</f>
        <v>42253.688043981485</v>
      </c>
      <c r="T3044" s="13">
        <f>(((Table2[[#This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Table2[[#This Row],[pledged]]/Table2[[#This Row],[goal]]</f>
        <v>1.1000666666666667</v>
      </c>
      <c r="P3045" s="8">
        <f>Table2[[#This Row],[pledged]]/Table2[[#This Row],[backers_count]]</f>
        <v>128.9140625</v>
      </c>
      <c r="Q3045" t="str">
        <f>LEFT(Table2[[#This Row],[Category and Sub-Category]],FIND("/",Table2[[#This Row],[Category and Sub-Category]],1)-1)</f>
        <v>theater</v>
      </c>
      <c r="R3045" t="str">
        <f>RIGHT(Table2[[#This Row],[Category and Sub-Category]],LEN(Table2[[#This Row],[Category and Sub-Category]])-FIND("/",Table2[[#This Row],[Category and Sub-Category]],1))</f>
        <v>spaces</v>
      </c>
      <c r="S3045" s="13">
        <f>(((Table2[[#This Row],[launched_at]]/60)/60)/24)+DATE(1970,1,1)</f>
        <v>42083.070590277777</v>
      </c>
      <c r="T3045" s="13">
        <f>(((Table2[[#This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Table2[[#This Row],[pledged]]/Table2[[#This Row],[goal]]</f>
        <v>1.0934166666666667</v>
      </c>
      <c r="P3046" s="8">
        <f>Table2[[#This Row],[pledged]]/Table2[[#This Row],[backers_count]]</f>
        <v>84.108974358974365</v>
      </c>
      <c r="Q3046" t="str">
        <f>LEFT(Table2[[#This Row],[Category and Sub-Category]],FIND("/",Table2[[#This Row],[Category and Sub-Category]],1)-1)</f>
        <v>theater</v>
      </c>
      <c r="R3046" t="str">
        <f>RIGHT(Table2[[#This Row],[Category and Sub-Category]],LEN(Table2[[#This Row],[Category and Sub-Category]])-FIND("/",Table2[[#This Row],[Category and Sub-Category]],1))</f>
        <v>spaces</v>
      </c>
      <c r="S3046" s="13">
        <f>(((Table2[[#This Row],[launched_at]]/60)/60)/24)+DATE(1970,1,1)</f>
        <v>42387.7268287037</v>
      </c>
      <c r="T3046" s="13">
        <f>(((Table2[[#This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Table2[[#This Row],[pledged]]/Table2[[#This Row],[goal]]</f>
        <v>1.3270650000000002</v>
      </c>
      <c r="P3047" s="8">
        <f>Table2[[#This Row],[pledged]]/Table2[[#This Row],[backers_count]]</f>
        <v>82.941562500000003</v>
      </c>
      <c r="Q3047" t="str">
        <f>LEFT(Table2[[#This Row],[Category and Sub-Category]],FIND("/",Table2[[#This Row],[Category and Sub-Category]],1)-1)</f>
        <v>theater</v>
      </c>
      <c r="R3047" t="str">
        <f>RIGHT(Table2[[#This Row],[Category and Sub-Category]],LEN(Table2[[#This Row],[Category and Sub-Category]])-FIND("/",Table2[[#This Row],[Category and Sub-Category]],1))</f>
        <v>spaces</v>
      </c>
      <c r="S3047" s="13">
        <f>(((Table2[[#This Row],[launched_at]]/60)/60)/24)+DATE(1970,1,1)</f>
        <v>41843.155729166669</v>
      </c>
      <c r="T3047" s="13">
        <f>(((Table2[[#This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Table2[[#This Row],[pledged]]/Table2[[#This Row],[goal]]</f>
        <v>1.9084810126582279</v>
      </c>
      <c r="P3048" s="8">
        <f>Table2[[#This Row],[pledged]]/Table2[[#This Row],[backers_count]]</f>
        <v>259.94827586206895</v>
      </c>
      <c r="Q3048" t="str">
        <f>LEFT(Table2[[#This Row],[Category and Sub-Category]],FIND("/",Table2[[#This Row],[Category and Sub-Category]],1)-1)</f>
        <v>theater</v>
      </c>
      <c r="R3048" t="str">
        <f>RIGHT(Table2[[#This Row],[Category and Sub-Category]],LEN(Table2[[#This Row],[Category and Sub-Category]])-FIND("/",Table2[[#This Row],[Category and Sub-Category]],1))</f>
        <v>spaces</v>
      </c>
      <c r="S3048" s="13">
        <f>(((Table2[[#This Row],[launched_at]]/60)/60)/24)+DATE(1970,1,1)</f>
        <v>41862.803078703706</v>
      </c>
      <c r="T3048" s="13">
        <f>(((Table2[[#This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Table2[[#This Row],[pledged]]/Table2[[#This Row],[goal]]</f>
        <v>1.49</v>
      </c>
      <c r="P3049" s="8">
        <f>Table2[[#This Row],[pledged]]/Table2[[#This Row],[backers_count]]</f>
        <v>37.25</v>
      </c>
      <c r="Q3049" t="str">
        <f>LEFT(Table2[[#This Row],[Category and Sub-Category]],FIND("/",Table2[[#This Row],[Category and Sub-Category]],1)-1)</f>
        <v>theater</v>
      </c>
      <c r="R3049" t="str">
        <f>RIGHT(Table2[[#This Row],[Category and Sub-Category]],LEN(Table2[[#This Row],[Category and Sub-Category]])-FIND("/",Table2[[#This Row],[Category and Sub-Category]],1))</f>
        <v>spaces</v>
      </c>
      <c r="S3049" s="13">
        <f>(((Table2[[#This Row],[launched_at]]/60)/60)/24)+DATE(1970,1,1)</f>
        <v>42443.989050925928</v>
      </c>
      <c r="T3049" s="13">
        <f>(((Table2[[#This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Table2[[#This Row],[pledged]]/Table2[[#This Row],[goal]]</f>
        <v>1.6639999999999999</v>
      </c>
      <c r="P3050" s="8">
        <f>Table2[[#This Row],[pledged]]/Table2[[#This Row],[backers_count]]</f>
        <v>177.02127659574469</v>
      </c>
      <c r="Q3050" t="str">
        <f>LEFT(Table2[[#This Row],[Category and Sub-Category]],FIND("/",Table2[[#This Row],[Category and Sub-Category]],1)-1)</f>
        <v>theater</v>
      </c>
      <c r="R3050" t="str">
        <f>RIGHT(Table2[[#This Row],[Category and Sub-Category]],LEN(Table2[[#This Row],[Category and Sub-Category]])-FIND("/",Table2[[#This Row],[Category and Sub-Category]],1))</f>
        <v>spaces</v>
      </c>
      <c r="S3050" s="13">
        <f>(((Table2[[#This Row],[launched_at]]/60)/60)/24)+DATE(1970,1,1)</f>
        <v>41975.901180555549</v>
      </c>
      <c r="T3050" s="13">
        <f>(((Table2[[#This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Table2[[#This Row],[pledged]]/Table2[[#This Row],[goal]]</f>
        <v>1.0666666666666667</v>
      </c>
      <c r="P3051" s="8">
        <f>Table2[[#This Row],[pledged]]/Table2[[#This Row],[backers_count]]</f>
        <v>74.074074074074076</v>
      </c>
      <c r="Q3051" t="str">
        <f>LEFT(Table2[[#This Row],[Category and Sub-Category]],FIND("/",Table2[[#This Row],[Category and Sub-Category]],1)-1)</f>
        <v>theater</v>
      </c>
      <c r="R3051" t="str">
        <f>RIGHT(Table2[[#This Row],[Category and Sub-Category]],LEN(Table2[[#This Row],[Category and Sub-Category]])-FIND("/",Table2[[#This Row],[Category and Sub-Category]],1))</f>
        <v>spaces</v>
      </c>
      <c r="S3051" s="13">
        <f>(((Table2[[#This Row],[launched_at]]/60)/60)/24)+DATE(1970,1,1)</f>
        <v>42139.014525462961</v>
      </c>
      <c r="T3051" s="13">
        <f>(((Table2[[#This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Table2[[#This Row],[pledged]]/Table2[[#This Row],[goal]]</f>
        <v>1.06</v>
      </c>
      <c r="P3052" s="8">
        <f>Table2[[#This Row],[pledged]]/Table2[[#This Row],[backers_count]]</f>
        <v>70.666666666666671</v>
      </c>
      <c r="Q3052" t="str">
        <f>LEFT(Table2[[#This Row],[Category and Sub-Category]],FIND("/",Table2[[#This Row],[Category and Sub-Category]],1)-1)</f>
        <v>theater</v>
      </c>
      <c r="R3052" t="str">
        <f>RIGHT(Table2[[#This Row],[Category and Sub-Category]],LEN(Table2[[#This Row],[Category and Sub-Category]])-FIND("/",Table2[[#This Row],[Category and Sub-Category]],1))</f>
        <v>spaces</v>
      </c>
      <c r="S3052" s="13">
        <f>(((Table2[[#This Row],[launched_at]]/60)/60)/24)+DATE(1970,1,1)</f>
        <v>42465.16851851852</v>
      </c>
      <c r="T3052" s="13">
        <f>(((Table2[[#This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Table2[[#This Row],[pledged]]/Table2[[#This Row],[goal]]</f>
        <v>0.23628571428571429</v>
      </c>
      <c r="P3053" s="8">
        <f>Table2[[#This Row],[pledged]]/Table2[[#This Row],[backers_count]]</f>
        <v>23.62857142857143</v>
      </c>
      <c r="Q3053" t="str">
        <f>LEFT(Table2[[#This Row],[Category and Sub-Category]],FIND("/",Table2[[#This Row],[Category and Sub-Category]],1)-1)</f>
        <v>theater</v>
      </c>
      <c r="R3053" t="str">
        <f>RIGHT(Table2[[#This Row],[Category and Sub-Category]],LEN(Table2[[#This Row],[Category and Sub-Category]])-FIND("/",Table2[[#This Row],[Category and Sub-Category]],1))</f>
        <v>spaces</v>
      </c>
      <c r="S3053" s="13">
        <f>(((Table2[[#This Row],[launched_at]]/60)/60)/24)+DATE(1970,1,1)</f>
        <v>42744.416030092587</v>
      </c>
      <c r="T3053" s="13">
        <f>(((Table2[[#This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Table2[[#This Row],[pledged]]/Table2[[#This Row],[goal]]</f>
        <v>1.5E-3</v>
      </c>
      <c r="P3054" s="8">
        <f>Table2[[#This Row],[pledged]]/Table2[[#This Row],[backers_count]]</f>
        <v>37.5</v>
      </c>
      <c r="Q3054" t="str">
        <f>LEFT(Table2[[#This Row],[Category and Sub-Category]],FIND("/",Table2[[#This Row],[Category and Sub-Category]],1)-1)</f>
        <v>theater</v>
      </c>
      <c r="R3054" t="str">
        <f>RIGHT(Table2[[#This Row],[Category and Sub-Category]],LEN(Table2[[#This Row],[Category and Sub-Category]])-FIND("/",Table2[[#This Row],[Category and Sub-Category]],1))</f>
        <v>spaces</v>
      </c>
      <c r="S3054" s="13">
        <f>(((Table2[[#This Row],[launched_at]]/60)/60)/24)+DATE(1970,1,1)</f>
        <v>42122.670069444444</v>
      </c>
      <c r="T3054" s="13">
        <f>(((Table2[[#This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Table2[[#This Row],[pledged]]/Table2[[#This Row],[goal]]</f>
        <v>4.0000000000000001E-3</v>
      </c>
      <c r="P3055" s="8">
        <f>Table2[[#This Row],[pledged]]/Table2[[#This Row],[backers_count]]</f>
        <v>13.333333333333334</v>
      </c>
      <c r="Q3055" t="str">
        <f>LEFT(Table2[[#This Row],[Category and Sub-Category]],FIND("/",Table2[[#This Row],[Category and Sub-Category]],1)-1)</f>
        <v>theater</v>
      </c>
      <c r="R3055" t="str">
        <f>RIGHT(Table2[[#This Row],[Category and Sub-Category]],LEN(Table2[[#This Row],[Category and Sub-Category]])-FIND("/",Table2[[#This Row],[Category and Sub-Category]],1))</f>
        <v>spaces</v>
      </c>
      <c r="S3055" s="13">
        <f>(((Table2[[#This Row],[launched_at]]/60)/60)/24)+DATE(1970,1,1)</f>
        <v>41862.761724537035</v>
      </c>
      <c r="T3055" s="13">
        <f>(((Table2[[#This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Table2[[#This Row],[pledged]]/Table2[[#This Row],[goal]]</f>
        <v>0</v>
      </c>
      <c r="P3056" s="8" t="e">
        <f>Table2[[#This Row],[pledged]]/Table2[[#This Row],[backers_count]]</f>
        <v>#DIV/0!</v>
      </c>
      <c r="Q3056" t="str">
        <f>LEFT(Table2[[#This Row],[Category and Sub-Category]],FIND("/",Table2[[#This Row],[Category and Sub-Category]],1)-1)</f>
        <v>theater</v>
      </c>
      <c r="R3056" t="str">
        <f>RIGHT(Table2[[#This Row],[Category and Sub-Category]],LEN(Table2[[#This Row],[Category and Sub-Category]])-FIND("/",Table2[[#This Row],[Category and Sub-Category]],1))</f>
        <v>spaces</v>
      </c>
      <c r="S3056" s="13">
        <f>(((Table2[[#This Row],[launched_at]]/60)/60)/24)+DATE(1970,1,1)</f>
        <v>42027.832800925928</v>
      </c>
      <c r="T3056" s="13">
        <f>(((Table2[[#This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Table2[[#This Row],[pledged]]/Table2[[#This Row],[goal]]</f>
        <v>5.0000000000000002E-5</v>
      </c>
      <c r="P3057" s="8">
        <f>Table2[[#This Row],[pledged]]/Table2[[#This Row],[backers_count]]</f>
        <v>1</v>
      </c>
      <c r="Q3057" t="str">
        <f>LEFT(Table2[[#This Row],[Category and Sub-Category]],FIND("/",Table2[[#This Row],[Category and Sub-Category]],1)-1)</f>
        <v>theater</v>
      </c>
      <c r="R3057" t="str">
        <f>RIGHT(Table2[[#This Row],[Category and Sub-Category]],LEN(Table2[[#This Row],[Category and Sub-Category]])-FIND("/",Table2[[#This Row],[Category and Sub-Category]],1))</f>
        <v>spaces</v>
      </c>
      <c r="S3057" s="13">
        <f>(((Table2[[#This Row],[launched_at]]/60)/60)/24)+DATE(1970,1,1)</f>
        <v>41953.95821759259</v>
      </c>
      <c r="T3057" s="13">
        <f>(((Table2[[#This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Table2[[#This Row],[pledged]]/Table2[[#This Row],[goal]]</f>
        <v>0</v>
      </c>
      <c r="P3058" s="8" t="e">
        <f>Table2[[#This Row],[pledged]]/Table2[[#This Row],[backers_count]]</f>
        <v>#DIV/0!</v>
      </c>
      <c r="Q3058" t="str">
        <f>LEFT(Table2[[#This Row],[Category and Sub-Category]],FIND("/",Table2[[#This Row],[Category and Sub-Category]],1)-1)</f>
        <v>theater</v>
      </c>
      <c r="R3058" t="str">
        <f>RIGHT(Table2[[#This Row],[Category and Sub-Category]],LEN(Table2[[#This Row],[Category and Sub-Category]])-FIND("/",Table2[[#This Row],[Category and Sub-Category]],1))</f>
        <v>spaces</v>
      </c>
      <c r="S3058" s="13">
        <f>(((Table2[[#This Row],[launched_at]]/60)/60)/24)+DATE(1970,1,1)</f>
        <v>41851.636388888888</v>
      </c>
      <c r="T3058" s="13">
        <f>(((Table2[[#This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Table2[[#This Row],[pledged]]/Table2[[#This Row],[goal]]</f>
        <v>0</v>
      </c>
      <c r="P3059" s="8" t="e">
        <f>Table2[[#This Row],[pledged]]/Table2[[#This Row],[backers_count]]</f>
        <v>#DIV/0!</v>
      </c>
      <c r="Q3059" t="str">
        <f>LEFT(Table2[[#This Row],[Category and Sub-Category]],FIND("/",Table2[[#This Row],[Category and Sub-Category]],1)-1)</f>
        <v>theater</v>
      </c>
      <c r="R3059" t="str">
        <f>RIGHT(Table2[[#This Row],[Category and Sub-Category]],LEN(Table2[[#This Row],[Category and Sub-Category]])-FIND("/",Table2[[#This Row],[Category and Sub-Category]],1))</f>
        <v>spaces</v>
      </c>
      <c r="S3059" s="13">
        <f>(((Table2[[#This Row],[launched_at]]/60)/60)/24)+DATE(1970,1,1)</f>
        <v>42433.650590277779</v>
      </c>
      <c r="T3059" s="13">
        <f>(((Table2[[#This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Table2[[#This Row],[pledged]]/Table2[[#This Row],[goal]]</f>
        <v>1.6666666666666666E-4</v>
      </c>
      <c r="P3060" s="8">
        <f>Table2[[#This Row],[pledged]]/Table2[[#This Row],[backers_count]]</f>
        <v>1</v>
      </c>
      <c r="Q3060" t="str">
        <f>LEFT(Table2[[#This Row],[Category and Sub-Category]],FIND("/",Table2[[#This Row],[Category and Sub-Category]],1)-1)</f>
        <v>theater</v>
      </c>
      <c r="R3060" t="str">
        <f>RIGHT(Table2[[#This Row],[Category and Sub-Category]],LEN(Table2[[#This Row],[Category and Sub-Category]])-FIND("/",Table2[[#This Row],[Category and Sub-Category]],1))</f>
        <v>spaces</v>
      </c>
      <c r="S3060" s="13">
        <f>(((Table2[[#This Row],[launched_at]]/60)/60)/24)+DATE(1970,1,1)</f>
        <v>42460.374305555553</v>
      </c>
      <c r="T3060" s="13">
        <f>(((Table2[[#This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Table2[[#This Row],[pledged]]/Table2[[#This Row],[goal]]</f>
        <v>3.0066666666666665E-2</v>
      </c>
      <c r="P3061" s="8">
        <f>Table2[[#This Row],[pledged]]/Table2[[#This Row],[backers_count]]</f>
        <v>41</v>
      </c>
      <c r="Q3061" t="str">
        <f>LEFT(Table2[[#This Row],[Category and Sub-Category]],FIND("/",Table2[[#This Row],[Category and Sub-Category]],1)-1)</f>
        <v>theater</v>
      </c>
      <c r="R3061" t="str">
        <f>RIGHT(Table2[[#This Row],[Category and Sub-Category]],LEN(Table2[[#This Row],[Category and Sub-Category]])-FIND("/",Table2[[#This Row],[Category and Sub-Category]],1))</f>
        <v>spaces</v>
      </c>
      <c r="S3061" s="13">
        <f>(((Table2[[#This Row],[launched_at]]/60)/60)/24)+DATE(1970,1,1)</f>
        <v>41829.935717592591</v>
      </c>
      <c r="T3061" s="13">
        <f>(((Table2[[#This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Table2[[#This Row],[pledged]]/Table2[[#This Row],[goal]]</f>
        <v>1.5227272727272728E-3</v>
      </c>
      <c r="P3062" s="8">
        <f>Table2[[#This Row],[pledged]]/Table2[[#This Row],[backers_count]]</f>
        <v>55.833333333333336</v>
      </c>
      <c r="Q3062" t="str">
        <f>LEFT(Table2[[#This Row],[Category and Sub-Category]],FIND("/",Table2[[#This Row],[Category and Sub-Category]],1)-1)</f>
        <v>theater</v>
      </c>
      <c r="R3062" t="str">
        <f>RIGHT(Table2[[#This Row],[Category and Sub-Category]],LEN(Table2[[#This Row],[Category and Sub-Category]])-FIND("/",Table2[[#This Row],[Category and Sub-Category]],1))</f>
        <v>spaces</v>
      </c>
      <c r="S3062" s="13">
        <f>(((Table2[[#This Row],[launched_at]]/60)/60)/24)+DATE(1970,1,1)</f>
        <v>42245.274699074071</v>
      </c>
      <c r="T3062" s="13">
        <f>(((Table2[[#This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Table2[[#This Row],[pledged]]/Table2[[#This Row],[goal]]</f>
        <v>0</v>
      </c>
      <c r="P3063" s="8" t="e">
        <f>Table2[[#This Row],[pledged]]/Table2[[#This Row],[backers_count]]</f>
        <v>#DIV/0!</v>
      </c>
      <c r="Q3063" t="str">
        <f>LEFT(Table2[[#This Row],[Category and Sub-Category]],FIND("/",Table2[[#This Row],[Category and Sub-Category]],1)-1)</f>
        <v>theater</v>
      </c>
      <c r="R3063" t="str">
        <f>RIGHT(Table2[[#This Row],[Category and Sub-Category]],LEN(Table2[[#This Row],[Category and Sub-Category]])-FIND("/",Table2[[#This Row],[Category and Sub-Category]],1))</f>
        <v>spaces</v>
      </c>
      <c r="S3063" s="13">
        <f>(((Table2[[#This Row],[launched_at]]/60)/60)/24)+DATE(1970,1,1)</f>
        <v>41834.784120370372</v>
      </c>
      <c r="T3063" s="13">
        <f>(((Table2[[#This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Table2[[#This Row],[pledged]]/Table2[[#This Row],[goal]]</f>
        <v>0.66839999999999999</v>
      </c>
      <c r="P3064" s="8">
        <f>Table2[[#This Row],[pledged]]/Table2[[#This Row],[backers_count]]</f>
        <v>99.761194029850742</v>
      </c>
      <c r="Q3064" t="str">
        <f>LEFT(Table2[[#This Row],[Category and Sub-Category]],FIND("/",Table2[[#This Row],[Category and Sub-Category]],1)-1)</f>
        <v>theater</v>
      </c>
      <c r="R3064" t="str">
        <f>RIGHT(Table2[[#This Row],[Category and Sub-Category]],LEN(Table2[[#This Row],[Category and Sub-Category]])-FIND("/",Table2[[#This Row],[Category and Sub-Category]],1))</f>
        <v>spaces</v>
      </c>
      <c r="S3064" s="13">
        <f>(((Table2[[#This Row],[launched_at]]/60)/60)/24)+DATE(1970,1,1)</f>
        <v>42248.535787037035</v>
      </c>
      <c r="T3064" s="13">
        <f>(((Table2[[#This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Table2[[#This Row],[pledged]]/Table2[[#This Row],[goal]]</f>
        <v>0.19566666666666666</v>
      </c>
      <c r="P3065" s="8">
        <f>Table2[[#This Row],[pledged]]/Table2[[#This Row],[backers_count]]</f>
        <v>25.521739130434781</v>
      </c>
      <c r="Q3065" t="str">
        <f>LEFT(Table2[[#This Row],[Category and Sub-Category]],FIND("/",Table2[[#This Row],[Category and Sub-Category]],1)-1)</f>
        <v>theater</v>
      </c>
      <c r="R3065" t="str">
        <f>RIGHT(Table2[[#This Row],[Category and Sub-Category]],LEN(Table2[[#This Row],[Category and Sub-Category]])-FIND("/",Table2[[#This Row],[Category and Sub-Category]],1))</f>
        <v>spaces</v>
      </c>
      <c r="S3065" s="13">
        <f>(((Table2[[#This Row],[launched_at]]/60)/60)/24)+DATE(1970,1,1)</f>
        <v>42630.922893518517</v>
      </c>
      <c r="T3065" s="13">
        <f>(((Table2[[#This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Table2[[#This Row],[pledged]]/Table2[[#This Row],[goal]]</f>
        <v>0.11294666666666667</v>
      </c>
      <c r="P3066" s="8">
        <f>Table2[[#This Row],[pledged]]/Table2[[#This Row],[backers_count]]</f>
        <v>117.65277777777777</v>
      </c>
      <c r="Q3066" t="str">
        <f>LEFT(Table2[[#This Row],[Category and Sub-Category]],FIND("/",Table2[[#This Row],[Category and Sub-Category]],1)-1)</f>
        <v>theater</v>
      </c>
      <c r="R3066" t="str">
        <f>RIGHT(Table2[[#This Row],[Category and Sub-Category]],LEN(Table2[[#This Row],[Category and Sub-Category]])-FIND("/",Table2[[#This Row],[Category and Sub-Category]],1))</f>
        <v>spaces</v>
      </c>
      <c r="S3066" s="13">
        <f>(((Table2[[#This Row],[launched_at]]/60)/60)/24)+DATE(1970,1,1)</f>
        <v>42299.130162037036</v>
      </c>
      <c r="T3066" s="13">
        <f>(((Table2[[#This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Table2[[#This Row],[pledged]]/Table2[[#This Row],[goal]]</f>
        <v>4.0000000000000002E-4</v>
      </c>
      <c r="P3067" s="8">
        <f>Table2[[#This Row],[pledged]]/Table2[[#This Row],[backers_count]]</f>
        <v>5</v>
      </c>
      <c r="Q3067" t="str">
        <f>LEFT(Table2[[#This Row],[Category and Sub-Category]],FIND("/",Table2[[#This Row],[Category and Sub-Category]],1)-1)</f>
        <v>theater</v>
      </c>
      <c r="R3067" t="str">
        <f>RIGHT(Table2[[#This Row],[Category and Sub-Category]],LEN(Table2[[#This Row],[Category and Sub-Category]])-FIND("/",Table2[[#This Row],[Category and Sub-Category]],1))</f>
        <v>spaces</v>
      </c>
      <c r="S3067" s="13">
        <f>(((Table2[[#This Row],[launched_at]]/60)/60)/24)+DATE(1970,1,1)</f>
        <v>41825.055231481485</v>
      </c>
      <c r="T3067" s="13">
        <f>(((Table2[[#This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Table2[[#This Row],[pledged]]/Table2[[#This Row],[goal]]</f>
        <v>0.11985714285714286</v>
      </c>
      <c r="P3068" s="8">
        <f>Table2[[#This Row],[pledged]]/Table2[[#This Row],[backers_count]]</f>
        <v>2796.6666666666665</v>
      </c>
      <c r="Q3068" t="str">
        <f>LEFT(Table2[[#This Row],[Category and Sub-Category]],FIND("/",Table2[[#This Row],[Category and Sub-Category]],1)-1)</f>
        <v>theater</v>
      </c>
      <c r="R3068" t="str">
        <f>RIGHT(Table2[[#This Row],[Category and Sub-Category]],LEN(Table2[[#This Row],[Category and Sub-Category]])-FIND("/",Table2[[#This Row],[Category and Sub-Category]],1))</f>
        <v>spaces</v>
      </c>
      <c r="S3068" s="13">
        <f>(((Table2[[#This Row],[launched_at]]/60)/60)/24)+DATE(1970,1,1)</f>
        <v>42531.228437500002</v>
      </c>
      <c r="T3068" s="13">
        <f>(((Table2[[#This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Table2[[#This Row],[pledged]]/Table2[[#This Row],[goal]]</f>
        <v>2.5000000000000001E-2</v>
      </c>
      <c r="P3069" s="8">
        <f>Table2[[#This Row],[pledged]]/Table2[[#This Row],[backers_count]]</f>
        <v>200</v>
      </c>
      <c r="Q3069" t="str">
        <f>LEFT(Table2[[#This Row],[Category and Sub-Category]],FIND("/",Table2[[#This Row],[Category and Sub-Category]],1)-1)</f>
        <v>theater</v>
      </c>
      <c r="R3069" t="str">
        <f>RIGHT(Table2[[#This Row],[Category and Sub-Category]],LEN(Table2[[#This Row],[Category and Sub-Category]])-FIND("/",Table2[[#This Row],[Category and Sub-Category]],1))</f>
        <v>spaces</v>
      </c>
      <c r="S3069" s="13">
        <f>(((Table2[[#This Row],[launched_at]]/60)/60)/24)+DATE(1970,1,1)</f>
        <v>42226.938414351855</v>
      </c>
      <c r="T3069" s="13">
        <f>(((Table2[[#This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Table2[[#This Row],[pledged]]/Table2[[#This Row],[goal]]</f>
        <v>6.9999999999999999E-4</v>
      </c>
      <c r="P3070" s="8">
        <f>Table2[[#This Row],[pledged]]/Table2[[#This Row],[backers_count]]</f>
        <v>87.5</v>
      </c>
      <c r="Q3070" t="str">
        <f>LEFT(Table2[[#This Row],[Category and Sub-Category]],FIND("/",Table2[[#This Row],[Category and Sub-Category]],1)-1)</f>
        <v>theater</v>
      </c>
      <c r="R3070" t="str">
        <f>RIGHT(Table2[[#This Row],[Category and Sub-Category]],LEN(Table2[[#This Row],[Category and Sub-Category]])-FIND("/",Table2[[#This Row],[Category and Sub-Category]],1))</f>
        <v>spaces</v>
      </c>
      <c r="S3070" s="13">
        <f>(((Table2[[#This Row],[launched_at]]/60)/60)/24)+DATE(1970,1,1)</f>
        <v>42263.691574074073</v>
      </c>
      <c r="T3070" s="13">
        <f>(((Table2[[#This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Table2[[#This Row],[pledged]]/Table2[[#This Row],[goal]]</f>
        <v>0.14099999999999999</v>
      </c>
      <c r="P3071" s="8">
        <f>Table2[[#This Row],[pledged]]/Table2[[#This Row],[backers_count]]</f>
        <v>20.142857142857142</v>
      </c>
      <c r="Q3071" t="str">
        <f>LEFT(Table2[[#This Row],[Category and Sub-Category]],FIND("/",Table2[[#This Row],[Category and Sub-Category]],1)-1)</f>
        <v>theater</v>
      </c>
      <c r="R3071" t="str">
        <f>RIGHT(Table2[[#This Row],[Category and Sub-Category]],LEN(Table2[[#This Row],[Category and Sub-Category]])-FIND("/",Table2[[#This Row],[Category and Sub-Category]],1))</f>
        <v>spaces</v>
      </c>
      <c r="S3071" s="13">
        <f>(((Table2[[#This Row],[launched_at]]/60)/60)/24)+DATE(1970,1,1)</f>
        <v>41957.833726851852</v>
      </c>
      <c r="T3071" s="13">
        <f>(((Table2[[#This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Table2[[#This Row],[pledged]]/Table2[[#This Row],[goal]]</f>
        <v>3.3399999999999999E-2</v>
      </c>
      <c r="P3072" s="8">
        <f>Table2[[#This Row],[pledged]]/Table2[[#This Row],[backers_count]]</f>
        <v>20.875</v>
      </c>
      <c r="Q3072" t="str">
        <f>LEFT(Table2[[#This Row],[Category and Sub-Category]],FIND("/",Table2[[#This Row],[Category and Sub-Category]],1)-1)</f>
        <v>theater</v>
      </c>
      <c r="R3072" t="str">
        <f>RIGHT(Table2[[#This Row],[Category and Sub-Category]],LEN(Table2[[#This Row],[Category and Sub-Category]])-FIND("/",Table2[[#This Row],[Category and Sub-Category]],1))</f>
        <v>spaces</v>
      </c>
      <c r="S3072" s="13">
        <f>(((Table2[[#This Row],[launched_at]]/60)/60)/24)+DATE(1970,1,1)</f>
        <v>42690.733437499999</v>
      </c>
      <c r="T3072" s="13">
        <f>(((Table2[[#This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Table2[[#This Row],[pledged]]/Table2[[#This Row],[goal]]</f>
        <v>0.59775</v>
      </c>
      <c r="P3073" s="8">
        <f>Table2[[#This Row],[pledged]]/Table2[[#This Row],[backers_count]]</f>
        <v>61.307692307692307</v>
      </c>
      <c r="Q3073" t="str">
        <f>LEFT(Table2[[#This Row],[Category and Sub-Category]],FIND("/",Table2[[#This Row],[Category and Sub-Category]],1)-1)</f>
        <v>theater</v>
      </c>
      <c r="R3073" t="str">
        <f>RIGHT(Table2[[#This Row],[Category and Sub-Category]],LEN(Table2[[#This Row],[Category and Sub-Category]])-FIND("/",Table2[[#This Row],[Category and Sub-Category]],1))</f>
        <v>spaces</v>
      </c>
      <c r="S3073" s="13">
        <f>(((Table2[[#This Row],[launched_at]]/60)/60)/24)+DATE(1970,1,1)</f>
        <v>42097.732418981483</v>
      </c>
      <c r="T3073" s="13">
        <f>(((Table2[[#This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Table2[[#This Row],[pledged]]/Table2[[#This Row],[goal]]</f>
        <v>1.6666666666666666E-4</v>
      </c>
      <c r="P3074" s="8">
        <f>Table2[[#This Row],[pledged]]/Table2[[#This Row],[backers_count]]</f>
        <v>1</v>
      </c>
      <c r="Q3074" t="str">
        <f>LEFT(Table2[[#This Row],[Category and Sub-Category]],FIND("/",Table2[[#This Row],[Category and Sub-Category]],1)-1)</f>
        <v>theater</v>
      </c>
      <c r="R3074" t="str">
        <f>RIGHT(Table2[[#This Row],[Category and Sub-Category]],LEN(Table2[[#This Row],[Category and Sub-Category]])-FIND("/",Table2[[#This Row],[Category and Sub-Category]],1))</f>
        <v>spaces</v>
      </c>
      <c r="S3074" s="13">
        <f>(((Table2[[#This Row],[launched_at]]/60)/60)/24)+DATE(1970,1,1)</f>
        <v>42658.690532407403</v>
      </c>
      <c r="T3074" s="13">
        <f>(((Table2[[#This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Table2[[#This Row],[pledged]]/Table2[[#This Row],[goal]]</f>
        <v>2.3035714285714285E-4</v>
      </c>
      <c r="P3075" s="8">
        <f>Table2[[#This Row],[pledged]]/Table2[[#This Row],[backers_count]]</f>
        <v>92.142857142857139</v>
      </c>
      <c r="Q3075" t="str">
        <f>LEFT(Table2[[#This Row],[Category and Sub-Category]],FIND("/",Table2[[#This Row],[Category and Sub-Category]],1)-1)</f>
        <v>theater</v>
      </c>
      <c r="R3075" t="str">
        <f>RIGHT(Table2[[#This Row],[Category and Sub-Category]],LEN(Table2[[#This Row],[Category and Sub-Category]])-FIND("/",Table2[[#This Row],[Category and Sub-Category]],1))</f>
        <v>spaces</v>
      </c>
      <c r="S3075" s="13">
        <f>(((Table2[[#This Row],[launched_at]]/60)/60)/24)+DATE(1970,1,1)</f>
        <v>42111.684027777781</v>
      </c>
      <c r="T3075" s="13">
        <f>(((Table2[[#This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Table2[[#This Row],[pledged]]/Table2[[#This Row],[goal]]</f>
        <v>8.8000000000000003E-4</v>
      </c>
      <c r="P3076" s="8">
        <f>Table2[[#This Row],[pledged]]/Table2[[#This Row],[backers_count]]</f>
        <v>7.333333333333333</v>
      </c>
      <c r="Q3076" t="str">
        <f>LEFT(Table2[[#This Row],[Category and Sub-Category]],FIND("/",Table2[[#This Row],[Category and Sub-Category]],1)-1)</f>
        <v>theater</v>
      </c>
      <c r="R3076" t="str">
        <f>RIGHT(Table2[[#This Row],[Category and Sub-Category]],LEN(Table2[[#This Row],[Category and Sub-Category]])-FIND("/",Table2[[#This Row],[Category and Sub-Category]],1))</f>
        <v>spaces</v>
      </c>
      <c r="S3076" s="13">
        <f>(((Table2[[#This Row],[launched_at]]/60)/60)/24)+DATE(1970,1,1)</f>
        <v>42409.571284722217</v>
      </c>
      <c r="T3076" s="13">
        <f>(((Table2[[#This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Table2[[#This Row],[pledged]]/Table2[[#This Row],[goal]]</f>
        <v>8.6400000000000005E-2</v>
      </c>
      <c r="P3077" s="8">
        <f>Table2[[#This Row],[pledged]]/Table2[[#This Row],[backers_count]]</f>
        <v>64.8</v>
      </c>
      <c r="Q3077" t="str">
        <f>LEFT(Table2[[#This Row],[Category and Sub-Category]],FIND("/",Table2[[#This Row],[Category and Sub-Category]],1)-1)</f>
        <v>theater</v>
      </c>
      <c r="R3077" t="str">
        <f>RIGHT(Table2[[#This Row],[Category and Sub-Category]],LEN(Table2[[#This Row],[Category and Sub-Category]])-FIND("/",Table2[[#This Row],[Category and Sub-Category]],1))</f>
        <v>spaces</v>
      </c>
      <c r="S3077" s="13">
        <f>(((Table2[[#This Row],[launched_at]]/60)/60)/24)+DATE(1970,1,1)</f>
        <v>42551.102314814809</v>
      </c>
      <c r="T3077" s="13">
        <f>(((Table2[[#This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Table2[[#This Row],[pledged]]/Table2[[#This Row],[goal]]</f>
        <v>0.15060000000000001</v>
      </c>
      <c r="P3078" s="8">
        <f>Table2[[#This Row],[pledged]]/Table2[[#This Row],[backers_count]]</f>
        <v>30.12</v>
      </c>
      <c r="Q3078" t="str">
        <f>LEFT(Table2[[#This Row],[Category and Sub-Category]],FIND("/",Table2[[#This Row],[Category and Sub-Category]],1)-1)</f>
        <v>theater</v>
      </c>
      <c r="R3078" t="str">
        <f>RIGHT(Table2[[#This Row],[Category and Sub-Category]],LEN(Table2[[#This Row],[Category and Sub-Category]])-FIND("/",Table2[[#This Row],[Category and Sub-Category]],1))</f>
        <v>spaces</v>
      </c>
      <c r="S3078" s="13">
        <f>(((Table2[[#This Row],[launched_at]]/60)/60)/24)+DATE(1970,1,1)</f>
        <v>42226.651886574073</v>
      </c>
      <c r="T3078" s="13">
        <f>(((Table2[[#This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Table2[[#This Row],[pledged]]/Table2[[#This Row],[goal]]</f>
        <v>4.7727272727272731E-3</v>
      </c>
      <c r="P3079" s="8">
        <f>Table2[[#This Row],[pledged]]/Table2[[#This Row],[backers_count]]</f>
        <v>52.5</v>
      </c>
      <c r="Q3079" t="str">
        <f>LEFT(Table2[[#This Row],[Category and Sub-Category]],FIND("/",Table2[[#This Row],[Category and Sub-Category]],1)-1)</f>
        <v>theater</v>
      </c>
      <c r="R3079" t="str">
        <f>RIGHT(Table2[[#This Row],[Category and Sub-Category]],LEN(Table2[[#This Row],[Category and Sub-Category]])-FIND("/",Table2[[#This Row],[Category and Sub-Category]],1))</f>
        <v>spaces</v>
      </c>
      <c r="S3079" s="13">
        <f>(((Table2[[#This Row],[launched_at]]/60)/60)/24)+DATE(1970,1,1)</f>
        <v>42766.956921296296</v>
      </c>
      <c r="T3079" s="13">
        <f>(((Table2[[#This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Table2[[#This Row],[pledged]]/Table2[[#This Row],[goal]]</f>
        <v>1.1833333333333333E-3</v>
      </c>
      <c r="P3080" s="8">
        <f>Table2[[#This Row],[pledged]]/Table2[[#This Row],[backers_count]]</f>
        <v>23.666666666666668</v>
      </c>
      <c r="Q3080" t="str">
        <f>LEFT(Table2[[#This Row],[Category and Sub-Category]],FIND("/",Table2[[#This Row],[Category and Sub-Category]],1)-1)</f>
        <v>theater</v>
      </c>
      <c r="R3080" t="str">
        <f>RIGHT(Table2[[#This Row],[Category and Sub-Category]],LEN(Table2[[#This Row],[Category and Sub-Category]])-FIND("/",Table2[[#This Row],[Category and Sub-Category]],1))</f>
        <v>spaces</v>
      </c>
      <c r="S3080" s="13">
        <f>(((Table2[[#This Row],[launched_at]]/60)/60)/24)+DATE(1970,1,1)</f>
        <v>42031.138831018514</v>
      </c>
      <c r="T3080" s="13">
        <f>(((Table2[[#This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Table2[[#This Row],[pledged]]/Table2[[#This Row],[goal]]</f>
        <v>8.4173998587352451E-3</v>
      </c>
      <c r="P3081" s="8">
        <f>Table2[[#This Row],[pledged]]/Table2[[#This Row],[backers_count]]</f>
        <v>415.77777777777777</v>
      </c>
      <c r="Q3081" t="str">
        <f>LEFT(Table2[[#This Row],[Category and Sub-Category]],FIND("/",Table2[[#This Row],[Category and Sub-Category]],1)-1)</f>
        <v>theater</v>
      </c>
      <c r="R3081" t="str">
        <f>RIGHT(Table2[[#This Row],[Category and Sub-Category]],LEN(Table2[[#This Row],[Category and Sub-Category]])-FIND("/",Table2[[#This Row],[Category and Sub-Category]],1))</f>
        <v>spaces</v>
      </c>
      <c r="S3081" s="13">
        <f>(((Table2[[#This Row],[launched_at]]/60)/60)/24)+DATE(1970,1,1)</f>
        <v>42055.713368055556</v>
      </c>
      <c r="T3081" s="13">
        <f>(((Table2[[#This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Table2[[#This Row],[pledged]]/Table2[[#This Row],[goal]]</f>
        <v>1.8799999999999999E-4</v>
      </c>
      <c r="P3082" s="8">
        <f>Table2[[#This Row],[pledged]]/Table2[[#This Row],[backers_count]]</f>
        <v>53.714285714285715</v>
      </c>
      <c r="Q3082" t="str">
        <f>LEFT(Table2[[#This Row],[Category and Sub-Category]],FIND("/",Table2[[#This Row],[Category and Sub-Category]],1)-1)</f>
        <v>theater</v>
      </c>
      <c r="R3082" t="str">
        <f>RIGHT(Table2[[#This Row],[Category and Sub-Category]],LEN(Table2[[#This Row],[Category and Sub-Category]])-FIND("/",Table2[[#This Row],[Category and Sub-Category]],1))</f>
        <v>spaces</v>
      </c>
      <c r="S3082" s="13">
        <f>(((Table2[[#This Row],[launched_at]]/60)/60)/24)+DATE(1970,1,1)</f>
        <v>41940.028287037036</v>
      </c>
      <c r="T3082" s="13">
        <f>(((Table2[[#This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Table2[[#This Row],[pledged]]/Table2[[#This Row],[goal]]</f>
        <v>2.1029999999999998E-3</v>
      </c>
      <c r="P3083" s="8">
        <f>Table2[[#This Row],[pledged]]/Table2[[#This Row],[backers_count]]</f>
        <v>420.6</v>
      </c>
      <c r="Q3083" t="str">
        <f>LEFT(Table2[[#This Row],[Category and Sub-Category]],FIND("/",Table2[[#This Row],[Category and Sub-Category]],1)-1)</f>
        <v>theater</v>
      </c>
      <c r="R3083" t="str">
        <f>RIGHT(Table2[[#This Row],[Category and Sub-Category]],LEN(Table2[[#This Row],[Category and Sub-Category]])-FIND("/",Table2[[#This Row],[Category and Sub-Category]],1))</f>
        <v>spaces</v>
      </c>
      <c r="S3083" s="13">
        <f>(((Table2[[#This Row],[launched_at]]/60)/60)/24)+DATE(1970,1,1)</f>
        <v>42237.181608796294</v>
      </c>
      <c r="T3083" s="13">
        <f>(((Table2[[#This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Table2[[#This Row],[pledged]]/Table2[[#This Row],[goal]]</f>
        <v>0</v>
      </c>
      <c r="P3084" s="8" t="e">
        <f>Table2[[#This Row],[pledged]]/Table2[[#This Row],[backers_count]]</f>
        <v>#DIV/0!</v>
      </c>
      <c r="Q3084" t="str">
        <f>LEFT(Table2[[#This Row],[Category and Sub-Category]],FIND("/",Table2[[#This Row],[Category and Sub-Category]],1)-1)</f>
        <v>theater</v>
      </c>
      <c r="R3084" t="str">
        <f>RIGHT(Table2[[#This Row],[Category and Sub-Category]],LEN(Table2[[#This Row],[Category and Sub-Category]])-FIND("/",Table2[[#This Row],[Category and Sub-Category]],1))</f>
        <v>spaces</v>
      </c>
      <c r="S3084" s="13">
        <f>(((Table2[[#This Row],[launched_at]]/60)/60)/24)+DATE(1970,1,1)</f>
        <v>42293.922986111109</v>
      </c>
      <c r="T3084" s="13">
        <f>(((Table2[[#This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Table2[[#This Row],[pledged]]/Table2[[#This Row],[goal]]</f>
        <v>2.8E-3</v>
      </c>
      <c r="P3085" s="8">
        <f>Table2[[#This Row],[pledged]]/Table2[[#This Row],[backers_count]]</f>
        <v>18.666666666666668</v>
      </c>
      <c r="Q3085" t="str">
        <f>LEFT(Table2[[#This Row],[Category and Sub-Category]],FIND("/",Table2[[#This Row],[Category and Sub-Category]],1)-1)</f>
        <v>theater</v>
      </c>
      <c r="R3085" t="str">
        <f>RIGHT(Table2[[#This Row],[Category and Sub-Category]],LEN(Table2[[#This Row],[Category and Sub-Category]])-FIND("/",Table2[[#This Row],[Category and Sub-Category]],1))</f>
        <v>spaces</v>
      </c>
      <c r="S3085" s="13">
        <f>(((Table2[[#This Row],[launched_at]]/60)/60)/24)+DATE(1970,1,1)</f>
        <v>41853.563402777778</v>
      </c>
      <c r="T3085" s="13">
        <f>(((Table2[[#This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Table2[[#This Row],[pledged]]/Table2[[#This Row],[goal]]</f>
        <v>0.11579206701157921</v>
      </c>
      <c r="P3086" s="8">
        <f>Table2[[#This Row],[pledged]]/Table2[[#This Row],[backers_count]]</f>
        <v>78.333333333333329</v>
      </c>
      <c r="Q3086" t="str">
        <f>LEFT(Table2[[#This Row],[Category and Sub-Category]],FIND("/",Table2[[#This Row],[Category and Sub-Category]],1)-1)</f>
        <v>theater</v>
      </c>
      <c r="R3086" t="str">
        <f>RIGHT(Table2[[#This Row],[Category and Sub-Category]],LEN(Table2[[#This Row],[Category and Sub-Category]])-FIND("/",Table2[[#This Row],[Category and Sub-Category]],1))</f>
        <v>spaces</v>
      </c>
      <c r="S3086" s="13">
        <f>(((Table2[[#This Row],[launched_at]]/60)/60)/24)+DATE(1970,1,1)</f>
        <v>42100.723738425921</v>
      </c>
      <c r="T3086" s="13">
        <f>(((Table2[[#This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Table2[[#This Row],[pledged]]/Table2[[#This Row],[goal]]</f>
        <v>2.4400000000000002E-2</v>
      </c>
      <c r="P3087" s="8">
        <f>Table2[[#This Row],[pledged]]/Table2[[#This Row],[backers_count]]</f>
        <v>67.777777777777771</v>
      </c>
      <c r="Q3087" t="str">
        <f>LEFT(Table2[[#This Row],[Category and Sub-Category]],FIND("/",Table2[[#This Row],[Category and Sub-Category]],1)-1)</f>
        <v>theater</v>
      </c>
      <c r="R3087" t="str">
        <f>RIGHT(Table2[[#This Row],[Category and Sub-Category]],LEN(Table2[[#This Row],[Category and Sub-Category]])-FIND("/",Table2[[#This Row],[Category and Sub-Category]],1))</f>
        <v>spaces</v>
      </c>
      <c r="S3087" s="13">
        <f>(((Table2[[#This Row],[launched_at]]/60)/60)/24)+DATE(1970,1,1)</f>
        <v>42246.883784722217</v>
      </c>
      <c r="T3087" s="13">
        <f>(((Table2[[#This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Table2[[#This Row],[pledged]]/Table2[[#This Row],[goal]]</f>
        <v>2.5000000000000001E-3</v>
      </c>
      <c r="P3088" s="8">
        <f>Table2[[#This Row],[pledged]]/Table2[[#This Row],[backers_count]]</f>
        <v>16.666666666666668</v>
      </c>
      <c r="Q3088" t="str">
        <f>LEFT(Table2[[#This Row],[Category and Sub-Category]],FIND("/",Table2[[#This Row],[Category and Sub-Category]],1)-1)</f>
        <v>theater</v>
      </c>
      <c r="R3088" t="str">
        <f>RIGHT(Table2[[#This Row],[Category and Sub-Category]],LEN(Table2[[#This Row],[Category and Sub-Category]])-FIND("/",Table2[[#This Row],[Category and Sub-Category]],1))</f>
        <v>spaces</v>
      </c>
      <c r="S3088" s="13">
        <f>(((Table2[[#This Row],[launched_at]]/60)/60)/24)+DATE(1970,1,1)</f>
        <v>42173.67082175926</v>
      </c>
      <c r="T3088" s="13">
        <f>(((Table2[[#This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Table2[[#This Row],[pledged]]/Table2[[#This Row],[goal]]</f>
        <v>6.2500000000000003E-3</v>
      </c>
      <c r="P3089" s="8">
        <f>Table2[[#This Row],[pledged]]/Table2[[#This Row],[backers_count]]</f>
        <v>62.5</v>
      </c>
      <c r="Q3089" t="str">
        <f>LEFT(Table2[[#This Row],[Category and Sub-Category]],FIND("/",Table2[[#This Row],[Category and Sub-Category]],1)-1)</f>
        <v>theater</v>
      </c>
      <c r="R3089" t="str">
        <f>RIGHT(Table2[[#This Row],[Category and Sub-Category]],LEN(Table2[[#This Row],[Category and Sub-Category]])-FIND("/",Table2[[#This Row],[Category and Sub-Category]],1))</f>
        <v>spaces</v>
      </c>
      <c r="S3089" s="13">
        <f>(((Table2[[#This Row],[launched_at]]/60)/60)/24)+DATE(1970,1,1)</f>
        <v>42665.150347222225</v>
      </c>
      <c r="T3089" s="13">
        <f>(((Table2[[#This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Table2[[#This Row],[pledged]]/Table2[[#This Row],[goal]]</f>
        <v>1.9384615384615384E-3</v>
      </c>
      <c r="P3090" s="8">
        <f>Table2[[#This Row],[pledged]]/Table2[[#This Row],[backers_count]]</f>
        <v>42</v>
      </c>
      <c r="Q3090" t="str">
        <f>LEFT(Table2[[#This Row],[Category and Sub-Category]],FIND("/",Table2[[#This Row],[Category and Sub-Category]],1)-1)</f>
        <v>theater</v>
      </c>
      <c r="R3090" t="str">
        <f>RIGHT(Table2[[#This Row],[Category and Sub-Category]],LEN(Table2[[#This Row],[Category and Sub-Category]])-FIND("/",Table2[[#This Row],[Category and Sub-Category]],1))</f>
        <v>spaces</v>
      </c>
      <c r="S3090" s="13">
        <f>(((Table2[[#This Row],[launched_at]]/60)/60)/24)+DATE(1970,1,1)</f>
        <v>41981.57230324074</v>
      </c>
      <c r="T3090" s="13">
        <f>(((Table2[[#This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Table2[[#This Row],[pledged]]/Table2[[#This Row],[goal]]</f>
        <v>0.23416000000000001</v>
      </c>
      <c r="P3091" s="8">
        <f>Table2[[#This Row],[pledged]]/Table2[[#This Row],[backers_count]]</f>
        <v>130.0888888888889</v>
      </c>
      <c r="Q3091" t="str">
        <f>LEFT(Table2[[#This Row],[Category and Sub-Category]],FIND("/",Table2[[#This Row],[Category and Sub-Category]],1)-1)</f>
        <v>theater</v>
      </c>
      <c r="R3091" t="str">
        <f>RIGHT(Table2[[#This Row],[Category and Sub-Category]],LEN(Table2[[#This Row],[Category and Sub-Category]])-FIND("/",Table2[[#This Row],[Category and Sub-Category]],1))</f>
        <v>spaces</v>
      </c>
      <c r="S3091" s="13">
        <f>(((Table2[[#This Row],[launched_at]]/60)/60)/24)+DATE(1970,1,1)</f>
        <v>42528.542627314819</v>
      </c>
      <c r="T3091" s="13">
        <f>(((Table2[[#This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Table2[[#This Row],[pledged]]/Table2[[#This Row],[goal]]</f>
        <v>5.080888888888889E-2</v>
      </c>
      <c r="P3092" s="8">
        <f>Table2[[#This Row],[pledged]]/Table2[[#This Row],[backers_count]]</f>
        <v>1270.2222222222222</v>
      </c>
      <c r="Q3092" t="str">
        <f>LEFT(Table2[[#This Row],[Category and Sub-Category]],FIND("/",Table2[[#This Row],[Category and Sub-Category]],1)-1)</f>
        <v>theater</v>
      </c>
      <c r="R3092" t="str">
        <f>RIGHT(Table2[[#This Row],[Category and Sub-Category]],LEN(Table2[[#This Row],[Category and Sub-Category]])-FIND("/",Table2[[#This Row],[Category and Sub-Category]],1))</f>
        <v>spaces</v>
      </c>
      <c r="S3092" s="13">
        <f>(((Table2[[#This Row],[launched_at]]/60)/60)/24)+DATE(1970,1,1)</f>
        <v>42065.818807870368</v>
      </c>
      <c r="T3092" s="13">
        <f>(((Table2[[#This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Table2[[#This Row],[pledged]]/Table2[[#This Row],[goal]]</f>
        <v>0.15920000000000001</v>
      </c>
      <c r="P3093" s="8">
        <f>Table2[[#This Row],[pledged]]/Table2[[#This Row],[backers_count]]</f>
        <v>88.444444444444443</v>
      </c>
      <c r="Q3093" t="str">
        <f>LEFT(Table2[[#This Row],[Category and Sub-Category]],FIND("/",Table2[[#This Row],[Category and Sub-Category]],1)-1)</f>
        <v>theater</v>
      </c>
      <c r="R3093" t="str">
        <f>RIGHT(Table2[[#This Row],[Category and Sub-Category]],LEN(Table2[[#This Row],[Category and Sub-Category]])-FIND("/",Table2[[#This Row],[Category and Sub-Category]],1))</f>
        <v>spaces</v>
      </c>
      <c r="S3093" s="13">
        <f>(((Table2[[#This Row],[launched_at]]/60)/60)/24)+DATE(1970,1,1)</f>
        <v>42566.948414351849</v>
      </c>
      <c r="T3093" s="13">
        <f>(((Table2[[#This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Table2[[#This Row],[pledged]]/Table2[[#This Row],[goal]]</f>
        <v>1.1831900000000001E-2</v>
      </c>
      <c r="P3094" s="8">
        <f>Table2[[#This Row],[pledged]]/Table2[[#This Row],[backers_count]]</f>
        <v>56.342380952380957</v>
      </c>
      <c r="Q3094" t="str">
        <f>LEFT(Table2[[#This Row],[Category and Sub-Category]],FIND("/",Table2[[#This Row],[Category and Sub-Category]],1)-1)</f>
        <v>theater</v>
      </c>
      <c r="R3094" t="str">
        <f>RIGHT(Table2[[#This Row],[Category and Sub-Category]],LEN(Table2[[#This Row],[Category and Sub-Category]])-FIND("/",Table2[[#This Row],[Category and Sub-Category]],1))</f>
        <v>spaces</v>
      </c>
      <c r="S3094" s="13">
        <f>(((Table2[[#This Row],[launched_at]]/60)/60)/24)+DATE(1970,1,1)</f>
        <v>42255.619351851856</v>
      </c>
      <c r="T3094" s="13">
        <f>(((Table2[[#This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Table2[[#This Row],[pledged]]/Table2[[#This Row],[goal]]</f>
        <v>0.22750000000000001</v>
      </c>
      <c r="P3095" s="8">
        <f>Table2[[#This Row],[pledged]]/Table2[[#This Row],[backers_count]]</f>
        <v>53.529411764705884</v>
      </c>
      <c r="Q3095" t="str">
        <f>LEFT(Table2[[#This Row],[Category and Sub-Category]],FIND("/",Table2[[#This Row],[Category and Sub-Category]],1)-1)</f>
        <v>theater</v>
      </c>
      <c r="R3095" t="str">
        <f>RIGHT(Table2[[#This Row],[Category and Sub-Category]],LEN(Table2[[#This Row],[Category and Sub-Category]])-FIND("/",Table2[[#This Row],[Category and Sub-Category]],1))</f>
        <v>spaces</v>
      </c>
      <c r="S3095" s="13">
        <f>(((Table2[[#This Row],[launched_at]]/60)/60)/24)+DATE(1970,1,1)</f>
        <v>41760.909039351849</v>
      </c>
      <c r="T3095" s="13">
        <f>(((Table2[[#This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Table2[[#This Row],[pledged]]/Table2[[#This Row],[goal]]</f>
        <v>2.5000000000000001E-4</v>
      </c>
      <c r="P3096" s="8">
        <f>Table2[[#This Row],[pledged]]/Table2[[#This Row],[backers_count]]</f>
        <v>25</v>
      </c>
      <c r="Q3096" t="str">
        <f>LEFT(Table2[[#This Row],[Category and Sub-Category]],FIND("/",Table2[[#This Row],[Category and Sub-Category]],1)-1)</f>
        <v>theater</v>
      </c>
      <c r="R3096" t="str">
        <f>RIGHT(Table2[[#This Row],[Category and Sub-Category]],LEN(Table2[[#This Row],[Category and Sub-Category]])-FIND("/",Table2[[#This Row],[Category and Sub-Category]],1))</f>
        <v>spaces</v>
      </c>
      <c r="S3096" s="13">
        <f>(((Table2[[#This Row],[launched_at]]/60)/60)/24)+DATE(1970,1,1)</f>
        <v>42207.795787037037</v>
      </c>
      <c r="T3096" s="13">
        <f>(((Table2[[#This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Table2[[#This Row],[pledged]]/Table2[[#This Row],[goal]]</f>
        <v>3.351206434316354E-3</v>
      </c>
      <c r="P3097" s="8">
        <f>Table2[[#This Row],[pledged]]/Table2[[#This Row],[backers_count]]</f>
        <v>50</v>
      </c>
      <c r="Q3097" t="str">
        <f>LEFT(Table2[[#This Row],[Category and Sub-Category]],FIND("/",Table2[[#This Row],[Category and Sub-Category]],1)-1)</f>
        <v>theater</v>
      </c>
      <c r="R3097" t="str">
        <f>RIGHT(Table2[[#This Row],[Category and Sub-Category]],LEN(Table2[[#This Row],[Category and Sub-Category]])-FIND("/",Table2[[#This Row],[Category and Sub-Category]],1))</f>
        <v>spaces</v>
      </c>
      <c r="S3097" s="13">
        <f>(((Table2[[#This Row],[launched_at]]/60)/60)/24)+DATE(1970,1,1)</f>
        <v>42523.025231481486</v>
      </c>
      <c r="T3097" s="13">
        <f>(((Table2[[#This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Table2[[#This Row],[pledged]]/Table2[[#This Row],[goal]]</f>
        <v>3.9750000000000001E-2</v>
      </c>
      <c r="P3098" s="8">
        <f>Table2[[#This Row],[pledged]]/Table2[[#This Row],[backers_count]]</f>
        <v>56.785714285714285</v>
      </c>
      <c r="Q3098" t="str">
        <f>LEFT(Table2[[#This Row],[Category and Sub-Category]],FIND("/",Table2[[#This Row],[Category and Sub-Category]],1)-1)</f>
        <v>theater</v>
      </c>
      <c r="R3098" t="str">
        <f>RIGHT(Table2[[#This Row],[Category and Sub-Category]],LEN(Table2[[#This Row],[Category and Sub-Category]])-FIND("/",Table2[[#This Row],[Category and Sub-Category]],1))</f>
        <v>spaces</v>
      </c>
      <c r="S3098" s="13">
        <f>(((Table2[[#This Row],[launched_at]]/60)/60)/24)+DATE(1970,1,1)</f>
        <v>42114.825532407413</v>
      </c>
      <c r="T3098" s="13">
        <f>(((Table2[[#This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Table2[[#This Row],[pledged]]/Table2[[#This Row],[goal]]</f>
        <v>0.17150000000000001</v>
      </c>
      <c r="P3099" s="8">
        <f>Table2[[#This Row],[pledged]]/Table2[[#This Row],[backers_count]]</f>
        <v>40.833333333333336</v>
      </c>
      <c r="Q3099" t="str">
        <f>LEFT(Table2[[#This Row],[Category and Sub-Category]],FIND("/",Table2[[#This Row],[Category and Sub-Category]],1)-1)</f>
        <v>theater</v>
      </c>
      <c r="R3099" t="str">
        <f>RIGHT(Table2[[#This Row],[Category and Sub-Category]],LEN(Table2[[#This Row],[Category and Sub-Category]])-FIND("/",Table2[[#This Row],[Category and Sub-Category]],1))</f>
        <v>spaces</v>
      </c>
      <c r="S3099" s="13">
        <f>(((Table2[[#This Row],[launched_at]]/60)/60)/24)+DATE(1970,1,1)</f>
        <v>42629.503483796296</v>
      </c>
      <c r="T3099" s="13">
        <f>(((Table2[[#This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Table2[[#This Row],[pledged]]/Table2[[#This Row],[goal]]</f>
        <v>3.608004104669061E-2</v>
      </c>
      <c r="P3100" s="8">
        <f>Table2[[#This Row],[pledged]]/Table2[[#This Row],[backers_count]]</f>
        <v>65.111111111111114</v>
      </c>
      <c r="Q3100" t="str">
        <f>LEFT(Table2[[#This Row],[Category and Sub-Category]],FIND("/",Table2[[#This Row],[Category and Sub-Category]],1)-1)</f>
        <v>theater</v>
      </c>
      <c r="R3100" t="str">
        <f>RIGHT(Table2[[#This Row],[Category and Sub-Category]],LEN(Table2[[#This Row],[Category and Sub-Category]])-FIND("/",Table2[[#This Row],[Category and Sub-Category]],1))</f>
        <v>spaces</v>
      </c>
      <c r="S3100" s="13">
        <f>(((Table2[[#This Row],[launched_at]]/60)/60)/24)+DATE(1970,1,1)</f>
        <v>42359.792233796295</v>
      </c>
      <c r="T3100" s="13">
        <f>(((Table2[[#This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Table2[[#This Row],[pledged]]/Table2[[#This Row],[goal]]</f>
        <v>0.13900000000000001</v>
      </c>
      <c r="P3101" s="8">
        <f>Table2[[#This Row],[pledged]]/Table2[[#This Row],[backers_count]]</f>
        <v>55.6</v>
      </c>
      <c r="Q3101" t="str">
        <f>LEFT(Table2[[#This Row],[Category and Sub-Category]],FIND("/",Table2[[#This Row],[Category and Sub-Category]],1)-1)</f>
        <v>theater</v>
      </c>
      <c r="R3101" t="str">
        <f>RIGHT(Table2[[#This Row],[Category and Sub-Category]],LEN(Table2[[#This Row],[Category and Sub-Category]])-FIND("/",Table2[[#This Row],[Category and Sub-Category]],1))</f>
        <v>spaces</v>
      </c>
      <c r="S3101" s="13">
        <f>(((Table2[[#This Row],[launched_at]]/60)/60)/24)+DATE(1970,1,1)</f>
        <v>42382.189710648148</v>
      </c>
      <c r="T3101" s="13">
        <f>(((Table2[[#This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Table2[[#This Row],[pledged]]/Table2[[#This Row],[goal]]</f>
        <v>0.15225</v>
      </c>
      <c r="P3102" s="8">
        <f>Table2[[#This Row],[pledged]]/Table2[[#This Row],[backers_count]]</f>
        <v>140.53846153846155</v>
      </c>
      <c r="Q3102" t="str">
        <f>LEFT(Table2[[#This Row],[Category and Sub-Category]],FIND("/",Table2[[#This Row],[Category and Sub-Category]],1)-1)</f>
        <v>theater</v>
      </c>
      <c r="R3102" t="str">
        <f>RIGHT(Table2[[#This Row],[Category and Sub-Category]],LEN(Table2[[#This Row],[Category and Sub-Category]])-FIND("/",Table2[[#This Row],[Category and Sub-Category]],1))</f>
        <v>spaces</v>
      </c>
      <c r="S3102" s="13">
        <f>(((Table2[[#This Row],[launched_at]]/60)/60)/24)+DATE(1970,1,1)</f>
        <v>41902.622395833336</v>
      </c>
      <c r="T3102" s="13">
        <f>(((Table2[[#This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Table2[[#This Row],[pledged]]/Table2[[#This Row],[goal]]</f>
        <v>0.12</v>
      </c>
      <c r="P3103" s="8">
        <f>Table2[[#This Row],[pledged]]/Table2[[#This Row],[backers_count]]</f>
        <v>25</v>
      </c>
      <c r="Q3103" t="str">
        <f>LEFT(Table2[[#This Row],[Category and Sub-Category]],FIND("/",Table2[[#This Row],[Category and Sub-Category]],1)-1)</f>
        <v>theater</v>
      </c>
      <c r="R3103" t="str">
        <f>RIGHT(Table2[[#This Row],[Category and Sub-Category]],LEN(Table2[[#This Row],[Category and Sub-Category]])-FIND("/",Table2[[#This Row],[Category and Sub-Category]],1))</f>
        <v>spaces</v>
      </c>
      <c r="S3103" s="13">
        <f>(((Table2[[#This Row],[launched_at]]/60)/60)/24)+DATE(1970,1,1)</f>
        <v>42171.383530092593</v>
      </c>
      <c r="T3103" s="13">
        <f>(((Table2[[#This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Table2[[#This Row],[pledged]]/Table2[[#This Row],[goal]]</f>
        <v>0.391125</v>
      </c>
      <c r="P3104" s="8">
        <f>Table2[[#This Row],[pledged]]/Table2[[#This Row],[backers_count]]</f>
        <v>69.533333333333331</v>
      </c>
      <c r="Q3104" t="str">
        <f>LEFT(Table2[[#This Row],[Category and Sub-Category]],FIND("/",Table2[[#This Row],[Category and Sub-Category]],1)-1)</f>
        <v>theater</v>
      </c>
      <c r="R3104" t="str">
        <f>RIGHT(Table2[[#This Row],[Category and Sub-Category]],LEN(Table2[[#This Row],[Category and Sub-Category]])-FIND("/",Table2[[#This Row],[Category and Sub-Category]],1))</f>
        <v>spaces</v>
      </c>
      <c r="S3104" s="13">
        <f>(((Table2[[#This Row],[launched_at]]/60)/60)/24)+DATE(1970,1,1)</f>
        <v>42555.340486111112</v>
      </c>
      <c r="T3104" s="13">
        <f>(((Table2[[#This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Table2[[#This Row],[pledged]]/Table2[[#This Row],[goal]]</f>
        <v>2.6829268292682929E-3</v>
      </c>
      <c r="P3105" s="8">
        <f>Table2[[#This Row],[pledged]]/Table2[[#This Row],[backers_count]]</f>
        <v>5.5</v>
      </c>
      <c r="Q3105" t="str">
        <f>LEFT(Table2[[#This Row],[Category and Sub-Category]],FIND("/",Table2[[#This Row],[Category and Sub-Category]],1)-1)</f>
        <v>theater</v>
      </c>
      <c r="R3105" t="str">
        <f>RIGHT(Table2[[#This Row],[Category and Sub-Category]],LEN(Table2[[#This Row],[Category and Sub-Category]])-FIND("/",Table2[[#This Row],[Category and Sub-Category]],1))</f>
        <v>spaces</v>
      </c>
      <c r="S3105" s="13">
        <f>(((Table2[[#This Row],[launched_at]]/60)/60)/24)+DATE(1970,1,1)</f>
        <v>42107.156319444446</v>
      </c>
      <c r="T3105" s="13">
        <f>(((Table2[[#This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Table2[[#This Row],[pledged]]/Table2[[#This Row],[goal]]</f>
        <v>0.29625000000000001</v>
      </c>
      <c r="P3106" s="8">
        <f>Table2[[#This Row],[pledged]]/Table2[[#This Row],[backers_count]]</f>
        <v>237</v>
      </c>
      <c r="Q3106" t="str">
        <f>LEFT(Table2[[#This Row],[Category and Sub-Category]],FIND("/",Table2[[#This Row],[Category and Sub-Category]],1)-1)</f>
        <v>theater</v>
      </c>
      <c r="R3106" t="str">
        <f>RIGHT(Table2[[#This Row],[Category and Sub-Category]],LEN(Table2[[#This Row],[Category and Sub-Category]])-FIND("/",Table2[[#This Row],[Category and Sub-Category]],1))</f>
        <v>spaces</v>
      </c>
      <c r="S3106" s="13">
        <f>(((Table2[[#This Row],[launched_at]]/60)/60)/24)+DATE(1970,1,1)</f>
        <v>42006.908692129626</v>
      </c>
      <c r="T3106" s="13">
        <f>(((Table2[[#This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Table2[[#This Row],[pledged]]/Table2[[#This Row],[goal]]</f>
        <v>0.4236099230111206</v>
      </c>
      <c r="P3107" s="8">
        <f>Table2[[#This Row],[pledged]]/Table2[[#This Row],[backers_count]]</f>
        <v>79.870967741935488</v>
      </c>
      <c r="Q3107" t="str">
        <f>LEFT(Table2[[#This Row],[Category and Sub-Category]],FIND("/",Table2[[#This Row],[Category and Sub-Category]],1)-1)</f>
        <v>theater</v>
      </c>
      <c r="R3107" t="str">
        <f>RIGHT(Table2[[#This Row],[Category and Sub-Category]],LEN(Table2[[#This Row],[Category and Sub-Category]])-FIND("/",Table2[[#This Row],[Category and Sub-Category]],1))</f>
        <v>spaces</v>
      </c>
      <c r="S3107" s="13">
        <f>(((Table2[[#This Row],[launched_at]]/60)/60)/24)+DATE(1970,1,1)</f>
        <v>41876.718935185185</v>
      </c>
      <c r="T3107" s="13">
        <f>(((Table2[[#This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Table2[[#This Row],[pledged]]/Table2[[#This Row],[goal]]</f>
        <v>4.1000000000000002E-2</v>
      </c>
      <c r="P3108" s="8">
        <f>Table2[[#This Row],[pledged]]/Table2[[#This Row],[backers_count]]</f>
        <v>10.25</v>
      </c>
      <c r="Q3108" t="str">
        <f>LEFT(Table2[[#This Row],[Category and Sub-Category]],FIND("/",Table2[[#This Row],[Category and Sub-Category]],1)-1)</f>
        <v>theater</v>
      </c>
      <c r="R3108" t="str">
        <f>RIGHT(Table2[[#This Row],[Category and Sub-Category]],LEN(Table2[[#This Row],[Category and Sub-Category]])-FIND("/",Table2[[#This Row],[Category and Sub-Category]],1))</f>
        <v>spaces</v>
      </c>
      <c r="S3108" s="13">
        <f>(((Table2[[#This Row],[launched_at]]/60)/60)/24)+DATE(1970,1,1)</f>
        <v>42241.429120370376</v>
      </c>
      <c r="T3108" s="13">
        <f>(((Table2[[#This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Table2[[#This Row],[pledged]]/Table2[[#This Row],[goal]]</f>
        <v>0.197625</v>
      </c>
      <c r="P3109" s="8">
        <f>Table2[[#This Row],[pledged]]/Table2[[#This Row],[backers_count]]</f>
        <v>272.58620689655174</v>
      </c>
      <c r="Q3109" t="str">
        <f>LEFT(Table2[[#This Row],[Category and Sub-Category]],FIND("/",Table2[[#This Row],[Category and Sub-Category]],1)-1)</f>
        <v>theater</v>
      </c>
      <c r="R3109" t="str">
        <f>RIGHT(Table2[[#This Row],[Category and Sub-Category]],LEN(Table2[[#This Row],[Category and Sub-Category]])-FIND("/",Table2[[#This Row],[Category and Sub-Category]],1))</f>
        <v>spaces</v>
      </c>
      <c r="S3109" s="13">
        <f>(((Table2[[#This Row],[launched_at]]/60)/60)/24)+DATE(1970,1,1)</f>
        <v>42128.814247685179</v>
      </c>
      <c r="T3109" s="13">
        <f>(((Table2[[#This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Table2[[#This Row],[pledged]]/Table2[[#This Row],[goal]]</f>
        <v>5.1999999999999995E-4</v>
      </c>
      <c r="P3110" s="8">
        <f>Table2[[#This Row],[pledged]]/Table2[[#This Row],[backers_count]]</f>
        <v>13</v>
      </c>
      <c r="Q3110" t="str">
        <f>LEFT(Table2[[#This Row],[Category and Sub-Category]],FIND("/",Table2[[#This Row],[Category and Sub-Category]],1)-1)</f>
        <v>theater</v>
      </c>
      <c r="R3110" t="str">
        <f>RIGHT(Table2[[#This Row],[Category and Sub-Category]],LEN(Table2[[#This Row],[Category and Sub-Category]])-FIND("/",Table2[[#This Row],[Category and Sub-Category]],1))</f>
        <v>spaces</v>
      </c>
      <c r="S3110" s="13">
        <f>(((Table2[[#This Row],[launched_at]]/60)/60)/24)+DATE(1970,1,1)</f>
        <v>42062.680486111116</v>
      </c>
      <c r="T3110" s="13">
        <f>(((Table2[[#This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Table2[[#This Row],[pledged]]/Table2[[#This Row],[goal]]</f>
        <v>0.25030188679245285</v>
      </c>
      <c r="P3111" s="8">
        <f>Table2[[#This Row],[pledged]]/Table2[[#This Row],[backers_count]]</f>
        <v>58.184210526315788</v>
      </c>
      <c r="Q3111" t="str">
        <f>LEFT(Table2[[#This Row],[Category and Sub-Category]],FIND("/",Table2[[#This Row],[Category and Sub-Category]],1)-1)</f>
        <v>theater</v>
      </c>
      <c r="R3111" t="str">
        <f>RIGHT(Table2[[#This Row],[Category and Sub-Category]],LEN(Table2[[#This Row],[Category and Sub-Category]])-FIND("/",Table2[[#This Row],[Category and Sub-Category]],1))</f>
        <v>spaces</v>
      </c>
      <c r="S3111" s="13">
        <f>(((Table2[[#This Row],[launched_at]]/60)/60)/24)+DATE(1970,1,1)</f>
        <v>41844.125115740739</v>
      </c>
      <c r="T3111" s="13">
        <f>(((Table2[[#This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Table2[[#This Row],[pledged]]/Table2[[#This Row],[goal]]</f>
        <v>4.0000000000000002E-4</v>
      </c>
      <c r="P3112" s="8">
        <f>Table2[[#This Row],[pledged]]/Table2[[#This Row],[backers_count]]</f>
        <v>10</v>
      </c>
      <c r="Q3112" t="str">
        <f>LEFT(Table2[[#This Row],[Category and Sub-Category]],FIND("/",Table2[[#This Row],[Category and Sub-Category]],1)-1)</f>
        <v>theater</v>
      </c>
      <c r="R3112" t="str">
        <f>RIGHT(Table2[[#This Row],[Category and Sub-Category]],LEN(Table2[[#This Row],[Category and Sub-Category]])-FIND("/",Table2[[#This Row],[Category and Sub-Category]],1))</f>
        <v>spaces</v>
      </c>
      <c r="S3112" s="13">
        <f>(((Table2[[#This Row],[launched_at]]/60)/60)/24)+DATE(1970,1,1)</f>
        <v>42745.031469907408</v>
      </c>
      <c r="T3112" s="13">
        <f>(((Table2[[#This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Table2[[#This Row],[pledged]]/Table2[[#This Row],[goal]]</f>
        <v>0.26640000000000003</v>
      </c>
      <c r="P3113" s="8">
        <f>Table2[[#This Row],[pledged]]/Table2[[#This Row],[backers_count]]</f>
        <v>70.10526315789474</v>
      </c>
      <c r="Q3113" t="str">
        <f>LEFT(Table2[[#This Row],[Category and Sub-Category]],FIND("/",Table2[[#This Row],[Category and Sub-Category]],1)-1)</f>
        <v>theater</v>
      </c>
      <c r="R3113" t="str">
        <f>RIGHT(Table2[[#This Row],[Category and Sub-Category]],LEN(Table2[[#This Row],[Category and Sub-Category]])-FIND("/",Table2[[#This Row],[Category and Sub-Category]],1))</f>
        <v>spaces</v>
      </c>
      <c r="S3113" s="13">
        <f>(((Table2[[#This Row],[launched_at]]/60)/60)/24)+DATE(1970,1,1)</f>
        <v>41885.595138888886</v>
      </c>
      <c r="T3113" s="13">
        <f>(((Table2[[#This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Table2[[#This Row],[pledged]]/Table2[[#This Row],[goal]]</f>
        <v>4.7363636363636365E-2</v>
      </c>
      <c r="P3114" s="8">
        <f>Table2[[#This Row],[pledged]]/Table2[[#This Row],[backers_count]]</f>
        <v>57.888888888888886</v>
      </c>
      <c r="Q3114" t="str">
        <f>LEFT(Table2[[#This Row],[Category and Sub-Category]],FIND("/",Table2[[#This Row],[Category and Sub-Category]],1)-1)</f>
        <v>theater</v>
      </c>
      <c r="R3114" t="str">
        <f>RIGHT(Table2[[#This Row],[Category and Sub-Category]],LEN(Table2[[#This Row],[Category and Sub-Category]])-FIND("/",Table2[[#This Row],[Category and Sub-Category]],1))</f>
        <v>spaces</v>
      </c>
      <c r="S3114" s="13">
        <f>(((Table2[[#This Row],[launched_at]]/60)/60)/24)+DATE(1970,1,1)</f>
        <v>42615.121921296297</v>
      </c>
      <c r="T3114" s="13">
        <f>(((Table2[[#This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Table2[[#This Row],[pledged]]/Table2[[#This Row],[goal]]</f>
        <v>4.2435339894712751E-2</v>
      </c>
      <c r="P3115" s="8">
        <f>Table2[[#This Row],[pledged]]/Table2[[#This Row],[backers_count]]</f>
        <v>125.27027027027027</v>
      </c>
      <c r="Q3115" t="str">
        <f>LEFT(Table2[[#This Row],[Category and Sub-Category]],FIND("/",Table2[[#This Row],[Category and Sub-Category]],1)-1)</f>
        <v>theater</v>
      </c>
      <c r="R3115" t="str">
        <f>RIGHT(Table2[[#This Row],[Category and Sub-Category]],LEN(Table2[[#This Row],[Category and Sub-Category]])-FIND("/",Table2[[#This Row],[Category and Sub-Category]],1))</f>
        <v>spaces</v>
      </c>
      <c r="S3115" s="13">
        <f>(((Table2[[#This Row],[launched_at]]/60)/60)/24)+DATE(1970,1,1)</f>
        <v>42081.731273148151</v>
      </c>
      <c r="T3115" s="13">
        <f>(((Table2[[#This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Table2[[#This Row],[pledged]]/Table2[[#This Row],[goal]]</f>
        <v>0</v>
      </c>
      <c r="P3116" s="8" t="e">
        <f>Table2[[#This Row],[pledged]]/Table2[[#This Row],[backers_count]]</f>
        <v>#DIV/0!</v>
      </c>
      <c r="Q3116" t="str">
        <f>LEFT(Table2[[#This Row],[Category and Sub-Category]],FIND("/",Table2[[#This Row],[Category and Sub-Category]],1)-1)</f>
        <v>theater</v>
      </c>
      <c r="R3116" t="str">
        <f>RIGHT(Table2[[#This Row],[Category and Sub-Category]],LEN(Table2[[#This Row],[Category and Sub-Category]])-FIND("/",Table2[[#This Row],[Category and Sub-Category]],1))</f>
        <v>spaces</v>
      </c>
      <c r="S3116" s="13">
        <f>(((Table2[[#This Row],[launched_at]]/60)/60)/24)+DATE(1970,1,1)</f>
        <v>41843.632523148146</v>
      </c>
      <c r="T3116" s="13">
        <f>(((Table2[[#This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Table2[[#This Row],[pledged]]/Table2[[#This Row],[goal]]</f>
        <v>0.03</v>
      </c>
      <c r="P3117" s="8">
        <f>Table2[[#This Row],[pledged]]/Table2[[#This Row],[backers_count]]</f>
        <v>300</v>
      </c>
      <c r="Q3117" t="str">
        <f>LEFT(Table2[[#This Row],[Category and Sub-Category]],FIND("/",Table2[[#This Row],[Category and Sub-Category]],1)-1)</f>
        <v>theater</v>
      </c>
      <c r="R3117" t="str">
        <f>RIGHT(Table2[[#This Row],[Category and Sub-Category]],LEN(Table2[[#This Row],[Category and Sub-Category]])-FIND("/",Table2[[#This Row],[Category and Sub-Category]],1))</f>
        <v>spaces</v>
      </c>
      <c r="S3117" s="13">
        <f>(((Table2[[#This Row],[launched_at]]/60)/60)/24)+DATE(1970,1,1)</f>
        <v>42496.447071759263</v>
      </c>
      <c r="T3117" s="13">
        <f>(((Table2[[#This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Table2[[#This Row],[pledged]]/Table2[[#This Row],[goal]]</f>
        <v>0.57333333333333336</v>
      </c>
      <c r="P3118" s="8">
        <f>Table2[[#This Row],[pledged]]/Table2[[#This Row],[backers_count]]</f>
        <v>43</v>
      </c>
      <c r="Q3118" t="str">
        <f>LEFT(Table2[[#This Row],[Category and Sub-Category]],FIND("/",Table2[[#This Row],[Category and Sub-Category]],1)-1)</f>
        <v>theater</v>
      </c>
      <c r="R3118" t="str">
        <f>RIGHT(Table2[[#This Row],[Category and Sub-Category]],LEN(Table2[[#This Row],[Category and Sub-Category]])-FIND("/",Table2[[#This Row],[Category and Sub-Category]],1))</f>
        <v>spaces</v>
      </c>
      <c r="S3118" s="13">
        <f>(((Table2[[#This Row],[launched_at]]/60)/60)/24)+DATE(1970,1,1)</f>
        <v>42081.515335648146</v>
      </c>
      <c r="T3118" s="13">
        <f>(((Table2[[#This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Table2[[#This Row],[pledged]]/Table2[[#This Row],[goal]]</f>
        <v>1E-3</v>
      </c>
      <c r="P3119" s="8">
        <f>Table2[[#This Row],[pledged]]/Table2[[#This Row],[backers_count]]</f>
        <v>1</v>
      </c>
      <c r="Q3119" t="str">
        <f>LEFT(Table2[[#This Row],[Category and Sub-Category]],FIND("/",Table2[[#This Row],[Category and Sub-Category]],1)-1)</f>
        <v>theater</v>
      </c>
      <c r="R3119" t="str">
        <f>RIGHT(Table2[[#This Row],[Category and Sub-Category]],LEN(Table2[[#This Row],[Category and Sub-Category]])-FIND("/",Table2[[#This Row],[Category and Sub-Category]],1))</f>
        <v>spaces</v>
      </c>
      <c r="S3119" s="13">
        <f>(((Table2[[#This Row],[launched_at]]/60)/60)/24)+DATE(1970,1,1)</f>
        <v>42509.374537037031</v>
      </c>
      <c r="T3119" s="13">
        <f>(((Table2[[#This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Table2[[#This Row],[pledged]]/Table2[[#This Row],[goal]]</f>
        <v>3.0999999999999999E-3</v>
      </c>
      <c r="P3120" s="8">
        <f>Table2[[#This Row],[pledged]]/Table2[[#This Row],[backers_count]]</f>
        <v>775</v>
      </c>
      <c r="Q3120" t="str">
        <f>LEFT(Table2[[#This Row],[Category and Sub-Category]],FIND("/",Table2[[#This Row],[Category and Sub-Category]],1)-1)</f>
        <v>theater</v>
      </c>
      <c r="R3120" t="str">
        <f>RIGHT(Table2[[#This Row],[Category and Sub-Category]],LEN(Table2[[#This Row],[Category and Sub-Category]])-FIND("/",Table2[[#This Row],[Category and Sub-Category]],1))</f>
        <v>spaces</v>
      </c>
      <c r="S3120" s="13">
        <f>(((Table2[[#This Row],[launched_at]]/60)/60)/24)+DATE(1970,1,1)</f>
        <v>42534.649571759262</v>
      </c>
      <c r="T3120" s="13">
        <f>(((Table2[[#This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Table2[[#This Row],[pledged]]/Table2[[#This Row],[goal]]</f>
        <v>5.0000000000000001E-4</v>
      </c>
      <c r="P3121" s="8">
        <f>Table2[[#This Row],[pledged]]/Table2[[#This Row],[backers_count]]</f>
        <v>5</v>
      </c>
      <c r="Q3121" t="str">
        <f>LEFT(Table2[[#This Row],[Category and Sub-Category]],FIND("/",Table2[[#This Row],[Category and Sub-Category]],1)-1)</f>
        <v>theater</v>
      </c>
      <c r="R3121" t="str">
        <f>RIGHT(Table2[[#This Row],[Category and Sub-Category]],LEN(Table2[[#This Row],[Category and Sub-Category]])-FIND("/",Table2[[#This Row],[Category and Sub-Category]],1))</f>
        <v>spaces</v>
      </c>
      <c r="S3121" s="13">
        <f>(((Table2[[#This Row],[launched_at]]/60)/60)/24)+DATE(1970,1,1)</f>
        <v>42060.04550925926</v>
      </c>
      <c r="T3121" s="13">
        <f>(((Table2[[#This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Table2[[#This Row],[pledged]]/Table2[[#This Row],[goal]]</f>
        <v>9.8461538461538464E-5</v>
      </c>
      <c r="P3122" s="8">
        <f>Table2[[#This Row],[pledged]]/Table2[[#This Row],[backers_count]]</f>
        <v>12.8</v>
      </c>
      <c r="Q3122" t="str">
        <f>LEFT(Table2[[#This Row],[Category and Sub-Category]],FIND("/",Table2[[#This Row],[Category and Sub-Category]],1)-1)</f>
        <v>theater</v>
      </c>
      <c r="R3122" t="str">
        <f>RIGHT(Table2[[#This Row],[Category and Sub-Category]],LEN(Table2[[#This Row],[Category and Sub-Category]])-FIND("/",Table2[[#This Row],[Category and Sub-Category]],1))</f>
        <v>spaces</v>
      </c>
      <c r="S3122" s="13">
        <f>(((Table2[[#This Row],[launched_at]]/60)/60)/24)+DATE(1970,1,1)</f>
        <v>42435.942083333335</v>
      </c>
      <c r="T3122" s="13">
        <f>(((Table2[[#This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Table2[[#This Row],[pledged]]/Table2[[#This Row],[goal]]</f>
        <v>6.6666666666666671E-3</v>
      </c>
      <c r="P3123" s="8">
        <f>Table2[[#This Row],[pledged]]/Table2[[#This Row],[backers_count]]</f>
        <v>10</v>
      </c>
      <c r="Q3123" t="str">
        <f>LEFT(Table2[[#This Row],[Category and Sub-Category]],FIND("/",Table2[[#This Row],[Category and Sub-Category]],1)-1)</f>
        <v>theater</v>
      </c>
      <c r="R3123" t="str">
        <f>RIGHT(Table2[[#This Row],[Category and Sub-Category]],LEN(Table2[[#This Row],[Category and Sub-Category]])-FIND("/",Table2[[#This Row],[Category and Sub-Category]],1))</f>
        <v>spaces</v>
      </c>
      <c r="S3123" s="13">
        <f>(((Table2[[#This Row],[launched_at]]/60)/60)/24)+DATE(1970,1,1)</f>
        <v>41848.679803240739</v>
      </c>
      <c r="T3123" s="13">
        <f>(((Table2[[#This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Table2[[#This Row],[pledged]]/Table2[[#This Row],[goal]]</f>
        <v>0.58291457286432158</v>
      </c>
      <c r="P3124" s="8">
        <f>Table2[[#This Row],[pledged]]/Table2[[#This Row],[backers_count]]</f>
        <v>58</v>
      </c>
      <c r="Q3124" t="str">
        <f>LEFT(Table2[[#This Row],[Category and Sub-Category]],FIND("/",Table2[[#This Row],[Category and Sub-Category]],1)-1)</f>
        <v>theater</v>
      </c>
      <c r="R3124" t="str">
        <f>RIGHT(Table2[[#This Row],[Category and Sub-Category]],LEN(Table2[[#This Row],[Category and Sub-Category]])-FIND("/",Table2[[#This Row],[Category and Sub-Category]],1))</f>
        <v>spaces</v>
      </c>
      <c r="S3124" s="13">
        <f>(((Table2[[#This Row],[launched_at]]/60)/60)/24)+DATE(1970,1,1)</f>
        <v>42678.932083333333</v>
      </c>
      <c r="T3124" s="13">
        <f>(((Table2[[#This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Table2[[#This Row],[pledged]]/Table2[[#This Row],[goal]]</f>
        <v>0.68153600000000003</v>
      </c>
      <c r="P3125" s="8">
        <f>Table2[[#This Row],[pledged]]/Table2[[#This Row],[backers_count]]</f>
        <v>244.80459770114942</v>
      </c>
      <c r="Q3125" t="str">
        <f>LEFT(Table2[[#This Row],[Category and Sub-Category]],FIND("/",Table2[[#This Row],[Category and Sub-Category]],1)-1)</f>
        <v>theater</v>
      </c>
      <c r="R3125" t="str">
        <f>RIGHT(Table2[[#This Row],[Category and Sub-Category]],LEN(Table2[[#This Row],[Category and Sub-Category]])-FIND("/",Table2[[#This Row],[Category and Sub-Category]],1))</f>
        <v>spaces</v>
      </c>
      <c r="S3125" s="13">
        <f>(((Table2[[#This Row],[launched_at]]/60)/60)/24)+DATE(1970,1,1)</f>
        <v>42530.993032407408</v>
      </c>
      <c r="T3125" s="13">
        <f>(((Table2[[#This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Table2[[#This Row],[pledged]]/Table2[[#This Row],[goal]]</f>
        <v>3.2499999999999997E-5</v>
      </c>
      <c r="P3126" s="8">
        <f>Table2[[#This Row],[pledged]]/Table2[[#This Row],[backers_count]]</f>
        <v>6.5</v>
      </c>
      <c r="Q3126" t="str">
        <f>LEFT(Table2[[#This Row],[Category and Sub-Category]],FIND("/",Table2[[#This Row],[Category and Sub-Category]],1)-1)</f>
        <v>theater</v>
      </c>
      <c r="R3126" t="str">
        <f>RIGHT(Table2[[#This Row],[Category and Sub-Category]],LEN(Table2[[#This Row],[Category and Sub-Category]])-FIND("/",Table2[[#This Row],[Category and Sub-Category]],1))</f>
        <v>spaces</v>
      </c>
      <c r="S3126" s="13">
        <f>(((Table2[[#This Row],[launched_at]]/60)/60)/24)+DATE(1970,1,1)</f>
        <v>41977.780104166668</v>
      </c>
      <c r="T3126" s="13">
        <f>(((Table2[[#This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Table2[[#This Row],[pledged]]/Table2[[#This Row],[goal]]</f>
        <v>0</v>
      </c>
      <c r="P3127" s="8" t="e">
        <f>Table2[[#This Row],[pledged]]/Table2[[#This Row],[backers_count]]</f>
        <v>#DIV/0!</v>
      </c>
      <c r="Q3127" t="str">
        <f>LEFT(Table2[[#This Row],[Category and Sub-Category]],FIND("/",Table2[[#This Row],[Category and Sub-Category]],1)-1)</f>
        <v>theater</v>
      </c>
      <c r="R3127" t="str">
        <f>RIGHT(Table2[[#This Row],[Category and Sub-Category]],LEN(Table2[[#This Row],[Category and Sub-Category]])-FIND("/",Table2[[#This Row],[Category and Sub-Category]],1))</f>
        <v>spaces</v>
      </c>
      <c r="S3127" s="13">
        <f>(((Table2[[#This Row],[launched_at]]/60)/60)/24)+DATE(1970,1,1)</f>
        <v>42346.20685185185</v>
      </c>
      <c r="T3127" s="13">
        <f>(((Table2[[#This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Table2[[#This Row],[pledged]]/Table2[[#This Row],[goal]]</f>
        <v>4.1599999999999998E-2</v>
      </c>
      <c r="P3128" s="8">
        <f>Table2[[#This Row],[pledged]]/Table2[[#This Row],[backers_count]]</f>
        <v>61.176470588235297</v>
      </c>
      <c r="Q3128" t="str">
        <f>LEFT(Table2[[#This Row],[Category and Sub-Category]],FIND("/",Table2[[#This Row],[Category and Sub-Category]],1)-1)</f>
        <v>theater</v>
      </c>
      <c r="R3128" t="str">
        <f>RIGHT(Table2[[#This Row],[Category and Sub-Category]],LEN(Table2[[#This Row],[Category and Sub-Category]])-FIND("/",Table2[[#This Row],[Category and Sub-Category]],1))</f>
        <v>spaces</v>
      </c>
      <c r="S3128" s="13">
        <f>(((Table2[[#This Row],[launched_at]]/60)/60)/24)+DATE(1970,1,1)</f>
        <v>42427.01807870371</v>
      </c>
      <c r="T3128" s="13">
        <f>(((Table2[[#This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Table2[[#This Row],[pledged]]/Table2[[#This Row],[goal]]</f>
        <v>0</v>
      </c>
      <c r="P3129" s="8" t="e">
        <f>Table2[[#This Row],[pledged]]/Table2[[#This Row],[backers_count]]</f>
        <v>#DIV/0!</v>
      </c>
      <c r="Q3129" t="str">
        <f>LEFT(Table2[[#This Row],[Category and Sub-Category]],FIND("/",Table2[[#This Row],[Category and Sub-Category]],1)-1)</f>
        <v>theater</v>
      </c>
      <c r="R3129" t="str">
        <f>RIGHT(Table2[[#This Row],[Category and Sub-Category]],LEN(Table2[[#This Row],[Category and Sub-Category]])-FIND("/",Table2[[#This Row],[Category and Sub-Category]],1))</f>
        <v>spaces</v>
      </c>
      <c r="S3129" s="13">
        <f>(((Table2[[#This Row],[launched_at]]/60)/60)/24)+DATE(1970,1,1)</f>
        <v>42034.856817129628</v>
      </c>
      <c r="T3129" s="13">
        <f>(((Table2[[#This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Table2[[#This Row],[pledged]]/Table2[[#This Row],[goal]]</f>
        <v>1.0860666666666667</v>
      </c>
      <c r="P3130" s="8">
        <f>Table2[[#This Row],[pledged]]/Table2[[#This Row],[backers_count]]</f>
        <v>139.23931623931625</v>
      </c>
      <c r="Q3130" t="str">
        <f>LEFT(Table2[[#This Row],[Category and Sub-Category]],FIND("/",Table2[[#This Row],[Category and Sub-Category]],1)-1)</f>
        <v>theater</v>
      </c>
      <c r="R3130" t="str">
        <f>RIGHT(Table2[[#This Row],[Category and Sub-Category]],LEN(Table2[[#This Row],[Category and Sub-Category]])-FIND("/",Table2[[#This Row],[Category and Sub-Category]],1))</f>
        <v>plays</v>
      </c>
      <c r="S3130" s="13">
        <f>(((Table2[[#This Row],[launched_at]]/60)/60)/24)+DATE(1970,1,1)</f>
        <v>42780.825706018513</v>
      </c>
      <c r="T3130" s="13">
        <f>(((Table2[[#This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Table2[[#This Row],[pledged]]/Table2[[#This Row],[goal]]</f>
        <v>8.0000000000000002E-3</v>
      </c>
      <c r="P3131" s="8">
        <f>Table2[[#This Row],[pledged]]/Table2[[#This Row],[backers_count]]</f>
        <v>10</v>
      </c>
      <c r="Q3131" t="str">
        <f>LEFT(Table2[[#This Row],[Category and Sub-Category]],FIND("/",Table2[[#This Row],[Category and Sub-Category]],1)-1)</f>
        <v>theater</v>
      </c>
      <c r="R3131" t="str">
        <f>RIGHT(Table2[[#This Row],[Category and Sub-Category]],LEN(Table2[[#This Row],[Category and Sub-Category]])-FIND("/",Table2[[#This Row],[Category and Sub-Category]],1))</f>
        <v>plays</v>
      </c>
      <c r="S3131" s="13">
        <f>(((Table2[[#This Row],[launched_at]]/60)/60)/24)+DATE(1970,1,1)</f>
        <v>42803.842812499999</v>
      </c>
      <c r="T3131" s="13">
        <f>(((Table2[[#This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Table2[[#This Row],[pledged]]/Table2[[#This Row],[goal]]</f>
        <v>3.7499999999999999E-2</v>
      </c>
      <c r="P3132" s="8">
        <f>Table2[[#This Row],[pledged]]/Table2[[#This Row],[backers_count]]</f>
        <v>93.75</v>
      </c>
      <c r="Q3132" t="str">
        <f>LEFT(Table2[[#This Row],[Category and Sub-Category]],FIND("/",Table2[[#This Row],[Category and Sub-Category]],1)-1)</f>
        <v>theater</v>
      </c>
      <c r="R3132" t="str">
        <f>RIGHT(Table2[[#This Row],[Category and Sub-Category]],LEN(Table2[[#This Row],[Category and Sub-Category]])-FIND("/",Table2[[#This Row],[Category and Sub-Category]],1))</f>
        <v>plays</v>
      </c>
      <c r="S3132" s="13">
        <f>(((Table2[[#This Row],[launched_at]]/60)/60)/24)+DATE(1970,1,1)</f>
        <v>42808.640231481477</v>
      </c>
      <c r="T3132" s="13">
        <f>(((Table2[[#This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Table2[[#This Row],[pledged]]/Table2[[#This Row],[goal]]</f>
        <v>0.15731707317073171</v>
      </c>
      <c r="P3133" s="8">
        <f>Table2[[#This Row],[pledged]]/Table2[[#This Row],[backers_count]]</f>
        <v>53.75</v>
      </c>
      <c r="Q3133" t="str">
        <f>LEFT(Table2[[#This Row],[Category and Sub-Category]],FIND("/",Table2[[#This Row],[Category and Sub-Category]],1)-1)</f>
        <v>theater</v>
      </c>
      <c r="R3133" t="str">
        <f>RIGHT(Table2[[#This Row],[Category and Sub-Category]],LEN(Table2[[#This Row],[Category and Sub-Category]])-FIND("/",Table2[[#This Row],[Category and Sub-Category]],1))</f>
        <v>plays</v>
      </c>
      <c r="S3133" s="13">
        <f>(((Table2[[#This Row],[launched_at]]/60)/60)/24)+DATE(1970,1,1)</f>
        <v>42803.579224537039</v>
      </c>
      <c r="T3133" s="13">
        <f>(((Table2[[#This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Table2[[#This Row],[pledged]]/Table2[[#This Row],[goal]]</f>
        <v>3.3333333333333332E-4</v>
      </c>
      <c r="P3134" s="8">
        <f>Table2[[#This Row],[pledged]]/Table2[[#This Row],[backers_count]]</f>
        <v>10</v>
      </c>
      <c r="Q3134" t="str">
        <f>LEFT(Table2[[#This Row],[Category and Sub-Category]],FIND("/",Table2[[#This Row],[Category and Sub-Category]],1)-1)</f>
        <v>theater</v>
      </c>
      <c r="R3134" t="str">
        <f>RIGHT(Table2[[#This Row],[Category and Sub-Category]],LEN(Table2[[#This Row],[Category and Sub-Category]])-FIND("/",Table2[[#This Row],[Category and Sub-Category]],1))</f>
        <v>plays</v>
      </c>
      <c r="S3134" s="13">
        <f>(((Table2[[#This Row],[launched_at]]/60)/60)/24)+DATE(1970,1,1)</f>
        <v>42786.350231481483</v>
      </c>
      <c r="T3134" s="13">
        <f>(((Table2[[#This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Table2[[#This Row],[pledged]]/Table2[[#This Row],[goal]]</f>
        <v>1.08</v>
      </c>
      <c r="P3135" s="8">
        <f>Table2[[#This Row],[pledged]]/Table2[[#This Row],[backers_count]]</f>
        <v>33.75</v>
      </c>
      <c r="Q3135" t="str">
        <f>LEFT(Table2[[#This Row],[Category and Sub-Category]],FIND("/",Table2[[#This Row],[Category and Sub-Category]],1)-1)</f>
        <v>theater</v>
      </c>
      <c r="R3135" t="str">
        <f>RIGHT(Table2[[#This Row],[Category and Sub-Category]],LEN(Table2[[#This Row],[Category and Sub-Category]])-FIND("/",Table2[[#This Row],[Category and Sub-Category]],1))</f>
        <v>plays</v>
      </c>
      <c r="S3135" s="13">
        <f>(((Table2[[#This Row],[launched_at]]/60)/60)/24)+DATE(1970,1,1)</f>
        <v>42788.565208333333</v>
      </c>
      <c r="T3135" s="13">
        <f>(((Table2[[#This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Table2[[#This Row],[pledged]]/Table2[[#This Row],[goal]]</f>
        <v>0.22500000000000001</v>
      </c>
      <c r="P3136" s="8">
        <f>Table2[[#This Row],[pledged]]/Table2[[#This Row],[backers_count]]</f>
        <v>18.75</v>
      </c>
      <c r="Q3136" t="str">
        <f>LEFT(Table2[[#This Row],[Category and Sub-Category]],FIND("/",Table2[[#This Row],[Category and Sub-Category]],1)-1)</f>
        <v>theater</v>
      </c>
      <c r="R3136" t="str">
        <f>RIGHT(Table2[[#This Row],[Category and Sub-Category]],LEN(Table2[[#This Row],[Category and Sub-Category]])-FIND("/",Table2[[#This Row],[Category and Sub-Category]],1))</f>
        <v>plays</v>
      </c>
      <c r="S3136" s="13">
        <f>(((Table2[[#This Row],[launched_at]]/60)/60)/24)+DATE(1970,1,1)</f>
        <v>42800.720127314817</v>
      </c>
      <c r="T3136" s="13">
        <f>(((Table2[[#This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Table2[[#This Row],[pledged]]/Table2[[#This Row],[goal]]</f>
        <v>0.20849420849420849</v>
      </c>
      <c r="P3137" s="8">
        <f>Table2[[#This Row],[pledged]]/Table2[[#This Row],[backers_count]]</f>
        <v>23.142857142857142</v>
      </c>
      <c r="Q3137" t="str">
        <f>LEFT(Table2[[#This Row],[Category and Sub-Category]],FIND("/",Table2[[#This Row],[Category and Sub-Category]],1)-1)</f>
        <v>theater</v>
      </c>
      <c r="R3137" t="str">
        <f>RIGHT(Table2[[#This Row],[Category and Sub-Category]],LEN(Table2[[#This Row],[Category and Sub-Category]])-FIND("/",Table2[[#This Row],[Category and Sub-Category]],1))</f>
        <v>plays</v>
      </c>
      <c r="S3137" s="13">
        <f>(((Table2[[#This Row],[launched_at]]/60)/60)/24)+DATE(1970,1,1)</f>
        <v>42807.151863425926</v>
      </c>
      <c r="T3137" s="13">
        <f>(((Table2[[#This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Table2[[#This Row],[pledged]]/Table2[[#This Row],[goal]]</f>
        <v>1.278</v>
      </c>
      <c r="P3138" s="8">
        <f>Table2[[#This Row],[pledged]]/Table2[[#This Row],[backers_count]]</f>
        <v>29.045454545454547</v>
      </c>
      <c r="Q3138" t="str">
        <f>LEFT(Table2[[#This Row],[Category and Sub-Category]],FIND("/",Table2[[#This Row],[Category and Sub-Category]],1)-1)</f>
        <v>theater</v>
      </c>
      <c r="R3138" t="str">
        <f>RIGHT(Table2[[#This Row],[Category and Sub-Category]],LEN(Table2[[#This Row],[Category and Sub-Category]])-FIND("/",Table2[[#This Row],[Category and Sub-Category]],1))</f>
        <v>plays</v>
      </c>
      <c r="S3138" s="13">
        <f>(((Table2[[#This Row],[launched_at]]/60)/60)/24)+DATE(1970,1,1)</f>
        <v>42789.462430555555</v>
      </c>
      <c r="T3138" s="13">
        <f>(((Table2[[#This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Table2[[#This Row],[pledged]]/Table2[[#This Row],[goal]]</f>
        <v>3.3333333333333333E-2</v>
      </c>
      <c r="P3139" s="8">
        <f>Table2[[#This Row],[pledged]]/Table2[[#This Row],[backers_count]]</f>
        <v>50</v>
      </c>
      <c r="Q3139" t="str">
        <f>LEFT(Table2[[#This Row],[Category and Sub-Category]],FIND("/",Table2[[#This Row],[Category and Sub-Category]],1)-1)</f>
        <v>theater</v>
      </c>
      <c r="R3139" t="str">
        <f>RIGHT(Table2[[#This Row],[Category and Sub-Category]],LEN(Table2[[#This Row],[Category and Sub-Category]])-FIND("/",Table2[[#This Row],[Category and Sub-Category]],1))</f>
        <v>plays</v>
      </c>
      <c r="S3139" s="13">
        <f>(((Table2[[#This Row],[launched_at]]/60)/60)/24)+DATE(1970,1,1)</f>
        <v>42807.885057870371</v>
      </c>
      <c r="T3139" s="13">
        <f>(((Table2[[#This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Table2[[#This Row],[pledged]]/Table2[[#This Row],[goal]]</f>
        <v>0</v>
      </c>
      <c r="P3140" s="8" t="e">
        <f>Table2[[#This Row],[pledged]]/Table2[[#This Row],[backers_count]]</f>
        <v>#DIV/0!</v>
      </c>
      <c r="Q3140" t="str">
        <f>LEFT(Table2[[#This Row],[Category and Sub-Category]],FIND("/",Table2[[#This Row],[Category and Sub-Category]],1)-1)</f>
        <v>theater</v>
      </c>
      <c r="R3140" t="str">
        <f>RIGHT(Table2[[#This Row],[Category and Sub-Category]],LEN(Table2[[#This Row],[Category and Sub-Category]])-FIND("/",Table2[[#This Row],[Category and Sub-Category]],1))</f>
        <v>plays</v>
      </c>
      <c r="S3140" s="13">
        <f>(((Table2[[#This Row],[launched_at]]/60)/60)/24)+DATE(1970,1,1)</f>
        <v>42809.645914351851</v>
      </c>
      <c r="T3140" s="13">
        <f>(((Table2[[#This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Table2[[#This Row],[pledged]]/Table2[[#This Row],[goal]]</f>
        <v>5.3999999999999999E-2</v>
      </c>
      <c r="P3141" s="8">
        <f>Table2[[#This Row],[pledged]]/Table2[[#This Row],[backers_count]]</f>
        <v>450</v>
      </c>
      <c r="Q3141" t="str">
        <f>LEFT(Table2[[#This Row],[Category and Sub-Category]],FIND("/",Table2[[#This Row],[Category and Sub-Category]],1)-1)</f>
        <v>theater</v>
      </c>
      <c r="R3141" t="str">
        <f>RIGHT(Table2[[#This Row],[Category and Sub-Category]],LEN(Table2[[#This Row],[Category and Sub-Category]])-FIND("/",Table2[[#This Row],[Category and Sub-Category]],1))</f>
        <v>plays</v>
      </c>
      <c r="S3141" s="13">
        <f>(((Table2[[#This Row],[launched_at]]/60)/60)/24)+DATE(1970,1,1)</f>
        <v>42785.270370370374</v>
      </c>
      <c r="T3141" s="13">
        <f>(((Table2[[#This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Table2[[#This Row],[pledged]]/Table2[[#This Row],[goal]]</f>
        <v>9.5999999999999992E-3</v>
      </c>
      <c r="P3142" s="8">
        <f>Table2[[#This Row],[pledged]]/Table2[[#This Row],[backers_count]]</f>
        <v>24</v>
      </c>
      <c r="Q3142" t="str">
        <f>LEFT(Table2[[#This Row],[Category and Sub-Category]],FIND("/",Table2[[#This Row],[Category and Sub-Category]],1)-1)</f>
        <v>theater</v>
      </c>
      <c r="R3142" t="str">
        <f>RIGHT(Table2[[#This Row],[Category and Sub-Category]],LEN(Table2[[#This Row],[Category and Sub-Category]])-FIND("/",Table2[[#This Row],[Category and Sub-Category]],1))</f>
        <v>plays</v>
      </c>
      <c r="S3142" s="13">
        <f>(((Table2[[#This Row],[launched_at]]/60)/60)/24)+DATE(1970,1,1)</f>
        <v>42802.718784722223</v>
      </c>
      <c r="T3142" s="13">
        <f>(((Table2[[#This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Table2[[#This Row],[pledged]]/Table2[[#This Row],[goal]]</f>
        <v>0.51600000000000001</v>
      </c>
      <c r="P3143" s="8">
        <f>Table2[[#This Row],[pledged]]/Table2[[#This Row],[backers_count]]</f>
        <v>32.25</v>
      </c>
      <c r="Q3143" t="str">
        <f>LEFT(Table2[[#This Row],[Category and Sub-Category]],FIND("/",Table2[[#This Row],[Category and Sub-Category]],1)-1)</f>
        <v>theater</v>
      </c>
      <c r="R3143" t="str">
        <f>RIGHT(Table2[[#This Row],[Category and Sub-Category]],LEN(Table2[[#This Row],[Category and Sub-Category]])-FIND("/",Table2[[#This Row],[Category and Sub-Category]],1))</f>
        <v>plays</v>
      </c>
      <c r="S3143" s="13">
        <f>(((Table2[[#This Row],[launched_at]]/60)/60)/24)+DATE(1970,1,1)</f>
        <v>42800.753333333334</v>
      </c>
      <c r="T3143" s="13">
        <f>(((Table2[[#This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Table2[[#This Row],[pledged]]/Table2[[#This Row],[goal]]</f>
        <v>1.6363636363636365E-2</v>
      </c>
      <c r="P3144" s="8">
        <f>Table2[[#This Row],[pledged]]/Table2[[#This Row],[backers_count]]</f>
        <v>15</v>
      </c>
      <c r="Q3144" t="str">
        <f>LEFT(Table2[[#This Row],[Category and Sub-Category]],FIND("/",Table2[[#This Row],[Category and Sub-Category]],1)-1)</f>
        <v>theater</v>
      </c>
      <c r="R3144" t="str">
        <f>RIGHT(Table2[[#This Row],[Category and Sub-Category]],LEN(Table2[[#This Row],[Category and Sub-Category]])-FIND("/",Table2[[#This Row],[Category and Sub-Category]],1))</f>
        <v>plays</v>
      </c>
      <c r="S3144" s="13">
        <f>(((Table2[[#This Row],[launched_at]]/60)/60)/24)+DATE(1970,1,1)</f>
        <v>42783.513182870374</v>
      </c>
      <c r="T3144" s="13">
        <f>(((Table2[[#This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Table2[[#This Row],[pledged]]/Table2[[#This Row],[goal]]</f>
        <v>0</v>
      </c>
      <c r="P3145" s="8" t="e">
        <f>Table2[[#This Row],[pledged]]/Table2[[#This Row],[backers_count]]</f>
        <v>#DIV/0!</v>
      </c>
      <c r="Q3145" t="str">
        <f>LEFT(Table2[[#This Row],[Category and Sub-Category]],FIND("/",Table2[[#This Row],[Category and Sub-Category]],1)-1)</f>
        <v>theater</v>
      </c>
      <c r="R3145" t="str">
        <f>RIGHT(Table2[[#This Row],[Category and Sub-Category]],LEN(Table2[[#This Row],[Category and Sub-Category]])-FIND("/",Table2[[#This Row],[Category and Sub-Category]],1))</f>
        <v>plays</v>
      </c>
      <c r="S3145" s="13">
        <f>(((Table2[[#This Row],[launched_at]]/60)/60)/24)+DATE(1970,1,1)</f>
        <v>42808.358287037037</v>
      </c>
      <c r="T3145" s="13">
        <f>(((Table2[[#This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Table2[[#This Row],[pledged]]/Table2[[#This Row],[goal]]</f>
        <v>0.754</v>
      </c>
      <c r="P3146" s="8">
        <f>Table2[[#This Row],[pledged]]/Table2[[#This Row],[backers_count]]</f>
        <v>251.33333333333334</v>
      </c>
      <c r="Q3146" t="str">
        <f>LEFT(Table2[[#This Row],[Category and Sub-Category]],FIND("/",Table2[[#This Row],[Category and Sub-Category]],1)-1)</f>
        <v>theater</v>
      </c>
      <c r="R3146" t="str">
        <f>RIGHT(Table2[[#This Row],[Category and Sub-Category]],LEN(Table2[[#This Row],[Category and Sub-Category]])-FIND("/",Table2[[#This Row],[Category and Sub-Category]],1))</f>
        <v>plays</v>
      </c>
      <c r="S3146" s="13">
        <f>(((Table2[[#This Row],[launched_at]]/60)/60)/24)+DATE(1970,1,1)</f>
        <v>42796.538275462968</v>
      </c>
      <c r="T3146" s="13">
        <f>(((Table2[[#This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Table2[[#This Row],[pledged]]/Table2[[#This Row],[goal]]</f>
        <v>0</v>
      </c>
      <c r="P3147" s="8" t="e">
        <f>Table2[[#This Row],[pledged]]/Table2[[#This Row],[backers_count]]</f>
        <v>#DIV/0!</v>
      </c>
      <c r="Q3147" t="str">
        <f>LEFT(Table2[[#This Row],[Category and Sub-Category]],FIND("/",Table2[[#This Row],[Category and Sub-Category]],1)-1)</f>
        <v>theater</v>
      </c>
      <c r="R3147" t="str">
        <f>RIGHT(Table2[[#This Row],[Category and Sub-Category]],LEN(Table2[[#This Row],[Category and Sub-Category]])-FIND("/",Table2[[#This Row],[Category and Sub-Category]],1))</f>
        <v>plays</v>
      </c>
      <c r="S3147" s="13">
        <f>(((Table2[[#This Row],[launched_at]]/60)/60)/24)+DATE(1970,1,1)</f>
        <v>42762.040902777779</v>
      </c>
      <c r="T3147" s="13">
        <f>(((Table2[[#This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Table2[[#This Row],[pledged]]/Table2[[#This Row],[goal]]</f>
        <v>0.105</v>
      </c>
      <c r="P3148" s="8">
        <f>Table2[[#This Row],[pledged]]/Table2[[#This Row],[backers_count]]</f>
        <v>437.5</v>
      </c>
      <c r="Q3148" t="str">
        <f>LEFT(Table2[[#This Row],[Category and Sub-Category]],FIND("/",Table2[[#This Row],[Category and Sub-Category]],1)-1)</f>
        <v>theater</v>
      </c>
      <c r="R3148" t="str">
        <f>RIGHT(Table2[[#This Row],[Category and Sub-Category]],LEN(Table2[[#This Row],[Category and Sub-Category]])-FIND("/",Table2[[#This Row],[Category and Sub-Category]],1))</f>
        <v>plays</v>
      </c>
      <c r="S3148" s="13">
        <f>(((Table2[[#This Row],[launched_at]]/60)/60)/24)+DATE(1970,1,1)</f>
        <v>42796.682476851856</v>
      </c>
      <c r="T3148" s="13">
        <f>(((Table2[[#This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Table2[[#This Row],[pledged]]/Table2[[#This Row],[goal]]</f>
        <v>1.1752499999999999</v>
      </c>
      <c r="P3149" s="8">
        <f>Table2[[#This Row],[pledged]]/Table2[[#This Row],[backers_count]]</f>
        <v>110.35211267605634</v>
      </c>
      <c r="Q3149" t="str">
        <f>LEFT(Table2[[#This Row],[Category and Sub-Category]],FIND("/",Table2[[#This Row],[Category and Sub-Category]],1)-1)</f>
        <v>theater</v>
      </c>
      <c r="R3149" t="str">
        <f>RIGHT(Table2[[#This Row],[Category and Sub-Category]],LEN(Table2[[#This Row],[Category and Sub-Category]])-FIND("/",Table2[[#This Row],[Category and Sub-Category]],1))</f>
        <v>plays</v>
      </c>
      <c r="S3149" s="13">
        <f>(((Table2[[#This Row],[launched_at]]/60)/60)/24)+DATE(1970,1,1)</f>
        <v>41909.969386574077</v>
      </c>
      <c r="T3149" s="13">
        <f>(((Table2[[#This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Table2[[#This Row],[pledged]]/Table2[[#This Row],[goal]]</f>
        <v>1.3116666666666668</v>
      </c>
      <c r="P3150" s="8">
        <f>Table2[[#This Row],[pledged]]/Table2[[#This Row],[backers_count]]</f>
        <v>41.421052631578945</v>
      </c>
      <c r="Q3150" t="str">
        <f>LEFT(Table2[[#This Row],[Category and Sub-Category]],FIND("/",Table2[[#This Row],[Category and Sub-Category]],1)-1)</f>
        <v>theater</v>
      </c>
      <c r="R3150" t="str">
        <f>RIGHT(Table2[[#This Row],[Category and Sub-Category]],LEN(Table2[[#This Row],[Category and Sub-Category]])-FIND("/",Table2[[#This Row],[Category and Sub-Category]],1))</f>
        <v>plays</v>
      </c>
      <c r="S3150" s="13">
        <f>(((Table2[[#This Row],[launched_at]]/60)/60)/24)+DATE(1970,1,1)</f>
        <v>41891.665324074071</v>
      </c>
      <c r="T3150" s="13">
        <f>(((Table2[[#This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Table2[[#This Row],[pledged]]/Table2[[#This Row],[goal]]</f>
        <v>1.04</v>
      </c>
      <c r="P3151" s="8">
        <f>Table2[[#This Row],[pledged]]/Table2[[#This Row],[backers_count]]</f>
        <v>52</v>
      </c>
      <c r="Q3151" t="str">
        <f>LEFT(Table2[[#This Row],[Category and Sub-Category]],FIND("/",Table2[[#This Row],[Category and Sub-Category]],1)-1)</f>
        <v>theater</v>
      </c>
      <c r="R3151" t="str">
        <f>RIGHT(Table2[[#This Row],[Category and Sub-Category]],LEN(Table2[[#This Row],[Category and Sub-Category]])-FIND("/",Table2[[#This Row],[Category and Sub-Category]],1))</f>
        <v>plays</v>
      </c>
      <c r="S3151" s="13">
        <f>(((Table2[[#This Row],[launched_at]]/60)/60)/24)+DATE(1970,1,1)</f>
        <v>41226.017361111109</v>
      </c>
      <c r="T3151" s="13">
        <f>(((Table2[[#This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Table2[[#This Row],[pledged]]/Table2[[#This Row],[goal]]</f>
        <v>1.01</v>
      </c>
      <c r="P3152" s="8">
        <f>Table2[[#This Row],[pledged]]/Table2[[#This Row],[backers_count]]</f>
        <v>33.990384615384613</v>
      </c>
      <c r="Q3152" t="str">
        <f>LEFT(Table2[[#This Row],[Category and Sub-Category]],FIND("/",Table2[[#This Row],[Category and Sub-Category]],1)-1)</f>
        <v>theater</v>
      </c>
      <c r="R3152" t="str">
        <f>RIGHT(Table2[[#This Row],[Category and Sub-Category]],LEN(Table2[[#This Row],[Category and Sub-Category]])-FIND("/",Table2[[#This Row],[Category and Sub-Category]],1))</f>
        <v>plays</v>
      </c>
      <c r="S3152" s="13">
        <f>(((Table2[[#This Row],[launched_at]]/60)/60)/24)+DATE(1970,1,1)</f>
        <v>40478.263923611114</v>
      </c>
      <c r="T3152" s="13">
        <f>(((Table2[[#This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Table2[[#This Row],[pledged]]/Table2[[#This Row],[goal]]</f>
        <v>1.004</v>
      </c>
      <c r="P3153" s="8">
        <f>Table2[[#This Row],[pledged]]/Table2[[#This Row],[backers_count]]</f>
        <v>103.35294117647059</v>
      </c>
      <c r="Q3153" t="str">
        <f>LEFT(Table2[[#This Row],[Category and Sub-Category]],FIND("/",Table2[[#This Row],[Category and Sub-Category]],1)-1)</f>
        <v>theater</v>
      </c>
      <c r="R3153" t="str">
        <f>RIGHT(Table2[[#This Row],[Category and Sub-Category]],LEN(Table2[[#This Row],[Category and Sub-Category]])-FIND("/",Table2[[#This Row],[Category and Sub-Category]],1))</f>
        <v>plays</v>
      </c>
      <c r="S3153" s="13">
        <f>(((Table2[[#This Row],[launched_at]]/60)/60)/24)+DATE(1970,1,1)</f>
        <v>41862.83997685185</v>
      </c>
      <c r="T3153" s="13">
        <f>(((Table2[[#This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Table2[[#This Row],[pledged]]/Table2[[#This Row],[goal]]</f>
        <v>1.0595454545454546</v>
      </c>
      <c r="P3154" s="8">
        <f>Table2[[#This Row],[pledged]]/Table2[[#This Row],[backers_count]]</f>
        <v>34.791044776119406</v>
      </c>
      <c r="Q3154" t="str">
        <f>LEFT(Table2[[#This Row],[Category and Sub-Category]],FIND("/",Table2[[#This Row],[Category and Sub-Category]],1)-1)</f>
        <v>theater</v>
      </c>
      <c r="R3154" t="str">
        <f>RIGHT(Table2[[#This Row],[Category and Sub-Category]],LEN(Table2[[#This Row],[Category and Sub-Category]])-FIND("/",Table2[[#This Row],[Category and Sub-Category]],1))</f>
        <v>plays</v>
      </c>
      <c r="S3154" s="13">
        <f>(((Table2[[#This Row],[launched_at]]/60)/60)/24)+DATE(1970,1,1)</f>
        <v>41550.867673611108</v>
      </c>
      <c r="T3154" s="13">
        <f>(((Table2[[#This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Table2[[#This Row],[pledged]]/Table2[[#This Row],[goal]]</f>
        <v>3.3558333333333334</v>
      </c>
      <c r="P3155" s="8">
        <f>Table2[[#This Row],[pledged]]/Table2[[#This Row],[backers_count]]</f>
        <v>41.773858921161825</v>
      </c>
      <c r="Q3155" t="str">
        <f>LEFT(Table2[[#This Row],[Category and Sub-Category]],FIND("/",Table2[[#This Row],[Category and Sub-Category]],1)-1)</f>
        <v>theater</v>
      </c>
      <c r="R3155" t="str">
        <f>RIGHT(Table2[[#This Row],[Category and Sub-Category]],LEN(Table2[[#This Row],[Category and Sub-Category]])-FIND("/",Table2[[#This Row],[Category and Sub-Category]],1))</f>
        <v>plays</v>
      </c>
      <c r="S3155" s="13">
        <f>(((Table2[[#This Row],[launched_at]]/60)/60)/24)+DATE(1970,1,1)</f>
        <v>40633.154363425929</v>
      </c>
      <c r="T3155" s="13">
        <f>(((Table2[[#This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Table2[[#This Row],[pledged]]/Table2[[#This Row],[goal]]</f>
        <v>1.1292857142857142</v>
      </c>
      <c r="P3156" s="8">
        <f>Table2[[#This Row],[pledged]]/Table2[[#This Row],[backers_count]]</f>
        <v>64.268292682926827</v>
      </c>
      <c r="Q3156" t="str">
        <f>LEFT(Table2[[#This Row],[Category and Sub-Category]],FIND("/",Table2[[#This Row],[Category and Sub-Category]],1)-1)</f>
        <v>theater</v>
      </c>
      <c r="R3156" t="str">
        <f>RIGHT(Table2[[#This Row],[Category and Sub-Category]],LEN(Table2[[#This Row],[Category and Sub-Category]])-FIND("/",Table2[[#This Row],[Category and Sub-Category]],1))</f>
        <v>plays</v>
      </c>
      <c r="S3156" s="13">
        <f>(((Table2[[#This Row],[launched_at]]/60)/60)/24)+DATE(1970,1,1)</f>
        <v>40970.875671296293</v>
      </c>
      <c r="T3156" s="13">
        <f>(((Table2[[#This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Table2[[#This Row],[pledged]]/Table2[[#This Row],[goal]]</f>
        <v>1.885046</v>
      </c>
      <c r="P3157" s="8">
        <f>Table2[[#This Row],[pledged]]/Table2[[#This Row],[backers_count]]</f>
        <v>31.209370860927152</v>
      </c>
      <c r="Q3157" t="str">
        <f>LEFT(Table2[[#This Row],[Category and Sub-Category]],FIND("/",Table2[[#This Row],[Category and Sub-Category]],1)-1)</f>
        <v>theater</v>
      </c>
      <c r="R3157" t="str">
        <f>RIGHT(Table2[[#This Row],[Category and Sub-Category]],LEN(Table2[[#This Row],[Category and Sub-Category]])-FIND("/",Table2[[#This Row],[Category and Sub-Category]],1))</f>
        <v>plays</v>
      </c>
      <c r="S3157" s="13">
        <f>(((Table2[[#This Row],[launched_at]]/60)/60)/24)+DATE(1970,1,1)</f>
        <v>41233.499131944445</v>
      </c>
      <c r="T3157" s="13">
        <f>(((Table2[[#This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Table2[[#This Row],[pledged]]/Table2[[#This Row],[goal]]</f>
        <v>1.0181818181818181</v>
      </c>
      <c r="P3158" s="8">
        <f>Table2[[#This Row],[pledged]]/Table2[[#This Row],[backers_count]]</f>
        <v>62.921348314606739</v>
      </c>
      <c r="Q3158" t="str">
        <f>LEFT(Table2[[#This Row],[Category and Sub-Category]],FIND("/",Table2[[#This Row],[Category and Sub-Category]],1)-1)</f>
        <v>theater</v>
      </c>
      <c r="R3158" t="str">
        <f>RIGHT(Table2[[#This Row],[Category and Sub-Category]],LEN(Table2[[#This Row],[Category and Sub-Category]])-FIND("/",Table2[[#This Row],[Category and Sub-Category]],1))</f>
        <v>plays</v>
      </c>
      <c r="S3158" s="13">
        <f>(((Table2[[#This Row],[launched_at]]/60)/60)/24)+DATE(1970,1,1)</f>
        <v>41026.953055555554</v>
      </c>
      <c r="T3158" s="13">
        <f>(((Table2[[#This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Table2[[#This Row],[pledged]]/Table2[[#This Row],[goal]]</f>
        <v>1.01</v>
      </c>
      <c r="P3159" s="8">
        <f>Table2[[#This Row],[pledged]]/Table2[[#This Row],[backers_count]]</f>
        <v>98.536585365853654</v>
      </c>
      <c r="Q3159" t="str">
        <f>LEFT(Table2[[#This Row],[Category and Sub-Category]],FIND("/",Table2[[#This Row],[Category and Sub-Category]],1)-1)</f>
        <v>theater</v>
      </c>
      <c r="R3159" t="str">
        <f>RIGHT(Table2[[#This Row],[Category and Sub-Category]],LEN(Table2[[#This Row],[Category and Sub-Category]])-FIND("/",Table2[[#This Row],[Category and Sub-Category]],1))</f>
        <v>plays</v>
      </c>
      <c r="S3159" s="13">
        <f>(((Table2[[#This Row],[launched_at]]/60)/60)/24)+DATE(1970,1,1)</f>
        <v>41829.788252314815</v>
      </c>
      <c r="T3159" s="13">
        <f>(((Table2[[#This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Table2[[#This Row],[pledged]]/Table2[[#This Row],[goal]]</f>
        <v>1.1399999999999999</v>
      </c>
      <c r="P3160" s="8">
        <f>Table2[[#This Row],[pledged]]/Table2[[#This Row],[backers_count]]</f>
        <v>82.608695652173907</v>
      </c>
      <c r="Q3160" t="str">
        <f>LEFT(Table2[[#This Row],[Category and Sub-Category]],FIND("/",Table2[[#This Row],[Category and Sub-Category]],1)-1)</f>
        <v>theater</v>
      </c>
      <c r="R3160" t="str">
        <f>RIGHT(Table2[[#This Row],[Category and Sub-Category]],LEN(Table2[[#This Row],[Category and Sub-Category]])-FIND("/",Table2[[#This Row],[Category and Sub-Category]],1))</f>
        <v>plays</v>
      </c>
      <c r="S3160" s="13">
        <f>(((Table2[[#This Row],[launched_at]]/60)/60)/24)+DATE(1970,1,1)</f>
        <v>41447.839722222219</v>
      </c>
      <c r="T3160" s="13">
        <f>(((Table2[[#This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Table2[[#This Row],[pledged]]/Table2[[#This Row],[goal]]</f>
        <v>1.3348133333333334</v>
      </c>
      <c r="P3161" s="8">
        <f>Table2[[#This Row],[pledged]]/Table2[[#This Row],[backers_count]]</f>
        <v>38.504230769230773</v>
      </c>
      <c r="Q3161" t="str">
        <f>LEFT(Table2[[#This Row],[Category and Sub-Category]],FIND("/",Table2[[#This Row],[Category and Sub-Category]],1)-1)</f>
        <v>theater</v>
      </c>
      <c r="R3161" t="str">
        <f>RIGHT(Table2[[#This Row],[Category and Sub-Category]],LEN(Table2[[#This Row],[Category and Sub-Category]])-FIND("/",Table2[[#This Row],[Category and Sub-Category]],1))</f>
        <v>plays</v>
      </c>
      <c r="S3161" s="13">
        <f>(((Table2[[#This Row],[launched_at]]/60)/60)/24)+DATE(1970,1,1)</f>
        <v>40884.066678240742</v>
      </c>
      <c r="T3161" s="13">
        <f>(((Table2[[#This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Table2[[#This Row],[pledged]]/Table2[[#This Row],[goal]]</f>
        <v>1.0153333333333334</v>
      </c>
      <c r="P3162" s="8">
        <f>Table2[[#This Row],[pledged]]/Table2[[#This Row],[backers_count]]</f>
        <v>80.15789473684211</v>
      </c>
      <c r="Q3162" t="str">
        <f>LEFT(Table2[[#This Row],[Category and Sub-Category]],FIND("/",Table2[[#This Row],[Category and Sub-Category]],1)-1)</f>
        <v>theater</v>
      </c>
      <c r="R3162" t="str">
        <f>RIGHT(Table2[[#This Row],[Category and Sub-Category]],LEN(Table2[[#This Row],[Category and Sub-Category]])-FIND("/",Table2[[#This Row],[Category and Sub-Category]],1))</f>
        <v>plays</v>
      </c>
      <c r="S3162" s="13">
        <f>(((Table2[[#This Row],[launched_at]]/60)/60)/24)+DATE(1970,1,1)</f>
        <v>41841.26489583333</v>
      </c>
      <c r="T3162" s="13">
        <f>(((Table2[[#This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Table2[[#This Row],[pledged]]/Table2[[#This Row],[goal]]</f>
        <v>1.0509999999999999</v>
      </c>
      <c r="P3163" s="8">
        <f>Table2[[#This Row],[pledged]]/Table2[[#This Row],[backers_count]]</f>
        <v>28.405405405405407</v>
      </c>
      <c r="Q3163" t="str">
        <f>LEFT(Table2[[#This Row],[Category and Sub-Category]],FIND("/",Table2[[#This Row],[Category and Sub-Category]],1)-1)</f>
        <v>theater</v>
      </c>
      <c r="R3163" t="str">
        <f>RIGHT(Table2[[#This Row],[Category and Sub-Category]],LEN(Table2[[#This Row],[Category and Sub-Category]])-FIND("/",Table2[[#This Row],[Category and Sub-Category]],1))</f>
        <v>plays</v>
      </c>
      <c r="S3163" s="13">
        <f>(((Table2[[#This Row],[launched_at]]/60)/60)/24)+DATE(1970,1,1)</f>
        <v>41897.536134259259</v>
      </c>
      <c r="T3163" s="13">
        <f>(((Table2[[#This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Table2[[#This Row],[pledged]]/Table2[[#This Row],[goal]]</f>
        <v>1.2715000000000001</v>
      </c>
      <c r="P3164" s="8">
        <f>Table2[[#This Row],[pledged]]/Table2[[#This Row],[backers_count]]</f>
        <v>80.730158730158735</v>
      </c>
      <c r="Q3164" t="str">
        <f>LEFT(Table2[[#This Row],[Category and Sub-Category]],FIND("/",Table2[[#This Row],[Category and Sub-Category]],1)-1)</f>
        <v>theater</v>
      </c>
      <c r="R3164" t="str">
        <f>RIGHT(Table2[[#This Row],[Category and Sub-Category]],LEN(Table2[[#This Row],[Category and Sub-Category]])-FIND("/",Table2[[#This Row],[Category and Sub-Category]],1))</f>
        <v>plays</v>
      </c>
      <c r="S3164" s="13">
        <f>(((Table2[[#This Row],[launched_at]]/60)/60)/24)+DATE(1970,1,1)</f>
        <v>41799.685902777775</v>
      </c>
      <c r="T3164" s="13">
        <f>(((Table2[[#This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Table2[[#This Row],[pledged]]/Table2[[#This Row],[goal]]</f>
        <v>1.1115384615384616</v>
      </c>
      <c r="P3165" s="8">
        <f>Table2[[#This Row],[pledged]]/Table2[[#This Row],[backers_count]]</f>
        <v>200.69444444444446</v>
      </c>
      <c r="Q3165" t="str">
        <f>LEFT(Table2[[#This Row],[Category and Sub-Category]],FIND("/",Table2[[#This Row],[Category and Sub-Category]],1)-1)</f>
        <v>theater</v>
      </c>
      <c r="R3165" t="str">
        <f>RIGHT(Table2[[#This Row],[Category and Sub-Category]],LEN(Table2[[#This Row],[Category and Sub-Category]])-FIND("/",Table2[[#This Row],[Category and Sub-Category]],1))</f>
        <v>plays</v>
      </c>
      <c r="S3165" s="13">
        <f>(((Table2[[#This Row],[launched_at]]/60)/60)/24)+DATE(1970,1,1)</f>
        <v>41775.753761574073</v>
      </c>
      <c r="T3165" s="13">
        <f>(((Table2[[#This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Table2[[#This Row],[pledged]]/Table2[[#This Row],[goal]]</f>
        <v>1.0676000000000001</v>
      </c>
      <c r="P3166" s="8">
        <f>Table2[[#This Row],[pledged]]/Table2[[#This Row],[backers_count]]</f>
        <v>37.591549295774648</v>
      </c>
      <c r="Q3166" t="str">
        <f>LEFT(Table2[[#This Row],[Category and Sub-Category]],FIND("/",Table2[[#This Row],[Category and Sub-Category]],1)-1)</f>
        <v>theater</v>
      </c>
      <c r="R3166" t="str">
        <f>RIGHT(Table2[[#This Row],[Category and Sub-Category]],LEN(Table2[[#This Row],[Category and Sub-Category]])-FIND("/",Table2[[#This Row],[Category and Sub-Category]],1))</f>
        <v>plays</v>
      </c>
      <c r="S3166" s="13">
        <f>(((Table2[[#This Row],[launched_at]]/60)/60)/24)+DATE(1970,1,1)</f>
        <v>41766.80572916667</v>
      </c>
      <c r="T3166" s="13">
        <f>(((Table2[[#This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Table2[[#This Row],[pledged]]/Table2[[#This Row],[goal]]</f>
        <v>1.6266666666666667</v>
      </c>
      <c r="P3167" s="8">
        <f>Table2[[#This Row],[pledged]]/Table2[[#This Row],[backers_count]]</f>
        <v>58.095238095238095</v>
      </c>
      <c r="Q3167" t="str">
        <f>LEFT(Table2[[#This Row],[Category and Sub-Category]],FIND("/",Table2[[#This Row],[Category and Sub-Category]],1)-1)</f>
        <v>theater</v>
      </c>
      <c r="R3167" t="str">
        <f>RIGHT(Table2[[#This Row],[Category and Sub-Category]],LEN(Table2[[#This Row],[Category and Sub-Category]])-FIND("/",Table2[[#This Row],[Category and Sub-Category]],1))</f>
        <v>plays</v>
      </c>
      <c r="S3167" s="13">
        <f>(((Table2[[#This Row],[launched_at]]/60)/60)/24)+DATE(1970,1,1)</f>
        <v>40644.159259259257</v>
      </c>
      <c r="T3167" s="13">
        <f>(((Table2[[#This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Table2[[#This Row],[pledged]]/Table2[[#This Row],[goal]]</f>
        <v>1.6022808571428573</v>
      </c>
      <c r="P3168" s="8">
        <f>Table2[[#This Row],[pledged]]/Table2[[#This Row],[backers_count]]</f>
        <v>60.300892473118282</v>
      </c>
      <c r="Q3168" t="str">
        <f>LEFT(Table2[[#This Row],[Category and Sub-Category]],FIND("/",Table2[[#This Row],[Category and Sub-Category]],1)-1)</f>
        <v>theater</v>
      </c>
      <c r="R3168" t="str">
        <f>RIGHT(Table2[[#This Row],[Category and Sub-Category]],LEN(Table2[[#This Row],[Category and Sub-Category]])-FIND("/",Table2[[#This Row],[Category and Sub-Category]],1))</f>
        <v>plays</v>
      </c>
      <c r="S3168" s="13">
        <f>(((Table2[[#This Row],[launched_at]]/60)/60)/24)+DATE(1970,1,1)</f>
        <v>41940.69158564815</v>
      </c>
      <c r="T3168" s="13">
        <f>(((Table2[[#This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Table2[[#This Row],[pledged]]/Table2[[#This Row],[goal]]</f>
        <v>1.1616666666666666</v>
      </c>
      <c r="P3169" s="8">
        <f>Table2[[#This Row],[pledged]]/Table2[[#This Row],[backers_count]]</f>
        <v>63.363636363636367</v>
      </c>
      <c r="Q3169" t="str">
        <f>LEFT(Table2[[#This Row],[Category and Sub-Category]],FIND("/",Table2[[#This Row],[Category and Sub-Category]],1)-1)</f>
        <v>theater</v>
      </c>
      <c r="R3169" t="str">
        <f>RIGHT(Table2[[#This Row],[Category and Sub-Category]],LEN(Table2[[#This Row],[Category and Sub-Category]])-FIND("/",Table2[[#This Row],[Category and Sub-Category]],1))</f>
        <v>plays</v>
      </c>
      <c r="S3169" s="13">
        <f>(((Table2[[#This Row],[launched_at]]/60)/60)/24)+DATE(1970,1,1)</f>
        <v>41839.175706018519</v>
      </c>
      <c r="T3169" s="13">
        <f>(((Table2[[#This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Table2[[#This Row],[pledged]]/Table2[[#This Row],[goal]]</f>
        <v>1.242</v>
      </c>
      <c r="P3170" s="8">
        <f>Table2[[#This Row],[pledged]]/Table2[[#This Row],[backers_count]]</f>
        <v>50.901639344262293</v>
      </c>
      <c r="Q3170" t="str">
        <f>LEFT(Table2[[#This Row],[Category and Sub-Category]],FIND("/",Table2[[#This Row],[Category and Sub-Category]],1)-1)</f>
        <v>theater</v>
      </c>
      <c r="R3170" t="str">
        <f>RIGHT(Table2[[#This Row],[Category and Sub-Category]],LEN(Table2[[#This Row],[Category and Sub-Category]])-FIND("/",Table2[[#This Row],[Category and Sub-Category]],1))</f>
        <v>plays</v>
      </c>
      <c r="S3170" s="13">
        <f>(((Table2[[#This Row],[launched_at]]/60)/60)/24)+DATE(1970,1,1)</f>
        <v>41772.105937500004</v>
      </c>
      <c r="T3170" s="13">
        <f>(((Table2[[#This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Table2[[#This Row],[pledged]]/Table2[[#This Row],[goal]]</f>
        <v>1.030125</v>
      </c>
      <c r="P3171" s="8">
        <f>Table2[[#This Row],[pledged]]/Table2[[#This Row],[backers_count]]</f>
        <v>100.5</v>
      </c>
      <c r="Q3171" t="str">
        <f>LEFT(Table2[[#This Row],[Category and Sub-Category]],FIND("/",Table2[[#This Row],[Category and Sub-Category]],1)-1)</f>
        <v>theater</v>
      </c>
      <c r="R3171" t="str">
        <f>RIGHT(Table2[[#This Row],[Category and Sub-Category]],LEN(Table2[[#This Row],[Category and Sub-Category]])-FIND("/",Table2[[#This Row],[Category and Sub-Category]],1))</f>
        <v>plays</v>
      </c>
      <c r="S3171" s="13">
        <f>(((Table2[[#This Row],[launched_at]]/60)/60)/24)+DATE(1970,1,1)</f>
        <v>41591.737974537034</v>
      </c>
      <c r="T3171" s="13">
        <f>(((Table2[[#This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Table2[[#This Row],[pledged]]/Table2[[#This Row],[goal]]</f>
        <v>1.1225000000000001</v>
      </c>
      <c r="P3172" s="8">
        <f>Table2[[#This Row],[pledged]]/Table2[[#This Row],[backers_count]]</f>
        <v>31.619718309859156</v>
      </c>
      <c r="Q3172" t="str">
        <f>LEFT(Table2[[#This Row],[Category and Sub-Category]],FIND("/",Table2[[#This Row],[Category and Sub-Category]],1)-1)</f>
        <v>theater</v>
      </c>
      <c r="R3172" t="str">
        <f>RIGHT(Table2[[#This Row],[Category and Sub-Category]],LEN(Table2[[#This Row],[Category and Sub-Category]])-FIND("/",Table2[[#This Row],[Category and Sub-Category]],1))</f>
        <v>plays</v>
      </c>
      <c r="S3172" s="13">
        <f>(((Table2[[#This Row],[launched_at]]/60)/60)/24)+DATE(1970,1,1)</f>
        <v>41789.080370370371</v>
      </c>
      <c r="T3172" s="13">
        <f>(((Table2[[#This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Table2[[#This Row],[pledged]]/Table2[[#This Row],[goal]]</f>
        <v>1.0881428571428571</v>
      </c>
      <c r="P3173" s="8">
        <f>Table2[[#This Row],[pledged]]/Table2[[#This Row],[backers_count]]</f>
        <v>65.102564102564102</v>
      </c>
      <c r="Q3173" t="str">
        <f>LEFT(Table2[[#This Row],[Category and Sub-Category]],FIND("/",Table2[[#This Row],[Category and Sub-Category]],1)-1)</f>
        <v>theater</v>
      </c>
      <c r="R3173" t="str">
        <f>RIGHT(Table2[[#This Row],[Category and Sub-Category]],LEN(Table2[[#This Row],[Category and Sub-Category]])-FIND("/",Table2[[#This Row],[Category and Sub-Category]],1))</f>
        <v>plays</v>
      </c>
      <c r="S3173" s="13">
        <f>(((Table2[[#This Row],[launched_at]]/60)/60)/24)+DATE(1970,1,1)</f>
        <v>42466.608310185184</v>
      </c>
      <c r="T3173" s="13">
        <f>(((Table2[[#This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Table2[[#This Row],[pledged]]/Table2[[#This Row],[goal]]</f>
        <v>1.1499999999999999</v>
      </c>
      <c r="P3174" s="8">
        <f>Table2[[#This Row],[pledged]]/Table2[[#This Row],[backers_count]]</f>
        <v>79.310344827586206</v>
      </c>
      <c r="Q3174" t="str">
        <f>LEFT(Table2[[#This Row],[Category and Sub-Category]],FIND("/",Table2[[#This Row],[Category and Sub-Category]],1)-1)</f>
        <v>theater</v>
      </c>
      <c r="R3174" t="str">
        <f>RIGHT(Table2[[#This Row],[Category and Sub-Category]],LEN(Table2[[#This Row],[Category and Sub-Category]])-FIND("/",Table2[[#This Row],[Category and Sub-Category]],1))</f>
        <v>plays</v>
      </c>
      <c r="S3174" s="13">
        <f>(((Table2[[#This Row],[launched_at]]/60)/60)/24)+DATE(1970,1,1)</f>
        <v>40923.729953703703</v>
      </c>
      <c r="T3174" s="13">
        <f>(((Table2[[#This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Table2[[#This Row],[pledged]]/Table2[[#This Row],[goal]]</f>
        <v>1.03</v>
      </c>
      <c r="P3175" s="8">
        <f>Table2[[#This Row],[pledged]]/Table2[[#This Row],[backers_count]]</f>
        <v>139.18918918918919</v>
      </c>
      <c r="Q3175" t="str">
        <f>LEFT(Table2[[#This Row],[Category and Sub-Category]],FIND("/",Table2[[#This Row],[Category and Sub-Category]],1)-1)</f>
        <v>theater</v>
      </c>
      <c r="R3175" t="str">
        <f>RIGHT(Table2[[#This Row],[Category and Sub-Category]],LEN(Table2[[#This Row],[Category and Sub-Category]])-FIND("/",Table2[[#This Row],[Category and Sub-Category]],1))</f>
        <v>plays</v>
      </c>
      <c r="S3175" s="13">
        <f>(((Table2[[#This Row],[launched_at]]/60)/60)/24)+DATE(1970,1,1)</f>
        <v>41878.878379629627</v>
      </c>
      <c r="T3175" s="13">
        <f>(((Table2[[#This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Table2[[#This Row],[pledged]]/Table2[[#This Row],[goal]]</f>
        <v>1.0113333333333334</v>
      </c>
      <c r="P3176" s="8">
        <f>Table2[[#This Row],[pledged]]/Table2[[#This Row],[backers_count]]</f>
        <v>131.91304347826087</v>
      </c>
      <c r="Q3176" t="str">
        <f>LEFT(Table2[[#This Row],[Category and Sub-Category]],FIND("/",Table2[[#This Row],[Category and Sub-Category]],1)-1)</f>
        <v>theater</v>
      </c>
      <c r="R3176" t="str">
        <f>RIGHT(Table2[[#This Row],[Category and Sub-Category]],LEN(Table2[[#This Row],[Category and Sub-Category]])-FIND("/",Table2[[#This Row],[Category and Sub-Category]],1))</f>
        <v>plays</v>
      </c>
      <c r="S3176" s="13">
        <f>(((Table2[[#This Row],[launched_at]]/60)/60)/24)+DATE(1970,1,1)</f>
        <v>41862.864675925928</v>
      </c>
      <c r="T3176" s="13">
        <f>(((Table2[[#This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Table2[[#This Row],[pledged]]/Table2[[#This Row],[goal]]</f>
        <v>1.0955999999999999</v>
      </c>
      <c r="P3177" s="8">
        <f>Table2[[#This Row],[pledged]]/Table2[[#This Row],[backers_count]]</f>
        <v>91.3</v>
      </c>
      <c r="Q3177" t="str">
        <f>LEFT(Table2[[#This Row],[Category and Sub-Category]],FIND("/",Table2[[#This Row],[Category and Sub-Category]],1)-1)</f>
        <v>theater</v>
      </c>
      <c r="R3177" t="str">
        <f>RIGHT(Table2[[#This Row],[Category and Sub-Category]],LEN(Table2[[#This Row],[Category and Sub-Category]])-FIND("/",Table2[[#This Row],[Category and Sub-Category]],1))</f>
        <v>plays</v>
      </c>
      <c r="S3177" s="13">
        <f>(((Table2[[#This Row],[launched_at]]/60)/60)/24)+DATE(1970,1,1)</f>
        <v>40531.886886574073</v>
      </c>
      <c r="T3177" s="13">
        <f>(((Table2[[#This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Table2[[#This Row],[pledged]]/Table2[[#This Row],[goal]]</f>
        <v>1.148421052631579</v>
      </c>
      <c r="P3178" s="8">
        <f>Table2[[#This Row],[pledged]]/Table2[[#This Row],[backers_count]]</f>
        <v>39.672727272727272</v>
      </c>
      <c r="Q3178" t="str">
        <f>LEFT(Table2[[#This Row],[Category and Sub-Category]],FIND("/",Table2[[#This Row],[Category and Sub-Category]],1)-1)</f>
        <v>theater</v>
      </c>
      <c r="R3178" t="str">
        <f>RIGHT(Table2[[#This Row],[Category and Sub-Category]],LEN(Table2[[#This Row],[Category and Sub-Category]])-FIND("/",Table2[[#This Row],[Category and Sub-Category]],1))</f>
        <v>plays</v>
      </c>
      <c r="S3178" s="13">
        <f>(((Table2[[#This Row],[launched_at]]/60)/60)/24)+DATE(1970,1,1)</f>
        <v>41477.930914351848</v>
      </c>
      <c r="T3178" s="13">
        <f>(((Table2[[#This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Table2[[#This Row],[pledged]]/Table2[[#This Row],[goal]]</f>
        <v>1.1739999999999999</v>
      </c>
      <c r="P3179" s="8">
        <f>Table2[[#This Row],[pledged]]/Table2[[#This Row],[backers_count]]</f>
        <v>57.549019607843135</v>
      </c>
      <c r="Q3179" t="str">
        <f>LEFT(Table2[[#This Row],[Category and Sub-Category]],FIND("/",Table2[[#This Row],[Category and Sub-Category]],1)-1)</f>
        <v>theater</v>
      </c>
      <c r="R3179" t="str">
        <f>RIGHT(Table2[[#This Row],[Category and Sub-Category]],LEN(Table2[[#This Row],[Category and Sub-Category]])-FIND("/",Table2[[#This Row],[Category and Sub-Category]],1))</f>
        <v>plays</v>
      </c>
      <c r="S3179" s="13">
        <f>(((Table2[[#This Row],[launched_at]]/60)/60)/24)+DATE(1970,1,1)</f>
        <v>41781.666770833333</v>
      </c>
      <c r="T3179" s="13">
        <f>(((Table2[[#This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Table2[[#This Row],[pledged]]/Table2[[#This Row],[goal]]</f>
        <v>1.7173333333333334</v>
      </c>
      <c r="P3180" s="8">
        <f>Table2[[#This Row],[pledged]]/Table2[[#This Row],[backers_count]]</f>
        <v>33.025641025641029</v>
      </c>
      <c r="Q3180" t="str">
        <f>LEFT(Table2[[#This Row],[Category and Sub-Category]],FIND("/",Table2[[#This Row],[Category and Sub-Category]],1)-1)</f>
        <v>theater</v>
      </c>
      <c r="R3180" t="str">
        <f>RIGHT(Table2[[#This Row],[Category and Sub-Category]],LEN(Table2[[#This Row],[Category and Sub-Category]])-FIND("/",Table2[[#This Row],[Category and Sub-Category]],1))</f>
        <v>plays</v>
      </c>
      <c r="S3180" s="13">
        <f>(((Table2[[#This Row],[launched_at]]/60)/60)/24)+DATE(1970,1,1)</f>
        <v>41806.605034722219</v>
      </c>
      <c r="T3180" s="13">
        <f>(((Table2[[#This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Table2[[#This Row],[pledged]]/Table2[[#This Row],[goal]]</f>
        <v>1.1416238095238094</v>
      </c>
      <c r="P3181" s="8">
        <f>Table2[[#This Row],[pledged]]/Table2[[#This Row],[backers_count]]</f>
        <v>77.335806451612896</v>
      </c>
      <c r="Q3181" t="str">
        <f>LEFT(Table2[[#This Row],[Category and Sub-Category]],FIND("/",Table2[[#This Row],[Category and Sub-Category]],1)-1)</f>
        <v>theater</v>
      </c>
      <c r="R3181" t="str">
        <f>RIGHT(Table2[[#This Row],[Category and Sub-Category]],LEN(Table2[[#This Row],[Category and Sub-Category]])-FIND("/",Table2[[#This Row],[Category and Sub-Category]],1))</f>
        <v>plays</v>
      </c>
      <c r="S3181" s="13">
        <f>(((Table2[[#This Row],[launched_at]]/60)/60)/24)+DATE(1970,1,1)</f>
        <v>41375.702210648145</v>
      </c>
      <c r="T3181" s="13">
        <f>(((Table2[[#This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Table2[[#This Row],[pledged]]/Table2[[#This Row],[goal]]</f>
        <v>1.1975</v>
      </c>
      <c r="P3182" s="8">
        <f>Table2[[#This Row],[pledged]]/Table2[[#This Row],[backers_count]]</f>
        <v>31.933333333333334</v>
      </c>
      <c r="Q3182" t="str">
        <f>LEFT(Table2[[#This Row],[Category and Sub-Category]],FIND("/",Table2[[#This Row],[Category and Sub-Category]],1)-1)</f>
        <v>theater</v>
      </c>
      <c r="R3182" t="str">
        <f>RIGHT(Table2[[#This Row],[Category and Sub-Category]],LEN(Table2[[#This Row],[Category and Sub-Category]])-FIND("/",Table2[[#This Row],[Category and Sub-Category]],1))</f>
        <v>plays</v>
      </c>
      <c r="S3182" s="13">
        <f>(((Table2[[#This Row],[launched_at]]/60)/60)/24)+DATE(1970,1,1)</f>
        <v>41780.412604166668</v>
      </c>
      <c r="T3182" s="13">
        <f>(((Table2[[#This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Table2[[#This Row],[pledged]]/Table2[[#This Row],[goal]]</f>
        <v>1.0900000000000001</v>
      </c>
      <c r="P3183" s="8">
        <f>Table2[[#This Row],[pledged]]/Table2[[#This Row],[backers_count]]</f>
        <v>36.333333333333336</v>
      </c>
      <c r="Q3183" t="str">
        <f>LEFT(Table2[[#This Row],[Category and Sub-Category]],FIND("/",Table2[[#This Row],[Category and Sub-Category]],1)-1)</f>
        <v>theater</v>
      </c>
      <c r="R3183" t="str">
        <f>RIGHT(Table2[[#This Row],[Category and Sub-Category]],LEN(Table2[[#This Row],[Category and Sub-Category]])-FIND("/",Table2[[#This Row],[Category and Sub-Category]],1))</f>
        <v>plays</v>
      </c>
      <c r="S3183" s="13">
        <f>(((Table2[[#This Row],[launched_at]]/60)/60)/24)+DATE(1970,1,1)</f>
        <v>41779.310034722221</v>
      </c>
      <c r="T3183" s="13">
        <f>(((Table2[[#This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Table2[[#This Row],[pledged]]/Table2[[#This Row],[goal]]</f>
        <v>1.0088571428571429</v>
      </c>
      <c r="P3184" s="8">
        <f>Table2[[#This Row],[pledged]]/Table2[[#This Row],[backers_count]]</f>
        <v>46.768211920529801</v>
      </c>
      <c r="Q3184" t="str">
        <f>LEFT(Table2[[#This Row],[Category and Sub-Category]],FIND("/",Table2[[#This Row],[Category and Sub-Category]],1)-1)</f>
        <v>theater</v>
      </c>
      <c r="R3184" t="str">
        <f>RIGHT(Table2[[#This Row],[Category and Sub-Category]],LEN(Table2[[#This Row],[Category and Sub-Category]])-FIND("/",Table2[[#This Row],[Category and Sub-Category]],1))</f>
        <v>plays</v>
      </c>
      <c r="S3184" s="13">
        <f>(((Table2[[#This Row],[launched_at]]/60)/60)/24)+DATE(1970,1,1)</f>
        <v>40883.949317129627</v>
      </c>
      <c r="T3184" s="13">
        <f>(((Table2[[#This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Table2[[#This Row],[pledged]]/Table2[[#This Row],[goal]]</f>
        <v>1.0900000000000001</v>
      </c>
      <c r="P3185" s="8">
        <f>Table2[[#This Row],[pledged]]/Table2[[#This Row],[backers_count]]</f>
        <v>40.073529411764703</v>
      </c>
      <c r="Q3185" t="str">
        <f>LEFT(Table2[[#This Row],[Category and Sub-Category]],FIND("/",Table2[[#This Row],[Category and Sub-Category]],1)-1)</f>
        <v>theater</v>
      </c>
      <c r="R3185" t="str">
        <f>RIGHT(Table2[[#This Row],[Category and Sub-Category]],LEN(Table2[[#This Row],[Category and Sub-Category]])-FIND("/",Table2[[#This Row],[Category and Sub-Category]],1))</f>
        <v>plays</v>
      </c>
      <c r="S3185" s="13">
        <f>(((Table2[[#This Row],[launched_at]]/60)/60)/24)+DATE(1970,1,1)</f>
        <v>41491.79478009259</v>
      </c>
      <c r="T3185" s="13">
        <f>(((Table2[[#This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Table2[[#This Row],[pledged]]/Table2[[#This Row],[goal]]</f>
        <v>1.0720930232558139</v>
      </c>
      <c r="P3186" s="8">
        <f>Table2[[#This Row],[pledged]]/Table2[[#This Row],[backers_count]]</f>
        <v>100.21739130434783</v>
      </c>
      <c r="Q3186" t="str">
        <f>LEFT(Table2[[#This Row],[Category and Sub-Category]],FIND("/",Table2[[#This Row],[Category and Sub-Category]],1)-1)</f>
        <v>theater</v>
      </c>
      <c r="R3186" t="str">
        <f>RIGHT(Table2[[#This Row],[Category and Sub-Category]],LEN(Table2[[#This Row],[Category and Sub-Category]])-FIND("/",Table2[[#This Row],[Category and Sub-Category]],1))</f>
        <v>plays</v>
      </c>
      <c r="S3186" s="13">
        <f>(((Table2[[#This Row],[launched_at]]/60)/60)/24)+DATE(1970,1,1)</f>
        <v>41791.993414351848</v>
      </c>
      <c r="T3186" s="13">
        <f>(((Table2[[#This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Table2[[#This Row],[pledged]]/Table2[[#This Row],[goal]]</f>
        <v>1</v>
      </c>
      <c r="P3187" s="8">
        <f>Table2[[#This Row],[pledged]]/Table2[[#This Row],[backers_count]]</f>
        <v>41.666666666666664</v>
      </c>
      <c r="Q3187" t="str">
        <f>LEFT(Table2[[#This Row],[Category and Sub-Category]],FIND("/",Table2[[#This Row],[Category and Sub-Category]],1)-1)</f>
        <v>theater</v>
      </c>
      <c r="R3187" t="str">
        <f>RIGHT(Table2[[#This Row],[Category and Sub-Category]],LEN(Table2[[#This Row],[Category and Sub-Category]])-FIND("/",Table2[[#This Row],[Category and Sub-Category]],1))</f>
        <v>plays</v>
      </c>
      <c r="S3187" s="13">
        <f>(((Table2[[#This Row],[launched_at]]/60)/60)/24)+DATE(1970,1,1)</f>
        <v>41829.977326388893</v>
      </c>
      <c r="T3187" s="13">
        <f>(((Table2[[#This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Table2[[#This Row],[pledged]]/Table2[[#This Row],[goal]]</f>
        <v>1.0218750000000001</v>
      </c>
      <c r="P3188" s="8">
        <f>Table2[[#This Row],[pledged]]/Table2[[#This Row],[backers_count]]</f>
        <v>46.714285714285715</v>
      </c>
      <c r="Q3188" t="str">
        <f>LEFT(Table2[[#This Row],[Category and Sub-Category]],FIND("/",Table2[[#This Row],[Category and Sub-Category]],1)-1)</f>
        <v>theater</v>
      </c>
      <c r="R3188" t="str">
        <f>RIGHT(Table2[[#This Row],[Category and Sub-Category]],LEN(Table2[[#This Row],[Category and Sub-Category]])-FIND("/",Table2[[#This Row],[Category and Sub-Category]],1))</f>
        <v>plays</v>
      </c>
      <c r="S3188" s="13">
        <f>(((Table2[[#This Row],[launched_at]]/60)/60)/24)+DATE(1970,1,1)</f>
        <v>41868.924050925925</v>
      </c>
      <c r="T3188" s="13">
        <f>(((Table2[[#This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Table2[[#This Row],[pledged]]/Table2[[#This Row],[goal]]</f>
        <v>1.1629333333333334</v>
      </c>
      <c r="P3189" s="8">
        <f>Table2[[#This Row],[pledged]]/Table2[[#This Row],[backers_count]]</f>
        <v>71.491803278688522</v>
      </c>
      <c r="Q3189" t="str">
        <f>LEFT(Table2[[#This Row],[Category and Sub-Category]],FIND("/",Table2[[#This Row],[Category and Sub-Category]],1)-1)</f>
        <v>theater</v>
      </c>
      <c r="R3189" t="str">
        <f>RIGHT(Table2[[#This Row],[Category and Sub-Category]],LEN(Table2[[#This Row],[Category and Sub-Category]])-FIND("/",Table2[[#This Row],[Category and Sub-Category]],1))</f>
        <v>plays</v>
      </c>
      <c r="S3189" s="13">
        <f>(((Table2[[#This Row],[launched_at]]/60)/60)/24)+DATE(1970,1,1)</f>
        <v>41835.666354166664</v>
      </c>
      <c r="T3189" s="13">
        <f>(((Table2[[#This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Table2[[#This Row],[pledged]]/Table2[[#This Row],[goal]]</f>
        <v>0.65</v>
      </c>
      <c r="P3190" s="8">
        <f>Table2[[#This Row],[pledged]]/Table2[[#This Row],[backers_count]]</f>
        <v>14.444444444444445</v>
      </c>
      <c r="Q3190" t="str">
        <f>LEFT(Table2[[#This Row],[Category and Sub-Category]],FIND("/",Table2[[#This Row],[Category and Sub-Category]],1)-1)</f>
        <v>theater</v>
      </c>
      <c r="R3190" t="str">
        <f>RIGHT(Table2[[#This Row],[Category and Sub-Category]],LEN(Table2[[#This Row],[Category and Sub-Category]])-FIND("/",Table2[[#This Row],[Category and Sub-Category]],1))</f>
        <v>musical</v>
      </c>
      <c r="S3190" s="13">
        <f>(((Table2[[#This Row],[launched_at]]/60)/60)/24)+DATE(1970,1,1)</f>
        <v>42144.415532407409</v>
      </c>
      <c r="T3190" s="13">
        <f>(((Table2[[#This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Table2[[#This Row],[pledged]]/Table2[[#This Row],[goal]]</f>
        <v>0.12327272727272727</v>
      </c>
      <c r="P3191" s="8">
        <f>Table2[[#This Row],[pledged]]/Table2[[#This Row],[backers_count]]</f>
        <v>356.84210526315792</v>
      </c>
      <c r="Q3191" t="str">
        <f>LEFT(Table2[[#This Row],[Category and Sub-Category]],FIND("/",Table2[[#This Row],[Category and Sub-Category]],1)-1)</f>
        <v>theater</v>
      </c>
      <c r="R3191" t="str">
        <f>RIGHT(Table2[[#This Row],[Category and Sub-Category]],LEN(Table2[[#This Row],[Category and Sub-Category]])-FIND("/",Table2[[#This Row],[Category and Sub-Category]],1))</f>
        <v>musical</v>
      </c>
      <c r="S3191" s="13">
        <f>(((Table2[[#This Row],[launched_at]]/60)/60)/24)+DATE(1970,1,1)</f>
        <v>42118.346435185187</v>
      </c>
      <c r="T3191" s="13">
        <f>(((Table2[[#This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Table2[[#This Row],[pledged]]/Table2[[#This Row],[goal]]</f>
        <v>0</v>
      </c>
      <c r="P3192" s="8" t="e">
        <f>Table2[[#This Row],[pledged]]/Table2[[#This Row],[backers_count]]</f>
        <v>#DIV/0!</v>
      </c>
      <c r="Q3192" t="str">
        <f>LEFT(Table2[[#This Row],[Category and Sub-Category]],FIND("/",Table2[[#This Row],[Category and Sub-Category]],1)-1)</f>
        <v>theater</v>
      </c>
      <c r="R3192" t="str">
        <f>RIGHT(Table2[[#This Row],[Category and Sub-Category]],LEN(Table2[[#This Row],[Category and Sub-Category]])-FIND("/",Table2[[#This Row],[Category and Sub-Category]],1))</f>
        <v>musical</v>
      </c>
      <c r="S3192" s="13">
        <f>(((Table2[[#This Row],[launched_at]]/60)/60)/24)+DATE(1970,1,1)</f>
        <v>42683.151331018518</v>
      </c>
      <c r="T3192" s="13">
        <f>(((Table2[[#This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Table2[[#This Row],[pledged]]/Table2[[#This Row],[goal]]</f>
        <v>4.0266666666666666E-2</v>
      </c>
      <c r="P3193" s="8">
        <f>Table2[[#This Row],[pledged]]/Table2[[#This Row],[backers_count]]</f>
        <v>37.75</v>
      </c>
      <c r="Q3193" t="str">
        <f>LEFT(Table2[[#This Row],[Category and Sub-Category]],FIND("/",Table2[[#This Row],[Category and Sub-Category]],1)-1)</f>
        <v>theater</v>
      </c>
      <c r="R3193" t="str">
        <f>RIGHT(Table2[[#This Row],[Category and Sub-Category]],LEN(Table2[[#This Row],[Category and Sub-Category]])-FIND("/",Table2[[#This Row],[Category and Sub-Category]],1))</f>
        <v>musical</v>
      </c>
      <c r="S3193" s="13">
        <f>(((Table2[[#This Row],[launched_at]]/60)/60)/24)+DATE(1970,1,1)</f>
        <v>42538.755428240736</v>
      </c>
      <c r="T3193" s="13">
        <f>(((Table2[[#This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Table2[[#This Row],[pledged]]/Table2[[#This Row],[goal]]</f>
        <v>1.0200000000000001E-2</v>
      </c>
      <c r="P3194" s="8">
        <f>Table2[[#This Row],[pledged]]/Table2[[#This Row],[backers_count]]</f>
        <v>12.75</v>
      </c>
      <c r="Q3194" t="str">
        <f>LEFT(Table2[[#This Row],[Category and Sub-Category]],FIND("/",Table2[[#This Row],[Category and Sub-Category]],1)-1)</f>
        <v>theater</v>
      </c>
      <c r="R3194" t="str">
        <f>RIGHT(Table2[[#This Row],[Category and Sub-Category]],LEN(Table2[[#This Row],[Category and Sub-Category]])-FIND("/",Table2[[#This Row],[Category and Sub-Category]],1))</f>
        <v>musical</v>
      </c>
      <c r="S3194" s="13">
        <f>(((Table2[[#This Row],[launched_at]]/60)/60)/24)+DATE(1970,1,1)</f>
        <v>42018.94049768518</v>
      </c>
      <c r="T3194" s="13">
        <f>(((Table2[[#This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Table2[[#This Row],[pledged]]/Table2[[#This Row],[goal]]</f>
        <v>0.1174</v>
      </c>
      <c r="P3195" s="8">
        <f>Table2[[#This Row],[pledged]]/Table2[[#This Row],[backers_count]]</f>
        <v>24.458333333333332</v>
      </c>
      <c r="Q3195" t="str">
        <f>LEFT(Table2[[#This Row],[Category and Sub-Category]],FIND("/",Table2[[#This Row],[Category and Sub-Category]],1)-1)</f>
        <v>theater</v>
      </c>
      <c r="R3195" t="str">
        <f>RIGHT(Table2[[#This Row],[Category and Sub-Category]],LEN(Table2[[#This Row],[Category and Sub-Category]])-FIND("/",Table2[[#This Row],[Category and Sub-Category]],1))</f>
        <v>musical</v>
      </c>
      <c r="S3195" s="13">
        <f>(((Table2[[#This Row],[launched_at]]/60)/60)/24)+DATE(1970,1,1)</f>
        <v>42010.968240740738</v>
      </c>
      <c r="T3195" s="13">
        <f>(((Table2[[#This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Table2[[#This Row],[pledged]]/Table2[[#This Row],[goal]]</f>
        <v>0</v>
      </c>
      <c r="P3196" s="8" t="e">
        <f>Table2[[#This Row],[pledged]]/Table2[[#This Row],[backers_count]]</f>
        <v>#DIV/0!</v>
      </c>
      <c r="Q3196" t="str">
        <f>LEFT(Table2[[#This Row],[Category and Sub-Category]],FIND("/",Table2[[#This Row],[Category and Sub-Category]],1)-1)</f>
        <v>theater</v>
      </c>
      <c r="R3196" t="str">
        <f>RIGHT(Table2[[#This Row],[Category and Sub-Category]],LEN(Table2[[#This Row],[Category and Sub-Category]])-FIND("/",Table2[[#This Row],[Category and Sub-Category]],1))</f>
        <v>musical</v>
      </c>
      <c r="S3196" s="13">
        <f>(((Table2[[#This Row],[launched_at]]/60)/60)/24)+DATE(1970,1,1)</f>
        <v>42182.062476851846</v>
      </c>
      <c r="T3196" s="13">
        <f>(((Table2[[#This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Table2[[#This Row],[pledged]]/Table2[[#This Row],[goal]]</f>
        <v>0.59142857142857141</v>
      </c>
      <c r="P3197" s="8">
        <f>Table2[[#This Row],[pledged]]/Table2[[#This Row],[backers_count]]</f>
        <v>53.07692307692308</v>
      </c>
      <c r="Q3197" t="str">
        <f>LEFT(Table2[[#This Row],[Category and Sub-Category]],FIND("/",Table2[[#This Row],[Category and Sub-Category]],1)-1)</f>
        <v>theater</v>
      </c>
      <c r="R3197" t="str">
        <f>RIGHT(Table2[[#This Row],[Category and Sub-Category]],LEN(Table2[[#This Row],[Category and Sub-Category]])-FIND("/",Table2[[#This Row],[Category and Sub-Category]],1))</f>
        <v>musical</v>
      </c>
      <c r="S3197" s="13">
        <f>(((Table2[[#This Row],[launched_at]]/60)/60)/24)+DATE(1970,1,1)</f>
        <v>42017.594236111108</v>
      </c>
      <c r="T3197" s="13">
        <f>(((Table2[[#This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Table2[[#This Row],[pledged]]/Table2[[#This Row],[goal]]</f>
        <v>5.9999999999999995E-4</v>
      </c>
      <c r="P3198" s="8">
        <f>Table2[[#This Row],[pledged]]/Table2[[#This Row],[backers_count]]</f>
        <v>300</v>
      </c>
      <c r="Q3198" t="str">
        <f>LEFT(Table2[[#This Row],[Category and Sub-Category]],FIND("/",Table2[[#This Row],[Category and Sub-Category]],1)-1)</f>
        <v>theater</v>
      </c>
      <c r="R3198" t="str">
        <f>RIGHT(Table2[[#This Row],[Category and Sub-Category]],LEN(Table2[[#This Row],[Category and Sub-Category]])-FIND("/",Table2[[#This Row],[Category and Sub-Category]],1))</f>
        <v>musical</v>
      </c>
      <c r="S3198" s="13">
        <f>(((Table2[[#This Row],[launched_at]]/60)/60)/24)+DATE(1970,1,1)</f>
        <v>42157.598090277781</v>
      </c>
      <c r="T3198" s="13">
        <f>(((Table2[[#This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Table2[[#This Row],[pledged]]/Table2[[#This Row],[goal]]</f>
        <v>0.1145</v>
      </c>
      <c r="P3199" s="8">
        <f>Table2[[#This Row],[pledged]]/Table2[[#This Row],[backers_count]]</f>
        <v>286.25</v>
      </c>
      <c r="Q3199" t="str">
        <f>LEFT(Table2[[#This Row],[Category and Sub-Category]],FIND("/",Table2[[#This Row],[Category and Sub-Category]],1)-1)</f>
        <v>theater</v>
      </c>
      <c r="R3199" t="str">
        <f>RIGHT(Table2[[#This Row],[Category and Sub-Category]],LEN(Table2[[#This Row],[Category and Sub-Category]])-FIND("/",Table2[[#This Row],[Category and Sub-Category]],1))</f>
        <v>musical</v>
      </c>
      <c r="S3199" s="13">
        <f>(((Table2[[#This Row],[launched_at]]/60)/60)/24)+DATE(1970,1,1)</f>
        <v>42009.493263888886</v>
      </c>
      <c r="T3199" s="13">
        <f>(((Table2[[#This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Table2[[#This Row],[pledged]]/Table2[[#This Row],[goal]]</f>
        <v>3.6666666666666666E-3</v>
      </c>
      <c r="P3200" s="8">
        <f>Table2[[#This Row],[pledged]]/Table2[[#This Row],[backers_count]]</f>
        <v>36.666666666666664</v>
      </c>
      <c r="Q3200" t="str">
        <f>LEFT(Table2[[#This Row],[Category and Sub-Category]],FIND("/",Table2[[#This Row],[Category and Sub-Category]],1)-1)</f>
        <v>theater</v>
      </c>
      <c r="R3200" t="str">
        <f>RIGHT(Table2[[#This Row],[Category and Sub-Category]],LEN(Table2[[#This Row],[Category and Sub-Category]])-FIND("/",Table2[[#This Row],[Category and Sub-Category]],1))</f>
        <v>musical</v>
      </c>
      <c r="S3200" s="13">
        <f>(((Table2[[#This Row],[launched_at]]/60)/60)/24)+DATE(1970,1,1)</f>
        <v>42013.424502314811</v>
      </c>
      <c r="T3200" s="13">
        <f>(((Table2[[#This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Table2[[#This Row],[pledged]]/Table2[[#This Row],[goal]]</f>
        <v>0.52159999999999995</v>
      </c>
      <c r="P3201" s="8">
        <f>Table2[[#This Row],[pledged]]/Table2[[#This Row],[backers_count]]</f>
        <v>49.20754716981132</v>
      </c>
      <c r="Q3201" t="str">
        <f>LEFT(Table2[[#This Row],[Category and Sub-Category]],FIND("/",Table2[[#This Row],[Category and Sub-Category]],1)-1)</f>
        <v>theater</v>
      </c>
      <c r="R3201" t="str">
        <f>RIGHT(Table2[[#This Row],[Category and Sub-Category]],LEN(Table2[[#This Row],[Category and Sub-Category]])-FIND("/",Table2[[#This Row],[Category and Sub-Category]],1))</f>
        <v>musical</v>
      </c>
      <c r="S3201" s="13">
        <f>(((Table2[[#This Row],[launched_at]]/60)/60)/24)+DATE(1970,1,1)</f>
        <v>41858.761782407404</v>
      </c>
      <c r="T3201" s="13">
        <f>(((Table2[[#This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Table2[[#This Row],[pledged]]/Table2[[#This Row],[goal]]</f>
        <v>2.0000000000000002E-5</v>
      </c>
      <c r="P3202" s="8">
        <f>Table2[[#This Row],[pledged]]/Table2[[#This Row],[backers_count]]</f>
        <v>1</v>
      </c>
      <c r="Q3202" t="str">
        <f>LEFT(Table2[[#This Row],[Category and Sub-Category]],FIND("/",Table2[[#This Row],[Category and Sub-Category]],1)-1)</f>
        <v>theater</v>
      </c>
      <c r="R3202" t="str">
        <f>RIGHT(Table2[[#This Row],[Category and Sub-Category]],LEN(Table2[[#This Row],[Category and Sub-Category]])-FIND("/",Table2[[#This Row],[Category and Sub-Category]],1))</f>
        <v>musical</v>
      </c>
      <c r="S3202" s="13">
        <f>(((Table2[[#This Row],[launched_at]]/60)/60)/24)+DATE(1970,1,1)</f>
        <v>42460.320613425924</v>
      </c>
      <c r="T3202" s="13">
        <f>(((Table2[[#This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Table2[[#This Row],[pledged]]/Table2[[#This Row],[goal]]</f>
        <v>1.2500000000000001E-2</v>
      </c>
      <c r="P3203" s="8">
        <f>Table2[[#This Row],[pledged]]/Table2[[#This Row],[backers_count]]</f>
        <v>12.5</v>
      </c>
      <c r="Q3203" t="str">
        <f>LEFT(Table2[[#This Row],[Category and Sub-Category]],FIND("/",Table2[[#This Row],[Category and Sub-Category]],1)-1)</f>
        <v>theater</v>
      </c>
      <c r="R3203" t="str">
        <f>RIGHT(Table2[[#This Row],[Category and Sub-Category]],LEN(Table2[[#This Row],[Category and Sub-Category]])-FIND("/",Table2[[#This Row],[Category and Sub-Category]],1))</f>
        <v>musical</v>
      </c>
      <c r="S3203" s="13">
        <f>(((Table2[[#This Row],[launched_at]]/60)/60)/24)+DATE(1970,1,1)</f>
        <v>41861.767094907409</v>
      </c>
      <c r="T3203" s="13">
        <f>(((Table2[[#This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Table2[[#This Row],[pledged]]/Table2[[#This Row],[goal]]</f>
        <v>0.54520000000000002</v>
      </c>
      <c r="P3204" s="8">
        <f>Table2[[#This Row],[pledged]]/Table2[[#This Row],[backers_count]]</f>
        <v>109.04</v>
      </c>
      <c r="Q3204" t="str">
        <f>LEFT(Table2[[#This Row],[Category and Sub-Category]],FIND("/",Table2[[#This Row],[Category and Sub-Category]],1)-1)</f>
        <v>theater</v>
      </c>
      <c r="R3204" t="str">
        <f>RIGHT(Table2[[#This Row],[Category and Sub-Category]],LEN(Table2[[#This Row],[Category and Sub-Category]])-FIND("/",Table2[[#This Row],[Category and Sub-Category]],1))</f>
        <v>musical</v>
      </c>
      <c r="S3204" s="13">
        <f>(((Table2[[#This Row],[launched_at]]/60)/60)/24)+DATE(1970,1,1)</f>
        <v>42293.853541666671</v>
      </c>
      <c r="T3204" s="13">
        <f>(((Table2[[#This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Table2[[#This Row],[pledged]]/Table2[[#This Row],[goal]]</f>
        <v>0.25</v>
      </c>
      <c r="P3205" s="8">
        <f>Table2[[#This Row],[pledged]]/Table2[[#This Row],[backers_count]]</f>
        <v>41.666666666666664</v>
      </c>
      <c r="Q3205" t="str">
        <f>LEFT(Table2[[#This Row],[Category and Sub-Category]],FIND("/",Table2[[#This Row],[Category and Sub-Category]],1)-1)</f>
        <v>theater</v>
      </c>
      <c r="R3205" t="str">
        <f>RIGHT(Table2[[#This Row],[Category and Sub-Category]],LEN(Table2[[#This Row],[Category and Sub-Category]])-FIND("/",Table2[[#This Row],[Category and Sub-Category]],1))</f>
        <v>musical</v>
      </c>
      <c r="S3205" s="13">
        <f>(((Table2[[#This Row],[launched_at]]/60)/60)/24)+DATE(1970,1,1)</f>
        <v>42242.988680555558</v>
      </c>
      <c r="T3205" s="13">
        <f>(((Table2[[#This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Table2[[#This Row],[pledged]]/Table2[[#This Row],[goal]]</f>
        <v>0</v>
      </c>
      <c r="P3206" s="8" t="e">
        <f>Table2[[#This Row],[pledged]]/Table2[[#This Row],[backers_count]]</f>
        <v>#DIV/0!</v>
      </c>
      <c r="Q3206" t="str">
        <f>LEFT(Table2[[#This Row],[Category and Sub-Category]],FIND("/",Table2[[#This Row],[Category and Sub-Category]],1)-1)</f>
        <v>theater</v>
      </c>
      <c r="R3206" t="str">
        <f>RIGHT(Table2[[#This Row],[Category and Sub-Category]],LEN(Table2[[#This Row],[Category and Sub-Category]])-FIND("/",Table2[[#This Row],[Category and Sub-Category]],1))</f>
        <v>musical</v>
      </c>
      <c r="S3206" s="13">
        <f>(((Table2[[#This Row],[launched_at]]/60)/60)/24)+DATE(1970,1,1)</f>
        <v>42172.686099537037</v>
      </c>
      <c r="T3206" s="13">
        <f>(((Table2[[#This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Table2[[#This Row],[pledged]]/Table2[[#This Row],[goal]]</f>
        <v>3.4125000000000003E-2</v>
      </c>
      <c r="P3207" s="8">
        <f>Table2[[#This Row],[pledged]]/Table2[[#This Row],[backers_count]]</f>
        <v>22.75</v>
      </c>
      <c r="Q3207" t="str">
        <f>LEFT(Table2[[#This Row],[Category and Sub-Category]],FIND("/",Table2[[#This Row],[Category and Sub-Category]],1)-1)</f>
        <v>theater</v>
      </c>
      <c r="R3207" t="str">
        <f>RIGHT(Table2[[#This Row],[Category and Sub-Category]],LEN(Table2[[#This Row],[Category and Sub-Category]])-FIND("/",Table2[[#This Row],[Category and Sub-Category]],1))</f>
        <v>musical</v>
      </c>
      <c r="S3207" s="13">
        <f>(((Table2[[#This Row],[launched_at]]/60)/60)/24)+DATE(1970,1,1)</f>
        <v>42095.374675925923</v>
      </c>
      <c r="T3207" s="13">
        <f>(((Table2[[#This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Table2[[#This Row],[pledged]]/Table2[[#This Row],[goal]]</f>
        <v>0</v>
      </c>
      <c r="P3208" s="8" t="e">
        <f>Table2[[#This Row],[pledged]]/Table2[[#This Row],[backers_count]]</f>
        <v>#DIV/0!</v>
      </c>
      <c r="Q3208" t="str">
        <f>LEFT(Table2[[#This Row],[Category and Sub-Category]],FIND("/",Table2[[#This Row],[Category and Sub-Category]],1)-1)</f>
        <v>theater</v>
      </c>
      <c r="R3208" t="str">
        <f>RIGHT(Table2[[#This Row],[Category and Sub-Category]],LEN(Table2[[#This Row],[Category and Sub-Category]])-FIND("/",Table2[[#This Row],[Category and Sub-Category]],1))</f>
        <v>musical</v>
      </c>
      <c r="S3208" s="13">
        <f>(((Table2[[#This Row],[launched_at]]/60)/60)/24)+DATE(1970,1,1)</f>
        <v>42236.276053240741</v>
      </c>
      <c r="T3208" s="13">
        <f>(((Table2[[#This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Table2[[#This Row],[pledged]]/Table2[[#This Row],[goal]]</f>
        <v>0.46363636363636362</v>
      </c>
      <c r="P3209" s="8">
        <f>Table2[[#This Row],[pledged]]/Table2[[#This Row],[backers_count]]</f>
        <v>70.833333333333329</v>
      </c>
      <c r="Q3209" t="str">
        <f>LEFT(Table2[[#This Row],[Category and Sub-Category]],FIND("/",Table2[[#This Row],[Category and Sub-Category]],1)-1)</f>
        <v>theater</v>
      </c>
      <c r="R3209" t="str">
        <f>RIGHT(Table2[[#This Row],[Category and Sub-Category]],LEN(Table2[[#This Row],[Category and Sub-Category]])-FIND("/",Table2[[#This Row],[Category and Sub-Category]],1))</f>
        <v>musical</v>
      </c>
      <c r="S3209" s="13">
        <f>(((Table2[[#This Row],[launched_at]]/60)/60)/24)+DATE(1970,1,1)</f>
        <v>42057.277858796297</v>
      </c>
      <c r="T3209" s="13">
        <f>(((Table2[[#This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Table2[[#This Row],[pledged]]/Table2[[#This Row],[goal]]</f>
        <v>1.0349999999999999</v>
      </c>
      <c r="P3210" s="8">
        <f>Table2[[#This Row],[pledged]]/Table2[[#This Row],[backers_count]]</f>
        <v>63.109756097560975</v>
      </c>
      <c r="Q3210" t="str">
        <f>LEFT(Table2[[#This Row],[Category and Sub-Category]],FIND("/",Table2[[#This Row],[Category and Sub-Category]],1)-1)</f>
        <v>theater</v>
      </c>
      <c r="R3210" t="str">
        <f>RIGHT(Table2[[#This Row],[Category and Sub-Category]],LEN(Table2[[#This Row],[Category and Sub-Category]])-FIND("/",Table2[[#This Row],[Category and Sub-Category]],1))</f>
        <v>plays</v>
      </c>
      <c r="S3210" s="13">
        <f>(((Table2[[#This Row],[launched_at]]/60)/60)/24)+DATE(1970,1,1)</f>
        <v>41827.605057870373</v>
      </c>
      <c r="T3210" s="13">
        <f>(((Table2[[#This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Table2[[#This Row],[pledged]]/Table2[[#This Row],[goal]]</f>
        <v>1.1932315789473684</v>
      </c>
      <c r="P3211" s="8">
        <f>Table2[[#This Row],[pledged]]/Table2[[#This Row],[backers_count]]</f>
        <v>50.157964601769912</v>
      </c>
      <c r="Q3211" t="str">
        <f>LEFT(Table2[[#This Row],[Category and Sub-Category]],FIND("/",Table2[[#This Row],[Category and Sub-Category]],1)-1)</f>
        <v>theater</v>
      </c>
      <c r="R3211" t="str">
        <f>RIGHT(Table2[[#This Row],[Category and Sub-Category]],LEN(Table2[[#This Row],[Category and Sub-Category]])-FIND("/",Table2[[#This Row],[Category and Sub-Category]],1))</f>
        <v>plays</v>
      </c>
      <c r="S3211" s="13">
        <f>(((Table2[[#This Row],[launched_at]]/60)/60)/24)+DATE(1970,1,1)</f>
        <v>41778.637245370373</v>
      </c>
      <c r="T3211" s="13">
        <f>(((Table2[[#This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Table2[[#This Row],[pledged]]/Table2[[#This Row],[goal]]</f>
        <v>1.2576666666666667</v>
      </c>
      <c r="P3212" s="8">
        <f>Table2[[#This Row],[pledged]]/Table2[[#This Row],[backers_count]]</f>
        <v>62.883333333333333</v>
      </c>
      <c r="Q3212" t="str">
        <f>LEFT(Table2[[#This Row],[Category and Sub-Category]],FIND("/",Table2[[#This Row],[Category and Sub-Category]],1)-1)</f>
        <v>theater</v>
      </c>
      <c r="R3212" t="str">
        <f>RIGHT(Table2[[#This Row],[Category and Sub-Category]],LEN(Table2[[#This Row],[Category and Sub-Category]])-FIND("/",Table2[[#This Row],[Category and Sub-Category]],1))</f>
        <v>plays</v>
      </c>
      <c r="S3212" s="13">
        <f>(((Table2[[#This Row],[launched_at]]/60)/60)/24)+DATE(1970,1,1)</f>
        <v>41013.936562499999</v>
      </c>
      <c r="T3212" s="13">
        <f>(((Table2[[#This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Table2[[#This Row],[pledged]]/Table2[[#This Row],[goal]]</f>
        <v>1.1974347826086957</v>
      </c>
      <c r="P3213" s="8">
        <f>Table2[[#This Row],[pledged]]/Table2[[#This Row],[backers_count]]</f>
        <v>85.531055900621112</v>
      </c>
      <c r="Q3213" t="str">
        <f>LEFT(Table2[[#This Row],[Category and Sub-Category]],FIND("/",Table2[[#This Row],[Category and Sub-Category]],1)-1)</f>
        <v>theater</v>
      </c>
      <c r="R3213" t="str">
        <f>RIGHT(Table2[[#This Row],[Category and Sub-Category]],LEN(Table2[[#This Row],[Category and Sub-Category]])-FIND("/",Table2[[#This Row],[Category and Sub-Category]],1))</f>
        <v>plays</v>
      </c>
      <c r="S3213" s="13">
        <f>(((Table2[[#This Row],[launched_at]]/60)/60)/24)+DATE(1970,1,1)</f>
        <v>41834.586574074077</v>
      </c>
      <c r="T3213" s="13">
        <f>(((Table2[[#This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Table2[[#This Row],[pledged]]/Table2[[#This Row],[goal]]</f>
        <v>1.2625</v>
      </c>
      <c r="P3214" s="8">
        <f>Table2[[#This Row],[pledged]]/Table2[[#This Row],[backers_count]]</f>
        <v>53.723404255319146</v>
      </c>
      <c r="Q3214" t="str">
        <f>LEFT(Table2[[#This Row],[Category and Sub-Category]],FIND("/",Table2[[#This Row],[Category and Sub-Category]],1)-1)</f>
        <v>theater</v>
      </c>
      <c r="R3214" t="str">
        <f>RIGHT(Table2[[#This Row],[Category and Sub-Category]],LEN(Table2[[#This Row],[Category and Sub-Category]])-FIND("/",Table2[[#This Row],[Category and Sub-Category]],1))</f>
        <v>plays</v>
      </c>
      <c r="S3214" s="13">
        <f>(((Table2[[#This Row],[launched_at]]/60)/60)/24)+DATE(1970,1,1)</f>
        <v>41829.795729166668</v>
      </c>
      <c r="T3214" s="13">
        <f>(((Table2[[#This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Table2[[#This Row],[pledged]]/Table2[[#This Row],[goal]]</f>
        <v>1.0011666666666668</v>
      </c>
      <c r="P3215" s="8">
        <f>Table2[[#This Row],[pledged]]/Table2[[#This Row],[backers_count]]</f>
        <v>127.80851063829788</v>
      </c>
      <c r="Q3215" t="str">
        <f>LEFT(Table2[[#This Row],[Category and Sub-Category]],FIND("/",Table2[[#This Row],[Category and Sub-Category]],1)-1)</f>
        <v>theater</v>
      </c>
      <c r="R3215" t="str">
        <f>RIGHT(Table2[[#This Row],[Category and Sub-Category]],LEN(Table2[[#This Row],[Category and Sub-Category]])-FIND("/",Table2[[#This Row],[Category and Sub-Category]],1))</f>
        <v>plays</v>
      </c>
      <c r="S3215" s="13">
        <f>(((Table2[[#This Row],[launched_at]]/60)/60)/24)+DATE(1970,1,1)</f>
        <v>42171.763414351852</v>
      </c>
      <c r="T3215" s="13">
        <f>(((Table2[[#This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Table2[[#This Row],[pledged]]/Table2[[#This Row],[goal]]</f>
        <v>1.0213333333333334</v>
      </c>
      <c r="P3216" s="8">
        <f>Table2[[#This Row],[pledged]]/Table2[[#This Row],[backers_count]]</f>
        <v>106.57391304347826</v>
      </c>
      <c r="Q3216" t="str">
        <f>LEFT(Table2[[#This Row],[Category and Sub-Category]],FIND("/",Table2[[#This Row],[Category and Sub-Category]],1)-1)</f>
        <v>theater</v>
      </c>
      <c r="R3216" t="str">
        <f>RIGHT(Table2[[#This Row],[Category and Sub-Category]],LEN(Table2[[#This Row],[Category and Sub-Category]])-FIND("/",Table2[[#This Row],[Category and Sub-Category]],1))</f>
        <v>plays</v>
      </c>
      <c r="S3216" s="13">
        <f>(((Table2[[#This Row],[launched_at]]/60)/60)/24)+DATE(1970,1,1)</f>
        <v>42337.792511574073</v>
      </c>
      <c r="T3216" s="13">
        <f>(((Table2[[#This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Table2[[#This Row],[pledged]]/Table2[[#This Row],[goal]]</f>
        <v>1.0035142857142858</v>
      </c>
      <c r="P3217" s="8">
        <f>Table2[[#This Row],[pledged]]/Table2[[#This Row],[backers_count]]</f>
        <v>262.11194029850748</v>
      </c>
      <c r="Q3217" t="str">
        <f>LEFT(Table2[[#This Row],[Category and Sub-Category]],FIND("/",Table2[[#This Row],[Category and Sub-Category]],1)-1)</f>
        <v>theater</v>
      </c>
      <c r="R3217" t="str">
        <f>RIGHT(Table2[[#This Row],[Category and Sub-Category]],LEN(Table2[[#This Row],[Category and Sub-Category]])-FIND("/",Table2[[#This Row],[Category and Sub-Category]],1))</f>
        <v>plays</v>
      </c>
      <c r="S3217" s="13">
        <f>(((Table2[[#This Row],[launched_at]]/60)/60)/24)+DATE(1970,1,1)</f>
        <v>42219.665173611109</v>
      </c>
      <c r="T3217" s="13">
        <f>(((Table2[[#This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Table2[[#This Row],[pledged]]/Table2[[#This Row],[goal]]</f>
        <v>1.0004999999999999</v>
      </c>
      <c r="P3218" s="8">
        <f>Table2[[#This Row],[pledged]]/Table2[[#This Row],[backers_count]]</f>
        <v>57.171428571428571</v>
      </c>
      <c r="Q3218" t="str">
        <f>LEFT(Table2[[#This Row],[Category and Sub-Category]],FIND("/",Table2[[#This Row],[Category and Sub-Category]],1)-1)</f>
        <v>theater</v>
      </c>
      <c r="R3218" t="str">
        <f>RIGHT(Table2[[#This Row],[Category and Sub-Category]],LEN(Table2[[#This Row],[Category and Sub-Category]])-FIND("/",Table2[[#This Row],[Category and Sub-Category]],1))</f>
        <v>plays</v>
      </c>
      <c r="S3218" s="13">
        <f>(((Table2[[#This Row],[launched_at]]/60)/60)/24)+DATE(1970,1,1)</f>
        <v>42165.462627314817</v>
      </c>
      <c r="T3218" s="13">
        <f>(((Table2[[#This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Table2[[#This Row],[pledged]]/Table2[[#This Row],[goal]]</f>
        <v>1.1602222222222223</v>
      </c>
      <c r="P3219" s="8">
        <f>Table2[[#This Row],[pledged]]/Table2[[#This Row],[backers_count]]</f>
        <v>50.20192307692308</v>
      </c>
      <c r="Q3219" t="str">
        <f>LEFT(Table2[[#This Row],[Category and Sub-Category]],FIND("/",Table2[[#This Row],[Category and Sub-Category]],1)-1)</f>
        <v>theater</v>
      </c>
      <c r="R3219" t="str">
        <f>RIGHT(Table2[[#This Row],[Category and Sub-Category]],LEN(Table2[[#This Row],[Category and Sub-Category]])-FIND("/",Table2[[#This Row],[Category and Sub-Category]],1))</f>
        <v>plays</v>
      </c>
      <c r="S3219" s="13">
        <f>(((Table2[[#This Row],[launched_at]]/60)/60)/24)+DATE(1970,1,1)</f>
        <v>42648.546111111107</v>
      </c>
      <c r="T3219" s="13">
        <f>(((Table2[[#This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Table2[[#This Row],[pledged]]/Table2[[#This Row],[goal]]</f>
        <v>1.0209999999999999</v>
      </c>
      <c r="P3220" s="8">
        <f>Table2[[#This Row],[pledged]]/Table2[[#This Row],[backers_count]]</f>
        <v>66.586956521739125</v>
      </c>
      <c r="Q3220" t="str">
        <f>LEFT(Table2[[#This Row],[Category and Sub-Category]],FIND("/",Table2[[#This Row],[Category and Sub-Category]],1)-1)</f>
        <v>theater</v>
      </c>
      <c r="R3220" t="str">
        <f>RIGHT(Table2[[#This Row],[Category and Sub-Category]],LEN(Table2[[#This Row],[Category and Sub-Category]])-FIND("/",Table2[[#This Row],[Category and Sub-Category]],1))</f>
        <v>plays</v>
      </c>
      <c r="S3220" s="13">
        <f>(((Table2[[#This Row],[launched_at]]/60)/60)/24)+DATE(1970,1,1)</f>
        <v>41971.002152777779</v>
      </c>
      <c r="T3220" s="13">
        <f>(((Table2[[#This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Table2[[#This Row],[pledged]]/Table2[[#This Row],[goal]]</f>
        <v>1.0011000000000001</v>
      </c>
      <c r="P3221" s="8">
        <f>Table2[[#This Row],[pledged]]/Table2[[#This Row],[backers_count]]</f>
        <v>168.25210084033614</v>
      </c>
      <c r="Q3221" t="str">
        <f>LEFT(Table2[[#This Row],[Category and Sub-Category]],FIND("/",Table2[[#This Row],[Category and Sub-Category]],1)-1)</f>
        <v>theater</v>
      </c>
      <c r="R3221" t="str">
        <f>RIGHT(Table2[[#This Row],[Category and Sub-Category]],LEN(Table2[[#This Row],[Category and Sub-Category]])-FIND("/",Table2[[#This Row],[Category and Sub-Category]],1))</f>
        <v>plays</v>
      </c>
      <c r="S3221" s="13">
        <f>(((Table2[[#This Row],[launched_at]]/60)/60)/24)+DATE(1970,1,1)</f>
        <v>42050.983182870375</v>
      </c>
      <c r="T3221" s="13">
        <f>(((Table2[[#This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Table2[[#This Row],[pledged]]/Table2[[#This Row],[goal]]</f>
        <v>1.0084</v>
      </c>
      <c r="P3222" s="8">
        <f>Table2[[#This Row],[pledged]]/Table2[[#This Row],[backers_count]]</f>
        <v>256.37288135593218</v>
      </c>
      <c r="Q3222" t="str">
        <f>LEFT(Table2[[#This Row],[Category and Sub-Category]],FIND("/",Table2[[#This Row],[Category and Sub-Category]],1)-1)</f>
        <v>theater</v>
      </c>
      <c r="R3222" t="str">
        <f>RIGHT(Table2[[#This Row],[Category and Sub-Category]],LEN(Table2[[#This Row],[Category and Sub-Category]])-FIND("/",Table2[[#This Row],[Category and Sub-Category]],1))</f>
        <v>plays</v>
      </c>
      <c r="S3222" s="13">
        <f>(((Table2[[#This Row],[launched_at]]/60)/60)/24)+DATE(1970,1,1)</f>
        <v>42772.833379629628</v>
      </c>
      <c r="T3222" s="13">
        <f>(((Table2[[#This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Table2[[#This Row],[pledged]]/Table2[[#This Row],[goal]]</f>
        <v>1.0342499999999999</v>
      </c>
      <c r="P3223" s="8">
        <f>Table2[[#This Row],[pledged]]/Table2[[#This Row],[backers_count]]</f>
        <v>36.610619469026545</v>
      </c>
      <c r="Q3223" t="str">
        <f>LEFT(Table2[[#This Row],[Category and Sub-Category]],FIND("/",Table2[[#This Row],[Category and Sub-Category]],1)-1)</f>
        <v>theater</v>
      </c>
      <c r="R3223" t="str">
        <f>RIGHT(Table2[[#This Row],[Category and Sub-Category]],LEN(Table2[[#This Row],[Category and Sub-Category]])-FIND("/",Table2[[#This Row],[Category and Sub-Category]],1))</f>
        <v>plays</v>
      </c>
      <c r="S3223" s="13">
        <f>(((Table2[[#This Row],[launched_at]]/60)/60)/24)+DATE(1970,1,1)</f>
        <v>42155.696793981479</v>
      </c>
      <c r="T3223" s="13">
        <f>(((Table2[[#This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Table2[[#This Row],[pledged]]/Table2[[#This Row],[goal]]</f>
        <v>1.248</v>
      </c>
      <c r="P3224" s="8">
        <f>Table2[[#This Row],[pledged]]/Table2[[#This Row],[backers_count]]</f>
        <v>37.142857142857146</v>
      </c>
      <c r="Q3224" t="str">
        <f>LEFT(Table2[[#This Row],[Category and Sub-Category]],FIND("/",Table2[[#This Row],[Category and Sub-Category]],1)-1)</f>
        <v>theater</v>
      </c>
      <c r="R3224" t="str">
        <f>RIGHT(Table2[[#This Row],[Category and Sub-Category]],LEN(Table2[[#This Row],[Category and Sub-Category]])-FIND("/",Table2[[#This Row],[Category and Sub-Category]],1))</f>
        <v>plays</v>
      </c>
      <c r="S3224" s="13">
        <f>(((Table2[[#This Row],[launched_at]]/60)/60)/24)+DATE(1970,1,1)</f>
        <v>42270.582141203704</v>
      </c>
      <c r="T3224" s="13">
        <f>(((Table2[[#This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Table2[[#This Row],[pledged]]/Table2[[#This Row],[goal]]</f>
        <v>1.0951612903225807</v>
      </c>
      <c r="P3225" s="8">
        <f>Table2[[#This Row],[pledged]]/Table2[[#This Row],[backers_count]]</f>
        <v>45.878378378378379</v>
      </c>
      <c r="Q3225" t="str">
        <f>LEFT(Table2[[#This Row],[Category and Sub-Category]],FIND("/",Table2[[#This Row],[Category and Sub-Category]],1)-1)</f>
        <v>theater</v>
      </c>
      <c r="R3225" t="str">
        <f>RIGHT(Table2[[#This Row],[Category and Sub-Category]],LEN(Table2[[#This Row],[Category and Sub-Category]])-FIND("/",Table2[[#This Row],[Category and Sub-Category]],1))</f>
        <v>plays</v>
      </c>
      <c r="S3225" s="13">
        <f>(((Table2[[#This Row],[launched_at]]/60)/60)/24)+DATE(1970,1,1)</f>
        <v>42206.835370370376</v>
      </c>
      <c r="T3225" s="13">
        <f>(((Table2[[#This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Table2[[#This Row],[pledged]]/Table2[[#This Row],[goal]]</f>
        <v>1.0203333333333333</v>
      </c>
      <c r="P3226" s="8">
        <f>Table2[[#This Row],[pledged]]/Table2[[#This Row],[backers_count]]</f>
        <v>141.71296296296296</v>
      </c>
      <c r="Q3226" t="str">
        <f>LEFT(Table2[[#This Row],[Category and Sub-Category]],FIND("/",Table2[[#This Row],[Category and Sub-Category]],1)-1)</f>
        <v>theater</v>
      </c>
      <c r="R3226" t="str">
        <f>RIGHT(Table2[[#This Row],[Category and Sub-Category]],LEN(Table2[[#This Row],[Category and Sub-Category]])-FIND("/",Table2[[#This Row],[Category and Sub-Category]],1))</f>
        <v>plays</v>
      </c>
      <c r="S3226" s="13">
        <f>(((Table2[[#This Row],[launched_at]]/60)/60)/24)+DATE(1970,1,1)</f>
        <v>42697.850844907407</v>
      </c>
      <c r="T3226" s="13">
        <f>(((Table2[[#This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Table2[[#This Row],[pledged]]/Table2[[#This Row],[goal]]</f>
        <v>1.0235000000000001</v>
      </c>
      <c r="P3227" s="8">
        <f>Table2[[#This Row],[pledged]]/Table2[[#This Row],[backers_count]]</f>
        <v>52.487179487179489</v>
      </c>
      <c r="Q3227" t="str">
        <f>LEFT(Table2[[#This Row],[Category and Sub-Category]],FIND("/",Table2[[#This Row],[Category and Sub-Category]],1)-1)</f>
        <v>theater</v>
      </c>
      <c r="R3227" t="str">
        <f>RIGHT(Table2[[#This Row],[Category and Sub-Category]],LEN(Table2[[#This Row],[Category and Sub-Category]])-FIND("/",Table2[[#This Row],[Category and Sub-Category]],1))</f>
        <v>plays</v>
      </c>
      <c r="S3227" s="13">
        <f>(((Table2[[#This Row],[launched_at]]/60)/60)/24)+DATE(1970,1,1)</f>
        <v>42503.559467592597</v>
      </c>
      <c r="T3227" s="13">
        <f>(((Table2[[#This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Table2[[#This Row],[pledged]]/Table2[[#This Row],[goal]]</f>
        <v>1.0416666666666667</v>
      </c>
      <c r="P3228" s="8">
        <f>Table2[[#This Row],[pledged]]/Table2[[#This Row],[backers_count]]</f>
        <v>59.523809523809526</v>
      </c>
      <c r="Q3228" t="str">
        <f>LEFT(Table2[[#This Row],[Category and Sub-Category]],FIND("/",Table2[[#This Row],[Category and Sub-Category]],1)-1)</f>
        <v>theater</v>
      </c>
      <c r="R3228" t="str">
        <f>RIGHT(Table2[[#This Row],[Category and Sub-Category]],LEN(Table2[[#This Row],[Category and Sub-Category]])-FIND("/",Table2[[#This Row],[Category and Sub-Category]],1))</f>
        <v>plays</v>
      </c>
      <c r="S3228" s="13">
        <f>(((Table2[[#This Row],[launched_at]]/60)/60)/24)+DATE(1970,1,1)</f>
        <v>42277.583472222221</v>
      </c>
      <c r="T3228" s="13">
        <f>(((Table2[[#This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Table2[[#This Row],[pledged]]/Table2[[#This Row],[goal]]</f>
        <v>1.25</v>
      </c>
      <c r="P3229" s="8">
        <f>Table2[[#This Row],[pledged]]/Table2[[#This Row],[backers_count]]</f>
        <v>50</v>
      </c>
      <c r="Q3229" t="str">
        <f>LEFT(Table2[[#This Row],[Category and Sub-Category]],FIND("/",Table2[[#This Row],[Category and Sub-Category]],1)-1)</f>
        <v>theater</v>
      </c>
      <c r="R3229" t="str">
        <f>RIGHT(Table2[[#This Row],[Category and Sub-Category]],LEN(Table2[[#This Row],[Category and Sub-Category]])-FIND("/",Table2[[#This Row],[Category and Sub-Category]],1))</f>
        <v>plays</v>
      </c>
      <c r="S3229" s="13">
        <f>(((Table2[[#This Row],[launched_at]]/60)/60)/24)+DATE(1970,1,1)</f>
        <v>42722.882361111115</v>
      </c>
      <c r="T3229" s="13">
        <f>(((Table2[[#This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Table2[[#This Row],[pledged]]/Table2[[#This Row],[goal]]</f>
        <v>1.0234285714285714</v>
      </c>
      <c r="P3230" s="8">
        <f>Table2[[#This Row],[pledged]]/Table2[[#This Row],[backers_count]]</f>
        <v>193.62162162162161</v>
      </c>
      <c r="Q3230" t="str">
        <f>LEFT(Table2[[#This Row],[Category and Sub-Category]],FIND("/",Table2[[#This Row],[Category and Sub-Category]],1)-1)</f>
        <v>theater</v>
      </c>
      <c r="R3230" t="str">
        <f>RIGHT(Table2[[#This Row],[Category and Sub-Category]],LEN(Table2[[#This Row],[Category and Sub-Category]])-FIND("/",Table2[[#This Row],[Category and Sub-Category]],1))</f>
        <v>plays</v>
      </c>
      <c r="S3230" s="13">
        <f>(((Table2[[#This Row],[launched_at]]/60)/60)/24)+DATE(1970,1,1)</f>
        <v>42323.70930555556</v>
      </c>
      <c r="T3230" s="13">
        <f>(((Table2[[#This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Table2[[#This Row],[pledged]]/Table2[[#This Row],[goal]]</f>
        <v>1.0786500000000001</v>
      </c>
      <c r="P3231" s="8">
        <f>Table2[[#This Row],[pledged]]/Table2[[#This Row],[backers_count]]</f>
        <v>106.79702970297029</v>
      </c>
      <c r="Q3231" t="str">
        <f>LEFT(Table2[[#This Row],[Category and Sub-Category]],FIND("/",Table2[[#This Row],[Category and Sub-Category]],1)-1)</f>
        <v>theater</v>
      </c>
      <c r="R3231" t="str">
        <f>RIGHT(Table2[[#This Row],[Category and Sub-Category]],LEN(Table2[[#This Row],[Category and Sub-Category]])-FIND("/",Table2[[#This Row],[Category and Sub-Category]],1))</f>
        <v>plays</v>
      </c>
      <c r="S3231" s="13">
        <f>(((Table2[[#This Row],[launched_at]]/60)/60)/24)+DATE(1970,1,1)</f>
        <v>41933.291643518518</v>
      </c>
      <c r="T3231" s="13">
        <f>(((Table2[[#This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Table2[[#This Row],[pledged]]/Table2[[#This Row],[goal]]</f>
        <v>1.0988461538461538</v>
      </c>
      <c r="P3232" s="8">
        <f>Table2[[#This Row],[pledged]]/Table2[[#This Row],[backers_count]]</f>
        <v>77.21621621621621</v>
      </c>
      <c r="Q3232" t="str">
        <f>LEFT(Table2[[#This Row],[Category and Sub-Category]],FIND("/",Table2[[#This Row],[Category and Sub-Category]],1)-1)</f>
        <v>theater</v>
      </c>
      <c r="R3232" t="str">
        <f>RIGHT(Table2[[#This Row],[Category and Sub-Category]],LEN(Table2[[#This Row],[Category and Sub-Category]])-FIND("/",Table2[[#This Row],[Category and Sub-Category]],1))</f>
        <v>plays</v>
      </c>
      <c r="S3232" s="13">
        <f>(((Table2[[#This Row],[launched_at]]/60)/60)/24)+DATE(1970,1,1)</f>
        <v>41898.168125000004</v>
      </c>
      <c r="T3232" s="13">
        <f>(((Table2[[#This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Table2[[#This Row],[pledged]]/Table2[[#This Row],[goal]]</f>
        <v>1.61</v>
      </c>
      <c r="P3233" s="8">
        <f>Table2[[#This Row],[pledged]]/Table2[[#This Row],[backers_count]]</f>
        <v>57.5</v>
      </c>
      <c r="Q3233" t="str">
        <f>LEFT(Table2[[#This Row],[Category and Sub-Category]],FIND("/",Table2[[#This Row],[Category and Sub-Category]],1)-1)</f>
        <v>theater</v>
      </c>
      <c r="R3233" t="str">
        <f>RIGHT(Table2[[#This Row],[Category and Sub-Category]],LEN(Table2[[#This Row],[Category and Sub-Category]])-FIND("/",Table2[[#This Row],[Category and Sub-Category]],1))</f>
        <v>plays</v>
      </c>
      <c r="S3233" s="13">
        <f>(((Table2[[#This Row],[launched_at]]/60)/60)/24)+DATE(1970,1,1)</f>
        <v>42446.943831018521</v>
      </c>
      <c r="T3233" s="13">
        <f>(((Table2[[#This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Table2[[#This Row],[pledged]]/Table2[[#This Row],[goal]]</f>
        <v>1.3120000000000001</v>
      </c>
      <c r="P3234" s="8">
        <f>Table2[[#This Row],[pledged]]/Table2[[#This Row],[backers_count]]</f>
        <v>50.46153846153846</v>
      </c>
      <c r="Q3234" t="str">
        <f>LEFT(Table2[[#This Row],[Category and Sub-Category]],FIND("/",Table2[[#This Row],[Category and Sub-Category]],1)-1)</f>
        <v>theater</v>
      </c>
      <c r="R3234" t="str">
        <f>RIGHT(Table2[[#This Row],[Category and Sub-Category]],LEN(Table2[[#This Row],[Category and Sub-Category]])-FIND("/",Table2[[#This Row],[Category and Sub-Category]],1))</f>
        <v>plays</v>
      </c>
      <c r="S3234" s="13">
        <f>(((Table2[[#This Row],[launched_at]]/60)/60)/24)+DATE(1970,1,1)</f>
        <v>42463.81385416667</v>
      </c>
      <c r="T3234" s="13">
        <f>(((Table2[[#This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Table2[[#This Row],[pledged]]/Table2[[#This Row],[goal]]</f>
        <v>1.1879999999999999</v>
      </c>
      <c r="P3235" s="8">
        <f>Table2[[#This Row],[pledged]]/Table2[[#This Row],[backers_count]]</f>
        <v>97.377049180327873</v>
      </c>
      <c r="Q3235" t="str">
        <f>LEFT(Table2[[#This Row],[Category and Sub-Category]],FIND("/",Table2[[#This Row],[Category and Sub-Category]],1)-1)</f>
        <v>theater</v>
      </c>
      <c r="R3235" t="str">
        <f>RIGHT(Table2[[#This Row],[Category and Sub-Category]],LEN(Table2[[#This Row],[Category and Sub-Category]])-FIND("/",Table2[[#This Row],[Category and Sub-Category]],1))</f>
        <v>plays</v>
      </c>
      <c r="S3235" s="13">
        <f>(((Table2[[#This Row],[launched_at]]/60)/60)/24)+DATE(1970,1,1)</f>
        <v>42766.805034722223</v>
      </c>
      <c r="T3235" s="13">
        <f>(((Table2[[#This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Table2[[#This Row],[pledged]]/Table2[[#This Row],[goal]]</f>
        <v>1.0039275000000001</v>
      </c>
      <c r="P3236" s="8">
        <f>Table2[[#This Row],[pledged]]/Table2[[#This Row],[backers_count]]</f>
        <v>34.91921739130435</v>
      </c>
      <c r="Q3236" t="str">
        <f>LEFT(Table2[[#This Row],[Category and Sub-Category]],FIND("/",Table2[[#This Row],[Category and Sub-Category]],1)-1)</f>
        <v>theater</v>
      </c>
      <c r="R3236" t="str">
        <f>RIGHT(Table2[[#This Row],[Category and Sub-Category]],LEN(Table2[[#This Row],[Category and Sub-Category]])-FIND("/",Table2[[#This Row],[Category and Sub-Category]],1))</f>
        <v>plays</v>
      </c>
      <c r="S3236" s="13">
        <f>(((Table2[[#This Row],[launched_at]]/60)/60)/24)+DATE(1970,1,1)</f>
        <v>42734.789444444439</v>
      </c>
      <c r="T3236" s="13">
        <f>(((Table2[[#This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Table2[[#This Row],[pledged]]/Table2[[#This Row],[goal]]</f>
        <v>1.0320666666666667</v>
      </c>
      <c r="P3237" s="8">
        <f>Table2[[#This Row],[pledged]]/Table2[[#This Row],[backers_count]]</f>
        <v>85.530386740331494</v>
      </c>
      <c r="Q3237" t="str">
        <f>LEFT(Table2[[#This Row],[Category and Sub-Category]],FIND("/",Table2[[#This Row],[Category and Sub-Category]],1)-1)</f>
        <v>theater</v>
      </c>
      <c r="R3237" t="str">
        <f>RIGHT(Table2[[#This Row],[Category and Sub-Category]],LEN(Table2[[#This Row],[Category and Sub-Category]])-FIND("/",Table2[[#This Row],[Category and Sub-Category]],1))</f>
        <v>plays</v>
      </c>
      <c r="S3237" s="13">
        <f>(((Table2[[#This Row],[launched_at]]/60)/60)/24)+DATE(1970,1,1)</f>
        <v>42522.347812499997</v>
      </c>
      <c r="T3237" s="13">
        <f>(((Table2[[#This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Table2[[#This Row],[pledged]]/Table2[[#This Row],[goal]]</f>
        <v>1.006</v>
      </c>
      <c r="P3238" s="8">
        <f>Table2[[#This Row],[pledged]]/Table2[[#This Row],[backers_count]]</f>
        <v>182.90909090909091</v>
      </c>
      <c r="Q3238" t="str">
        <f>LEFT(Table2[[#This Row],[Category and Sub-Category]],FIND("/",Table2[[#This Row],[Category and Sub-Category]],1)-1)</f>
        <v>theater</v>
      </c>
      <c r="R3238" t="str">
        <f>RIGHT(Table2[[#This Row],[Category and Sub-Category]],LEN(Table2[[#This Row],[Category and Sub-Category]])-FIND("/",Table2[[#This Row],[Category and Sub-Category]],1))</f>
        <v>plays</v>
      </c>
      <c r="S3238" s="13">
        <f>(((Table2[[#This Row],[launched_at]]/60)/60)/24)+DATE(1970,1,1)</f>
        <v>42702.917048611111</v>
      </c>
      <c r="T3238" s="13">
        <f>(((Table2[[#This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Table2[[#This Row],[pledged]]/Table2[[#This Row],[goal]]</f>
        <v>1.0078754285714286</v>
      </c>
      <c r="P3239" s="8">
        <f>Table2[[#This Row],[pledged]]/Table2[[#This Row],[backers_count]]</f>
        <v>131.13620817843866</v>
      </c>
      <c r="Q3239" t="str">
        <f>LEFT(Table2[[#This Row],[Category and Sub-Category]],FIND("/",Table2[[#This Row],[Category and Sub-Category]],1)-1)</f>
        <v>theater</v>
      </c>
      <c r="R3239" t="str">
        <f>RIGHT(Table2[[#This Row],[Category and Sub-Category]],LEN(Table2[[#This Row],[Category and Sub-Category]])-FIND("/",Table2[[#This Row],[Category and Sub-Category]],1))</f>
        <v>plays</v>
      </c>
      <c r="S3239" s="13">
        <f>(((Table2[[#This Row],[launched_at]]/60)/60)/24)+DATE(1970,1,1)</f>
        <v>42252.474351851852</v>
      </c>
      <c r="T3239" s="13">
        <f>(((Table2[[#This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Table2[[#This Row],[pledged]]/Table2[[#This Row],[goal]]</f>
        <v>1.1232142857142857</v>
      </c>
      <c r="P3240" s="8">
        <f>Table2[[#This Row],[pledged]]/Table2[[#This Row],[backers_count]]</f>
        <v>39.810126582278478</v>
      </c>
      <c r="Q3240" t="str">
        <f>LEFT(Table2[[#This Row],[Category and Sub-Category]],FIND("/",Table2[[#This Row],[Category and Sub-Category]],1)-1)</f>
        <v>theater</v>
      </c>
      <c r="R3240" t="str">
        <f>RIGHT(Table2[[#This Row],[Category and Sub-Category]],LEN(Table2[[#This Row],[Category and Sub-Category]])-FIND("/",Table2[[#This Row],[Category and Sub-Category]],1))</f>
        <v>plays</v>
      </c>
      <c r="S3240" s="13">
        <f>(((Table2[[#This Row],[launched_at]]/60)/60)/24)+DATE(1970,1,1)</f>
        <v>42156.510393518518</v>
      </c>
      <c r="T3240" s="13">
        <f>(((Table2[[#This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Table2[[#This Row],[pledged]]/Table2[[#This Row],[goal]]</f>
        <v>1.0591914022517912</v>
      </c>
      <c r="P3241" s="8">
        <f>Table2[[#This Row],[pledged]]/Table2[[#This Row],[backers_count]]</f>
        <v>59.701730769230764</v>
      </c>
      <c r="Q3241" t="str">
        <f>LEFT(Table2[[#This Row],[Category and Sub-Category]],FIND("/",Table2[[#This Row],[Category and Sub-Category]],1)-1)</f>
        <v>theater</v>
      </c>
      <c r="R3241" t="str">
        <f>RIGHT(Table2[[#This Row],[Category and Sub-Category]],LEN(Table2[[#This Row],[Category and Sub-Category]])-FIND("/",Table2[[#This Row],[Category and Sub-Category]],1))</f>
        <v>plays</v>
      </c>
      <c r="S3241" s="13">
        <f>(((Table2[[#This Row],[launched_at]]/60)/60)/24)+DATE(1970,1,1)</f>
        <v>42278.089039351849</v>
      </c>
      <c r="T3241" s="13">
        <f>(((Table2[[#This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Table2[[#This Row],[pledged]]/Table2[[#This Row],[goal]]</f>
        <v>1.0056666666666667</v>
      </c>
      <c r="P3242" s="8">
        <f>Table2[[#This Row],[pledged]]/Table2[[#This Row],[backers_count]]</f>
        <v>88.735294117647058</v>
      </c>
      <c r="Q3242" t="str">
        <f>LEFT(Table2[[#This Row],[Category and Sub-Category]],FIND("/",Table2[[#This Row],[Category and Sub-Category]],1)-1)</f>
        <v>theater</v>
      </c>
      <c r="R3242" t="str">
        <f>RIGHT(Table2[[#This Row],[Category and Sub-Category]],LEN(Table2[[#This Row],[Category and Sub-Category]])-FIND("/",Table2[[#This Row],[Category and Sub-Category]],1))</f>
        <v>plays</v>
      </c>
      <c r="S3242" s="13">
        <f>(((Table2[[#This Row],[launched_at]]/60)/60)/24)+DATE(1970,1,1)</f>
        <v>42754.693842592591</v>
      </c>
      <c r="T3242" s="13">
        <f>(((Table2[[#This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Table2[[#This Row],[pledged]]/Table2[[#This Row],[goal]]</f>
        <v>1.1530588235294117</v>
      </c>
      <c r="P3243" s="8">
        <f>Table2[[#This Row],[pledged]]/Table2[[#This Row],[backers_count]]</f>
        <v>58.688622754491021</v>
      </c>
      <c r="Q3243" t="str">
        <f>LEFT(Table2[[#This Row],[Category and Sub-Category]],FIND("/",Table2[[#This Row],[Category and Sub-Category]],1)-1)</f>
        <v>theater</v>
      </c>
      <c r="R3243" t="str">
        <f>RIGHT(Table2[[#This Row],[Category and Sub-Category]],LEN(Table2[[#This Row],[Category and Sub-Category]])-FIND("/",Table2[[#This Row],[Category and Sub-Category]],1))</f>
        <v>plays</v>
      </c>
      <c r="S3243" s="13">
        <f>(((Table2[[#This Row],[launched_at]]/60)/60)/24)+DATE(1970,1,1)</f>
        <v>41893.324884259258</v>
      </c>
      <c r="T3243" s="13">
        <f>(((Table2[[#This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Table2[[#This Row],[pledged]]/Table2[[#This Row],[goal]]</f>
        <v>1.273042</v>
      </c>
      <c r="P3244" s="8">
        <f>Table2[[#This Row],[pledged]]/Table2[[#This Row],[backers_count]]</f>
        <v>69.56513661202186</v>
      </c>
      <c r="Q3244" t="str">
        <f>LEFT(Table2[[#This Row],[Category and Sub-Category]],FIND("/",Table2[[#This Row],[Category and Sub-Category]],1)-1)</f>
        <v>theater</v>
      </c>
      <c r="R3244" t="str">
        <f>RIGHT(Table2[[#This Row],[Category and Sub-Category]],LEN(Table2[[#This Row],[Category and Sub-Category]])-FIND("/",Table2[[#This Row],[Category and Sub-Category]],1))</f>
        <v>plays</v>
      </c>
      <c r="S3244" s="13">
        <f>(((Table2[[#This Row],[launched_at]]/60)/60)/24)+DATE(1970,1,1)</f>
        <v>41871.755694444444</v>
      </c>
      <c r="T3244" s="13">
        <f>(((Table2[[#This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Table2[[#This Row],[pledged]]/Table2[[#This Row],[goal]]</f>
        <v>1.028375</v>
      </c>
      <c r="P3245" s="8">
        <f>Table2[[#This Row],[pledged]]/Table2[[#This Row],[backers_count]]</f>
        <v>115.87323943661971</v>
      </c>
      <c r="Q3245" t="str">
        <f>LEFT(Table2[[#This Row],[Category and Sub-Category]],FIND("/",Table2[[#This Row],[Category and Sub-Category]],1)-1)</f>
        <v>theater</v>
      </c>
      <c r="R3245" t="str">
        <f>RIGHT(Table2[[#This Row],[Category and Sub-Category]],LEN(Table2[[#This Row],[Category and Sub-Category]])-FIND("/",Table2[[#This Row],[Category and Sub-Category]],1))</f>
        <v>plays</v>
      </c>
      <c r="S3245" s="13">
        <f>(((Table2[[#This Row],[launched_at]]/60)/60)/24)+DATE(1970,1,1)</f>
        <v>42262.096782407403</v>
      </c>
      <c r="T3245" s="13">
        <f>(((Table2[[#This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Table2[[#This Row],[pledged]]/Table2[[#This Row],[goal]]</f>
        <v>1.0293749999999999</v>
      </c>
      <c r="P3246" s="8">
        <f>Table2[[#This Row],[pledged]]/Table2[[#This Row],[backers_count]]</f>
        <v>23.869565217391305</v>
      </c>
      <c r="Q3246" t="str">
        <f>LEFT(Table2[[#This Row],[Category and Sub-Category]],FIND("/",Table2[[#This Row],[Category and Sub-Category]],1)-1)</f>
        <v>theater</v>
      </c>
      <c r="R3246" t="str">
        <f>RIGHT(Table2[[#This Row],[Category and Sub-Category]],LEN(Table2[[#This Row],[Category and Sub-Category]])-FIND("/",Table2[[#This Row],[Category and Sub-Category]],1))</f>
        <v>plays</v>
      </c>
      <c r="S3246" s="13">
        <f>(((Table2[[#This Row],[launched_at]]/60)/60)/24)+DATE(1970,1,1)</f>
        <v>42675.694236111114</v>
      </c>
      <c r="T3246" s="13">
        <f>(((Table2[[#This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Table2[[#This Row],[pledged]]/Table2[[#This Row],[goal]]</f>
        <v>1.043047619047619</v>
      </c>
      <c r="P3247" s="8">
        <f>Table2[[#This Row],[pledged]]/Table2[[#This Row],[backers_count]]</f>
        <v>81.125925925925927</v>
      </c>
      <c r="Q3247" t="str">
        <f>LEFT(Table2[[#This Row],[Category and Sub-Category]],FIND("/",Table2[[#This Row],[Category and Sub-Category]],1)-1)</f>
        <v>theater</v>
      </c>
      <c r="R3247" t="str">
        <f>RIGHT(Table2[[#This Row],[Category and Sub-Category]],LEN(Table2[[#This Row],[Category and Sub-Category]])-FIND("/",Table2[[#This Row],[Category and Sub-Category]],1))</f>
        <v>plays</v>
      </c>
      <c r="S3247" s="13">
        <f>(((Table2[[#This Row],[launched_at]]/60)/60)/24)+DATE(1970,1,1)</f>
        <v>42135.60020833333</v>
      </c>
      <c r="T3247" s="13">
        <f>(((Table2[[#This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Table2[[#This Row],[pledged]]/Table2[[#This Row],[goal]]</f>
        <v>1.1122000000000001</v>
      </c>
      <c r="P3248" s="8">
        <f>Table2[[#This Row],[pledged]]/Table2[[#This Row],[backers_count]]</f>
        <v>57.626943005181346</v>
      </c>
      <c r="Q3248" t="str">
        <f>LEFT(Table2[[#This Row],[Category and Sub-Category]],FIND("/",Table2[[#This Row],[Category and Sub-Category]],1)-1)</f>
        <v>theater</v>
      </c>
      <c r="R3248" t="str">
        <f>RIGHT(Table2[[#This Row],[Category and Sub-Category]],LEN(Table2[[#This Row],[Category and Sub-Category]])-FIND("/",Table2[[#This Row],[Category and Sub-Category]],1))</f>
        <v>plays</v>
      </c>
      <c r="S3248" s="13">
        <f>(((Table2[[#This Row],[launched_at]]/60)/60)/24)+DATE(1970,1,1)</f>
        <v>42230.472222222219</v>
      </c>
      <c r="T3248" s="13">
        <f>(((Table2[[#This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Table2[[#This Row],[pledged]]/Table2[[#This Row],[goal]]</f>
        <v>1.0586</v>
      </c>
      <c r="P3249" s="8">
        <f>Table2[[#This Row],[pledged]]/Table2[[#This Row],[backers_count]]</f>
        <v>46.429824561403507</v>
      </c>
      <c r="Q3249" t="str">
        <f>LEFT(Table2[[#This Row],[Category and Sub-Category]],FIND("/",Table2[[#This Row],[Category and Sub-Category]],1)-1)</f>
        <v>theater</v>
      </c>
      <c r="R3249" t="str">
        <f>RIGHT(Table2[[#This Row],[Category and Sub-Category]],LEN(Table2[[#This Row],[Category and Sub-Category]])-FIND("/",Table2[[#This Row],[Category and Sub-Category]],1))</f>
        <v>plays</v>
      </c>
      <c r="S3249" s="13">
        <f>(((Table2[[#This Row],[launched_at]]/60)/60)/24)+DATE(1970,1,1)</f>
        <v>42167.434166666666</v>
      </c>
      <c r="T3249" s="13">
        <f>(((Table2[[#This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Table2[[#This Row],[pledged]]/Table2[[#This Row],[goal]]</f>
        <v>1.0079166666666666</v>
      </c>
      <c r="P3250" s="8">
        <f>Table2[[#This Row],[pledged]]/Table2[[#This Row],[backers_count]]</f>
        <v>60.475000000000001</v>
      </c>
      <c r="Q3250" t="str">
        <f>LEFT(Table2[[#This Row],[Category and Sub-Category]],FIND("/",Table2[[#This Row],[Category and Sub-Category]],1)-1)</f>
        <v>theater</v>
      </c>
      <c r="R3250" t="str">
        <f>RIGHT(Table2[[#This Row],[Category and Sub-Category]],LEN(Table2[[#This Row],[Category and Sub-Category]])-FIND("/",Table2[[#This Row],[Category and Sub-Category]],1))</f>
        <v>plays</v>
      </c>
      <c r="S3250" s="13">
        <f>(((Table2[[#This Row],[launched_at]]/60)/60)/24)+DATE(1970,1,1)</f>
        <v>42068.888391203705</v>
      </c>
      <c r="T3250" s="13">
        <f>(((Table2[[#This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Table2[[#This Row],[pledged]]/Table2[[#This Row],[goal]]</f>
        <v>1.0492727272727274</v>
      </c>
      <c r="P3251" s="8">
        <f>Table2[[#This Row],[pledged]]/Table2[[#This Row],[backers_count]]</f>
        <v>65.579545454545453</v>
      </c>
      <c r="Q3251" t="str">
        <f>LEFT(Table2[[#This Row],[Category and Sub-Category]],FIND("/",Table2[[#This Row],[Category and Sub-Category]],1)-1)</f>
        <v>theater</v>
      </c>
      <c r="R3251" t="str">
        <f>RIGHT(Table2[[#This Row],[Category and Sub-Category]],LEN(Table2[[#This Row],[Category and Sub-Category]])-FIND("/",Table2[[#This Row],[Category and Sub-Category]],1))</f>
        <v>plays</v>
      </c>
      <c r="S3251" s="13">
        <f>(((Table2[[#This Row],[launched_at]]/60)/60)/24)+DATE(1970,1,1)</f>
        <v>42145.746689814812</v>
      </c>
      <c r="T3251" s="13">
        <f>(((Table2[[#This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Table2[[#This Row],[pledged]]/Table2[[#This Row],[goal]]</f>
        <v>1.01552</v>
      </c>
      <c r="P3252" s="8">
        <f>Table2[[#This Row],[pledged]]/Table2[[#This Row],[backers_count]]</f>
        <v>119.1924882629108</v>
      </c>
      <c r="Q3252" t="str">
        <f>LEFT(Table2[[#This Row],[Category and Sub-Category]],FIND("/",Table2[[#This Row],[Category and Sub-Category]],1)-1)</f>
        <v>theater</v>
      </c>
      <c r="R3252" t="str">
        <f>RIGHT(Table2[[#This Row],[Category and Sub-Category]],LEN(Table2[[#This Row],[Category and Sub-Category]])-FIND("/",Table2[[#This Row],[Category and Sub-Category]],1))</f>
        <v>plays</v>
      </c>
      <c r="S3252" s="13">
        <f>(((Table2[[#This Row],[launched_at]]/60)/60)/24)+DATE(1970,1,1)</f>
        <v>41918.742175925923</v>
      </c>
      <c r="T3252" s="13">
        <f>(((Table2[[#This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Table2[[#This Row],[pledged]]/Table2[[#This Row],[goal]]</f>
        <v>1.1073333333333333</v>
      </c>
      <c r="P3253" s="8">
        <f>Table2[[#This Row],[pledged]]/Table2[[#This Row],[backers_count]]</f>
        <v>83.05</v>
      </c>
      <c r="Q3253" t="str">
        <f>LEFT(Table2[[#This Row],[Category and Sub-Category]],FIND("/",Table2[[#This Row],[Category and Sub-Category]],1)-1)</f>
        <v>theater</v>
      </c>
      <c r="R3253" t="str">
        <f>RIGHT(Table2[[#This Row],[Category and Sub-Category]],LEN(Table2[[#This Row],[Category and Sub-Category]])-FIND("/",Table2[[#This Row],[Category and Sub-Category]],1))</f>
        <v>plays</v>
      </c>
      <c r="S3253" s="13">
        <f>(((Table2[[#This Row],[launched_at]]/60)/60)/24)+DATE(1970,1,1)</f>
        <v>42146.731087962966</v>
      </c>
      <c r="T3253" s="13">
        <f>(((Table2[[#This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Table2[[#This Row],[pledged]]/Table2[[#This Row],[goal]]</f>
        <v>1.2782222222222221</v>
      </c>
      <c r="P3254" s="8">
        <f>Table2[[#This Row],[pledged]]/Table2[[#This Row],[backers_count]]</f>
        <v>57.52</v>
      </c>
      <c r="Q3254" t="str">
        <f>LEFT(Table2[[#This Row],[Category and Sub-Category]],FIND("/",Table2[[#This Row],[Category and Sub-Category]],1)-1)</f>
        <v>theater</v>
      </c>
      <c r="R3254" t="str">
        <f>RIGHT(Table2[[#This Row],[Category and Sub-Category]],LEN(Table2[[#This Row],[Category and Sub-Category]])-FIND("/",Table2[[#This Row],[Category and Sub-Category]],1))</f>
        <v>plays</v>
      </c>
      <c r="S3254" s="13">
        <f>(((Table2[[#This Row],[launched_at]]/60)/60)/24)+DATE(1970,1,1)</f>
        <v>42590.472685185188</v>
      </c>
      <c r="T3254" s="13">
        <f>(((Table2[[#This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Table2[[#This Row],[pledged]]/Table2[[#This Row],[goal]]</f>
        <v>1.0182500000000001</v>
      </c>
      <c r="P3255" s="8">
        <f>Table2[[#This Row],[pledged]]/Table2[[#This Row],[backers_count]]</f>
        <v>177.08695652173913</v>
      </c>
      <c r="Q3255" t="str">
        <f>LEFT(Table2[[#This Row],[Category and Sub-Category]],FIND("/",Table2[[#This Row],[Category and Sub-Category]],1)-1)</f>
        <v>theater</v>
      </c>
      <c r="R3255" t="str">
        <f>RIGHT(Table2[[#This Row],[Category and Sub-Category]],LEN(Table2[[#This Row],[Category and Sub-Category]])-FIND("/",Table2[[#This Row],[Category and Sub-Category]],1))</f>
        <v>plays</v>
      </c>
      <c r="S3255" s="13">
        <f>(((Table2[[#This Row],[launched_at]]/60)/60)/24)+DATE(1970,1,1)</f>
        <v>42602.576712962968</v>
      </c>
      <c r="T3255" s="13">
        <f>(((Table2[[#This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Table2[[#This Row],[pledged]]/Table2[[#This Row],[goal]]</f>
        <v>1.012576923076923</v>
      </c>
      <c r="P3256" s="8">
        <f>Table2[[#This Row],[pledged]]/Table2[[#This Row],[backers_count]]</f>
        <v>70.771505376344081</v>
      </c>
      <c r="Q3256" t="str">
        <f>LEFT(Table2[[#This Row],[Category and Sub-Category]],FIND("/",Table2[[#This Row],[Category and Sub-Category]],1)-1)</f>
        <v>theater</v>
      </c>
      <c r="R3256" t="str">
        <f>RIGHT(Table2[[#This Row],[Category and Sub-Category]],LEN(Table2[[#This Row],[Category and Sub-Category]])-FIND("/",Table2[[#This Row],[Category and Sub-Category]],1))</f>
        <v>plays</v>
      </c>
      <c r="S3256" s="13">
        <f>(((Table2[[#This Row],[launched_at]]/60)/60)/24)+DATE(1970,1,1)</f>
        <v>42059.085752314815</v>
      </c>
      <c r="T3256" s="13">
        <f>(((Table2[[#This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Table2[[#This Row],[pledged]]/Table2[[#This Row],[goal]]</f>
        <v>1.75</v>
      </c>
      <c r="P3257" s="8">
        <f>Table2[[#This Row],[pledged]]/Table2[[#This Row],[backers_count]]</f>
        <v>29.166666666666668</v>
      </c>
      <c r="Q3257" t="str">
        <f>LEFT(Table2[[#This Row],[Category and Sub-Category]],FIND("/",Table2[[#This Row],[Category and Sub-Category]],1)-1)</f>
        <v>theater</v>
      </c>
      <c r="R3257" t="str">
        <f>RIGHT(Table2[[#This Row],[Category and Sub-Category]],LEN(Table2[[#This Row],[Category and Sub-Category]])-FIND("/",Table2[[#This Row],[Category and Sub-Category]],1))</f>
        <v>plays</v>
      </c>
      <c r="S3257" s="13">
        <f>(((Table2[[#This Row],[launched_at]]/60)/60)/24)+DATE(1970,1,1)</f>
        <v>41889.768229166664</v>
      </c>
      <c r="T3257" s="13">
        <f>(((Table2[[#This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Table2[[#This Row],[pledged]]/Table2[[#This Row],[goal]]</f>
        <v>1.2806</v>
      </c>
      <c r="P3258" s="8">
        <f>Table2[[#This Row],[pledged]]/Table2[[#This Row],[backers_count]]</f>
        <v>72.76136363636364</v>
      </c>
      <c r="Q3258" t="str">
        <f>LEFT(Table2[[#This Row],[Category and Sub-Category]],FIND("/",Table2[[#This Row],[Category and Sub-Category]],1)-1)</f>
        <v>theater</v>
      </c>
      <c r="R3258" t="str">
        <f>RIGHT(Table2[[#This Row],[Category and Sub-Category]],LEN(Table2[[#This Row],[Category and Sub-Category]])-FIND("/",Table2[[#This Row],[Category and Sub-Category]],1))</f>
        <v>plays</v>
      </c>
      <c r="S3258" s="13">
        <f>(((Table2[[#This Row],[launched_at]]/60)/60)/24)+DATE(1970,1,1)</f>
        <v>42144.573807870373</v>
      </c>
      <c r="T3258" s="13">
        <f>(((Table2[[#This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Table2[[#This Row],[pledged]]/Table2[[#This Row],[goal]]</f>
        <v>1.0629949999999999</v>
      </c>
      <c r="P3259" s="8">
        <f>Table2[[#This Row],[pledged]]/Table2[[#This Row],[backers_count]]</f>
        <v>51.853414634146333</v>
      </c>
      <c r="Q3259" t="str">
        <f>LEFT(Table2[[#This Row],[Category and Sub-Category]],FIND("/",Table2[[#This Row],[Category and Sub-Category]],1)-1)</f>
        <v>theater</v>
      </c>
      <c r="R3259" t="str">
        <f>RIGHT(Table2[[#This Row],[Category and Sub-Category]],LEN(Table2[[#This Row],[Category and Sub-Category]])-FIND("/",Table2[[#This Row],[Category and Sub-Category]],1))</f>
        <v>plays</v>
      </c>
      <c r="S3259" s="13">
        <f>(((Table2[[#This Row],[launched_at]]/60)/60)/24)+DATE(1970,1,1)</f>
        <v>42758.559629629628</v>
      </c>
      <c r="T3259" s="13">
        <f>(((Table2[[#This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Table2[[#This Row],[pledged]]/Table2[[#This Row],[goal]]</f>
        <v>1.052142857142857</v>
      </c>
      <c r="P3260" s="8">
        <f>Table2[[#This Row],[pledged]]/Table2[[#This Row],[backers_count]]</f>
        <v>98.2</v>
      </c>
      <c r="Q3260" t="str">
        <f>LEFT(Table2[[#This Row],[Category and Sub-Category]],FIND("/",Table2[[#This Row],[Category and Sub-Category]],1)-1)</f>
        <v>theater</v>
      </c>
      <c r="R3260" t="str">
        <f>RIGHT(Table2[[#This Row],[Category and Sub-Category]],LEN(Table2[[#This Row],[Category and Sub-Category]])-FIND("/",Table2[[#This Row],[Category and Sub-Category]],1))</f>
        <v>plays</v>
      </c>
      <c r="S3260" s="13">
        <f>(((Table2[[#This Row],[launched_at]]/60)/60)/24)+DATE(1970,1,1)</f>
        <v>41982.887280092589</v>
      </c>
      <c r="T3260" s="13">
        <f>(((Table2[[#This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Table2[[#This Row],[pledged]]/Table2[[#This Row],[goal]]</f>
        <v>1.0616782608695652</v>
      </c>
      <c r="P3261" s="8">
        <f>Table2[[#This Row],[pledged]]/Table2[[#This Row],[backers_count]]</f>
        <v>251.7381443298969</v>
      </c>
      <c r="Q3261" t="str">
        <f>LEFT(Table2[[#This Row],[Category and Sub-Category]],FIND("/",Table2[[#This Row],[Category and Sub-Category]],1)-1)</f>
        <v>theater</v>
      </c>
      <c r="R3261" t="str">
        <f>RIGHT(Table2[[#This Row],[Category and Sub-Category]],LEN(Table2[[#This Row],[Category and Sub-Category]])-FIND("/",Table2[[#This Row],[Category and Sub-Category]],1))</f>
        <v>plays</v>
      </c>
      <c r="S3261" s="13">
        <f>(((Table2[[#This Row],[launched_at]]/60)/60)/24)+DATE(1970,1,1)</f>
        <v>42614.760937500003</v>
      </c>
      <c r="T3261" s="13">
        <f>(((Table2[[#This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Table2[[#This Row],[pledged]]/Table2[[#This Row],[goal]]</f>
        <v>1.0924</v>
      </c>
      <c r="P3262" s="8">
        <f>Table2[[#This Row],[pledged]]/Table2[[#This Row],[backers_count]]</f>
        <v>74.821917808219183</v>
      </c>
      <c r="Q3262" t="str">
        <f>LEFT(Table2[[#This Row],[Category and Sub-Category]],FIND("/",Table2[[#This Row],[Category and Sub-Category]],1)-1)</f>
        <v>theater</v>
      </c>
      <c r="R3262" t="str">
        <f>RIGHT(Table2[[#This Row],[Category and Sub-Category]],LEN(Table2[[#This Row],[Category and Sub-Category]])-FIND("/",Table2[[#This Row],[Category and Sub-Category]],1))</f>
        <v>plays</v>
      </c>
      <c r="S3262" s="13">
        <f>(((Table2[[#This Row],[launched_at]]/60)/60)/24)+DATE(1970,1,1)</f>
        <v>42303.672662037032</v>
      </c>
      <c r="T3262" s="13">
        <f>(((Table2[[#This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Table2[[#This Row],[pledged]]/Table2[[#This Row],[goal]]</f>
        <v>1.0045454545454546</v>
      </c>
      <c r="P3263" s="8">
        <f>Table2[[#This Row],[pledged]]/Table2[[#This Row],[backers_count]]</f>
        <v>67.65306122448979</v>
      </c>
      <c r="Q3263" t="str">
        <f>LEFT(Table2[[#This Row],[Category and Sub-Category]],FIND("/",Table2[[#This Row],[Category and Sub-Category]],1)-1)</f>
        <v>theater</v>
      </c>
      <c r="R3263" t="str">
        <f>RIGHT(Table2[[#This Row],[Category and Sub-Category]],LEN(Table2[[#This Row],[Category and Sub-Category]])-FIND("/",Table2[[#This Row],[Category and Sub-Category]],1))</f>
        <v>plays</v>
      </c>
      <c r="S3263" s="13">
        <f>(((Table2[[#This Row],[launched_at]]/60)/60)/24)+DATE(1970,1,1)</f>
        <v>42171.725416666668</v>
      </c>
      <c r="T3263" s="13">
        <f>(((Table2[[#This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Table2[[#This Row],[pledged]]/Table2[[#This Row],[goal]]</f>
        <v>1.0304098360655738</v>
      </c>
      <c r="P3264" s="8">
        <f>Table2[[#This Row],[pledged]]/Table2[[#This Row],[backers_count]]</f>
        <v>93.81343283582089</v>
      </c>
      <c r="Q3264" t="str">
        <f>LEFT(Table2[[#This Row],[Category and Sub-Category]],FIND("/",Table2[[#This Row],[Category and Sub-Category]],1)-1)</f>
        <v>theater</v>
      </c>
      <c r="R3264" t="str">
        <f>RIGHT(Table2[[#This Row],[Category and Sub-Category]],LEN(Table2[[#This Row],[Category and Sub-Category]])-FIND("/",Table2[[#This Row],[Category and Sub-Category]],1))</f>
        <v>plays</v>
      </c>
      <c r="S3264" s="13">
        <f>(((Table2[[#This Row],[launched_at]]/60)/60)/24)+DATE(1970,1,1)</f>
        <v>41964.315532407403</v>
      </c>
      <c r="T3264" s="13">
        <f>(((Table2[[#This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Table2[[#This Row],[pledged]]/Table2[[#This Row],[goal]]</f>
        <v>1.121664</v>
      </c>
      <c r="P3265" s="8">
        <f>Table2[[#This Row],[pledged]]/Table2[[#This Row],[backers_count]]</f>
        <v>41.237647058823526</v>
      </c>
      <c r="Q3265" t="str">
        <f>LEFT(Table2[[#This Row],[Category and Sub-Category]],FIND("/",Table2[[#This Row],[Category and Sub-Category]],1)-1)</f>
        <v>theater</v>
      </c>
      <c r="R3265" t="str">
        <f>RIGHT(Table2[[#This Row],[Category and Sub-Category]],LEN(Table2[[#This Row],[Category and Sub-Category]])-FIND("/",Table2[[#This Row],[Category and Sub-Category]],1))</f>
        <v>plays</v>
      </c>
      <c r="S3265" s="13">
        <f>(((Table2[[#This Row],[launched_at]]/60)/60)/24)+DATE(1970,1,1)</f>
        <v>42284.516064814816</v>
      </c>
      <c r="T3265" s="13">
        <f>(((Table2[[#This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Table2[[#This Row],[pledged]]/Table2[[#This Row],[goal]]</f>
        <v>1.03</v>
      </c>
      <c r="P3266" s="8">
        <f>Table2[[#This Row],[pledged]]/Table2[[#This Row],[backers_count]]</f>
        <v>52.551020408163268</v>
      </c>
      <c r="Q3266" t="str">
        <f>LEFT(Table2[[#This Row],[Category and Sub-Category]],FIND("/",Table2[[#This Row],[Category and Sub-Category]],1)-1)</f>
        <v>theater</v>
      </c>
      <c r="R3266" t="str">
        <f>RIGHT(Table2[[#This Row],[Category and Sub-Category]],LEN(Table2[[#This Row],[Category and Sub-Category]])-FIND("/",Table2[[#This Row],[Category and Sub-Category]],1))</f>
        <v>plays</v>
      </c>
      <c r="S3266" s="13">
        <f>(((Table2[[#This Row],[launched_at]]/60)/60)/24)+DATE(1970,1,1)</f>
        <v>42016.800208333334</v>
      </c>
      <c r="T3266" s="13">
        <f>(((Table2[[#This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Table2[[#This Row],[pledged]]/Table2[[#This Row],[goal]]</f>
        <v>1.64</v>
      </c>
      <c r="P3267" s="8">
        <f>Table2[[#This Row],[pledged]]/Table2[[#This Row],[backers_count]]</f>
        <v>70.285714285714292</v>
      </c>
      <c r="Q3267" t="str">
        <f>LEFT(Table2[[#This Row],[Category and Sub-Category]],FIND("/",Table2[[#This Row],[Category and Sub-Category]],1)-1)</f>
        <v>theater</v>
      </c>
      <c r="R3267" t="str">
        <f>RIGHT(Table2[[#This Row],[Category and Sub-Category]],LEN(Table2[[#This Row],[Category and Sub-Category]])-FIND("/",Table2[[#This Row],[Category and Sub-Category]],1))</f>
        <v>plays</v>
      </c>
      <c r="S3267" s="13">
        <f>(((Table2[[#This Row],[launched_at]]/60)/60)/24)+DATE(1970,1,1)</f>
        <v>42311.711979166663</v>
      </c>
      <c r="T3267" s="13">
        <f>(((Table2[[#This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Table2[[#This Row],[pledged]]/Table2[[#This Row],[goal]]</f>
        <v>1.3128333333333333</v>
      </c>
      <c r="P3268" s="8">
        <f>Table2[[#This Row],[pledged]]/Table2[[#This Row],[backers_count]]</f>
        <v>48.325153374233132</v>
      </c>
      <c r="Q3268" t="str">
        <f>LEFT(Table2[[#This Row],[Category and Sub-Category]],FIND("/",Table2[[#This Row],[Category and Sub-Category]],1)-1)</f>
        <v>theater</v>
      </c>
      <c r="R3268" t="str">
        <f>RIGHT(Table2[[#This Row],[Category and Sub-Category]],LEN(Table2[[#This Row],[Category and Sub-Category]])-FIND("/",Table2[[#This Row],[Category and Sub-Category]],1))</f>
        <v>plays</v>
      </c>
      <c r="S3268" s="13">
        <f>(((Table2[[#This Row],[launched_at]]/60)/60)/24)+DATE(1970,1,1)</f>
        <v>42136.536134259266</v>
      </c>
      <c r="T3268" s="13">
        <f>(((Table2[[#This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Table2[[#This Row],[pledged]]/Table2[[#This Row],[goal]]</f>
        <v>1.0209999999999999</v>
      </c>
      <c r="P3269" s="8">
        <f>Table2[[#This Row],[pledged]]/Table2[[#This Row],[backers_count]]</f>
        <v>53.177083333333336</v>
      </c>
      <c r="Q3269" t="str">
        <f>LEFT(Table2[[#This Row],[Category and Sub-Category]],FIND("/",Table2[[#This Row],[Category and Sub-Category]],1)-1)</f>
        <v>theater</v>
      </c>
      <c r="R3269" t="str">
        <f>RIGHT(Table2[[#This Row],[Category and Sub-Category]],LEN(Table2[[#This Row],[Category and Sub-Category]])-FIND("/",Table2[[#This Row],[Category and Sub-Category]],1))</f>
        <v>plays</v>
      </c>
      <c r="S3269" s="13">
        <f>(((Table2[[#This Row],[launched_at]]/60)/60)/24)+DATE(1970,1,1)</f>
        <v>42172.757638888885</v>
      </c>
      <c r="T3269" s="13">
        <f>(((Table2[[#This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Table2[[#This Row],[pledged]]/Table2[[#This Row],[goal]]</f>
        <v>1.28</v>
      </c>
      <c r="P3270" s="8">
        <f>Table2[[#This Row],[pledged]]/Table2[[#This Row],[backers_count]]</f>
        <v>60.952380952380949</v>
      </c>
      <c r="Q3270" t="str">
        <f>LEFT(Table2[[#This Row],[Category and Sub-Category]],FIND("/",Table2[[#This Row],[Category and Sub-Category]],1)-1)</f>
        <v>theater</v>
      </c>
      <c r="R3270" t="str">
        <f>RIGHT(Table2[[#This Row],[Category and Sub-Category]],LEN(Table2[[#This Row],[Category and Sub-Category]])-FIND("/",Table2[[#This Row],[Category and Sub-Category]],1))</f>
        <v>plays</v>
      </c>
      <c r="S3270" s="13">
        <f>(((Table2[[#This Row],[launched_at]]/60)/60)/24)+DATE(1970,1,1)</f>
        <v>42590.90425925926</v>
      </c>
      <c r="T3270" s="13">
        <f>(((Table2[[#This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Table2[[#This Row],[pledged]]/Table2[[#This Row],[goal]]</f>
        <v>1.0149999999999999</v>
      </c>
      <c r="P3271" s="8">
        <f>Table2[[#This Row],[pledged]]/Table2[[#This Row],[backers_count]]</f>
        <v>116</v>
      </c>
      <c r="Q3271" t="str">
        <f>LEFT(Table2[[#This Row],[Category and Sub-Category]],FIND("/",Table2[[#This Row],[Category and Sub-Category]],1)-1)</f>
        <v>theater</v>
      </c>
      <c r="R3271" t="str">
        <f>RIGHT(Table2[[#This Row],[Category and Sub-Category]],LEN(Table2[[#This Row],[Category and Sub-Category]])-FIND("/",Table2[[#This Row],[Category and Sub-Category]],1))</f>
        <v>plays</v>
      </c>
      <c r="S3271" s="13">
        <f>(((Table2[[#This Row],[launched_at]]/60)/60)/24)+DATE(1970,1,1)</f>
        <v>42137.395798611105</v>
      </c>
      <c r="T3271" s="13">
        <f>(((Table2[[#This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Table2[[#This Row],[pledged]]/Table2[[#This Row],[goal]]</f>
        <v>1.0166666666666666</v>
      </c>
      <c r="P3272" s="8">
        <f>Table2[[#This Row],[pledged]]/Table2[[#This Row],[backers_count]]</f>
        <v>61</v>
      </c>
      <c r="Q3272" t="str">
        <f>LEFT(Table2[[#This Row],[Category and Sub-Category]],FIND("/",Table2[[#This Row],[Category and Sub-Category]],1)-1)</f>
        <v>theater</v>
      </c>
      <c r="R3272" t="str">
        <f>RIGHT(Table2[[#This Row],[Category and Sub-Category]],LEN(Table2[[#This Row],[Category and Sub-Category]])-FIND("/",Table2[[#This Row],[Category and Sub-Category]],1))</f>
        <v>plays</v>
      </c>
      <c r="S3272" s="13">
        <f>(((Table2[[#This Row],[launched_at]]/60)/60)/24)+DATE(1970,1,1)</f>
        <v>42167.533159722225</v>
      </c>
      <c r="T3272" s="13">
        <f>(((Table2[[#This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Table2[[#This Row],[pledged]]/Table2[[#This Row],[goal]]</f>
        <v>1.3</v>
      </c>
      <c r="P3273" s="8">
        <f>Table2[[#This Row],[pledged]]/Table2[[#This Row],[backers_count]]</f>
        <v>38.235294117647058</v>
      </c>
      <c r="Q3273" t="str">
        <f>LEFT(Table2[[#This Row],[Category and Sub-Category]],FIND("/",Table2[[#This Row],[Category and Sub-Category]],1)-1)</f>
        <v>theater</v>
      </c>
      <c r="R3273" t="str">
        <f>RIGHT(Table2[[#This Row],[Category and Sub-Category]],LEN(Table2[[#This Row],[Category and Sub-Category]])-FIND("/",Table2[[#This Row],[Category and Sub-Category]],1))</f>
        <v>plays</v>
      </c>
      <c r="S3273" s="13">
        <f>(((Table2[[#This Row],[launched_at]]/60)/60)/24)+DATE(1970,1,1)</f>
        <v>41915.437210648146</v>
      </c>
      <c r="T3273" s="13">
        <f>(((Table2[[#This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Table2[[#This Row],[pledged]]/Table2[[#This Row],[goal]]</f>
        <v>1.5443</v>
      </c>
      <c r="P3274" s="8">
        <f>Table2[[#This Row],[pledged]]/Table2[[#This Row],[backers_count]]</f>
        <v>106.50344827586207</v>
      </c>
      <c r="Q3274" t="str">
        <f>LEFT(Table2[[#This Row],[Category and Sub-Category]],FIND("/",Table2[[#This Row],[Category and Sub-Category]],1)-1)</f>
        <v>theater</v>
      </c>
      <c r="R3274" t="str">
        <f>RIGHT(Table2[[#This Row],[Category and Sub-Category]],LEN(Table2[[#This Row],[Category and Sub-Category]])-FIND("/",Table2[[#This Row],[Category and Sub-Category]],1))</f>
        <v>plays</v>
      </c>
      <c r="S3274" s="13">
        <f>(((Table2[[#This Row],[launched_at]]/60)/60)/24)+DATE(1970,1,1)</f>
        <v>42284.500104166669</v>
      </c>
      <c r="T3274" s="13">
        <f>(((Table2[[#This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Table2[[#This Row],[pledged]]/Table2[[#This Row],[goal]]</f>
        <v>1.0740000000000001</v>
      </c>
      <c r="P3275" s="8">
        <f>Table2[[#This Row],[pledged]]/Table2[[#This Row],[backers_count]]</f>
        <v>204.57142857142858</v>
      </c>
      <c r="Q3275" t="str">
        <f>LEFT(Table2[[#This Row],[Category and Sub-Category]],FIND("/",Table2[[#This Row],[Category and Sub-Category]],1)-1)</f>
        <v>theater</v>
      </c>
      <c r="R3275" t="str">
        <f>RIGHT(Table2[[#This Row],[Category and Sub-Category]],LEN(Table2[[#This Row],[Category and Sub-Category]])-FIND("/",Table2[[#This Row],[Category and Sub-Category]],1))</f>
        <v>plays</v>
      </c>
      <c r="S3275" s="13">
        <f>(((Table2[[#This Row],[launched_at]]/60)/60)/24)+DATE(1970,1,1)</f>
        <v>42611.801412037035</v>
      </c>
      <c r="T3275" s="13">
        <f>(((Table2[[#This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Table2[[#This Row],[pledged]]/Table2[[#This Row],[goal]]</f>
        <v>1.0132258064516129</v>
      </c>
      <c r="P3276" s="8">
        <f>Table2[[#This Row],[pledged]]/Table2[[#This Row],[backers_count]]</f>
        <v>54.912587412587413</v>
      </c>
      <c r="Q3276" t="str">
        <f>LEFT(Table2[[#This Row],[Category and Sub-Category]],FIND("/",Table2[[#This Row],[Category and Sub-Category]],1)-1)</f>
        <v>theater</v>
      </c>
      <c r="R3276" t="str">
        <f>RIGHT(Table2[[#This Row],[Category and Sub-Category]],LEN(Table2[[#This Row],[Category and Sub-Category]])-FIND("/",Table2[[#This Row],[Category and Sub-Category]],1))</f>
        <v>plays</v>
      </c>
      <c r="S3276" s="13">
        <f>(((Table2[[#This Row],[launched_at]]/60)/60)/24)+DATE(1970,1,1)</f>
        <v>42400.704537037032</v>
      </c>
      <c r="T3276" s="13">
        <f>(((Table2[[#This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Table2[[#This Row],[pledged]]/Table2[[#This Row],[goal]]</f>
        <v>1.0027777777777778</v>
      </c>
      <c r="P3277" s="8">
        <f>Table2[[#This Row],[pledged]]/Table2[[#This Row],[backers_count]]</f>
        <v>150.41666666666666</v>
      </c>
      <c r="Q3277" t="str">
        <f>LEFT(Table2[[#This Row],[Category and Sub-Category]],FIND("/",Table2[[#This Row],[Category and Sub-Category]],1)-1)</f>
        <v>theater</v>
      </c>
      <c r="R3277" t="str">
        <f>RIGHT(Table2[[#This Row],[Category and Sub-Category]],LEN(Table2[[#This Row],[Category and Sub-Category]])-FIND("/",Table2[[#This Row],[Category and Sub-Category]],1))</f>
        <v>plays</v>
      </c>
      <c r="S3277" s="13">
        <f>(((Table2[[#This Row],[launched_at]]/60)/60)/24)+DATE(1970,1,1)</f>
        <v>42017.88045138889</v>
      </c>
      <c r="T3277" s="13">
        <f>(((Table2[[#This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Table2[[#This Row],[pledged]]/Table2[[#This Row],[goal]]</f>
        <v>1.1684444444444444</v>
      </c>
      <c r="P3278" s="8">
        <f>Table2[[#This Row],[pledged]]/Table2[[#This Row],[backers_count]]</f>
        <v>52.58</v>
      </c>
      <c r="Q3278" t="str">
        <f>LEFT(Table2[[#This Row],[Category and Sub-Category]],FIND("/",Table2[[#This Row],[Category and Sub-Category]],1)-1)</f>
        <v>theater</v>
      </c>
      <c r="R3278" t="str">
        <f>RIGHT(Table2[[#This Row],[Category and Sub-Category]],LEN(Table2[[#This Row],[Category and Sub-Category]])-FIND("/",Table2[[#This Row],[Category and Sub-Category]],1))</f>
        <v>plays</v>
      </c>
      <c r="S3278" s="13">
        <f>(((Table2[[#This Row],[launched_at]]/60)/60)/24)+DATE(1970,1,1)</f>
        <v>42426.949988425928</v>
      </c>
      <c r="T3278" s="13">
        <f>(((Table2[[#This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Table2[[#This Row],[pledged]]/Table2[[#This Row],[goal]]</f>
        <v>1.0860000000000001</v>
      </c>
      <c r="P3279" s="8">
        <f>Table2[[#This Row],[pledged]]/Table2[[#This Row],[backers_count]]</f>
        <v>54.3</v>
      </c>
      <c r="Q3279" t="str">
        <f>LEFT(Table2[[#This Row],[Category and Sub-Category]],FIND("/",Table2[[#This Row],[Category and Sub-Category]],1)-1)</f>
        <v>theater</v>
      </c>
      <c r="R3279" t="str">
        <f>RIGHT(Table2[[#This Row],[Category and Sub-Category]],LEN(Table2[[#This Row],[Category and Sub-Category]])-FIND("/",Table2[[#This Row],[Category and Sub-Category]],1))</f>
        <v>plays</v>
      </c>
      <c r="S3279" s="13">
        <f>(((Table2[[#This Row],[launched_at]]/60)/60)/24)+DATE(1970,1,1)</f>
        <v>41931.682939814818</v>
      </c>
      <c r="T3279" s="13">
        <f>(((Table2[[#This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Table2[[#This Row],[pledged]]/Table2[[#This Row],[goal]]</f>
        <v>1.034</v>
      </c>
      <c r="P3280" s="8">
        <f>Table2[[#This Row],[pledged]]/Table2[[#This Row],[backers_count]]</f>
        <v>76.029411764705884</v>
      </c>
      <c r="Q3280" t="str">
        <f>LEFT(Table2[[#This Row],[Category and Sub-Category]],FIND("/",Table2[[#This Row],[Category and Sub-Category]],1)-1)</f>
        <v>theater</v>
      </c>
      <c r="R3280" t="str">
        <f>RIGHT(Table2[[#This Row],[Category and Sub-Category]],LEN(Table2[[#This Row],[Category and Sub-Category]])-FIND("/",Table2[[#This Row],[Category and Sub-Category]],1))</f>
        <v>plays</v>
      </c>
      <c r="S3280" s="13">
        <f>(((Table2[[#This Row],[launched_at]]/60)/60)/24)+DATE(1970,1,1)</f>
        <v>42124.848414351851</v>
      </c>
      <c r="T3280" s="13">
        <f>(((Table2[[#This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Table2[[#This Row],[pledged]]/Table2[[#This Row],[goal]]</f>
        <v>1.1427586206896552</v>
      </c>
      <c r="P3281" s="8">
        <f>Table2[[#This Row],[pledged]]/Table2[[#This Row],[backers_count]]</f>
        <v>105.2063492063492</v>
      </c>
      <c r="Q3281" t="str">
        <f>LEFT(Table2[[#This Row],[Category and Sub-Category]],FIND("/",Table2[[#This Row],[Category and Sub-Category]],1)-1)</f>
        <v>theater</v>
      </c>
      <c r="R3281" t="str">
        <f>RIGHT(Table2[[#This Row],[Category and Sub-Category]],LEN(Table2[[#This Row],[Category and Sub-Category]])-FIND("/",Table2[[#This Row],[Category and Sub-Category]],1))</f>
        <v>plays</v>
      </c>
      <c r="S3281" s="13">
        <f>(((Table2[[#This Row],[launched_at]]/60)/60)/24)+DATE(1970,1,1)</f>
        <v>42431.102534722217</v>
      </c>
      <c r="T3281" s="13">
        <f>(((Table2[[#This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Table2[[#This Row],[pledged]]/Table2[[#This Row],[goal]]</f>
        <v>1.03</v>
      </c>
      <c r="P3282" s="8">
        <f>Table2[[#This Row],[pledged]]/Table2[[#This Row],[backers_count]]</f>
        <v>68.666666666666671</v>
      </c>
      <c r="Q3282" t="str">
        <f>LEFT(Table2[[#This Row],[Category and Sub-Category]],FIND("/",Table2[[#This Row],[Category and Sub-Category]],1)-1)</f>
        <v>theater</v>
      </c>
      <c r="R3282" t="str">
        <f>RIGHT(Table2[[#This Row],[Category and Sub-Category]],LEN(Table2[[#This Row],[Category and Sub-Category]])-FIND("/",Table2[[#This Row],[Category and Sub-Category]],1))</f>
        <v>plays</v>
      </c>
      <c r="S3282" s="13">
        <f>(((Table2[[#This Row],[launched_at]]/60)/60)/24)+DATE(1970,1,1)</f>
        <v>42121.756921296299</v>
      </c>
      <c r="T3282" s="13">
        <f>(((Table2[[#This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Table2[[#This Row],[pledged]]/Table2[[#This Row],[goal]]</f>
        <v>1.216</v>
      </c>
      <c r="P3283" s="8">
        <f>Table2[[#This Row],[pledged]]/Table2[[#This Row],[backers_count]]</f>
        <v>129.36170212765958</v>
      </c>
      <c r="Q3283" t="str">
        <f>LEFT(Table2[[#This Row],[Category and Sub-Category]],FIND("/",Table2[[#This Row],[Category and Sub-Category]],1)-1)</f>
        <v>theater</v>
      </c>
      <c r="R3283" t="str">
        <f>RIGHT(Table2[[#This Row],[Category and Sub-Category]],LEN(Table2[[#This Row],[Category and Sub-Category]])-FIND("/",Table2[[#This Row],[Category and Sub-Category]],1))</f>
        <v>plays</v>
      </c>
      <c r="S3283" s="13">
        <f>(((Table2[[#This Row],[launched_at]]/60)/60)/24)+DATE(1970,1,1)</f>
        <v>42219.019733796296</v>
      </c>
      <c r="T3283" s="13">
        <f>(((Table2[[#This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Table2[[#This Row],[pledged]]/Table2[[#This Row],[goal]]</f>
        <v>1.026467741935484</v>
      </c>
      <c r="P3284" s="8">
        <f>Table2[[#This Row],[pledged]]/Table2[[#This Row],[backers_count]]</f>
        <v>134.26371308016877</v>
      </c>
      <c r="Q3284" t="str">
        <f>LEFT(Table2[[#This Row],[Category and Sub-Category]],FIND("/",Table2[[#This Row],[Category and Sub-Category]],1)-1)</f>
        <v>theater</v>
      </c>
      <c r="R3284" t="str">
        <f>RIGHT(Table2[[#This Row],[Category and Sub-Category]],LEN(Table2[[#This Row],[Category and Sub-Category]])-FIND("/",Table2[[#This Row],[Category and Sub-Category]],1))</f>
        <v>plays</v>
      </c>
      <c r="S3284" s="13">
        <f>(((Table2[[#This Row],[launched_at]]/60)/60)/24)+DATE(1970,1,1)</f>
        <v>42445.19430555556</v>
      </c>
      <c r="T3284" s="13">
        <f>(((Table2[[#This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Table2[[#This Row],[pledged]]/Table2[[#This Row],[goal]]</f>
        <v>1.0475000000000001</v>
      </c>
      <c r="P3285" s="8">
        <f>Table2[[#This Row],[pledged]]/Table2[[#This Row],[backers_count]]</f>
        <v>17.829787234042552</v>
      </c>
      <c r="Q3285" t="str">
        <f>LEFT(Table2[[#This Row],[Category and Sub-Category]],FIND("/",Table2[[#This Row],[Category and Sub-Category]],1)-1)</f>
        <v>theater</v>
      </c>
      <c r="R3285" t="str">
        <f>RIGHT(Table2[[#This Row],[Category and Sub-Category]],LEN(Table2[[#This Row],[Category and Sub-Category]])-FIND("/",Table2[[#This Row],[Category and Sub-Category]],1))</f>
        <v>plays</v>
      </c>
      <c r="S3285" s="13">
        <f>(((Table2[[#This Row],[launched_at]]/60)/60)/24)+DATE(1970,1,1)</f>
        <v>42379.74418981481</v>
      </c>
      <c r="T3285" s="13">
        <f>(((Table2[[#This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Table2[[#This Row],[pledged]]/Table2[[#This Row],[goal]]</f>
        <v>1.016</v>
      </c>
      <c r="P3286" s="8">
        <f>Table2[[#This Row],[pledged]]/Table2[[#This Row],[backers_count]]</f>
        <v>203.2</v>
      </c>
      <c r="Q3286" t="str">
        <f>LEFT(Table2[[#This Row],[Category and Sub-Category]],FIND("/",Table2[[#This Row],[Category and Sub-Category]],1)-1)</f>
        <v>theater</v>
      </c>
      <c r="R3286" t="str">
        <f>RIGHT(Table2[[#This Row],[Category and Sub-Category]],LEN(Table2[[#This Row],[Category and Sub-Category]])-FIND("/",Table2[[#This Row],[Category and Sub-Category]],1))</f>
        <v>plays</v>
      </c>
      <c r="S3286" s="13">
        <f>(((Table2[[#This Row],[launched_at]]/60)/60)/24)+DATE(1970,1,1)</f>
        <v>42380.884872685187</v>
      </c>
      <c r="T3286" s="13">
        <f>(((Table2[[#This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Table2[[#This Row],[pledged]]/Table2[[#This Row],[goal]]</f>
        <v>1.1210242048409682</v>
      </c>
      <c r="P3287" s="8">
        <f>Table2[[#This Row],[pledged]]/Table2[[#This Row],[backers_count]]</f>
        <v>69.18518518518519</v>
      </c>
      <c r="Q3287" t="str">
        <f>LEFT(Table2[[#This Row],[Category and Sub-Category]],FIND("/",Table2[[#This Row],[Category and Sub-Category]],1)-1)</f>
        <v>theater</v>
      </c>
      <c r="R3287" t="str">
        <f>RIGHT(Table2[[#This Row],[Category and Sub-Category]],LEN(Table2[[#This Row],[Category and Sub-Category]])-FIND("/",Table2[[#This Row],[Category and Sub-Category]],1))</f>
        <v>plays</v>
      </c>
      <c r="S3287" s="13">
        <f>(((Table2[[#This Row],[launched_at]]/60)/60)/24)+DATE(1970,1,1)</f>
        <v>42762.942430555559</v>
      </c>
      <c r="T3287" s="13">
        <f>(((Table2[[#This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Table2[[#This Row],[pledged]]/Table2[[#This Row],[goal]]</f>
        <v>1.0176666666666667</v>
      </c>
      <c r="P3288" s="8">
        <f>Table2[[#This Row],[pledged]]/Table2[[#This Row],[backers_count]]</f>
        <v>125.12295081967213</v>
      </c>
      <c r="Q3288" t="str">
        <f>LEFT(Table2[[#This Row],[Category and Sub-Category]],FIND("/",Table2[[#This Row],[Category and Sub-Category]],1)-1)</f>
        <v>theater</v>
      </c>
      <c r="R3288" t="str">
        <f>RIGHT(Table2[[#This Row],[Category and Sub-Category]],LEN(Table2[[#This Row],[Category and Sub-Category]])-FIND("/",Table2[[#This Row],[Category and Sub-Category]],1))</f>
        <v>plays</v>
      </c>
      <c r="S3288" s="13">
        <f>(((Table2[[#This Row],[launched_at]]/60)/60)/24)+DATE(1970,1,1)</f>
        <v>42567.840069444443</v>
      </c>
      <c r="T3288" s="13">
        <f>(((Table2[[#This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Table2[[#This Row],[pledged]]/Table2[[#This Row],[goal]]</f>
        <v>1</v>
      </c>
      <c r="P3289" s="8">
        <f>Table2[[#This Row],[pledged]]/Table2[[#This Row],[backers_count]]</f>
        <v>73.529411764705884</v>
      </c>
      <c r="Q3289" t="str">
        <f>LEFT(Table2[[#This Row],[Category and Sub-Category]],FIND("/",Table2[[#This Row],[Category and Sub-Category]],1)-1)</f>
        <v>theater</v>
      </c>
      <c r="R3289" t="str">
        <f>RIGHT(Table2[[#This Row],[Category and Sub-Category]],LEN(Table2[[#This Row],[Category and Sub-Category]])-FIND("/",Table2[[#This Row],[Category and Sub-Category]],1))</f>
        <v>plays</v>
      </c>
      <c r="S3289" s="13">
        <f>(((Table2[[#This Row],[launched_at]]/60)/60)/24)+DATE(1970,1,1)</f>
        <v>42311.750324074077</v>
      </c>
      <c r="T3289" s="13">
        <f>(((Table2[[#This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Table2[[#This Row],[pledged]]/Table2[[#This Row],[goal]]</f>
        <v>1.0026489999999999</v>
      </c>
      <c r="P3290" s="8">
        <f>Table2[[#This Row],[pledged]]/Table2[[#This Row],[backers_count]]</f>
        <v>48.437149758454105</v>
      </c>
      <c r="Q3290" t="str">
        <f>LEFT(Table2[[#This Row],[Category and Sub-Category]],FIND("/",Table2[[#This Row],[Category and Sub-Category]],1)-1)</f>
        <v>theater</v>
      </c>
      <c r="R3290" t="str">
        <f>RIGHT(Table2[[#This Row],[Category and Sub-Category]],LEN(Table2[[#This Row],[Category and Sub-Category]])-FIND("/",Table2[[#This Row],[Category and Sub-Category]],1))</f>
        <v>plays</v>
      </c>
      <c r="S3290" s="13">
        <f>(((Table2[[#This Row],[launched_at]]/60)/60)/24)+DATE(1970,1,1)</f>
        <v>42505.774479166663</v>
      </c>
      <c r="T3290" s="13">
        <f>(((Table2[[#This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Table2[[#This Row],[pledged]]/Table2[[#This Row],[goal]]</f>
        <v>1.3304200000000002</v>
      </c>
      <c r="P3291" s="8">
        <f>Table2[[#This Row],[pledged]]/Table2[[#This Row],[backers_count]]</f>
        <v>26.608400000000003</v>
      </c>
      <c r="Q3291" t="str">
        <f>LEFT(Table2[[#This Row],[Category and Sub-Category]],FIND("/",Table2[[#This Row],[Category and Sub-Category]],1)-1)</f>
        <v>theater</v>
      </c>
      <c r="R3291" t="str">
        <f>RIGHT(Table2[[#This Row],[Category and Sub-Category]],LEN(Table2[[#This Row],[Category and Sub-Category]])-FIND("/",Table2[[#This Row],[Category and Sub-Category]],1))</f>
        <v>plays</v>
      </c>
      <c r="S3291" s="13">
        <f>(((Table2[[#This Row],[launched_at]]/60)/60)/24)+DATE(1970,1,1)</f>
        <v>42758.368078703701</v>
      </c>
      <c r="T3291" s="13">
        <f>(((Table2[[#This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Table2[[#This Row],[pledged]]/Table2[[#This Row],[goal]]</f>
        <v>1.212</v>
      </c>
      <c r="P3292" s="8">
        <f>Table2[[#This Row],[pledged]]/Table2[[#This Row],[backers_count]]</f>
        <v>33.666666666666664</v>
      </c>
      <c r="Q3292" t="str">
        <f>LEFT(Table2[[#This Row],[Category and Sub-Category]],FIND("/",Table2[[#This Row],[Category and Sub-Category]],1)-1)</f>
        <v>theater</v>
      </c>
      <c r="R3292" t="str">
        <f>RIGHT(Table2[[#This Row],[Category and Sub-Category]],LEN(Table2[[#This Row],[Category and Sub-Category]])-FIND("/",Table2[[#This Row],[Category and Sub-Category]],1))</f>
        <v>plays</v>
      </c>
      <c r="S3292" s="13">
        <f>(((Table2[[#This Row],[launched_at]]/60)/60)/24)+DATE(1970,1,1)</f>
        <v>42775.51494212963</v>
      </c>
      <c r="T3292" s="13">
        <f>(((Table2[[#This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Table2[[#This Row],[pledged]]/Table2[[#This Row],[goal]]</f>
        <v>1.1399999999999999</v>
      </c>
      <c r="P3293" s="8">
        <f>Table2[[#This Row],[pledged]]/Table2[[#This Row],[backers_count]]</f>
        <v>40.714285714285715</v>
      </c>
      <c r="Q3293" t="str">
        <f>LEFT(Table2[[#This Row],[Category and Sub-Category]],FIND("/",Table2[[#This Row],[Category and Sub-Category]],1)-1)</f>
        <v>theater</v>
      </c>
      <c r="R3293" t="str">
        <f>RIGHT(Table2[[#This Row],[Category and Sub-Category]],LEN(Table2[[#This Row],[Category and Sub-Category]])-FIND("/",Table2[[#This Row],[Category and Sub-Category]],1))</f>
        <v>plays</v>
      </c>
      <c r="S3293" s="13">
        <f>(((Table2[[#This Row],[launched_at]]/60)/60)/24)+DATE(1970,1,1)</f>
        <v>42232.702546296292</v>
      </c>
      <c r="T3293" s="13">
        <f>(((Table2[[#This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Table2[[#This Row],[pledged]]/Table2[[#This Row],[goal]]</f>
        <v>2.8613861386138613</v>
      </c>
      <c r="P3294" s="8">
        <f>Table2[[#This Row],[pledged]]/Table2[[#This Row],[backers_count]]</f>
        <v>19.266666666666666</v>
      </c>
      <c r="Q3294" t="str">
        <f>LEFT(Table2[[#This Row],[Category and Sub-Category]],FIND("/",Table2[[#This Row],[Category and Sub-Category]],1)-1)</f>
        <v>theater</v>
      </c>
      <c r="R3294" t="str">
        <f>RIGHT(Table2[[#This Row],[Category and Sub-Category]],LEN(Table2[[#This Row],[Category and Sub-Category]])-FIND("/",Table2[[#This Row],[Category and Sub-Category]],1))</f>
        <v>plays</v>
      </c>
      <c r="S3294" s="13">
        <f>(((Table2[[#This Row],[launched_at]]/60)/60)/24)+DATE(1970,1,1)</f>
        <v>42282.770231481481</v>
      </c>
      <c r="T3294" s="13">
        <f>(((Table2[[#This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Table2[[#This Row],[pledged]]/Table2[[#This Row],[goal]]</f>
        <v>1.7044444444444444</v>
      </c>
      <c r="P3295" s="8">
        <f>Table2[[#This Row],[pledged]]/Table2[[#This Row],[backers_count]]</f>
        <v>84.285714285714292</v>
      </c>
      <c r="Q3295" t="str">
        <f>LEFT(Table2[[#This Row],[Category and Sub-Category]],FIND("/",Table2[[#This Row],[Category and Sub-Category]],1)-1)</f>
        <v>theater</v>
      </c>
      <c r="R3295" t="str">
        <f>RIGHT(Table2[[#This Row],[Category and Sub-Category]],LEN(Table2[[#This Row],[Category and Sub-Category]])-FIND("/",Table2[[#This Row],[Category and Sub-Category]],1))</f>
        <v>plays</v>
      </c>
      <c r="S3295" s="13">
        <f>(((Table2[[#This Row],[launched_at]]/60)/60)/24)+DATE(1970,1,1)</f>
        <v>42768.425370370373</v>
      </c>
      <c r="T3295" s="13">
        <f>(((Table2[[#This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Table2[[#This Row],[pledged]]/Table2[[#This Row],[goal]]</f>
        <v>1.1833333333333333</v>
      </c>
      <c r="P3296" s="8">
        <f>Table2[[#This Row],[pledged]]/Table2[[#This Row],[backers_count]]</f>
        <v>29.583333333333332</v>
      </c>
      <c r="Q3296" t="str">
        <f>LEFT(Table2[[#This Row],[Category and Sub-Category]],FIND("/",Table2[[#This Row],[Category and Sub-Category]],1)-1)</f>
        <v>theater</v>
      </c>
      <c r="R3296" t="str">
        <f>RIGHT(Table2[[#This Row],[Category and Sub-Category]],LEN(Table2[[#This Row],[Category and Sub-Category]])-FIND("/",Table2[[#This Row],[Category and Sub-Category]],1))</f>
        <v>plays</v>
      </c>
      <c r="S3296" s="13">
        <f>(((Table2[[#This Row],[launched_at]]/60)/60)/24)+DATE(1970,1,1)</f>
        <v>42141.541134259256</v>
      </c>
      <c r="T3296" s="13">
        <f>(((Table2[[#This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Table2[[#This Row],[pledged]]/Table2[[#This Row],[goal]]</f>
        <v>1.0285857142857142</v>
      </c>
      <c r="P3297" s="8">
        <f>Table2[[#This Row],[pledged]]/Table2[[#This Row],[backers_count]]</f>
        <v>26.667037037037037</v>
      </c>
      <c r="Q3297" t="str">
        <f>LEFT(Table2[[#This Row],[Category and Sub-Category]],FIND("/",Table2[[#This Row],[Category and Sub-Category]],1)-1)</f>
        <v>theater</v>
      </c>
      <c r="R3297" t="str">
        <f>RIGHT(Table2[[#This Row],[Category and Sub-Category]],LEN(Table2[[#This Row],[Category and Sub-Category]])-FIND("/",Table2[[#This Row],[Category and Sub-Category]],1))</f>
        <v>plays</v>
      </c>
      <c r="S3297" s="13">
        <f>(((Table2[[#This Row],[launched_at]]/60)/60)/24)+DATE(1970,1,1)</f>
        <v>42609.442465277782</v>
      </c>
      <c r="T3297" s="13">
        <f>(((Table2[[#This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Table2[[#This Row],[pledged]]/Table2[[#This Row],[goal]]</f>
        <v>1.4406666666666668</v>
      </c>
      <c r="P3298" s="8">
        <f>Table2[[#This Row],[pledged]]/Table2[[#This Row],[backers_count]]</f>
        <v>45.978723404255319</v>
      </c>
      <c r="Q3298" t="str">
        <f>LEFT(Table2[[#This Row],[Category and Sub-Category]],FIND("/",Table2[[#This Row],[Category and Sub-Category]],1)-1)</f>
        <v>theater</v>
      </c>
      <c r="R3298" t="str">
        <f>RIGHT(Table2[[#This Row],[Category and Sub-Category]],LEN(Table2[[#This Row],[Category and Sub-Category]])-FIND("/",Table2[[#This Row],[Category and Sub-Category]],1))</f>
        <v>plays</v>
      </c>
      <c r="S3298" s="13">
        <f>(((Table2[[#This Row],[launched_at]]/60)/60)/24)+DATE(1970,1,1)</f>
        <v>42309.756620370375</v>
      </c>
      <c r="T3298" s="13">
        <f>(((Table2[[#This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Table2[[#This Row],[pledged]]/Table2[[#This Row],[goal]]</f>
        <v>1.0007272727272727</v>
      </c>
      <c r="P3299" s="8">
        <f>Table2[[#This Row],[pledged]]/Table2[[#This Row],[backers_count]]</f>
        <v>125.09090909090909</v>
      </c>
      <c r="Q3299" t="str">
        <f>LEFT(Table2[[#This Row],[Category and Sub-Category]],FIND("/",Table2[[#This Row],[Category and Sub-Category]],1)-1)</f>
        <v>theater</v>
      </c>
      <c r="R3299" t="str">
        <f>RIGHT(Table2[[#This Row],[Category and Sub-Category]],LEN(Table2[[#This Row],[Category and Sub-Category]])-FIND("/",Table2[[#This Row],[Category and Sub-Category]],1))</f>
        <v>plays</v>
      </c>
      <c r="S3299" s="13">
        <f>(((Table2[[#This Row],[launched_at]]/60)/60)/24)+DATE(1970,1,1)</f>
        <v>42193.771481481483</v>
      </c>
      <c r="T3299" s="13">
        <f>(((Table2[[#This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Table2[[#This Row],[pledged]]/Table2[[#This Row],[goal]]</f>
        <v>1.0173000000000001</v>
      </c>
      <c r="P3300" s="8">
        <f>Table2[[#This Row],[pledged]]/Table2[[#This Row],[backers_count]]</f>
        <v>141.29166666666666</v>
      </c>
      <c r="Q3300" t="str">
        <f>LEFT(Table2[[#This Row],[Category and Sub-Category]],FIND("/",Table2[[#This Row],[Category and Sub-Category]],1)-1)</f>
        <v>theater</v>
      </c>
      <c r="R3300" t="str">
        <f>RIGHT(Table2[[#This Row],[Category and Sub-Category]],LEN(Table2[[#This Row],[Category and Sub-Category]])-FIND("/",Table2[[#This Row],[Category and Sub-Category]],1))</f>
        <v>plays</v>
      </c>
      <c r="S3300" s="13">
        <f>(((Table2[[#This Row],[launched_at]]/60)/60)/24)+DATE(1970,1,1)</f>
        <v>42239.957962962959</v>
      </c>
      <c r="T3300" s="13">
        <f>(((Table2[[#This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Table2[[#This Row],[pledged]]/Table2[[#This Row],[goal]]</f>
        <v>1.1619999999999999</v>
      </c>
      <c r="P3301" s="8">
        <f>Table2[[#This Row],[pledged]]/Table2[[#This Row],[backers_count]]</f>
        <v>55.333333333333336</v>
      </c>
      <c r="Q3301" t="str">
        <f>LEFT(Table2[[#This Row],[Category and Sub-Category]],FIND("/",Table2[[#This Row],[Category and Sub-Category]],1)-1)</f>
        <v>theater</v>
      </c>
      <c r="R3301" t="str">
        <f>RIGHT(Table2[[#This Row],[Category and Sub-Category]],LEN(Table2[[#This Row],[Category and Sub-Category]])-FIND("/",Table2[[#This Row],[Category and Sub-Category]],1))</f>
        <v>plays</v>
      </c>
      <c r="S3301" s="13">
        <f>(((Table2[[#This Row],[launched_at]]/60)/60)/24)+DATE(1970,1,1)</f>
        <v>42261.917395833334</v>
      </c>
      <c r="T3301" s="13">
        <f>(((Table2[[#This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Table2[[#This Row],[pledged]]/Table2[[#This Row],[goal]]</f>
        <v>1.3616666666666666</v>
      </c>
      <c r="P3302" s="8">
        <f>Table2[[#This Row],[pledged]]/Table2[[#This Row],[backers_count]]</f>
        <v>46.420454545454547</v>
      </c>
      <c r="Q3302" t="str">
        <f>LEFT(Table2[[#This Row],[Category and Sub-Category]],FIND("/",Table2[[#This Row],[Category and Sub-Category]],1)-1)</f>
        <v>theater</v>
      </c>
      <c r="R3302" t="str">
        <f>RIGHT(Table2[[#This Row],[Category and Sub-Category]],LEN(Table2[[#This Row],[Category and Sub-Category]])-FIND("/",Table2[[#This Row],[Category and Sub-Category]],1))</f>
        <v>plays</v>
      </c>
      <c r="S3302" s="13">
        <f>(((Table2[[#This Row],[launched_at]]/60)/60)/24)+DATE(1970,1,1)</f>
        <v>42102.743773148148</v>
      </c>
      <c r="T3302" s="13">
        <f>(((Table2[[#This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Table2[[#This Row],[pledged]]/Table2[[#This Row],[goal]]</f>
        <v>1.3346666666666667</v>
      </c>
      <c r="P3303" s="8">
        <f>Table2[[#This Row],[pledged]]/Table2[[#This Row],[backers_count]]</f>
        <v>57.2</v>
      </c>
      <c r="Q3303" t="str">
        <f>LEFT(Table2[[#This Row],[Category and Sub-Category]],FIND("/",Table2[[#This Row],[Category and Sub-Category]],1)-1)</f>
        <v>theater</v>
      </c>
      <c r="R3303" t="str">
        <f>RIGHT(Table2[[#This Row],[Category and Sub-Category]],LEN(Table2[[#This Row],[Category and Sub-Category]])-FIND("/",Table2[[#This Row],[Category and Sub-Category]],1))</f>
        <v>plays</v>
      </c>
      <c r="S3303" s="13">
        <f>(((Table2[[#This Row],[launched_at]]/60)/60)/24)+DATE(1970,1,1)</f>
        <v>42538.73583333334</v>
      </c>
      <c r="T3303" s="13">
        <f>(((Table2[[#This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Table2[[#This Row],[pledged]]/Table2[[#This Row],[goal]]</f>
        <v>1.0339285714285715</v>
      </c>
      <c r="P3304" s="8">
        <f>Table2[[#This Row],[pledged]]/Table2[[#This Row],[backers_count]]</f>
        <v>173.7</v>
      </c>
      <c r="Q3304" t="str">
        <f>LEFT(Table2[[#This Row],[Category and Sub-Category]],FIND("/",Table2[[#This Row],[Category and Sub-Category]],1)-1)</f>
        <v>theater</v>
      </c>
      <c r="R3304" t="str">
        <f>RIGHT(Table2[[#This Row],[Category and Sub-Category]],LEN(Table2[[#This Row],[Category and Sub-Category]])-FIND("/",Table2[[#This Row],[Category and Sub-Category]],1))</f>
        <v>plays</v>
      </c>
      <c r="S3304" s="13">
        <f>(((Table2[[#This Row],[launched_at]]/60)/60)/24)+DATE(1970,1,1)</f>
        <v>42681.35157407407</v>
      </c>
      <c r="T3304" s="13">
        <f>(((Table2[[#This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Table2[[#This Row],[pledged]]/Table2[[#This Row],[goal]]</f>
        <v>1.1588888888888889</v>
      </c>
      <c r="P3305" s="8">
        <f>Table2[[#This Row],[pledged]]/Table2[[#This Row],[backers_count]]</f>
        <v>59.6</v>
      </c>
      <c r="Q3305" t="str">
        <f>LEFT(Table2[[#This Row],[Category and Sub-Category]],FIND("/",Table2[[#This Row],[Category and Sub-Category]],1)-1)</f>
        <v>theater</v>
      </c>
      <c r="R3305" t="str">
        <f>RIGHT(Table2[[#This Row],[Category and Sub-Category]],LEN(Table2[[#This Row],[Category and Sub-Category]])-FIND("/",Table2[[#This Row],[Category and Sub-Category]],1))</f>
        <v>plays</v>
      </c>
      <c r="S3305" s="13">
        <f>(((Table2[[#This Row],[launched_at]]/60)/60)/24)+DATE(1970,1,1)</f>
        <v>42056.65143518518</v>
      </c>
      <c r="T3305" s="13">
        <f>(((Table2[[#This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Table2[[#This Row],[pledged]]/Table2[[#This Row],[goal]]</f>
        <v>1.0451666666666666</v>
      </c>
      <c r="P3306" s="8">
        <f>Table2[[#This Row],[pledged]]/Table2[[#This Row],[backers_count]]</f>
        <v>89.585714285714289</v>
      </c>
      <c r="Q3306" t="str">
        <f>LEFT(Table2[[#This Row],[Category and Sub-Category]],FIND("/",Table2[[#This Row],[Category and Sub-Category]],1)-1)</f>
        <v>theater</v>
      </c>
      <c r="R3306" t="str">
        <f>RIGHT(Table2[[#This Row],[Category and Sub-Category]],LEN(Table2[[#This Row],[Category and Sub-Category]])-FIND("/",Table2[[#This Row],[Category and Sub-Category]],1))</f>
        <v>plays</v>
      </c>
      <c r="S3306" s="13">
        <f>(((Table2[[#This Row],[launched_at]]/60)/60)/24)+DATE(1970,1,1)</f>
        <v>42696.624444444446</v>
      </c>
      <c r="T3306" s="13">
        <f>(((Table2[[#This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Table2[[#This Row],[pledged]]/Table2[[#This Row],[goal]]</f>
        <v>1.0202500000000001</v>
      </c>
      <c r="P3307" s="8">
        <f>Table2[[#This Row],[pledged]]/Table2[[#This Row],[backers_count]]</f>
        <v>204.05</v>
      </c>
      <c r="Q3307" t="str">
        <f>LEFT(Table2[[#This Row],[Category and Sub-Category]],FIND("/",Table2[[#This Row],[Category and Sub-Category]],1)-1)</f>
        <v>theater</v>
      </c>
      <c r="R3307" t="str">
        <f>RIGHT(Table2[[#This Row],[Category and Sub-Category]],LEN(Table2[[#This Row],[Category and Sub-Category]])-FIND("/",Table2[[#This Row],[Category and Sub-Category]],1))</f>
        <v>plays</v>
      </c>
      <c r="S3307" s="13">
        <f>(((Table2[[#This Row],[launched_at]]/60)/60)/24)+DATE(1970,1,1)</f>
        <v>42186.855879629627</v>
      </c>
      <c r="T3307" s="13">
        <f>(((Table2[[#This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Table2[[#This Row],[pledged]]/Table2[[#This Row],[goal]]</f>
        <v>1.7533333333333334</v>
      </c>
      <c r="P3308" s="8">
        <f>Table2[[#This Row],[pledged]]/Table2[[#This Row],[backers_count]]</f>
        <v>48.703703703703702</v>
      </c>
      <c r="Q3308" t="str">
        <f>LEFT(Table2[[#This Row],[Category and Sub-Category]],FIND("/",Table2[[#This Row],[Category and Sub-Category]],1)-1)</f>
        <v>theater</v>
      </c>
      <c r="R3308" t="str">
        <f>RIGHT(Table2[[#This Row],[Category and Sub-Category]],LEN(Table2[[#This Row],[Category and Sub-Category]])-FIND("/",Table2[[#This Row],[Category and Sub-Category]],1))</f>
        <v>plays</v>
      </c>
      <c r="S3308" s="13">
        <f>(((Table2[[#This Row],[launched_at]]/60)/60)/24)+DATE(1970,1,1)</f>
        <v>42493.219236111108</v>
      </c>
      <c r="T3308" s="13">
        <f>(((Table2[[#This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Table2[[#This Row],[pledged]]/Table2[[#This Row],[goal]]</f>
        <v>1.0668</v>
      </c>
      <c r="P3309" s="8">
        <f>Table2[[#This Row],[pledged]]/Table2[[#This Row],[backers_count]]</f>
        <v>53.339999999999996</v>
      </c>
      <c r="Q3309" t="str">
        <f>LEFT(Table2[[#This Row],[Category and Sub-Category]],FIND("/",Table2[[#This Row],[Category and Sub-Category]],1)-1)</f>
        <v>theater</v>
      </c>
      <c r="R3309" t="str">
        <f>RIGHT(Table2[[#This Row],[Category and Sub-Category]],LEN(Table2[[#This Row],[Category and Sub-Category]])-FIND("/",Table2[[#This Row],[Category and Sub-Category]],1))</f>
        <v>plays</v>
      </c>
      <c r="S3309" s="13">
        <f>(((Table2[[#This Row],[launched_at]]/60)/60)/24)+DATE(1970,1,1)</f>
        <v>42475.057164351849</v>
      </c>
      <c r="T3309" s="13">
        <f>(((Table2[[#This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Table2[[#This Row],[pledged]]/Table2[[#This Row],[goal]]</f>
        <v>1.2228571428571429</v>
      </c>
      <c r="P3310" s="8">
        <f>Table2[[#This Row],[pledged]]/Table2[[#This Row],[backers_count]]</f>
        <v>75.087719298245617</v>
      </c>
      <c r="Q3310" t="str">
        <f>LEFT(Table2[[#This Row],[Category and Sub-Category]],FIND("/",Table2[[#This Row],[Category and Sub-Category]],1)-1)</f>
        <v>theater</v>
      </c>
      <c r="R3310" t="str">
        <f>RIGHT(Table2[[#This Row],[Category and Sub-Category]],LEN(Table2[[#This Row],[Category and Sub-Category]])-FIND("/",Table2[[#This Row],[Category and Sub-Category]],1))</f>
        <v>plays</v>
      </c>
      <c r="S3310" s="13">
        <f>(((Table2[[#This Row],[launched_at]]/60)/60)/24)+DATE(1970,1,1)</f>
        <v>42452.876909722225</v>
      </c>
      <c r="T3310" s="13">
        <f>(((Table2[[#This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Table2[[#This Row],[pledged]]/Table2[[#This Row],[goal]]</f>
        <v>1.5942857142857143</v>
      </c>
      <c r="P3311" s="8">
        <f>Table2[[#This Row],[pledged]]/Table2[[#This Row],[backers_count]]</f>
        <v>18</v>
      </c>
      <c r="Q3311" t="str">
        <f>LEFT(Table2[[#This Row],[Category and Sub-Category]],FIND("/",Table2[[#This Row],[Category and Sub-Category]],1)-1)</f>
        <v>theater</v>
      </c>
      <c r="R3311" t="str">
        <f>RIGHT(Table2[[#This Row],[Category and Sub-Category]],LEN(Table2[[#This Row],[Category and Sub-Category]])-FIND("/",Table2[[#This Row],[Category and Sub-Category]],1))</f>
        <v>plays</v>
      </c>
      <c r="S3311" s="13">
        <f>(((Table2[[#This Row],[launched_at]]/60)/60)/24)+DATE(1970,1,1)</f>
        <v>42628.650208333333</v>
      </c>
      <c r="T3311" s="13">
        <f>(((Table2[[#This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Table2[[#This Row],[pledged]]/Table2[[#This Row],[goal]]</f>
        <v>1.0007692307692309</v>
      </c>
      <c r="P3312" s="8">
        <f>Table2[[#This Row],[pledged]]/Table2[[#This Row],[backers_count]]</f>
        <v>209.83870967741936</v>
      </c>
      <c r="Q3312" t="str">
        <f>LEFT(Table2[[#This Row],[Category and Sub-Category]],FIND("/",Table2[[#This Row],[Category and Sub-Category]],1)-1)</f>
        <v>theater</v>
      </c>
      <c r="R3312" t="str">
        <f>RIGHT(Table2[[#This Row],[Category and Sub-Category]],LEN(Table2[[#This Row],[Category and Sub-Category]])-FIND("/",Table2[[#This Row],[Category and Sub-Category]],1))</f>
        <v>plays</v>
      </c>
      <c r="S3312" s="13">
        <f>(((Table2[[#This Row],[launched_at]]/60)/60)/24)+DATE(1970,1,1)</f>
        <v>42253.928530092591</v>
      </c>
      <c r="T3312" s="13">
        <f>(((Table2[[#This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Table2[[#This Row],[pledged]]/Table2[[#This Row],[goal]]</f>
        <v>1.0984</v>
      </c>
      <c r="P3313" s="8">
        <f>Table2[[#This Row],[pledged]]/Table2[[#This Row],[backers_count]]</f>
        <v>61.022222222222226</v>
      </c>
      <c r="Q3313" t="str">
        <f>LEFT(Table2[[#This Row],[Category and Sub-Category]],FIND("/",Table2[[#This Row],[Category and Sub-Category]],1)-1)</f>
        <v>theater</v>
      </c>
      <c r="R3313" t="str">
        <f>RIGHT(Table2[[#This Row],[Category and Sub-Category]],LEN(Table2[[#This Row],[Category and Sub-Category]])-FIND("/",Table2[[#This Row],[Category and Sub-Category]],1))</f>
        <v>plays</v>
      </c>
      <c r="S3313" s="13">
        <f>(((Table2[[#This Row],[launched_at]]/60)/60)/24)+DATE(1970,1,1)</f>
        <v>42264.29178240741</v>
      </c>
      <c r="T3313" s="13">
        <f>(((Table2[[#This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Table2[[#This Row],[pledged]]/Table2[[#This Row],[goal]]</f>
        <v>1.0004</v>
      </c>
      <c r="P3314" s="8">
        <f>Table2[[#This Row],[pledged]]/Table2[[#This Row],[backers_count]]</f>
        <v>61</v>
      </c>
      <c r="Q3314" t="str">
        <f>LEFT(Table2[[#This Row],[Category and Sub-Category]],FIND("/",Table2[[#This Row],[Category and Sub-Category]],1)-1)</f>
        <v>theater</v>
      </c>
      <c r="R3314" t="str">
        <f>RIGHT(Table2[[#This Row],[Category and Sub-Category]],LEN(Table2[[#This Row],[Category and Sub-Category]])-FIND("/",Table2[[#This Row],[Category and Sub-Category]],1))</f>
        <v>plays</v>
      </c>
      <c r="S3314" s="13">
        <f>(((Table2[[#This Row],[launched_at]]/60)/60)/24)+DATE(1970,1,1)</f>
        <v>42664.809560185182</v>
      </c>
      <c r="T3314" s="13">
        <f>(((Table2[[#This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Table2[[#This Row],[pledged]]/Table2[[#This Row],[goal]]</f>
        <v>1.1605000000000001</v>
      </c>
      <c r="P3315" s="8">
        <f>Table2[[#This Row],[pledged]]/Table2[[#This Row],[backers_count]]</f>
        <v>80.034482758620683</v>
      </c>
      <c r="Q3315" t="str">
        <f>LEFT(Table2[[#This Row],[Category and Sub-Category]],FIND("/",Table2[[#This Row],[Category and Sub-Category]],1)-1)</f>
        <v>theater</v>
      </c>
      <c r="R3315" t="str">
        <f>RIGHT(Table2[[#This Row],[Category and Sub-Category]],LEN(Table2[[#This Row],[Category and Sub-Category]])-FIND("/",Table2[[#This Row],[Category and Sub-Category]],1))</f>
        <v>plays</v>
      </c>
      <c r="S3315" s="13">
        <f>(((Table2[[#This Row],[launched_at]]/60)/60)/24)+DATE(1970,1,1)</f>
        <v>42382.244409722218</v>
      </c>
      <c r="T3315" s="13">
        <f>(((Table2[[#This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Table2[[#This Row],[pledged]]/Table2[[#This Row],[goal]]</f>
        <v>2.1074999999999999</v>
      </c>
      <c r="P3316" s="8">
        <f>Table2[[#This Row],[pledged]]/Table2[[#This Row],[backers_count]]</f>
        <v>29.068965517241381</v>
      </c>
      <c r="Q3316" t="str">
        <f>LEFT(Table2[[#This Row],[Category and Sub-Category]],FIND("/",Table2[[#This Row],[Category and Sub-Category]],1)-1)</f>
        <v>theater</v>
      </c>
      <c r="R3316" t="str">
        <f>RIGHT(Table2[[#This Row],[Category and Sub-Category]],LEN(Table2[[#This Row],[Category and Sub-Category]])-FIND("/",Table2[[#This Row],[Category and Sub-Category]],1))</f>
        <v>plays</v>
      </c>
      <c r="S3316" s="13">
        <f>(((Table2[[#This Row],[launched_at]]/60)/60)/24)+DATE(1970,1,1)</f>
        <v>42105.267488425925</v>
      </c>
      <c r="T3316" s="13">
        <f>(((Table2[[#This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Table2[[#This Row],[pledged]]/Table2[[#This Row],[goal]]</f>
        <v>1.1000000000000001</v>
      </c>
      <c r="P3317" s="8">
        <f>Table2[[#This Row],[pledged]]/Table2[[#This Row],[backers_count]]</f>
        <v>49.438202247191015</v>
      </c>
      <c r="Q3317" t="str">
        <f>LEFT(Table2[[#This Row],[Category and Sub-Category]],FIND("/",Table2[[#This Row],[Category and Sub-Category]],1)-1)</f>
        <v>theater</v>
      </c>
      <c r="R3317" t="str">
        <f>RIGHT(Table2[[#This Row],[Category and Sub-Category]],LEN(Table2[[#This Row],[Category and Sub-Category]])-FIND("/",Table2[[#This Row],[Category and Sub-Category]],1))</f>
        <v>plays</v>
      </c>
      <c r="S3317" s="13">
        <f>(((Table2[[#This Row],[launched_at]]/60)/60)/24)+DATE(1970,1,1)</f>
        <v>42466.303715277783</v>
      </c>
      <c r="T3317" s="13">
        <f>(((Table2[[#This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Table2[[#This Row],[pledged]]/Table2[[#This Row],[goal]]</f>
        <v>1.0008673425918038</v>
      </c>
      <c r="P3318" s="8">
        <f>Table2[[#This Row],[pledged]]/Table2[[#This Row],[backers_count]]</f>
        <v>93.977440000000001</v>
      </c>
      <c r="Q3318" t="str">
        <f>LEFT(Table2[[#This Row],[Category and Sub-Category]],FIND("/",Table2[[#This Row],[Category and Sub-Category]],1)-1)</f>
        <v>theater</v>
      </c>
      <c r="R3318" t="str">
        <f>RIGHT(Table2[[#This Row],[Category and Sub-Category]],LEN(Table2[[#This Row],[Category and Sub-Category]])-FIND("/",Table2[[#This Row],[Category and Sub-Category]],1))</f>
        <v>plays</v>
      </c>
      <c r="S3318" s="13">
        <f>(((Table2[[#This Row],[launched_at]]/60)/60)/24)+DATE(1970,1,1)</f>
        <v>41826.871238425927</v>
      </c>
      <c r="T3318" s="13">
        <f>(((Table2[[#This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Table2[[#This Row],[pledged]]/Table2[[#This Row],[goal]]</f>
        <v>1.0619047619047619</v>
      </c>
      <c r="P3319" s="8">
        <f>Table2[[#This Row],[pledged]]/Table2[[#This Row],[backers_count]]</f>
        <v>61.944444444444443</v>
      </c>
      <c r="Q3319" t="str">
        <f>LEFT(Table2[[#This Row],[Category and Sub-Category]],FIND("/",Table2[[#This Row],[Category and Sub-Category]],1)-1)</f>
        <v>theater</v>
      </c>
      <c r="R3319" t="str">
        <f>RIGHT(Table2[[#This Row],[Category and Sub-Category]],LEN(Table2[[#This Row],[Category and Sub-Category]])-FIND("/",Table2[[#This Row],[Category and Sub-Category]],1))</f>
        <v>plays</v>
      </c>
      <c r="S3319" s="13">
        <f>(((Table2[[#This Row],[launched_at]]/60)/60)/24)+DATE(1970,1,1)</f>
        <v>42499.039629629624</v>
      </c>
      <c r="T3319" s="13">
        <f>(((Table2[[#This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Table2[[#This Row],[pledged]]/Table2[[#This Row],[goal]]</f>
        <v>1.256</v>
      </c>
      <c r="P3320" s="8">
        <f>Table2[[#This Row],[pledged]]/Table2[[#This Row],[backers_count]]</f>
        <v>78.5</v>
      </c>
      <c r="Q3320" t="str">
        <f>LEFT(Table2[[#This Row],[Category and Sub-Category]],FIND("/",Table2[[#This Row],[Category and Sub-Category]],1)-1)</f>
        <v>theater</v>
      </c>
      <c r="R3320" t="str">
        <f>RIGHT(Table2[[#This Row],[Category and Sub-Category]],LEN(Table2[[#This Row],[Category and Sub-Category]])-FIND("/",Table2[[#This Row],[Category and Sub-Category]],1))</f>
        <v>plays</v>
      </c>
      <c r="S3320" s="13">
        <f>(((Table2[[#This Row],[launched_at]]/60)/60)/24)+DATE(1970,1,1)</f>
        <v>42431.302002314813</v>
      </c>
      <c r="T3320" s="13">
        <f>(((Table2[[#This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Table2[[#This Row],[pledged]]/Table2[[#This Row],[goal]]</f>
        <v>1.08</v>
      </c>
      <c r="P3321" s="8">
        <f>Table2[[#This Row],[pledged]]/Table2[[#This Row],[backers_count]]</f>
        <v>33.75</v>
      </c>
      <c r="Q3321" t="str">
        <f>LEFT(Table2[[#This Row],[Category and Sub-Category]],FIND("/",Table2[[#This Row],[Category and Sub-Category]],1)-1)</f>
        <v>theater</v>
      </c>
      <c r="R3321" t="str">
        <f>RIGHT(Table2[[#This Row],[Category and Sub-Category]],LEN(Table2[[#This Row],[Category and Sub-Category]])-FIND("/",Table2[[#This Row],[Category and Sub-Category]],1))</f>
        <v>plays</v>
      </c>
      <c r="S3321" s="13">
        <f>(((Table2[[#This Row],[launched_at]]/60)/60)/24)+DATE(1970,1,1)</f>
        <v>41990.585486111115</v>
      </c>
      <c r="T3321" s="13">
        <f>(((Table2[[#This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Table2[[#This Row],[pledged]]/Table2[[#This Row],[goal]]</f>
        <v>1.01</v>
      </c>
      <c r="P3322" s="8">
        <f>Table2[[#This Row],[pledged]]/Table2[[#This Row],[backers_count]]</f>
        <v>66.44736842105263</v>
      </c>
      <c r="Q3322" t="str">
        <f>LEFT(Table2[[#This Row],[Category and Sub-Category]],FIND("/",Table2[[#This Row],[Category and Sub-Category]],1)-1)</f>
        <v>theater</v>
      </c>
      <c r="R3322" t="str">
        <f>RIGHT(Table2[[#This Row],[Category and Sub-Category]],LEN(Table2[[#This Row],[Category and Sub-Category]])-FIND("/",Table2[[#This Row],[Category and Sub-Category]],1))</f>
        <v>plays</v>
      </c>
      <c r="S3322" s="13">
        <f>(((Table2[[#This Row],[launched_at]]/60)/60)/24)+DATE(1970,1,1)</f>
        <v>42513.045798611114</v>
      </c>
      <c r="T3322" s="13">
        <f>(((Table2[[#This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Table2[[#This Row],[pledged]]/Table2[[#This Row],[goal]]</f>
        <v>1.0740000000000001</v>
      </c>
      <c r="P3323" s="8">
        <f>Table2[[#This Row],[pledged]]/Table2[[#This Row],[backers_count]]</f>
        <v>35.799999999999997</v>
      </c>
      <c r="Q3323" t="str">
        <f>LEFT(Table2[[#This Row],[Category and Sub-Category]],FIND("/",Table2[[#This Row],[Category and Sub-Category]],1)-1)</f>
        <v>theater</v>
      </c>
      <c r="R3323" t="str">
        <f>RIGHT(Table2[[#This Row],[Category and Sub-Category]],LEN(Table2[[#This Row],[Category and Sub-Category]])-FIND("/",Table2[[#This Row],[Category and Sub-Category]],1))</f>
        <v>plays</v>
      </c>
      <c r="S3323" s="13">
        <f>(((Table2[[#This Row],[launched_at]]/60)/60)/24)+DATE(1970,1,1)</f>
        <v>41914.100289351853</v>
      </c>
      <c r="T3323" s="13">
        <f>(((Table2[[#This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Table2[[#This Row],[pledged]]/Table2[[#This Row],[goal]]</f>
        <v>1.0151515151515151</v>
      </c>
      <c r="P3324" s="8">
        <f>Table2[[#This Row],[pledged]]/Table2[[#This Row],[backers_count]]</f>
        <v>145.65217391304347</v>
      </c>
      <c r="Q3324" t="str">
        <f>LEFT(Table2[[#This Row],[Category and Sub-Category]],FIND("/",Table2[[#This Row],[Category and Sub-Category]],1)-1)</f>
        <v>theater</v>
      </c>
      <c r="R3324" t="str">
        <f>RIGHT(Table2[[#This Row],[Category and Sub-Category]],LEN(Table2[[#This Row],[Category and Sub-Category]])-FIND("/",Table2[[#This Row],[Category and Sub-Category]],1))</f>
        <v>plays</v>
      </c>
      <c r="S3324" s="13">
        <f>(((Table2[[#This Row],[launched_at]]/60)/60)/24)+DATE(1970,1,1)</f>
        <v>42521.010370370372</v>
      </c>
      <c r="T3324" s="13">
        <f>(((Table2[[#This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Table2[[#This Row],[pledged]]/Table2[[#This Row],[goal]]</f>
        <v>1.2589999999999999</v>
      </c>
      <c r="P3325" s="8">
        <f>Table2[[#This Row],[pledged]]/Table2[[#This Row],[backers_count]]</f>
        <v>25.693877551020407</v>
      </c>
      <c r="Q3325" t="str">
        <f>LEFT(Table2[[#This Row],[Category and Sub-Category]],FIND("/",Table2[[#This Row],[Category and Sub-Category]],1)-1)</f>
        <v>theater</v>
      </c>
      <c r="R3325" t="str">
        <f>RIGHT(Table2[[#This Row],[Category and Sub-Category]],LEN(Table2[[#This Row],[Category and Sub-Category]])-FIND("/",Table2[[#This Row],[Category and Sub-Category]],1))</f>
        <v>plays</v>
      </c>
      <c r="S3325" s="13">
        <f>(((Table2[[#This Row],[launched_at]]/60)/60)/24)+DATE(1970,1,1)</f>
        <v>42608.36583333333</v>
      </c>
      <c r="T3325" s="13">
        <f>(((Table2[[#This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Table2[[#This Row],[pledged]]/Table2[[#This Row],[goal]]</f>
        <v>1.0166666666666666</v>
      </c>
      <c r="P3326" s="8">
        <f>Table2[[#This Row],[pledged]]/Table2[[#This Row],[backers_count]]</f>
        <v>152.5</v>
      </c>
      <c r="Q3326" t="str">
        <f>LEFT(Table2[[#This Row],[Category and Sub-Category]],FIND("/",Table2[[#This Row],[Category and Sub-Category]],1)-1)</f>
        <v>theater</v>
      </c>
      <c r="R3326" t="str">
        <f>RIGHT(Table2[[#This Row],[Category and Sub-Category]],LEN(Table2[[#This Row],[Category and Sub-Category]])-FIND("/",Table2[[#This Row],[Category and Sub-Category]],1))</f>
        <v>plays</v>
      </c>
      <c r="S3326" s="13">
        <f>(((Table2[[#This Row],[launched_at]]/60)/60)/24)+DATE(1970,1,1)</f>
        <v>42512.58321759259</v>
      </c>
      <c r="T3326" s="13">
        <f>(((Table2[[#This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Table2[[#This Row],[pledged]]/Table2[[#This Row],[goal]]</f>
        <v>1.125</v>
      </c>
      <c r="P3327" s="8">
        <f>Table2[[#This Row],[pledged]]/Table2[[#This Row],[backers_count]]</f>
        <v>30</v>
      </c>
      <c r="Q3327" t="str">
        <f>LEFT(Table2[[#This Row],[Category and Sub-Category]],FIND("/",Table2[[#This Row],[Category and Sub-Category]],1)-1)</f>
        <v>theater</v>
      </c>
      <c r="R3327" t="str">
        <f>RIGHT(Table2[[#This Row],[Category and Sub-Category]],LEN(Table2[[#This Row],[Category and Sub-Category]])-FIND("/",Table2[[#This Row],[Category and Sub-Category]],1))</f>
        <v>plays</v>
      </c>
      <c r="S3327" s="13">
        <f>(((Table2[[#This Row],[launched_at]]/60)/60)/24)+DATE(1970,1,1)</f>
        <v>42064.785613425927</v>
      </c>
      <c r="T3327" s="13">
        <f>(((Table2[[#This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Table2[[#This Row],[pledged]]/Table2[[#This Row],[goal]]</f>
        <v>1.0137499999999999</v>
      </c>
      <c r="P3328" s="8">
        <f>Table2[[#This Row],[pledged]]/Table2[[#This Row],[backers_count]]</f>
        <v>142.28070175438597</v>
      </c>
      <c r="Q3328" t="str">
        <f>LEFT(Table2[[#This Row],[Category and Sub-Category]],FIND("/",Table2[[#This Row],[Category and Sub-Category]],1)-1)</f>
        <v>theater</v>
      </c>
      <c r="R3328" t="str">
        <f>RIGHT(Table2[[#This Row],[Category and Sub-Category]],LEN(Table2[[#This Row],[Category and Sub-Category]])-FIND("/",Table2[[#This Row],[Category and Sub-Category]],1))</f>
        <v>plays</v>
      </c>
      <c r="S3328" s="13">
        <f>(((Table2[[#This Row],[launched_at]]/60)/60)/24)+DATE(1970,1,1)</f>
        <v>42041.714178240742</v>
      </c>
      <c r="T3328" s="13">
        <f>(((Table2[[#This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Table2[[#This Row],[pledged]]/Table2[[#This Row],[goal]]</f>
        <v>1.0125</v>
      </c>
      <c r="P3329" s="8">
        <f>Table2[[#This Row],[pledged]]/Table2[[#This Row],[backers_count]]</f>
        <v>24.545454545454547</v>
      </c>
      <c r="Q3329" t="str">
        <f>LEFT(Table2[[#This Row],[Category and Sub-Category]],FIND("/",Table2[[#This Row],[Category and Sub-Category]],1)-1)</f>
        <v>theater</v>
      </c>
      <c r="R3329" t="str">
        <f>RIGHT(Table2[[#This Row],[Category and Sub-Category]],LEN(Table2[[#This Row],[Category and Sub-Category]])-FIND("/",Table2[[#This Row],[Category and Sub-Category]],1))</f>
        <v>plays</v>
      </c>
      <c r="S3329" s="13">
        <f>(((Table2[[#This Row],[launched_at]]/60)/60)/24)+DATE(1970,1,1)</f>
        <v>42468.374606481477</v>
      </c>
      <c r="T3329" s="13">
        <f>(((Table2[[#This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Table2[[#This Row],[pledged]]/Table2[[#This Row],[goal]]</f>
        <v>1.4638888888888888</v>
      </c>
      <c r="P3330" s="8">
        <f>Table2[[#This Row],[pledged]]/Table2[[#This Row],[backers_count]]</f>
        <v>292.77777777777777</v>
      </c>
      <c r="Q3330" t="str">
        <f>LEFT(Table2[[#This Row],[Category and Sub-Category]],FIND("/",Table2[[#This Row],[Category and Sub-Category]],1)-1)</f>
        <v>theater</v>
      </c>
      <c r="R3330" t="str">
        <f>RIGHT(Table2[[#This Row],[Category and Sub-Category]],LEN(Table2[[#This Row],[Category and Sub-Category]])-FIND("/",Table2[[#This Row],[Category and Sub-Category]],1))</f>
        <v>plays</v>
      </c>
      <c r="S3330" s="13">
        <f>(((Table2[[#This Row],[launched_at]]/60)/60)/24)+DATE(1970,1,1)</f>
        <v>41822.57503472222</v>
      </c>
      <c r="T3330" s="13">
        <f>(((Table2[[#This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Table2[[#This Row],[pledged]]/Table2[[#This Row],[goal]]</f>
        <v>1.1679999999999999</v>
      </c>
      <c r="P3331" s="8">
        <f>Table2[[#This Row],[pledged]]/Table2[[#This Row],[backers_count]]</f>
        <v>44.92307692307692</v>
      </c>
      <c r="Q3331" t="str">
        <f>LEFT(Table2[[#This Row],[Category and Sub-Category]],FIND("/",Table2[[#This Row],[Category and Sub-Category]],1)-1)</f>
        <v>theater</v>
      </c>
      <c r="R3331" t="str">
        <f>RIGHT(Table2[[#This Row],[Category and Sub-Category]],LEN(Table2[[#This Row],[Category and Sub-Category]])-FIND("/",Table2[[#This Row],[Category and Sub-Category]],1))</f>
        <v>plays</v>
      </c>
      <c r="S3331" s="13">
        <f>(((Table2[[#This Row],[launched_at]]/60)/60)/24)+DATE(1970,1,1)</f>
        <v>41837.323009259257</v>
      </c>
      <c r="T3331" s="13">
        <f>(((Table2[[#This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Table2[[#This Row],[pledged]]/Table2[[#This Row],[goal]]</f>
        <v>1.0626666666666666</v>
      </c>
      <c r="P3332" s="8">
        <f>Table2[[#This Row],[pledged]]/Table2[[#This Row],[backers_count]]</f>
        <v>23.10144927536232</v>
      </c>
      <c r="Q3332" t="str">
        <f>LEFT(Table2[[#This Row],[Category and Sub-Category]],FIND("/",Table2[[#This Row],[Category and Sub-Category]],1)-1)</f>
        <v>theater</v>
      </c>
      <c r="R3332" t="str">
        <f>RIGHT(Table2[[#This Row],[Category and Sub-Category]],LEN(Table2[[#This Row],[Category and Sub-Category]])-FIND("/",Table2[[#This Row],[Category and Sub-Category]],1))</f>
        <v>plays</v>
      </c>
      <c r="S3332" s="13">
        <f>(((Table2[[#This Row],[launched_at]]/60)/60)/24)+DATE(1970,1,1)</f>
        <v>42065.887361111112</v>
      </c>
      <c r="T3332" s="13">
        <f>(((Table2[[#This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Table2[[#This Row],[pledged]]/Table2[[#This Row],[goal]]</f>
        <v>1.0451999999999999</v>
      </c>
      <c r="P3333" s="8">
        <f>Table2[[#This Row],[pledged]]/Table2[[#This Row],[backers_count]]</f>
        <v>80.400000000000006</v>
      </c>
      <c r="Q3333" t="str">
        <f>LEFT(Table2[[#This Row],[Category and Sub-Category]],FIND("/",Table2[[#This Row],[Category and Sub-Category]],1)-1)</f>
        <v>theater</v>
      </c>
      <c r="R3333" t="str">
        <f>RIGHT(Table2[[#This Row],[Category and Sub-Category]],LEN(Table2[[#This Row],[Category and Sub-Category]])-FIND("/",Table2[[#This Row],[Category and Sub-Category]],1))</f>
        <v>plays</v>
      </c>
      <c r="S3333" s="13">
        <f>(((Table2[[#This Row],[launched_at]]/60)/60)/24)+DATE(1970,1,1)</f>
        <v>42248.697754629626</v>
      </c>
      <c r="T3333" s="13">
        <f>(((Table2[[#This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Table2[[#This Row],[pledged]]/Table2[[#This Row],[goal]]</f>
        <v>1</v>
      </c>
      <c r="P3334" s="8">
        <f>Table2[[#This Row],[pledged]]/Table2[[#This Row],[backers_count]]</f>
        <v>72.289156626506028</v>
      </c>
      <c r="Q3334" t="str">
        <f>LEFT(Table2[[#This Row],[Category and Sub-Category]],FIND("/",Table2[[#This Row],[Category and Sub-Category]],1)-1)</f>
        <v>theater</v>
      </c>
      <c r="R3334" t="str">
        <f>RIGHT(Table2[[#This Row],[Category and Sub-Category]],LEN(Table2[[#This Row],[Category and Sub-Category]])-FIND("/",Table2[[#This Row],[Category and Sub-Category]],1))</f>
        <v>plays</v>
      </c>
      <c r="S3334" s="13">
        <f>(((Table2[[#This Row],[launched_at]]/60)/60)/24)+DATE(1970,1,1)</f>
        <v>41809.860300925924</v>
      </c>
      <c r="T3334" s="13">
        <f>(((Table2[[#This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Table2[[#This Row],[pledged]]/Table2[[#This Row],[goal]]</f>
        <v>1.0457142857142858</v>
      </c>
      <c r="P3335" s="8">
        <f>Table2[[#This Row],[pledged]]/Table2[[#This Row],[backers_count]]</f>
        <v>32.972972972972975</v>
      </c>
      <c r="Q3335" t="str">
        <f>LEFT(Table2[[#This Row],[Category and Sub-Category]],FIND("/",Table2[[#This Row],[Category and Sub-Category]],1)-1)</f>
        <v>theater</v>
      </c>
      <c r="R3335" t="str">
        <f>RIGHT(Table2[[#This Row],[Category and Sub-Category]],LEN(Table2[[#This Row],[Category and Sub-Category]])-FIND("/",Table2[[#This Row],[Category and Sub-Category]],1))</f>
        <v>plays</v>
      </c>
      <c r="S3335" s="13">
        <f>(((Table2[[#This Row],[launched_at]]/60)/60)/24)+DATE(1970,1,1)</f>
        <v>42148.676851851851</v>
      </c>
      <c r="T3335" s="13">
        <f>(((Table2[[#This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Table2[[#This Row],[pledged]]/Table2[[#This Row],[goal]]</f>
        <v>1.3862051149573753</v>
      </c>
      <c r="P3336" s="8">
        <f>Table2[[#This Row],[pledged]]/Table2[[#This Row],[backers_count]]</f>
        <v>116.65217391304348</v>
      </c>
      <c r="Q3336" t="str">
        <f>LEFT(Table2[[#This Row],[Category and Sub-Category]],FIND("/",Table2[[#This Row],[Category and Sub-Category]],1)-1)</f>
        <v>theater</v>
      </c>
      <c r="R3336" t="str">
        <f>RIGHT(Table2[[#This Row],[Category and Sub-Category]],LEN(Table2[[#This Row],[Category and Sub-Category]])-FIND("/",Table2[[#This Row],[Category and Sub-Category]],1))</f>
        <v>plays</v>
      </c>
      <c r="S3336" s="13">
        <f>(((Table2[[#This Row],[launched_at]]/60)/60)/24)+DATE(1970,1,1)</f>
        <v>42185.521087962959</v>
      </c>
      <c r="T3336" s="13">
        <f>(((Table2[[#This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Table2[[#This Row],[pledged]]/Table2[[#This Row],[goal]]</f>
        <v>1.0032000000000001</v>
      </c>
      <c r="P3337" s="8">
        <f>Table2[[#This Row],[pledged]]/Table2[[#This Row],[backers_count]]</f>
        <v>79.61904761904762</v>
      </c>
      <c r="Q3337" t="str">
        <f>LEFT(Table2[[#This Row],[Category and Sub-Category]],FIND("/",Table2[[#This Row],[Category and Sub-Category]],1)-1)</f>
        <v>theater</v>
      </c>
      <c r="R3337" t="str">
        <f>RIGHT(Table2[[#This Row],[Category and Sub-Category]],LEN(Table2[[#This Row],[Category and Sub-Category]])-FIND("/",Table2[[#This Row],[Category and Sub-Category]],1))</f>
        <v>plays</v>
      </c>
      <c r="S3337" s="13">
        <f>(((Table2[[#This Row],[launched_at]]/60)/60)/24)+DATE(1970,1,1)</f>
        <v>41827.674143518518</v>
      </c>
      <c r="T3337" s="13">
        <f>(((Table2[[#This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Table2[[#This Row],[pledged]]/Table2[[#This Row],[goal]]</f>
        <v>1</v>
      </c>
      <c r="P3338" s="8">
        <f>Table2[[#This Row],[pledged]]/Table2[[#This Row],[backers_count]]</f>
        <v>27.777777777777779</v>
      </c>
      <c r="Q3338" t="str">
        <f>LEFT(Table2[[#This Row],[Category and Sub-Category]],FIND("/",Table2[[#This Row],[Category and Sub-Category]],1)-1)</f>
        <v>theater</v>
      </c>
      <c r="R3338" t="str">
        <f>RIGHT(Table2[[#This Row],[Category and Sub-Category]],LEN(Table2[[#This Row],[Category and Sub-Category]])-FIND("/",Table2[[#This Row],[Category and Sub-Category]],1))</f>
        <v>plays</v>
      </c>
      <c r="S3338" s="13">
        <f>(((Table2[[#This Row],[launched_at]]/60)/60)/24)+DATE(1970,1,1)</f>
        <v>42437.398680555561</v>
      </c>
      <c r="T3338" s="13">
        <f>(((Table2[[#This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Table2[[#This Row],[pledged]]/Table2[[#This Row],[goal]]</f>
        <v>1.1020000000000001</v>
      </c>
      <c r="P3339" s="8">
        <f>Table2[[#This Row],[pledged]]/Table2[[#This Row],[backers_count]]</f>
        <v>81.029411764705884</v>
      </c>
      <c r="Q3339" t="str">
        <f>LEFT(Table2[[#This Row],[Category and Sub-Category]],FIND("/",Table2[[#This Row],[Category and Sub-Category]],1)-1)</f>
        <v>theater</v>
      </c>
      <c r="R3339" t="str">
        <f>RIGHT(Table2[[#This Row],[Category and Sub-Category]],LEN(Table2[[#This Row],[Category and Sub-Category]])-FIND("/",Table2[[#This Row],[Category and Sub-Category]],1))</f>
        <v>plays</v>
      </c>
      <c r="S3339" s="13">
        <f>(((Table2[[#This Row],[launched_at]]/60)/60)/24)+DATE(1970,1,1)</f>
        <v>41901.282025462962</v>
      </c>
      <c r="T3339" s="13">
        <f>(((Table2[[#This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Table2[[#This Row],[pledged]]/Table2[[#This Row],[goal]]</f>
        <v>1.0218</v>
      </c>
      <c r="P3340" s="8">
        <f>Table2[[#This Row],[pledged]]/Table2[[#This Row],[backers_count]]</f>
        <v>136.84821428571428</v>
      </c>
      <c r="Q3340" t="str">
        <f>LEFT(Table2[[#This Row],[Category and Sub-Category]],FIND("/",Table2[[#This Row],[Category and Sub-Category]],1)-1)</f>
        <v>theater</v>
      </c>
      <c r="R3340" t="str">
        <f>RIGHT(Table2[[#This Row],[Category and Sub-Category]],LEN(Table2[[#This Row],[Category and Sub-Category]])-FIND("/",Table2[[#This Row],[Category and Sub-Category]],1))</f>
        <v>plays</v>
      </c>
      <c r="S3340" s="13">
        <f>(((Table2[[#This Row],[launched_at]]/60)/60)/24)+DATE(1970,1,1)</f>
        <v>42769.574999999997</v>
      </c>
      <c r="T3340" s="13">
        <f>(((Table2[[#This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Table2[[#This Row],[pledged]]/Table2[[#This Row],[goal]]</f>
        <v>1.0435000000000001</v>
      </c>
      <c r="P3341" s="8">
        <f>Table2[[#This Row],[pledged]]/Table2[[#This Row],[backers_count]]</f>
        <v>177.61702127659575</v>
      </c>
      <c r="Q3341" t="str">
        <f>LEFT(Table2[[#This Row],[Category and Sub-Category]],FIND("/",Table2[[#This Row],[Category and Sub-Category]],1)-1)</f>
        <v>theater</v>
      </c>
      <c r="R3341" t="str">
        <f>RIGHT(Table2[[#This Row],[Category and Sub-Category]],LEN(Table2[[#This Row],[Category and Sub-Category]])-FIND("/",Table2[[#This Row],[Category and Sub-Category]],1))</f>
        <v>plays</v>
      </c>
      <c r="S3341" s="13">
        <f>(((Table2[[#This Row],[launched_at]]/60)/60)/24)+DATE(1970,1,1)</f>
        <v>42549.665717592594</v>
      </c>
      <c r="T3341" s="13">
        <f>(((Table2[[#This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Table2[[#This Row],[pledged]]/Table2[[#This Row],[goal]]</f>
        <v>1.3816666666666666</v>
      </c>
      <c r="P3342" s="8">
        <f>Table2[[#This Row],[pledged]]/Table2[[#This Row],[backers_count]]</f>
        <v>109.07894736842105</v>
      </c>
      <c r="Q3342" t="str">
        <f>LEFT(Table2[[#This Row],[Category and Sub-Category]],FIND("/",Table2[[#This Row],[Category and Sub-Category]],1)-1)</f>
        <v>theater</v>
      </c>
      <c r="R3342" t="str">
        <f>RIGHT(Table2[[#This Row],[Category and Sub-Category]],LEN(Table2[[#This Row],[Category and Sub-Category]])-FIND("/",Table2[[#This Row],[Category and Sub-Category]],1))</f>
        <v>plays</v>
      </c>
      <c r="S3342" s="13">
        <f>(((Table2[[#This Row],[launched_at]]/60)/60)/24)+DATE(1970,1,1)</f>
        <v>42685.974004629628</v>
      </c>
      <c r="T3342" s="13">
        <f>(((Table2[[#This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Table2[[#This Row],[pledged]]/Table2[[#This Row],[goal]]</f>
        <v>1</v>
      </c>
      <c r="P3343" s="8">
        <f>Table2[[#This Row],[pledged]]/Table2[[#This Row],[backers_count]]</f>
        <v>119.64285714285714</v>
      </c>
      <c r="Q3343" t="str">
        <f>LEFT(Table2[[#This Row],[Category and Sub-Category]],FIND("/",Table2[[#This Row],[Category and Sub-Category]],1)-1)</f>
        <v>theater</v>
      </c>
      <c r="R3343" t="str">
        <f>RIGHT(Table2[[#This Row],[Category and Sub-Category]],LEN(Table2[[#This Row],[Category and Sub-Category]])-FIND("/",Table2[[#This Row],[Category and Sub-Category]],1))</f>
        <v>plays</v>
      </c>
      <c r="S3343" s="13">
        <f>(((Table2[[#This Row],[launched_at]]/60)/60)/24)+DATE(1970,1,1)</f>
        <v>42510.798854166671</v>
      </c>
      <c r="T3343" s="13">
        <f>(((Table2[[#This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Table2[[#This Row],[pledged]]/Table2[[#This Row],[goal]]</f>
        <v>1.0166666666666666</v>
      </c>
      <c r="P3344" s="8">
        <f>Table2[[#This Row],[pledged]]/Table2[[#This Row],[backers_count]]</f>
        <v>78.205128205128204</v>
      </c>
      <c r="Q3344" t="str">
        <f>LEFT(Table2[[#This Row],[Category and Sub-Category]],FIND("/",Table2[[#This Row],[Category and Sub-Category]],1)-1)</f>
        <v>theater</v>
      </c>
      <c r="R3344" t="str">
        <f>RIGHT(Table2[[#This Row],[Category and Sub-Category]],LEN(Table2[[#This Row],[Category and Sub-Category]])-FIND("/",Table2[[#This Row],[Category and Sub-Category]],1))</f>
        <v>plays</v>
      </c>
      <c r="S3344" s="13">
        <f>(((Table2[[#This Row],[launched_at]]/60)/60)/24)+DATE(1970,1,1)</f>
        <v>42062.296412037031</v>
      </c>
      <c r="T3344" s="13">
        <f>(((Table2[[#This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Table2[[#This Row],[pledged]]/Table2[[#This Row],[goal]]</f>
        <v>1.7142857142857142</v>
      </c>
      <c r="P3345" s="8">
        <f>Table2[[#This Row],[pledged]]/Table2[[#This Row],[backers_count]]</f>
        <v>52.173913043478258</v>
      </c>
      <c r="Q3345" t="str">
        <f>LEFT(Table2[[#This Row],[Category and Sub-Category]],FIND("/",Table2[[#This Row],[Category and Sub-Category]],1)-1)</f>
        <v>theater</v>
      </c>
      <c r="R3345" t="str">
        <f>RIGHT(Table2[[#This Row],[Category and Sub-Category]],LEN(Table2[[#This Row],[Category and Sub-Category]])-FIND("/",Table2[[#This Row],[Category and Sub-Category]],1))</f>
        <v>plays</v>
      </c>
      <c r="S3345" s="13">
        <f>(((Table2[[#This Row],[launched_at]]/60)/60)/24)+DATE(1970,1,1)</f>
        <v>42452.916481481487</v>
      </c>
      <c r="T3345" s="13">
        <f>(((Table2[[#This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Table2[[#This Row],[pledged]]/Table2[[#This Row],[goal]]</f>
        <v>1.0144444444444445</v>
      </c>
      <c r="P3346" s="8">
        <f>Table2[[#This Row],[pledged]]/Table2[[#This Row],[backers_count]]</f>
        <v>114.125</v>
      </c>
      <c r="Q3346" t="str">
        <f>LEFT(Table2[[#This Row],[Category and Sub-Category]],FIND("/",Table2[[#This Row],[Category and Sub-Category]],1)-1)</f>
        <v>theater</v>
      </c>
      <c r="R3346" t="str">
        <f>RIGHT(Table2[[#This Row],[Category and Sub-Category]],LEN(Table2[[#This Row],[Category and Sub-Category]])-FIND("/",Table2[[#This Row],[Category and Sub-Category]],1))</f>
        <v>plays</v>
      </c>
      <c r="S3346" s="13">
        <f>(((Table2[[#This Row],[launched_at]]/60)/60)/24)+DATE(1970,1,1)</f>
        <v>41851.200150462959</v>
      </c>
      <c r="T3346" s="13">
        <f>(((Table2[[#This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Table2[[#This Row],[pledged]]/Table2[[#This Row],[goal]]</f>
        <v>1.3</v>
      </c>
      <c r="P3347" s="8">
        <f>Table2[[#This Row],[pledged]]/Table2[[#This Row],[backers_count]]</f>
        <v>50</v>
      </c>
      <c r="Q3347" t="str">
        <f>LEFT(Table2[[#This Row],[Category and Sub-Category]],FIND("/",Table2[[#This Row],[Category and Sub-Category]],1)-1)</f>
        <v>theater</v>
      </c>
      <c r="R3347" t="str">
        <f>RIGHT(Table2[[#This Row],[Category and Sub-Category]],LEN(Table2[[#This Row],[Category and Sub-Category]])-FIND("/",Table2[[#This Row],[Category and Sub-Category]],1))</f>
        <v>plays</v>
      </c>
      <c r="S3347" s="13">
        <f>(((Table2[[#This Row],[launched_at]]/60)/60)/24)+DATE(1970,1,1)</f>
        <v>42053.106111111112</v>
      </c>
      <c r="T3347" s="13">
        <f>(((Table2[[#This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Table2[[#This Row],[pledged]]/Table2[[#This Row],[goal]]</f>
        <v>1.1000000000000001</v>
      </c>
      <c r="P3348" s="8">
        <f>Table2[[#This Row],[pledged]]/Table2[[#This Row],[backers_count]]</f>
        <v>91.666666666666671</v>
      </c>
      <c r="Q3348" t="str">
        <f>LEFT(Table2[[#This Row],[Category and Sub-Category]],FIND("/",Table2[[#This Row],[Category and Sub-Category]],1)-1)</f>
        <v>theater</v>
      </c>
      <c r="R3348" t="str">
        <f>RIGHT(Table2[[#This Row],[Category and Sub-Category]],LEN(Table2[[#This Row],[Category and Sub-Category]])-FIND("/",Table2[[#This Row],[Category and Sub-Category]],1))</f>
        <v>plays</v>
      </c>
      <c r="S3348" s="13">
        <f>(((Table2[[#This Row],[launched_at]]/60)/60)/24)+DATE(1970,1,1)</f>
        <v>42054.024421296301</v>
      </c>
      <c r="T3348" s="13">
        <f>(((Table2[[#This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Table2[[#This Row],[pledged]]/Table2[[#This Row],[goal]]</f>
        <v>1.1944999999999999</v>
      </c>
      <c r="P3349" s="8">
        <f>Table2[[#This Row],[pledged]]/Table2[[#This Row],[backers_count]]</f>
        <v>108.59090909090909</v>
      </c>
      <c r="Q3349" t="str">
        <f>LEFT(Table2[[#This Row],[Category and Sub-Category]],FIND("/",Table2[[#This Row],[Category and Sub-Category]],1)-1)</f>
        <v>theater</v>
      </c>
      <c r="R3349" t="str">
        <f>RIGHT(Table2[[#This Row],[Category and Sub-Category]],LEN(Table2[[#This Row],[Category and Sub-Category]])-FIND("/",Table2[[#This Row],[Category and Sub-Category]],1))</f>
        <v>plays</v>
      </c>
      <c r="S3349" s="13">
        <f>(((Table2[[#This Row],[launched_at]]/60)/60)/24)+DATE(1970,1,1)</f>
        <v>42484.551550925928</v>
      </c>
      <c r="T3349" s="13">
        <f>(((Table2[[#This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Table2[[#This Row],[pledged]]/Table2[[#This Row],[goal]]</f>
        <v>1.002909090909091</v>
      </c>
      <c r="P3350" s="8">
        <f>Table2[[#This Row],[pledged]]/Table2[[#This Row],[backers_count]]</f>
        <v>69.822784810126578</v>
      </c>
      <c r="Q3350" t="str">
        <f>LEFT(Table2[[#This Row],[Category and Sub-Category]],FIND("/",Table2[[#This Row],[Category and Sub-Category]],1)-1)</f>
        <v>theater</v>
      </c>
      <c r="R3350" t="str">
        <f>RIGHT(Table2[[#This Row],[Category and Sub-Category]],LEN(Table2[[#This Row],[Category and Sub-Category]])-FIND("/",Table2[[#This Row],[Category and Sub-Category]],1))</f>
        <v>plays</v>
      </c>
      <c r="S3350" s="13">
        <f>(((Table2[[#This Row],[launched_at]]/60)/60)/24)+DATE(1970,1,1)</f>
        <v>42466.558796296296</v>
      </c>
      <c r="T3350" s="13">
        <f>(((Table2[[#This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Table2[[#This Row],[pledged]]/Table2[[#This Row],[goal]]</f>
        <v>1.534</v>
      </c>
      <c r="P3351" s="8">
        <f>Table2[[#This Row],[pledged]]/Table2[[#This Row],[backers_count]]</f>
        <v>109.57142857142857</v>
      </c>
      <c r="Q3351" t="str">
        <f>LEFT(Table2[[#This Row],[Category and Sub-Category]],FIND("/",Table2[[#This Row],[Category and Sub-Category]],1)-1)</f>
        <v>theater</v>
      </c>
      <c r="R3351" t="str">
        <f>RIGHT(Table2[[#This Row],[Category and Sub-Category]],LEN(Table2[[#This Row],[Category and Sub-Category]])-FIND("/",Table2[[#This Row],[Category and Sub-Category]],1))</f>
        <v>plays</v>
      </c>
      <c r="S3351" s="13">
        <f>(((Table2[[#This Row],[launched_at]]/60)/60)/24)+DATE(1970,1,1)</f>
        <v>42513.110787037032</v>
      </c>
      <c r="T3351" s="13">
        <f>(((Table2[[#This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Table2[[#This Row],[pledged]]/Table2[[#This Row],[goal]]</f>
        <v>1.0442857142857143</v>
      </c>
      <c r="P3352" s="8">
        <f>Table2[[#This Row],[pledged]]/Table2[[#This Row],[backers_count]]</f>
        <v>71.666666666666671</v>
      </c>
      <c r="Q3352" t="str">
        <f>LEFT(Table2[[#This Row],[Category and Sub-Category]],FIND("/",Table2[[#This Row],[Category and Sub-Category]],1)-1)</f>
        <v>theater</v>
      </c>
      <c r="R3352" t="str">
        <f>RIGHT(Table2[[#This Row],[Category and Sub-Category]],LEN(Table2[[#This Row],[Category and Sub-Category]])-FIND("/",Table2[[#This Row],[Category and Sub-Category]],1))</f>
        <v>plays</v>
      </c>
      <c r="S3352" s="13">
        <f>(((Table2[[#This Row],[launched_at]]/60)/60)/24)+DATE(1970,1,1)</f>
        <v>42302.701516203699</v>
      </c>
      <c r="T3352" s="13">
        <f>(((Table2[[#This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Table2[[#This Row],[pledged]]/Table2[[#This Row],[goal]]</f>
        <v>1.0109999999999999</v>
      </c>
      <c r="P3353" s="8">
        <f>Table2[[#This Row],[pledged]]/Table2[[#This Row],[backers_count]]</f>
        <v>93.611111111111114</v>
      </c>
      <c r="Q3353" t="str">
        <f>LEFT(Table2[[#This Row],[Category and Sub-Category]],FIND("/",Table2[[#This Row],[Category and Sub-Category]],1)-1)</f>
        <v>theater</v>
      </c>
      <c r="R3353" t="str">
        <f>RIGHT(Table2[[#This Row],[Category and Sub-Category]],LEN(Table2[[#This Row],[Category and Sub-Category]])-FIND("/",Table2[[#This Row],[Category and Sub-Category]],1))</f>
        <v>plays</v>
      </c>
      <c r="S3353" s="13">
        <f>(((Table2[[#This Row],[launched_at]]/60)/60)/24)+DATE(1970,1,1)</f>
        <v>41806.395428240743</v>
      </c>
      <c r="T3353" s="13">
        <f>(((Table2[[#This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Table2[[#This Row],[pledged]]/Table2[[#This Row],[goal]]</f>
        <v>1.0751999999999999</v>
      </c>
      <c r="P3354" s="8">
        <f>Table2[[#This Row],[pledged]]/Table2[[#This Row],[backers_count]]</f>
        <v>76.8</v>
      </c>
      <c r="Q3354" t="str">
        <f>LEFT(Table2[[#This Row],[Category and Sub-Category]],FIND("/",Table2[[#This Row],[Category and Sub-Category]],1)-1)</f>
        <v>theater</v>
      </c>
      <c r="R3354" t="str">
        <f>RIGHT(Table2[[#This Row],[Category and Sub-Category]],LEN(Table2[[#This Row],[Category and Sub-Category]])-FIND("/",Table2[[#This Row],[Category and Sub-Category]],1))</f>
        <v>plays</v>
      </c>
      <c r="S3354" s="13">
        <f>(((Table2[[#This Row],[launched_at]]/60)/60)/24)+DATE(1970,1,1)</f>
        <v>42495.992800925931</v>
      </c>
      <c r="T3354" s="13">
        <f>(((Table2[[#This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Table2[[#This Row],[pledged]]/Table2[[#This Row],[goal]]</f>
        <v>3.15</v>
      </c>
      <c r="P3355" s="8">
        <f>Table2[[#This Row],[pledged]]/Table2[[#This Row],[backers_count]]</f>
        <v>35.795454545454547</v>
      </c>
      <c r="Q3355" t="str">
        <f>LEFT(Table2[[#This Row],[Category and Sub-Category]],FIND("/",Table2[[#This Row],[Category and Sub-Category]],1)-1)</f>
        <v>theater</v>
      </c>
      <c r="R3355" t="str">
        <f>RIGHT(Table2[[#This Row],[Category and Sub-Category]],LEN(Table2[[#This Row],[Category and Sub-Category]])-FIND("/",Table2[[#This Row],[Category and Sub-Category]],1))</f>
        <v>plays</v>
      </c>
      <c r="S3355" s="13">
        <f>(((Table2[[#This Row],[launched_at]]/60)/60)/24)+DATE(1970,1,1)</f>
        <v>42479.432291666672</v>
      </c>
      <c r="T3355" s="13">
        <f>(((Table2[[#This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Table2[[#This Row],[pledged]]/Table2[[#This Row],[goal]]</f>
        <v>1.0193333333333334</v>
      </c>
      <c r="P3356" s="8">
        <f>Table2[[#This Row],[pledged]]/Table2[[#This Row],[backers_count]]</f>
        <v>55.6</v>
      </c>
      <c r="Q3356" t="str">
        <f>LEFT(Table2[[#This Row],[Category and Sub-Category]],FIND("/",Table2[[#This Row],[Category and Sub-Category]],1)-1)</f>
        <v>theater</v>
      </c>
      <c r="R3356" t="str">
        <f>RIGHT(Table2[[#This Row],[Category and Sub-Category]],LEN(Table2[[#This Row],[Category and Sub-Category]])-FIND("/",Table2[[#This Row],[Category and Sub-Category]],1))</f>
        <v>plays</v>
      </c>
      <c r="S3356" s="13">
        <f>(((Table2[[#This Row],[launched_at]]/60)/60)/24)+DATE(1970,1,1)</f>
        <v>42270.7269212963</v>
      </c>
      <c r="T3356" s="13">
        <f>(((Table2[[#This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Table2[[#This Row],[pledged]]/Table2[[#This Row],[goal]]</f>
        <v>1.2628571428571429</v>
      </c>
      <c r="P3357" s="8">
        <f>Table2[[#This Row],[pledged]]/Table2[[#This Row],[backers_count]]</f>
        <v>147.33333333333334</v>
      </c>
      <c r="Q3357" t="str">
        <f>LEFT(Table2[[#This Row],[Category and Sub-Category]],FIND("/",Table2[[#This Row],[Category and Sub-Category]],1)-1)</f>
        <v>theater</v>
      </c>
      <c r="R3357" t="str">
        <f>RIGHT(Table2[[#This Row],[Category and Sub-Category]],LEN(Table2[[#This Row],[Category and Sub-Category]])-FIND("/",Table2[[#This Row],[Category and Sub-Category]],1))</f>
        <v>plays</v>
      </c>
      <c r="S3357" s="13">
        <f>(((Table2[[#This Row],[launched_at]]/60)/60)/24)+DATE(1970,1,1)</f>
        <v>42489.619525462964</v>
      </c>
      <c r="T3357" s="13">
        <f>(((Table2[[#This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Table2[[#This Row],[pledged]]/Table2[[#This Row],[goal]]</f>
        <v>1.014</v>
      </c>
      <c r="P3358" s="8">
        <f>Table2[[#This Row],[pledged]]/Table2[[#This Row],[backers_count]]</f>
        <v>56.333333333333336</v>
      </c>
      <c r="Q3358" t="str">
        <f>LEFT(Table2[[#This Row],[Category and Sub-Category]],FIND("/",Table2[[#This Row],[Category and Sub-Category]],1)-1)</f>
        <v>theater</v>
      </c>
      <c r="R3358" t="str">
        <f>RIGHT(Table2[[#This Row],[Category and Sub-Category]],LEN(Table2[[#This Row],[Category and Sub-Category]])-FIND("/",Table2[[#This Row],[Category and Sub-Category]],1))</f>
        <v>plays</v>
      </c>
      <c r="S3358" s="13">
        <f>(((Table2[[#This Row],[launched_at]]/60)/60)/24)+DATE(1970,1,1)</f>
        <v>42536.815648148149</v>
      </c>
      <c r="T3358" s="13">
        <f>(((Table2[[#This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Table2[[#This Row],[pledged]]/Table2[[#This Row],[goal]]</f>
        <v>1.01</v>
      </c>
      <c r="P3359" s="8">
        <f>Table2[[#This Row],[pledged]]/Table2[[#This Row],[backers_count]]</f>
        <v>96.19047619047619</v>
      </c>
      <c r="Q3359" t="str">
        <f>LEFT(Table2[[#This Row],[Category and Sub-Category]],FIND("/",Table2[[#This Row],[Category and Sub-Category]],1)-1)</f>
        <v>theater</v>
      </c>
      <c r="R3359" t="str">
        <f>RIGHT(Table2[[#This Row],[Category and Sub-Category]],LEN(Table2[[#This Row],[Category and Sub-Category]])-FIND("/",Table2[[#This Row],[Category and Sub-Category]],1))</f>
        <v>plays</v>
      </c>
      <c r="S3359" s="13">
        <f>(((Table2[[#This Row],[launched_at]]/60)/60)/24)+DATE(1970,1,1)</f>
        <v>41822.417939814812</v>
      </c>
      <c r="T3359" s="13">
        <f>(((Table2[[#This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Table2[[#This Row],[pledged]]/Table2[[#This Row],[goal]]</f>
        <v>1.0299</v>
      </c>
      <c r="P3360" s="8">
        <f>Table2[[#This Row],[pledged]]/Table2[[#This Row],[backers_count]]</f>
        <v>63.574074074074076</v>
      </c>
      <c r="Q3360" t="str">
        <f>LEFT(Table2[[#This Row],[Category and Sub-Category]],FIND("/",Table2[[#This Row],[Category and Sub-Category]],1)-1)</f>
        <v>theater</v>
      </c>
      <c r="R3360" t="str">
        <f>RIGHT(Table2[[#This Row],[Category and Sub-Category]],LEN(Table2[[#This Row],[Category and Sub-Category]])-FIND("/",Table2[[#This Row],[Category and Sub-Category]],1))</f>
        <v>plays</v>
      </c>
      <c r="S3360" s="13">
        <f>(((Table2[[#This Row],[launched_at]]/60)/60)/24)+DATE(1970,1,1)</f>
        <v>41932.311099537037</v>
      </c>
      <c r="T3360" s="13">
        <f>(((Table2[[#This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Table2[[#This Row],[pledged]]/Table2[[#This Row],[goal]]</f>
        <v>1.0625</v>
      </c>
      <c r="P3361" s="8">
        <f>Table2[[#This Row],[pledged]]/Table2[[#This Row],[backers_count]]</f>
        <v>184.78260869565219</v>
      </c>
      <c r="Q3361" t="str">
        <f>LEFT(Table2[[#This Row],[Category and Sub-Category]],FIND("/",Table2[[#This Row],[Category and Sub-Category]],1)-1)</f>
        <v>theater</v>
      </c>
      <c r="R3361" t="str">
        <f>RIGHT(Table2[[#This Row],[Category and Sub-Category]],LEN(Table2[[#This Row],[Category and Sub-Category]])-FIND("/",Table2[[#This Row],[Category and Sub-Category]],1))</f>
        <v>plays</v>
      </c>
      <c r="S3361" s="13">
        <f>(((Table2[[#This Row],[launched_at]]/60)/60)/24)+DATE(1970,1,1)</f>
        <v>42746.057106481487</v>
      </c>
      <c r="T3361" s="13">
        <f>(((Table2[[#This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Table2[[#This Row],[pledged]]/Table2[[#This Row],[goal]]</f>
        <v>1.0137777777777779</v>
      </c>
      <c r="P3362" s="8">
        <f>Table2[[#This Row],[pledged]]/Table2[[#This Row],[backers_count]]</f>
        <v>126.72222222222223</v>
      </c>
      <c r="Q3362" t="str">
        <f>LEFT(Table2[[#This Row],[Category and Sub-Category]],FIND("/",Table2[[#This Row],[Category and Sub-Category]],1)-1)</f>
        <v>theater</v>
      </c>
      <c r="R3362" t="str">
        <f>RIGHT(Table2[[#This Row],[Category and Sub-Category]],LEN(Table2[[#This Row],[Category and Sub-Category]])-FIND("/",Table2[[#This Row],[Category and Sub-Category]],1))</f>
        <v>plays</v>
      </c>
      <c r="S3362" s="13">
        <f>(((Table2[[#This Row],[launched_at]]/60)/60)/24)+DATE(1970,1,1)</f>
        <v>42697.082673611112</v>
      </c>
      <c r="T3362" s="13">
        <f>(((Table2[[#This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Table2[[#This Row],[pledged]]/Table2[[#This Row],[goal]]</f>
        <v>1.1346000000000001</v>
      </c>
      <c r="P3363" s="8">
        <f>Table2[[#This Row],[pledged]]/Table2[[#This Row],[backers_count]]</f>
        <v>83.42647058823529</v>
      </c>
      <c r="Q3363" t="str">
        <f>LEFT(Table2[[#This Row],[Category and Sub-Category]],FIND("/",Table2[[#This Row],[Category and Sub-Category]],1)-1)</f>
        <v>theater</v>
      </c>
      <c r="R3363" t="str">
        <f>RIGHT(Table2[[#This Row],[Category and Sub-Category]],LEN(Table2[[#This Row],[Category and Sub-Category]])-FIND("/",Table2[[#This Row],[Category and Sub-Category]],1))</f>
        <v>plays</v>
      </c>
      <c r="S3363" s="13">
        <f>(((Table2[[#This Row],[launched_at]]/60)/60)/24)+DATE(1970,1,1)</f>
        <v>41866.025347222225</v>
      </c>
      <c r="T3363" s="13">
        <f>(((Table2[[#This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Table2[[#This Row],[pledged]]/Table2[[#This Row],[goal]]</f>
        <v>2.1800000000000002</v>
      </c>
      <c r="P3364" s="8">
        <f>Table2[[#This Row],[pledged]]/Table2[[#This Row],[backers_count]]</f>
        <v>54.5</v>
      </c>
      <c r="Q3364" t="str">
        <f>LEFT(Table2[[#This Row],[Category and Sub-Category]],FIND("/",Table2[[#This Row],[Category and Sub-Category]],1)-1)</f>
        <v>theater</v>
      </c>
      <c r="R3364" t="str">
        <f>RIGHT(Table2[[#This Row],[Category and Sub-Category]],LEN(Table2[[#This Row],[Category and Sub-Category]])-FIND("/",Table2[[#This Row],[Category and Sub-Category]],1))</f>
        <v>plays</v>
      </c>
      <c r="S3364" s="13">
        <f>(((Table2[[#This Row],[launched_at]]/60)/60)/24)+DATE(1970,1,1)</f>
        <v>42056.091631944444</v>
      </c>
      <c r="T3364" s="13">
        <f>(((Table2[[#This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Table2[[#This Row],[pledged]]/Table2[[#This Row],[goal]]</f>
        <v>1.0141935483870967</v>
      </c>
      <c r="P3365" s="8">
        <f>Table2[[#This Row],[pledged]]/Table2[[#This Row],[backers_count]]</f>
        <v>302.30769230769232</v>
      </c>
      <c r="Q3365" t="str">
        <f>LEFT(Table2[[#This Row],[Category and Sub-Category]],FIND("/",Table2[[#This Row],[Category and Sub-Category]],1)-1)</f>
        <v>theater</v>
      </c>
      <c r="R3365" t="str">
        <f>RIGHT(Table2[[#This Row],[Category and Sub-Category]],LEN(Table2[[#This Row],[Category and Sub-Category]])-FIND("/",Table2[[#This Row],[Category and Sub-Category]],1))</f>
        <v>plays</v>
      </c>
      <c r="S3365" s="13">
        <f>(((Table2[[#This Row],[launched_at]]/60)/60)/24)+DATE(1970,1,1)</f>
        <v>41851.771354166667</v>
      </c>
      <c r="T3365" s="13">
        <f>(((Table2[[#This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Table2[[#This Row],[pledged]]/Table2[[#This Row],[goal]]</f>
        <v>1.0593333333333332</v>
      </c>
      <c r="P3366" s="8">
        <f>Table2[[#This Row],[pledged]]/Table2[[#This Row],[backers_count]]</f>
        <v>44.138888888888886</v>
      </c>
      <c r="Q3366" t="str">
        <f>LEFT(Table2[[#This Row],[Category and Sub-Category]],FIND("/",Table2[[#This Row],[Category and Sub-Category]],1)-1)</f>
        <v>theater</v>
      </c>
      <c r="R3366" t="str">
        <f>RIGHT(Table2[[#This Row],[Category and Sub-Category]],LEN(Table2[[#This Row],[Category and Sub-Category]])-FIND("/",Table2[[#This Row],[Category and Sub-Category]],1))</f>
        <v>plays</v>
      </c>
      <c r="S3366" s="13">
        <f>(((Table2[[#This Row],[launched_at]]/60)/60)/24)+DATE(1970,1,1)</f>
        <v>42422.977418981478</v>
      </c>
      <c r="T3366" s="13">
        <f>(((Table2[[#This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Table2[[#This Row],[pledged]]/Table2[[#This Row],[goal]]</f>
        <v>1.04</v>
      </c>
      <c r="P3367" s="8">
        <f>Table2[[#This Row],[pledged]]/Table2[[#This Row],[backers_count]]</f>
        <v>866.66666666666663</v>
      </c>
      <c r="Q3367" t="str">
        <f>LEFT(Table2[[#This Row],[Category and Sub-Category]],FIND("/",Table2[[#This Row],[Category and Sub-Category]],1)-1)</f>
        <v>theater</v>
      </c>
      <c r="R3367" t="str">
        <f>RIGHT(Table2[[#This Row],[Category and Sub-Category]],LEN(Table2[[#This Row],[Category and Sub-Category]])-FIND("/",Table2[[#This Row],[Category and Sub-Category]],1))</f>
        <v>plays</v>
      </c>
      <c r="S3367" s="13">
        <f>(((Table2[[#This Row],[launched_at]]/60)/60)/24)+DATE(1970,1,1)</f>
        <v>42321.101759259262</v>
      </c>
      <c r="T3367" s="13">
        <f>(((Table2[[#This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Table2[[#This Row],[pledged]]/Table2[[#This Row],[goal]]</f>
        <v>2.21</v>
      </c>
      <c r="P3368" s="8">
        <f>Table2[[#This Row],[pledged]]/Table2[[#This Row],[backers_count]]</f>
        <v>61.388888888888886</v>
      </c>
      <c r="Q3368" t="str">
        <f>LEFT(Table2[[#This Row],[Category and Sub-Category]],FIND("/",Table2[[#This Row],[Category and Sub-Category]],1)-1)</f>
        <v>theater</v>
      </c>
      <c r="R3368" t="str">
        <f>RIGHT(Table2[[#This Row],[Category and Sub-Category]],LEN(Table2[[#This Row],[Category and Sub-Category]])-FIND("/",Table2[[#This Row],[Category and Sub-Category]],1))</f>
        <v>plays</v>
      </c>
      <c r="S3368" s="13">
        <f>(((Table2[[#This Row],[launched_at]]/60)/60)/24)+DATE(1970,1,1)</f>
        <v>42107.067557870367</v>
      </c>
      <c r="T3368" s="13">
        <f>(((Table2[[#This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Table2[[#This Row],[pledged]]/Table2[[#This Row],[goal]]</f>
        <v>1.1866666666666668</v>
      </c>
      <c r="P3369" s="8">
        <f>Table2[[#This Row],[pledged]]/Table2[[#This Row],[backers_count]]</f>
        <v>29.666666666666668</v>
      </c>
      <c r="Q3369" t="str">
        <f>LEFT(Table2[[#This Row],[Category and Sub-Category]],FIND("/",Table2[[#This Row],[Category and Sub-Category]],1)-1)</f>
        <v>theater</v>
      </c>
      <c r="R3369" t="str">
        <f>RIGHT(Table2[[#This Row],[Category and Sub-Category]],LEN(Table2[[#This Row],[Category and Sub-Category]])-FIND("/",Table2[[#This Row],[Category and Sub-Category]],1))</f>
        <v>plays</v>
      </c>
      <c r="S3369" s="13">
        <f>(((Table2[[#This Row],[launched_at]]/60)/60)/24)+DATE(1970,1,1)</f>
        <v>42192.933958333335</v>
      </c>
      <c r="T3369" s="13">
        <f>(((Table2[[#This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Table2[[#This Row],[pledged]]/Table2[[#This Row],[goal]]</f>
        <v>1.046</v>
      </c>
      <c r="P3370" s="8">
        <f>Table2[[#This Row],[pledged]]/Table2[[#This Row],[backers_count]]</f>
        <v>45.478260869565219</v>
      </c>
      <c r="Q3370" t="str">
        <f>LEFT(Table2[[#This Row],[Category and Sub-Category]],FIND("/",Table2[[#This Row],[Category and Sub-Category]],1)-1)</f>
        <v>theater</v>
      </c>
      <c r="R3370" t="str">
        <f>RIGHT(Table2[[#This Row],[Category and Sub-Category]],LEN(Table2[[#This Row],[Category and Sub-Category]])-FIND("/",Table2[[#This Row],[Category and Sub-Category]],1))</f>
        <v>plays</v>
      </c>
      <c r="S3370" s="13">
        <f>(((Table2[[#This Row],[launched_at]]/60)/60)/24)+DATE(1970,1,1)</f>
        <v>41969.199756944443</v>
      </c>
      <c r="T3370" s="13">
        <f>(((Table2[[#This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Table2[[#This Row],[pledged]]/Table2[[#This Row],[goal]]</f>
        <v>1.0389999999999999</v>
      </c>
      <c r="P3371" s="8">
        <f>Table2[[#This Row],[pledged]]/Table2[[#This Row],[backers_count]]</f>
        <v>96.203703703703709</v>
      </c>
      <c r="Q3371" t="str">
        <f>LEFT(Table2[[#This Row],[Category and Sub-Category]],FIND("/",Table2[[#This Row],[Category and Sub-Category]],1)-1)</f>
        <v>theater</v>
      </c>
      <c r="R3371" t="str">
        <f>RIGHT(Table2[[#This Row],[Category and Sub-Category]],LEN(Table2[[#This Row],[Category and Sub-Category]])-FIND("/",Table2[[#This Row],[Category and Sub-Category]],1))</f>
        <v>plays</v>
      </c>
      <c r="S3371" s="13">
        <f>(((Table2[[#This Row],[launched_at]]/60)/60)/24)+DATE(1970,1,1)</f>
        <v>42690.041435185187</v>
      </c>
      <c r="T3371" s="13">
        <f>(((Table2[[#This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Table2[[#This Row],[pledged]]/Table2[[#This Row],[goal]]</f>
        <v>1.1773333333333333</v>
      </c>
      <c r="P3372" s="8">
        <f>Table2[[#This Row],[pledged]]/Table2[[#This Row],[backers_count]]</f>
        <v>67.92307692307692</v>
      </c>
      <c r="Q3372" t="str">
        <f>LEFT(Table2[[#This Row],[Category and Sub-Category]],FIND("/",Table2[[#This Row],[Category and Sub-Category]],1)-1)</f>
        <v>theater</v>
      </c>
      <c r="R3372" t="str">
        <f>RIGHT(Table2[[#This Row],[Category and Sub-Category]],LEN(Table2[[#This Row],[Category and Sub-Category]])-FIND("/",Table2[[#This Row],[Category and Sub-Category]],1))</f>
        <v>plays</v>
      </c>
      <c r="S3372" s="13">
        <f>(((Table2[[#This Row],[launched_at]]/60)/60)/24)+DATE(1970,1,1)</f>
        <v>42690.334317129629</v>
      </c>
      <c r="T3372" s="13">
        <f>(((Table2[[#This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Table2[[#This Row],[pledged]]/Table2[[#This Row],[goal]]</f>
        <v>1.385</v>
      </c>
      <c r="P3373" s="8">
        <f>Table2[[#This Row],[pledged]]/Table2[[#This Row],[backers_count]]</f>
        <v>30.777777777777779</v>
      </c>
      <c r="Q3373" t="str">
        <f>LEFT(Table2[[#This Row],[Category and Sub-Category]],FIND("/",Table2[[#This Row],[Category and Sub-Category]],1)-1)</f>
        <v>theater</v>
      </c>
      <c r="R3373" t="str">
        <f>RIGHT(Table2[[#This Row],[Category and Sub-Category]],LEN(Table2[[#This Row],[Category and Sub-Category]])-FIND("/",Table2[[#This Row],[Category and Sub-Category]],1))</f>
        <v>plays</v>
      </c>
      <c r="S3373" s="13">
        <f>(((Table2[[#This Row],[launched_at]]/60)/60)/24)+DATE(1970,1,1)</f>
        <v>42312.874594907407</v>
      </c>
      <c r="T3373" s="13">
        <f>(((Table2[[#This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Table2[[#This Row],[pledged]]/Table2[[#This Row],[goal]]</f>
        <v>1.0349999999999999</v>
      </c>
      <c r="P3374" s="8">
        <f>Table2[[#This Row],[pledged]]/Table2[[#This Row],[backers_count]]</f>
        <v>38.333333333333336</v>
      </c>
      <c r="Q3374" t="str">
        <f>LEFT(Table2[[#This Row],[Category and Sub-Category]],FIND("/",Table2[[#This Row],[Category and Sub-Category]],1)-1)</f>
        <v>theater</v>
      </c>
      <c r="R3374" t="str">
        <f>RIGHT(Table2[[#This Row],[Category and Sub-Category]],LEN(Table2[[#This Row],[Category and Sub-Category]])-FIND("/",Table2[[#This Row],[Category and Sub-Category]],1))</f>
        <v>plays</v>
      </c>
      <c r="S3374" s="13">
        <f>(((Table2[[#This Row],[launched_at]]/60)/60)/24)+DATE(1970,1,1)</f>
        <v>41855.548101851848</v>
      </c>
      <c r="T3374" s="13">
        <f>(((Table2[[#This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Table2[[#This Row],[pledged]]/Table2[[#This Row],[goal]]</f>
        <v>1.0024999999999999</v>
      </c>
      <c r="P3375" s="8">
        <f>Table2[[#This Row],[pledged]]/Table2[[#This Row],[backers_count]]</f>
        <v>66.833333333333329</v>
      </c>
      <c r="Q3375" t="str">
        <f>LEFT(Table2[[#This Row],[Category and Sub-Category]],FIND("/",Table2[[#This Row],[Category and Sub-Category]],1)-1)</f>
        <v>theater</v>
      </c>
      <c r="R3375" t="str">
        <f>RIGHT(Table2[[#This Row],[Category and Sub-Category]],LEN(Table2[[#This Row],[Category and Sub-Category]])-FIND("/",Table2[[#This Row],[Category and Sub-Category]],1))</f>
        <v>plays</v>
      </c>
      <c r="S3375" s="13">
        <f>(((Table2[[#This Row],[launched_at]]/60)/60)/24)+DATE(1970,1,1)</f>
        <v>42179.854629629626</v>
      </c>
      <c r="T3375" s="13">
        <f>(((Table2[[#This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Table2[[#This Row],[pledged]]/Table2[[#This Row],[goal]]</f>
        <v>1.0657142857142856</v>
      </c>
      <c r="P3376" s="8">
        <f>Table2[[#This Row],[pledged]]/Table2[[#This Row],[backers_count]]</f>
        <v>71.730769230769226</v>
      </c>
      <c r="Q3376" t="str">
        <f>LEFT(Table2[[#This Row],[Category and Sub-Category]],FIND("/",Table2[[#This Row],[Category and Sub-Category]],1)-1)</f>
        <v>theater</v>
      </c>
      <c r="R3376" t="str">
        <f>RIGHT(Table2[[#This Row],[Category and Sub-Category]],LEN(Table2[[#This Row],[Category and Sub-Category]])-FIND("/",Table2[[#This Row],[Category and Sub-Category]],1))</f>
        <v>plays</v>
      </c>
      <c r="S3376" s="13">
        <f>(((Table2[[#This Row],[launched_at]]/60)/60)/24)+DATE(1970,1,1)</f>
        <v>42275.731666666667</v>
      </c>
      <c r="T3376" s="13">
        <f>(((Table2[[#This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Table2[[#This Row],[pledged]]/Table2[[#This Row],[goal]]</f>
        <v>1</v>
      </c>
      <c r="P3377" s="8">
        <f>Table2[[#This Row],[pledged]]/Table2[[#This Row],[backers_count]]</f>
        <v>176.47058823529412</v>
      </c>
      <c r="Q3377" t="str">
        <f>LEFT(Table2[[#This Row],[Category and Sub-Category]],FIND("/",Table2[[#This Row],[Category and Sub-Category]],1)-1)</f>
        <v>theater</v>
      </c>
      <c r="R3377" t="str">
        <f>RIGHT(Table2[[#This Row],[Category and Sub-Category]],LEN(Table2[[#This Row],[Category and Sub-Category]])-FIND("/",Table2[[#This Row],[Category and Sub-Category]],1))</f>
        <v>plays</v>
      </c>
      <c r="S3377" s="13">
        <f>(((Table2[[#This Row],[launched_at]]/60)/60)/24)+DATE(1970,1,1)</f>
        <v>41765.610798611109</v>
      </c>
      <c r="T3377" s="13">
        <f>(((Table2[[#This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Table2[[#This Row],[pledged]]/Table2[[#This Row],[goal]]</f>
        <v>1.0001249999999999</v>
      </c>
      <c r="P3378" s="8">
        <f>Table2[[#This Row],[pledged]]/Table2[[#This Row],[backers_count]]</f>
        <v>421.10526315789474</v>
      </c>
      <c r="Q3378" t="str">
        <f>LEFT(Table2[[#This Row],[Category and Sub-Category]],FIND("/",Table2[[#This Row],[Category and Sub-Category]],1)-1)</f>
        <v>theater</v>
      </c>
      <c r="R3378" t="str">
        <f>RIGHT(Table2[[#This Row],[Category and Sub-Category]],LEN(Table2[[#This Row],[Category and Sub-Category]])-FIND("/",Table2[[#This Row],[Category and Sub-Category]],1))</f>
        <v>plays</v>
      </c>
      <c r="S3378" s="13">
        <f>(((Table2[[#This Row],[launched_at]]/60)/60)/24)+DATE(1970,1,1)</f>
        <v>42059.701319444444</v>
      </c>
      <c r="T3378" s="13">
        <f>(((Table2[[#This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Table2[[#This Row],[pledged]]/Table2[[#This Row],[goal]]</f>
        <v>1.0105</v>
      </c>
      <c r="P3379" s="8">
        <f>Table2[[#This Row],[pledged]]/Table2[[#This Row],[backers_count]]</f>
        <v>104.98701298701299</v>
      </c>
      <c r="Q3379" t="str">
        <f>LEFT(Table2[[#This Row],[Category and Sub-Category]],FIND("/",Table2[[#This Row],[Category and Sub-Category]],1)-1)</f>
        <v>theater</v>
      </c>
      <c r="R3379" t="str">
        <f>RIGHT(Table2[[#This Row],[Category and Sub-Category]],LEN(Table2[[#This Row],[Category and Sub-Category]])-FIND("/",Table2[[#This Row],[Category and Sub-Category]],1))</f>
        <v>plays</v>
      </c>
      <c r="S3379" s="13">
        <f>(((Table2[[#This Row],[launched_at]]/60)/60)/24)+DATE(1970,1,1)</f>
        <v>42053.732627314821</v>
      </c>
      <c r="T3379" s="13">
        <f>(((Table2[[#This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Table2[[#This Row],[pledged]]/Table2[[#This Row],[goal]]</f>
        <v>1.0763636363636364</v>
      </c>
      <c r="P3380" s="8">
        <f>Table2[[#This Row],[pledged]]/Table2[[#This Row],[backers_count]]</f>
        <v>28.19047619047619</v>
      </c>
      <c r="Q3380" t="str">
        <f>LEFT(Table2[[#This Row],[Category and Sub-Category]],FIND("/",Table2[[#This Row],[Category and Sub-Category]],1)-1)</f>
        <v>theater</v>
      </c>
      <c r="R3380" t="str">
        <f>RIGHT(Table2[[#This Row],[Category and Sub-Category]],LEN(Table2[[#This Row],[Category and Sub-Category]])-FIND("/",Table2[[#This Row],[Category and Sub-Category]],1))</f>
        <v>plays</v>
      </c>
      <c r="S3380" s="13">
        <f>(((Table2[[#This Row],[launched_at]]/60)/60)/24)+DATE(1970,1,1)</f>
        <v>41858.355393518519</v>
      </c>
      <c r="T3380" s="13">
        <f>(((Table2[[#This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Table2[[#This Row],[pledged]]/Table2[[#This Row],[goal]]</f>
        <v>1.0365</v>
      </c>
      <c r="P3381" s="8">
        <f>Table2[[#This Row],[pledged]]/Table2[[#This Row],[backers_count]]</f>
        <v>54.55263157894737</v>
      </c>
      <c r="Q3381" t="str">
        <f>LEFT(Table2[[#This Row],[Category and Sub-Category]],FIND("/",Table2[[#This Row],[Category and Sub-Category]],1)-1)</f>
        <v>theater</v>
      </c>
      <c r="R3381" t="str">
        <f>RIGHT(Table2[[#This Row],[Category and Sub-Category]],LEN(Table2[[#This Row],[Category and Sub-Category]])-FIND("/",Table2[[#This Row],[Category and Sub-Category]],1))</f>
        <v>plays</v>
      </c>
      <c r="S3381" s="13">
        <f>(((Table2[[#This Row],[launched_at]]/60)/60)/24)+DATE(1970,1,1)</f>
        <v>42225.513888888891</v>
      </c>
      <c r="T3381" s="13">
        <f>(((Table2[[#This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Table2[[#This Row],[pledged]]/Table2[[#This Row],[goal]]</f>
        <v>1.0443333333333333</v>
      </c>
      <c r="P3382" s="8">
        <f>Table2[[#This Row],[pledged]]/Table2[[#This Row],[backers_count]]</f>
        <v>111.89285714285714</v>
      </c>
      <c r="Q3382" t="str">
        <f>LEFT(Table2[[#This Row],[Category and Sub-Category]],FIND("/",Table2[[#This Row],[Category and Sub-Category]],1)-1)</f>
        <v>theater</v>
      </c>
      <c r="R3382" t="str">
        <f>RIGHT(Table2[[#This Row],[Category and Sub-Category]],LEN(Table2[[#This Row],[Category and Sub-Category]])-FIND("/",Table2[[#This Row],[Category and Sub-Category]],1))</f>
        <v>plays</v>
      </c>
      <c r="S3382" s="13">
        <f>(((Table2[[#This Row],[launched_at]]/60)/60)/24)+DATE(1970,1,1)</f>
        <v>41937.95344907407</v>
      </c>
      <c r="T3382" s="13">
        <f>(((Table2[[#This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Table2[[#This Row],[pledged]]/Table2[[#This Row],[goal]]</f>
        <v>1.0225</v>
      </c>
      <c r="P3383" s="8">
        <f>Table2[[#This Row],[pledged]]/Table2[[#This Row],[backers_count]]</f>
        <v>85.208333333333329</v>
      </c>
      <c r="Q3383" t="str">
        <f>LEFT(Table2[[#This Row],[Category and Sub-Category]],FIND("/",Table2[[#This Row],[Category and Sub-Category]],1)-1)</f>
        <v>theater</v>
      </c>
      <c r="R3383" t="str">
        <f>RIGHT(Table2[[#This Row],[Category and Sub-Category]],LEN(Table2[[#This Row],[Category and Sub-Category]])-FIND("/",Table2[[#This Row],[Category and Sub-Category]],1))</f>
        <v>plays</v>
      </c>
      <c r="S3383" s="13">
        <f>(((Table2[[#This Row],[launched_at]]/60)/60)/24)+DATE(1970,1,1)</f>
        <v>42044.184988425928</v>
      </c>
      <c r="T3383" s="13">
        <f>(((Table2[[#This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Table2[[#This Row],[pledged]]/Table2[[#This Row],[goal]]</f>
        <v>1.0074285714285713</v>
      </c>
      <c r="P3384" s="8">
        <f>Table2[[#This Row],[pledged]]/Table2[[#This Row],[backers_count]]</f>
        <v>76.652173913043484</v>
      </c>
      <c r="Q3384" t="str">
        <f>LEFT(Table2[[#This Row],[Category and Sub-Category]],FIND("/",Table2[[#This Row],[Category and Sub-Category]],1)-1)</f>
        <v>theater</v>
      </c>
      <c r="R3384" t="str">
        <f>RIGHT(Table2[[#This Row],[Category and Sub-Category]],LEN(Table2[[#This Row],[Category and Sub-Category]])-FIND("/",Table2[[#This Row],[Category and Sub-Category]],1))</f>
        <v>plays</v>
      </c>
      <c r="S3384" s="13">
        <f>(((Table2[[#This Row],[launched_at]]/60)/60)/24)+DATE(1970,1,1)</f>
        <v>42559.431203703702</v>
      </c>
      <c r="T3384" s="13">
        <f>(((Table2[[#This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Table2[[#This Row],[pledged]]/Table2[[#This Row],[goal]]</f>
        <v>1.1171428571428572</v>
      </c>
      <c r="P3385" s="8">
        <f>Table2[[#This Row],[pledged]]/Table2[[#This Row],[backers_count]]</f>
        <v>65.166666666666671</v>
      </c>
      <c r="Q3385" t="str">
        <f>LEFT(Table2[[#This Row],[Category and Sub-Category]],FIND("/",Table2[[#This Row],[Category and Sub-Category]],1)-1)</f>
        <v>theater</v>
      </c>
      <c r="R3385" t="str">
        <f>RIGHT(Table2[[#This Row],[Category and Sub-Category]],LEN(Table2[[#This Row],[Category and Sub-Category]])-FIND("/",Table2[[#This Row],[Category and Sub-Category]],1))</f>
        <v>plays</v>
      </c>
      <c r="S3385" s="13">
        <f>(((Table2[[#This Row],[launched_at]]/60)/60)/24)+DATE(1970,1,1)</f>
        <v>42524.782638888893</v>
      </c>
      <c r="T3385" s="13">
        <f>(((Table2[[#This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Table2[[#This Row],[pledged]]/Table2[[#This Row],[goal]]</f>
        <v>1.0001100000000001</v>
      </c>
      <c r="P3386" s="8">
        <f>Table2[[#This Row],[pledged]]/Table2[[#This Row],[backers_count]]</f>
        <v>93.760312499999998</v>
      </c>
      <c r="Q3386" t="str">
        <f>LEFT(Table2[[#This Row],[Category and Sub-Category]],FIND("/",Table2[[#This Row],[Category and Sub-Category]],1)-1)</f>
        <v>theater</v>
      </c>
      <c r="R3386" t="str">
        <f>RIGHT(Table2[[#This Row],[Category and Sub-Category]],LEN(Table2[[#This Row],[Category and Sub-Category]])-FIND("/",Table2[[#This Row],[Category and Sub-Category]],1))</f>
        <v>plays</v>
      </c>
      <c r="S3386" s="13">
        <f>(((Table2[[#This Row],[launched_at]]/60)/60)/24)+DATE(1970,1,1)</f>
        <v>42292.087592592594</v>
      </c>
      <c r="T3386" s="13">
        <f>(((Table2[[#This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Table2[[#This Row],[pledged]]/Table2[[#This Row],[goal]]</f>
        <v>1</v>
      </c>
      <c r="P3387" s="8">
        <f>Table2[[#This Row],[pledged]]/Table2[[#This Row],[backers_count]]</f>
        <v>133.33333333333334</v>
      </c>
      <c r="Q3387" t="str">
        <f>LEFT(Table2[[#This Row],[Category and Sub-Category]],FIND("/",Table2[[#This Row],[Category and Sub-Category]],1)-1)</f>
        <v>theater</v>
      </c>
      <c r="R3387" t="str">
        <f>RIGHT(Table2[[#This Row],[Category and Sub-Category]],LEN(Table2[[#This Row],[Category and Sub-Category]])-FIND("/",Table2[[#This Row],[Category and Sub-Category]],1))</f>
        <v>plays</v>
      </c>
      <c r="S3387" s="13">
        <f>(((Table2[[#This Row],[launched_at]]/60)/60)/24)+DATE(1970,1,1)</f>
        <v>41953.8675</v>
      </c>
      <c r="T3387" s="13">
        <f>(((Table2[[#This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Table2[[#This Row],[pledged]]/Table2[[#This Row],[goal]]</f>
        <v>1.05</v>
      </c>
      <c r="P3388" s="8">
        <f>Table2[[#This Row],[pledged]]/Table2[[#This Row],[backers_count]]</f>
        <v>51.219512195121951</v>
      </c>
      <c r="Q3388" t="str">
        <f>LEFT(Table2[[#This Row],[Category and Sub-Category]],FIND("/",Table2[[#This Row],[Category and Sub-Category]],1)-1)</f>
        <v>theater</v>
      </c>
      <c r="R3388" t="str">
        <f>RIGHT(Table2[[#This Row],[Category and Sub-Category]],LEN(Table2[[#This Row],[Category and Sub-Category]])-FIND("/",Table2[[#This Row],[Category and Sub-Category]],1))</f>
        <v>plays</v>
      </c>
      <c r="S3388" s="13">
        <f>(((Table2[[#This Row],[launched_at]]/60)/60)/24)+DATE(1970,1,1)</f>
        <v>41946.644745370373</v>
      </c>
      <c r="T3388" s="13">
        <f>(((Table2[[#This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Table2[[#This Row],[pledged]]/Table2[[#This Row],[goal]]</f>
        <v>1.1686666666666667</v>
      </c>
      <c r="P3389" s="8">
        <f>Table2[[#This Row],[pledged]]/Table2[[#This Row],[backers_count]]</f>
        <v>100.17142857142858</v>
      </c>
      <c r="Q3389" t="str">
        <f>LEFT(Table2[[#This Row],[Category and Sub-Category]],FIND("/",Table2[[#This Row],[Category and Sub-Category]],1)-1)</f>
        <v>theater</v>
      </c>
      <c r="R3389" t="str">
        <f>RIGHT(Table2[[#This Row],[Category and Sub-Category]],LEN(Table2[[#This Row],[Category and Sub-Category]])-FIND("/",Table2[[#This Row],[Category and Sub-Category]],1))</f>
        <v>plays</v>
      </c>
      <c r="S3389" s="13">
        <f>(((Table2[[#This Row],[launched_at]]/60)/60)/24)+DATE(1970,1,1)</f>
        <v>41947.762592592589</v>
      </c>
      <c r="T3389" s="13">
        <f>(((Table2[[#This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Table2[[#This Row],[pledged]]/Table2[[#This Row],[goal]]</f>
        <v>1.038</v>
      </c>
      <c r="P3390" s="8">
        <f>Table2[[#This Row],[pledged]]/Table2[[#This Row],[backers_count]]</f>
        <v>34.6</v>
      </c>
      <c r="Q3390" t="str">
        <f>LEFT(Table2[[#This Row],[Category and Sub-Category]],FIND("/",Table2[[#This Row],[Category and Sub-Category]],1)-1)</f>
        <v>theater</v>
      </c>
      <c r="R3390" t="str">
        <f>RIGHT(Table2[[#This Row],[Category and Sub-Category]],LEN(Table2[[#This Row],[Category and Sub-Category]])-FIND("/",Table2[[#This Row],[Category and Sub-Category]],1))</f>
        <v>plays</v>
      </c>
      <c r="S3390" s="13">
        <f>(((Table2[[#This Row],[launched_at]]/60)/60)/24)+DATE(1970,1,1)</f>
        <v>42143.461122685185</v>
      </c>
      <c r="T3390" s="13">
        <f>(((Table2[[#This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Table2[[#This Row],[pledged]]/Table2[[#This Row],[goal]]</f>
        <v>1.145</v>
      </c>
      <c r="P3391" s="8">
        <f>Table2[[#This Row],[pledged]]/Table2[[#This Row],[backers_count]]</f>
        <v>184.67741935483872</v>
      </c>
      <c r="Q3391" t="str">
        <f>LEFT(Table2[[#This Row],[Category and Sub-Category]],FIND("/",Table2[[#This Row],[Category and Sub-Category]],1)-1)</f>
        <v>theater</v>
      </c>
      <c r="R3391" t="str">
        <f>RIGHT(Table2[[#This Row],[Category and Sub-Category]],LEN(Table2[[#This Row],[Category and Sub-Category]])-FIND("/",Table2[[#This Row],[Category and Sub-Category]],1))</f>
        <v>plays</v>
      </c>
      <c r="S3391" s="13">
        <f>(((Table2[[#This Row],[launched_at]]/60)/60)/24)+DATE(1970,1,1)</f>
        <v>42494.563449074078</v>
      </c>
      <c r="T3391" s="13">
        <f>(((Table2[[#This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Table2[[#This Row],[pledged]]/Table2[[#This Row],[goal]]</f>
        <v>1.024</v>
      </c>
      <c r="P3392" s="8">
        <f>Table2[[#This Row],[pledged]]/Table2[[#This Row],[backers_count]]</f>
        <v>69.818181818181813</v>
      </c>
      <c r="Q3392" t="str">
        <f>LEFT(Table2[[#This Row],[Category and Sub-Category]],FIND("/",Table2[[#This Row],[Category and Sub-Category]],1)-1)</f>
        <v>theater</v>
      </c>
      <c r="R3392" t="str">
        <f>RIGHT(Table2[[#This Row],[Category and Sub-Category]],LEN(Table2[[#This Row],[Category and Sub-Category]])-FIND("/",Table2[[#This Row],[Category and Sub-Category]],1))</f>
        <v>plays</v>
      </c>
      <c r="S3392" s="13">
        <f>(((Table2[[#This Row],[launched_at]]/60)/60)/24)+DATE(1970,1,1)</f>
        <v>41815.774826388886</v>
      </c>
      <c r="T3392" s="13">
        <f>(((Table2[[#This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Table2[[#This Row],[pledged]]/Table2[[#This Row],[goal]]</f>
        <v>2.23</v>
      </c>
      <c r="P3393" s="8">
        <f>Table2[[#This Row],[pledged]]/Table2[[#This Row],[backers_count]]</f>
        <v>61.944444444444443</v>
      </c>
      <c r="Q3393" t="str">
        <f>LEFT(Table2[[#This Row],[Category and Sub-Category]],FIND("/",Table2[[#This Row],[Category and Sub-Category]],1)-1)</f>
        <v>theater</v>
      </c>
      <c r="R3393" t="str">
        <f>RIGHT(Table2[[#This Row],[Category and Sub-Category]],LEN(Table2[[#This Row],[Category and Sub-Category]])-FIND("/",Table2[[#This Row],[Category and Sub-Category]],1))</f>
        <v>plays</v>
      </c>
      <c r="S3393" s="13">
        <f>(((Table2[[#This Row],[launched_at]]/60)/60)/24)+DATE(1970,1,1)</f>
        <v>41830.545694444445</v>
      </c>
      <c r="T3393" s="13">
        <f>(((Table2[[#This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Table2[[#This Row],[pledged]]/Table2[[#This Row],[goal]]</f>
        <v>1</v>
      </c>
      <c r="P3394" s="8">
        <f>Table2[[#This Row],[pledged]]/Table2[[#This Row],[backers_count]]</f>
        <v>41.666666666666664</v>
      </c>
      <c r="Q3394" t="str">
        <f>LEFT(Table2[[#This Row],[Category and Sub-Category]],FIND("/",Table2[[#This Row],[Category and Sub-Category]],1)-1)</f>
        <v>theater</v>
      </c>
      <c r="R3394" t="str">
        <f>RIGHT(Table2[[#This Row],[Category and Sub-Category]],LEN(Table2[[#This Row],[Category and Sub-Category]])-FIND("/",Table2[[#This Row],[Category and Sub-Category]],1))</f>
        <v>plays</v>
      </c>
      <c r="S3394" s="13">
        <f>(((Table2[[#This Row],[launched_at]]/60)/60)/24)+DATE(1970,1,1)</f>
        <v>42446.845543981486</v>
      </c>
      <c r="T3394" s="13">
        <f>(((Table2[[#This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Table2[[#This Row],[pledged]]/Table2[[#This Row],[goal]]</f>
        <v>1.0580000000000001</v>
      </c>
      <c r="P3395" s="8">
        <f>Table2[[#This Row],[pledged]]/Table2[[#This Row],[backers_count]]</f>
        <v>36.06818181818182</v>
      </c>
      <c r="Q3395" t="str">
        <f>LEFT(Table2[[#This Row],[Category and Sub-Category]],FIND("/",Table2[[#This Row],[Category and Sub-Category]],1)-1)</f>
        <v>theater</v>
      </c>
      <c r="R3395" t="str">
        <f>RIGHT(Table2[[#This Row],[Category and Sub-Category]],LEN(Table2[[#This Row],[Category and Sub-Category]])-FIND("/",Table2[[#This Row],[Category and Sub-Category]],1))</f>
        <v>plays</v>
      </c>
      <c r="S3395" s="13">
        <f>(((Table2[[#This Row],[launched_at]]/60)/60)/24)+DATE(1970,1,1)</f>
        <v>41923.921643518523</v>
      </c>
      <c r="T3395" s="13">
        <f>(((Table2[[#This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Table2[[#This Row],[pledged]]/Table2[[#This Row],[goal]]</f>
        <v>1.4236363636363636</v>
      </c>
      <c r="P3396" s="8">
        <f>Table2[[#This Row],[pledged]]/Table2[[#This Row],[backers_count]]</f>
        <v>29</v>
      </c>
      <c r="Q3396" t="str">
        <f>LEFT(Table2[[#This Row],[Category and Sub-Category]],FIND("/",Table2[[#This Row],[Category and Sub-Category]],1)-1)</f>
        <v>theater</v>
      </c>
      <c r="R3396" t="str">
        <f>RIGHT(Table2[[#This Row],[Category and Sub-Category]],LEN(Table2[[#This Row],[Category and Sub-Category]])-FIND("/",Table2[[#This Row],[Category and Sub-Category]],1))</f>
        <v>plays</v>
      </c>
      <c r="S3396" s="13">
        <f>(((Table2[[#This Row],[launched_at]]/60)/60)/24)+DATE(1970,1,1)</f>
        <v>41817.59542824074</v>
      </c>
      <c r="T3396" s="13">
        <f>(((Table2[[#This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Table2[[#This Row],[pledged]]/Table2[[#This Row],[goal]]</f>
        <v>1.84</v>
      </c>
      <c r="P3397" s="8">
        <f>Table2[[#This Row],[pledged]]/Table2[[#This Row],[backers_count]]</f>
        <v>24.210526315789473</v>
      </c>
      <c r="Q3397" t="str">
        <f>LEFT(Table2[[#This Row],[Category and Sub-Category]],FIND("/",Table2[[#This Row],[Category and Sub-Category]],1)-1)</f>
        <v>theater</v>
      </c>
      <c r="R3397" t="str">
        <f>RIGHT(Table2[[#This Row],[Category and Sub-Category]],LEN(Table2[[#This Row],[Category and Sub-Category]])-FIND("/",Table2[[#This Row],[Category and Sub-Category]],1))</f>
        <v>plays</v>
      </c>
      <c r="S3397" s="13">
        <f>(((Table2[[#This Row],[launched_at]]/60)/60)/24)+DATE(1970,1,1)</f>
        <v>42140.712314814817</v>
      </c>
      <c r="T3397" s="13">
        <f>(((Table2[[#This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Table2[[#This Row],[pledged]]/Table2[[#This Row],[goal]]</f>
        <v>1.0433333333333332</v>
      </c>
      <c r="P3398" s="8">
        <f>Table2[[#This Row],[pledged]]/Table2[[#This Row],[backers_count]]</f>
        <v>55.892857142857146</v>
      </c>
      <c r="Q3398" t="str">
        <f>LEFT(Table2[[#This Row],[Category and Sub-Category]],FIND("/",Table2[[#This Row],[Category and Sub-Category]],1)-1)</f>
        <v>theater</v>
      </c>
      <c r="R3398" t="str">
        <f>RIGHT(Table2[[#This Row],[Category and Sub-Category]],LEN(Table2[[#This Row],[Category and Sub-Category]])-FIND("/",Table2[[#This Row],[Category and Sub-Category]],1))</f>
        <v>plays</v>
      </c>
      <c r="S3398" s="13">
        <f>(((Table2[[#This Row],[launched_at]]/60)/60)/24)+DATE(1970,1,1)</f>
        <v>41764.44663194444</v>
      </c>
      <c r="T3398" s="13">
        <f>(((Table2[[#This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Table2[[#This Row],[pledged]]/Table2[[#This Row],[goal]]</f>
        <v>1.1200000000000001</v>
      </c>
      <c r="P3399" s="8">
        <f>Table2[[#This Row],[pledged]]/Table2[[#This Row],[backers_count]]</f>
        <v>11.666666666666666</v>
      </c>
      <c r="Q3399" t="str">
        <f>LEFT(Table2[[#This Row],[Category and Sub-Category]],FIND("/",Table2[[#This Row],[Category and Sub-Category]],1)-1)</f>
        <v>theater</v>
      </c>
      <c r="R3399" t="str">
        <f>RIGHT(Table2[[#This Row],[Category and Sub-Category]],LEN(Table2[[#This Row],[Category and Sub-Category]])-FIND("/",Table2[[#This Row],[Category and Sub-Category]],1))</f>
        <v>plays</v>
      </c>
      <c r="S3399" s="13">
        <f>(((Table2[[#This Row],[launched_at]]/60)/60)/24)+DATE(1970,1,1)</f>
        <v>42378.478344907402</v>
      </c>
      <c r="T3399" s="13">
        <f>(((Table2[[#This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Table2[[#This Row],[pledged]]/Table2[[#This Row],[goal]]</f>
        <v>1.1107499999999999</v>
      </c>
      <c r="P3400" s="8">
        <f>Table2[[#This Row],[pledged]]/Table2[[#This Row],[backers_count]]</f>
        <v>68.353846153846149</v>
      </c>
      <c r="Q3400" t="str">
        <f>LEFT(Table2[[#This Row],[Category and Sub-Category]],FIND("/",Table2[[#This Row],[Category and Sub-Category]],1)-1)</f>
        <v>theater</v>
      </c>
      <c r="R3400" t="str">
        <f>RIGHT(Table2[[#This Row],[Category and Sub-Category]],LEN(Table2[[#This Row],[Category and Sub-Category]])-FIND("/",Table2[[#This Row],[Category and Sub-Category]],1))</f>
        <v>plays</v>
      </c>
      <c r="S3400" s="13">
        <f>(((Table2[[#This Row],[launched_at]]/60)/60)/24)+DATE(1970,1,1)</f>
        <v>41941.75203703704</v>
      </c>
      <c r="T3400" s="13">
        <f>(((Table2[[#This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Table2[[#This Row],[pledged]]/Table2[[#This Row],[goal]]</f>
        <v>1.0375000000000001</v>
      </c>
      <c r="P3401" s="8">
        <f>Table2[[#This Row],[pledged]]/Table2[[#This Row],[backers_count]]</f>
        <v>27.065217391304348</v>
      </c>
      <c r="Q3401" t="str">
        <f>LEFT(Table2[[#This Row],[Category and Sub-Category]],FIND("/",Table2[[#This Row],[Category and Sub-Category]],1)-1)</f>
        <v>theater</v>
      </c>
      <c r="R3401" t="str">
        <f>RIGHT(Table2[[#This Row],[Category and Sub-Category]],LEN(Table2[[#This Row],[Category and Sub-Category]])-FIND("/",Table2[[#This Row],[Category and Sub-Category]],1))</f>
        <v>plays</v>
      </c>
      <c r="S3401" s="13">
        <f>(((Table2[[#This Row],[launched_at]]/60)/60)/24)+DATE(1970,1,1)</f>
        <v>42026.920428240745</v>
      </c>
      <c r="T3401" s="13">
        <f>(((Table2[[#This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Table2[[#This Row],[pledged]]/Table2[[#This Row],[goal]]</f>
        <v>1.0041</v>
      </c>
      <c r="P3402" s="8">
        <f>Table2[[#This Row],[pledged]]/Table2[[#This Row],[backers_count]]</f>
        <v>118.12941176470588</v>
      </c>
      <c r="Q3402" t="str">
        <f>LEFT(Table2[[#This Row],[Category and Sub-Category]],FIND("/",Table2[[#This Row],[Category and Sub-Category]],1)-1)</f>
        <v>theater</v>
      </c>
      <c r="R3402" t="str">
        <f>RIGHT(Table2[[#This Row],[Category and Sub-Category]],LEN(Table2[[#This Row],[Category and Sub-Category]])-FIND("/",Table2[[#This Row],[Category and Sub-Category]],1))</f>
        <v>plays</v>
      </c>
      <c r="S3402" s="13">
        <f>(((Table2[[#This Row],[launched_at]]/60)/60)/24)+DATE(1970,1,1)</f>
        <v>41834.953865740739</v>
      </c>
      <c r="T3402" s="13">
        <f>(((Table2[[#This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Table2[[#This Row],[pledged]]/Table2[[#This Row],[goal]]</f>
        <v>1.0186206896551724</v>
      </c>
      <c r="P3403" s="8">
        <f>Table2[[#This Row],[pledged]]/Table2[[#This Row],[backers_count]]</f>
        <v>44.757575757575758</v>
      </c>
      <c r="Q3403" t="str">
        <f>LEFT(Table2[[#This Row],[Category and Sub-Category]],FIND("/",Table2[[#This Row],[Category and Sub-Category]],1)-1)</f>
        <v>theater</v>
      </c>
      <c r="R3403" t="str">
        <f>RIGHT(Table2[[#This Row],[Category and Sub-Category]],LEN(Table2[[#This Row],[Category and Sub-Category]])-FIND("/",Table2[[#This Row],[Category and Sub-Category]],1))</f>
        <v>plays</v>
      </c>
      <c r="S3403" s="13">
        <f>(((Table2[[#This Row],[launched_at]]/60)/60)/24)+DATE(1970,1,1)</f>
        <v>42193.723912037036</v>
      </c>
      <c r="T3403" s="13">
        <f>(((Table2[[#This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Table2[[#This Row],[pledged]]/Table2[[#This Row],[goal]]</f>
        <v>1.0976666666666666</v>
      </c>
      <c r="P3404" s="8">
        <f>Table2[[#This Row],[pledged]]/Table2[[#This Row],[backers_count]]</f>
        <v>99.787878787878782</v>
      </c>
      <c r="Q3404" t="str">
        <f>LEFT(Table2[[#This Row],[Category and Sub-Category]],FIND("/",Table2[[#This Row],[Category and Sub-Category]],1)-1)</f>
        <v>theater</v>
      </c>
      <c r="R3404" t="str">
        <f>RIGHT(Table2[[#This Row],[Category and Sub-Category]],LEN(Table2[[#This Row],[Category and Sub-Category]])-FIND("/",Table2[[#This Row],[Category and Sub-Category]],1))</f>
        <v>plays</v>
      </c>
      <c r="S3404" s="13">
        <f>(((Table2[[#This Row],[launched_at]]/60)/60)/24)+DATE(1970,1,1)</f>
        <v>42290.61855324074</v>
      </c>
      <c r="T3404" s="13">
        <f>(((Table2[[#This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Table2[[#This Row],[pledged]]/Table2[[#This Row],[goal]]</f>
        <v>1</v>
      </c>
      <c r="P3405" s="8">
        <f>Table2[[#This Row],[pledged]]/Table2[[#This Row],[backers_count]]</f>
        <v>117.64705882352941</v>
      </c>
      <c r="Q3405" t="str">
        <f>LEFT(Table2[[#This Row],[Category and Sub-Category]],FIND("/",Table2[[#This Row],[Category and Sub-Category]],1)-1)</f>
        <v>theater</v>
      </c>
      <c r="R3405" t="str">
        <f>RIGHT(Table2[[#This Row],[Category and Sub-Category]],LEN(Table2[[#This Row],[Category and Sub-Category]])-FIND("/",Table2[[#This Row],[Category and Sub-Category]],1))</f>
        <v>plays</v>
      </c>
      <c r="S3405" s="13">
        <f>(((Table2[[#This Row],[launched_at]]/60)/60)/24)+DATE(1970,1,1)</f>
        <v>42150.462083333332</v>
      </c>
      <c r="T3405" s="13">
        <f>(((Table2[[#This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Table2[[#This Row],[pledged]]/Table2[[#This Row],[goal]]</f>
        <v>1.22</v>
      </c>
      <c r="P3406" s="8">
        <f>Table2[[#This Row],[pledged]]/Table2[[#This Row],[backers_count]]</f>
        <v>203.33333333333334</v>
      </c>
      <c r="Q3406" t="str">
        <f>LEFT(Table2[[#This Row],[Category and Sub-Category]],FIND("/",Table2[[#This Row],[Category and Sub-Category]],1)-1)</f>
        <v>theater</v>
      </c>
      <c r="R3406" t="str">
        <f>RIGHT(Table2[[#This Row],[Category and Sub-Category]],LEN(Table2[[#This Row],[Category and Sub-Category]])-FIND("/",Table2[[#This Row],[Category and Sub-Category]],1))</f>
        <v>plays</v>
      </c>
      <c r="S3406" s="13">
        <f>(((Table2[[#This Row],[launched_at]]/60)/60)/24)+DATE(1970,1,1)</f>
        <v>42152.503495370373</v>
      </c>
      <c r="T3406" s="13">
        <f>(((Table2[[#This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Table2[[#This Row],[pledged]]/Table2[[#This Row],[goal]]</f>
        <v>1.3757142857142857</v>
      </c>
      <c r="P3407" s="8">
        <f>Table2[[#This Row],[pledged]]/Table2[[#This Row],[backers_count]]</f>
        <v>28.323529411764707</v>
      </c>
      <c r="Q3407" t="str">
        <f>LEFT(Table2[[#This Row],[Category and Sub-Category]],FIND("/",Table2[[#This Row],[Category and Sub-Category]],1)-1)</f>
        <v>theater</v>
      </c>
      <c r="R3407" t="str">
        <f>RIGHT(Table2[[#This Row],[Category and Sub-Category]],LEN(Table2[[#This Row],[Category and Sub-Category]])-FIND("/",Table2[[#This Row],[Category and Sub-Category]],1))</f>
        <v>plays</v>
      </c>
      <c r="S3407" s="13">
        <f>(((Table2[[#This Row],[launched_at]]/60)/60)/24)+DATE(1970,1,1)</f>
        <v>42410.017199074078</v>
      </c>
      <c r="T3407" s="13">
        <f>(((Table2[[#This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Table2[[#This Row],[pledged]]/Table2[[#This Row],[goal]]</f>
        <v>1.0031000000000001</v>
      </c>
      <c r="P3408" s="8">
        <f>Table2[[#This Row],[pledged]]/Table2[[#This Row],[backers_count]]</f>
        <v>110.23076923076923</v>
      </c>
      <c r="Q3408" t="str">
        <f>LEFT(Table2[[#This Row],[Category and Sub-Category]],FIND("/",Table2[[#This Row],[Category and Sub-Category]],1)-1)</f>
        <v>theater</v>
      </c>
      <c r="R3408" t="str">
        <f>RIGHT(Table2[[#This Row],[Category and Sub-Category]],LEN(Table2[[#This Row],[Category and Sub-Category]])-FIND("/",Table2[[#This Row],[Category and Sub-Category]],1))</f>
        <v>plays</v>
      </c>
      <c r="S3408" s="13">
        <f>(((Table2[[#This Row],[launched_at]]/60)/60)/24)+DATE(1970,1,1)</f>
        <v>41791.492777777778</v>
      </c>
      <c r="T3408" s="13">
        <f>(((Table2[[#This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Table2[[#This Row],[pledged]]/Table2[[#This Row],[goal]]</f>
        <v>1.071</v>
      </c>
      <c r="P3409" s="8">
        <f>Table2[[#This Row],[pledged]]/Table2[[#This Row],[backers_count]]</f>
        <v>31.970149253731343</v>
      </c>
      <c r="Q3409" t="str">
        <f>LEFT(Table2[[#This Row],[Category and Sub-Category]],FIND("/",Table2[[#This Row],[Category and Sub-Category]],1)-1)</f>
        <v>theater</v>
      </c>
      <c r="R3409" t="str">
        <f>RIGHT(Table2[[#This Row],[Category and Sub-Category]],LEN(Table2[[#This Row],[Category and Sub-Category]])-FIND("/",Table2[[#This Row],[Category and Sub-Category]],1))</f>
        <v>plays</v>
      </c>
      <c r="S3409" s="13">
        <f>(((Table2[[#This Row],[launched_at]]/60)/60)/24)+DATE(1970,1,1)</f>
        <v>41796.422326388885</v>
      </c>
      <c r="T3409" s="13">
        <f>(((Table2[[#This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Table2[[#This Row],[pledged]]/Table2[[#This Row],[goal]]</f>
        <v>2.11</v>
      </c>
      <c r="P3410" s="8">
        <f>Table2[[#This Row],[pledged]]/Table2[[#This Row],[backers_count]]</f>
        <v>58.611111111111114</v>
      </c>
      <c r="Q3410" t="str">
        <f>LEFT(Table2[[#This Row],[Category and Sub-Category]],FIND("/",Table2[[#This Row],[Category and Sub-Category]],1)-1)</f>
        <v>theater</v>
      </c>
      <c r="R3410" t="str">
        <f>RIGHT(Table2[[#This Row],[Category and Sub-Category]],LEN(Table2[[#This Row],[Category and Sub-Category]])-FIND("/",Table2[[#This Row],[Category and Sub-Category]],1))</f>
        <v>plays</v>
      </c>
      <c r="S3410" s="13">
        <f>(((Table2[[#This Row],[launched_at]]/60)/60)/24)+DATE(1970,1,1)</f>
        <v>41808.991944444446</v>
      </c>
      <c r="T3410" s="13">
        <f>(((Table2[[#This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Table2[[#This Row],[pledged]]/Table2[[#This Row],[goal]]</f>
        <v>1.236</v>
      </c>
      <c r="P3411" s="8">
        <f>Table2[[#This Row],[pledged]]/Table2[[#This Row],[backers_count]]</f>
        <v>29.428571428571427</v>
      </c>
      <c r="Q3411" t="str">
        <f>LEFT(Table2[[#This Row],[Category and Sub-Category]],FIND("/",Table2[[#This Row],[Category and Sub-Category]],1)-1)</f>
        <v>theater</v>
      </c>
      <c r="R3411" t="str">
        <f>RIGHT(Table2[[#This Row],[Category and Sub-Category]],LEN(Table2[[#This Row],[Category and Sub-Category]])-FIND("/",Table2[[#This Row],[Category and Sub-Category]],1))</f>
        <v>plays</v>
      </c>
      <c r="S3411" s="13">
        <f>(((Table2[[#This Row],[launched_at]]/60)/60)/24)+DATE(1970,1,1)</f>
        <v>42544.814328703709</v>
      </c>
      <c r="T3411" s="13">
        <f>(((Table2[[#This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Table2[[#This Row],[pledged]]/Table2[[#This Row],[goal]]</f>
        <v>1.085</v>
      </c>
      <c r="P3412" s="8">
        <f>Table2[[#This Row],[pledged]]/Table2[[#This Row],[backers_count]]</f>
        <v>81.375</v>
      </c>
      <c r="Q3412" t="str">
        <f>LEFT(Table2[[#This Row],[Category and Sub-Category]],FIND("/",Table2[[#This Row],[Category and Sub-Category]],1)-1)</f>
        <v>theater</v>
      </c>
      <c r="R3412" t="str">
        <f>RIGHT(Table2[[#This Row],[Category and Sub-Category]],LEN(Table2[[#This Row],[Category and Sub-Category]])-FIND("/",Table2[[#This Row],[Category and Sub-Category]],1))</f>
        <v>plays</v>
      </c>
      <c r="S3412" s="13">
        <f>(((Table2[[#This Row],[launched_at]]/60)/60)/24)+DATE(1970,1,1)</f>
        <v>42500.041550925926</v>
      </c>
      <c r="T3412" s="13">
        <f>(((Table2[[#This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Table2[[#This Row],[pledged]]/Table2[[#This Row],[goal]]</f>
        <v>1.0356666666666667</v>
      </c>
      <c r="P3413" s="8">
        <f>Table2[[#This Row],[pledged]]/Table2[[#This Row],[backers_count]]</f>
        <v>199.16666666666666</v>
      </c>
      <c r="Q3413" t="str">
        <f>LEFT(Table2[[#This Row],[Category and Sub-Category]],FIND("/",Table2[[#This Row],[Category and Sub-Category]],1)-1)</f>
        <v>theater</v>
      </c>
      <c r="R3413" t="str">
        <f>RIGHT(Table2[[#This Row],[Category and Sub-Category]],LEN(Table2[[#This Row],[Category and Sub-Category]])-FIND("/",Table2[[#This Row],[Category and Sub-Category]],1))</f>
        <v>plays</v>
      </c>
      <c r="S3413" s="13">
        <f>(((Table2[[#This Row],[launched_at]]/60)/60)/24)+DATE(1970,1,1)</f>
        <v>42265.022824074069</v>
      </c>
      <c r="T3413" s="13">
        <f>(((Table2[[#This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Table2[[#This Row],[pledged]]/Table2[[#This Row],[goal]]</f>
        <v>1</v>
      </c>
      <c r="P3414" s="8">
        <f>Table2[[#This Row],[pledged]]/Table2[[#This Row],[backers_count]]</f>
        <v>115.38461538461539</v>
      </c>
      <c r="Q3414" t="str">
        <f>LEFT(Table2[[#This Row],[Category and Sub-Category]],FIND("/",Table2[[#This Row],[Category and Sub-Category]],1)-1)</f>
        <v>theater</v>
      </c>
      <c r="R3414" t="str">
        <f>RIGHT(Table2[[#This Row],[Category and Sub-Category]],LEN(Table2[[#This Row],[Category and Sub-Category]])-FIND("/",Table2[[#This Row],[Category and Sub-Category]],1))</f>
        <v>plays</v>
      </c>
      <c r="S3414" s="13">
        <f>(((Table2[[#This Row],[launched_at]]/60)/60)/24)+DATE(1970,1,1)</f>
        <v>41879.959050925929</v>
      </c>
      <c r="T3414" s="13">
        <f>(((Table2[[#This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Table2[[#This Row],[pledged]]/Table2[[#This Row],[goal]]</f>
        <v>1.3</v>
      </c>
      <c r="P3415" s="8">
        <f>Table2[[#This Row],[pledged]]/Table2[[#This Row],[backers_count]]</f>
        <v>46.428571428571431</v>
      </c>
      <c r="Q3415" t="str">
        <f>LEFT(Table2[[#This Row],[Category and Sub-Category]],FIND("/",Table2[[#This Row],[Category and Sub-Category]],1)-1)</f>
        <v>theater</v>
      </c>
      <c r="R3415" t="str">
        <f>RIGHT(Table2[[#This Row],[Category and Sub-Category]],LEN(Table2[[#This Row],[Category and Sub-Category]])-FIND("/",Table2[[#This Row],[Category and Sub-Category]],1))</f>
        <v>plays</v>
      </c>
      <c r="S3415" s="13">
        <f>(((Table2[[#This Row],[launched_at]]/60)/60)/24)+DATE(1970,1,1)</f>
        <v>42053.733078703706</v>
      </c>
      <c r="T3415" s="13">
        <f>(((Table2[[#This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Table2[[#This Row],[pledged]]/Table2[[#This Row],[goal]]</f>
        <v>1.0349999999999999</v>
      </c>
      <c r="P3416" s="8">
        <f>Table2[[#This Row],[pledged]]/Table2[[#This Row],[backers_count]]</f>
        <v>70.568181818181813</v>
      </c>
      <c r="Q3416" t="str">
        <f>LEFT(Table2[[#This Row],[Category and Sub-Category]],FIND("/",Table2[[#This Row],[Category and Sub-Category]],1)-1)</f>
        <v>theater</v>
      </c>
      <c r="R3416" t="str">
        <f>RIGHT(Table2[[#This Row],[Category and Sub-Category]],LEN(Table2[[#This Row],[Category and Sub-Category]])-FIND("/",Table2[[#This Row],[Category and Sub-Category]],1))</f>
        <v>plays</v>
      </c>
      <c r="S3416" s="13">
        <f>(((Table2[[#This Row],[launched_at]]/60)/60)/24)+DATE(1970,1,1)</f>
        <v>42675.832465277781</v>
      </c>
      <c r="T3416" s="13">
        <f>(((Table2[[#This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Table2[[#This Row],[pledged]]/Table2[[#This Row],[goal]]</f>
        <v>1</v>
      </c>
      <c r="P3417" s="8">
        <f>Table2[[#This Row],[pledged]]/Table2[[#This Row],[backers_count]]</f>
        <v>22.222222222222221</v>
      </c>
      <c r="Q3417" t="str">
        <f>LEFT(Table2[[#This Row],[Category and Sub-Category]],FIND("/",Table2[[#This Row],[Category and Sub-Category]],1)-1)</f>
        <v>theater</v>
      </c>
      <c r="R3417" t="str">
        <f>RIGHT(Table2[[#This Row],[Category and Sub-Category]],LEN(Table2[[#This Row],[Category and Sub-Category]])-FIND("/",Table2[[#This Row],[Category and Sub-Category]],1))</f>
        <v>plays</v>
      </c>
      <c r="S3417" s="13">
        <f>(((Table2[[#This Row],[launched_at]]/60)/60)/24)+DATE(1970,1,1)</f>
        <v>42467.144166666665</v>
      </c>
      <c r="T3417" s="13">
        <f>(((Table2[[#This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Table2[[#This Row],[pledged]]/Table2[[#This Row],[goal]]</f>
        <v>1.196</v>
      </c>
      <c r="P3418" s="8">
        <f>Table2[[#This Row],[pledged]]/Table2[[#This Row],[backers_count]]</f>
        <v>159.46666666666667</v>
      </c>
      <c r="Q3418" t="str">
        <f>LEFT(Table2[[#This Row],[Category and Sub-Category]],FIND("/",Table2[[#This Row],[Category and Sub-Category]],1)-1)</f>
        <v>theater</v>
      </c>
      <c r="R3418" t="str">
        <f>RIGHT(Table2[[#This Row],[Category and Sub-Category]],LEN(Table2[[#This Row],[Category and Sub-Category]])-FIND("/",Table2[[#This Row],[Category and Sub-Category]],1))</f>
        <v>plays</v>
      </c>
      <c r="S3418" s="13">
        <f>(((Table2[[#This Row],[launched_at]]/60)/60)/24)+DATE(1970,1,1)</f>
        <v>42089.412557870368</v>
      </c>
      <c r="T3418" s="13">
        <f>(((Table2[[#This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Table2[[#This Row],[pledged]]/Table2[[#This Row],[goal]]</f>
        <v>1.0000058823529412</v>
      </c>
      <c r="P3419" s="8">
        <f>Table2[[#This Row],[pledged]]/Table2[[#This Row],[backers_count]]</f>
        <v>37.777999999999999</v>
      </c>
      <c r="Q3419" t="str">
        <f>LEFT(Table2[[#This Row],[Category and Sub-Category]],FIND("/",Table2[[#This Row],[Category and Sub-Category]],1)-1)</f>
        <v>theater</v>
      </c>
      <c r="R3419" t="str">
        <f>RIGHT(Table2[[#This Row],[Category and Sub-Category]],LEN(Table2[[#This Row],[Category and Sub-Category]])-FIND("/",Table2[[#This Row],[Category and Sub-Category]],1))</f>
        <v>plays</v>
      </c>
      <c r="S3419" s="13">
        <f>(((Table2[[#This Row],[launched_at]]/60)/60)/24)+DATE(1970,1,1)</f>
        <v>41894.91375</v>
      </c>
      <c r="T3419" s="13">
        <f>(((Table2[[#This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Table2[[#This Row],[pledged]]/Table2[[#This Row],[goal]]</f>
        <v>1.00875</v>
      </c>
      <c r="P3420" s="8">
        <f>Table2[[#This Row],[pledged]]/Table2[[#This Row],[backers_count]]</f>
        <v>72.053571428571431</v>
      </c>
      <c r="Q3420" t="str">
        <f>LEFT(Table2[[#This Row],[Category and Sub-Category]],FIND("/",Table2[[#This Row],[Category and Sub-Category]],1)-1)</f>
        <v>theater</v>
      </c>
      <c r="R3420" t="str">
        <f>RIGHT(Table2[[#This Row],[Category and Sub-Category]],LEN(Table2[[#This Row],[Category and Sub-Category]])-FIND("/",Table2[[#This Row],[Category and Sub-Category]],1))</f>
        <v>plays</v>
      </c>
      <c r="S3420" s="13">
        <f>(((Table2[[#This Row],[launched_at]]/60)/60)/24)+DATE(1970,1,1)</f>
        <v>41752.83457175926</v>
      </c>
      <c r="T3420" s="13">
        <f>(((Table2[[#This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Table2[[#This Row],[pledged]]/Table2[[#This Row],[goal]]</f>
        <v>1.0654545454545454</v>
      </c>
      <c r="P3421" s="8">
        <f>Table2[[#This Row],[pledged]]/Table2[[#This Row],[backers_count]]</f>
        <v>63.695652173913047</v>
      </c>
      <c r="Q3421" t="str">
        <f>LEFT(Table2[[#This Row],[Category and Sub-Category]],FIND("/",Table2[[#This Row],[Category and Sub-Category]],1)-1)</f>
        <v>theater</v>
      </c>
      <c r="R3421" t="str">
        <f>RIGHT(Table2[[#This Row],[Category and Sub-Category]],LEN(Table2[[#This Row],[Category and Sub-Category]])-FIND("/",Table2[[#This Row],[Category and Sub-Category]],1))</f>
        <v>plays</v>
      </c>
      <c r="S3421" s="13">
        <f>(((Table2[[#This Row],[launched_at]]/60)/60)/24)+DATE(1970,1,1)</f>
        <v>42448.821585648147</v>
      </c>
      <c r="T3421" s="13">
        <f>(((Table2[[#This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Table2[[#This Row],[pledged]]/Table2[[#This Row],[goal]]</f>
        <v>1.38</v>
      </c>
      <c r="P3422" s="8">
        <f>Table2[[#This Row],[pledged]]/Table2[[#This Row],[backers_count]]</f>
        <v>28.411764705882351</v>
      </c>
      <c r="Q3422" t="str">
        <f>LEFT(Table2[[#This Row],[Category and Sub-Category]],FIND("/",Table2[[#This Row],[Category and Sub-Category]],1)-1)</f>
        <v>theater</v>
      </c>
      <c r="R3422" t="str">
        <f>RIGHT(Table2[[#This Row],[Category and Sub-Category]],LEN(Table2[[#This Row],[Category and Sub-Category]])-FIND("/",Table2[[#This Row],[Category and Sub-Category]],1))</f>
        <v>plays</v>
      </c>
      <c r="S3422" s="13">
        <f>(((Table2[[#This Row],[launched_at]]/60)/60)/24)+DATE(1970,1,1)</f>
        <v>42405.090300925927</v>
      </c>
      <c r="T3422" s="13">
        <f>(((Table2[[#This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Table2[[#This Row],[pledged]]/Table2[[#This Row],[goal]]</f>
        <v>1.0115000000000001</v>
      </c>
      <c r="P3423" s="8">
        <f>Table2[[#This Row],[pledged]]/Table2[[#This Row],[backers_count]]</f>
        <v>103.21428571428571</v>
      </c>
      <c r="Q3423" t="str">
        <f>LEFT(Table2[[#This Row],[Category and Sub-Category]],FIND("/",Table2[[#This Row],[Category and Sub-Category]],1)-1)</f>
        <v>theater</v>
      </c>
      <c r="R3423" t="str">
        <f>RIGHT(Table2[[#This Row],[Category and Sub-Category]],LEN(Table2[[#This Row],[Category and Sub-Category]])-FIND("/",Table2[[#This Row],[Category and Sub-Category]],1))</f>
        <v>plays</v>
      </c>
      <c r="S3423" s="13">
        <f>(((Table2[[#This Row],[launched_at]]/60)/60)/24)+DATE(1970,1,1)</f>
        <v>42037.791238425925</v>
      </c>
      <c r="T3423" s="13">
        <f>(((Table2[[#This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Table2[[#This Row],[pledged]]/Table2[[#This Row],[goal]]</f>
        <v>1.091</v>
      </c>
      <c r="P3424" s="8">
        <f>Table2[[#This Row],[pledged]]/Table2[[#This Row],[backers_count]]</f>
        <v>71.152173913043484</v>
      </c>
      <c r="Q3424" t="str">
        <f>LEFT(Table2[[#This Row],[Category and Sub-Category]],FIND("/",Table2[[#This Row],[Category and Sub-Category]],1)-1)</f>
        <v>theater</v>
      </c>
      <c r="R3424" t="str">
        <f>RIGHT(Table2[[#This Row],[Category and Sub-Category]],LEN(Table2[[#This Row],[Category and Sub-Category]])-FIND("/",Table2[[#This Row],[Category and Sub-Category]],1))</f>
        <v>plays</v>
      </c>
      <c r="S3424" s="13">
        <f>(((Table2[[#This Row],[launched_at]]/60)/60)/24)+DATE(1970,1,1)</f>
        <v>42323.562222222223</v>
      </c>
      <c r="T3424" s="13">
        <f>(((Table2[[#This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Table2[[#This Row],[pledged]]/Table2[[#This Row],[goal]]</f>
        <v>1.4</v>
      </c>
      <c r="P3425" s="8">
        <f>Table2[[#This Row],[pledged]]/Table2[[#This Row],[backers_count]]</f>
        <v>35</v>
      </c>
      <c r="Q3425" t="str">
        <f>LEFT(Table2[[#This Row],[Category and Sub-Category]],FIND("/",Table2[[#This Row],[Category and Sub-Category]],1)-1)</f>
        <v>theater</v>
      </c>
      <c r="R3425" t="str">
        <f>RIGHT(Table2[[#This Row],[Category and Sub-Category]],LEN(Table2[[#This Row],[Category and Sub-Category]])-FIND("/",Table2[[#This Row],[Category and Sub-Category]],1))</f>
        <v>plays</v>
      </c>
      <c r="S3425" s="13">
        <f>(((Table2[[#This Row],[launched_at]]/60)/60)/24)+DATE(1970,1,1)</f>
        <v>42088.911354166667</v>
      </c>
      <c r="T3425" s="13">
        <f>(((Table2[[#This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Table2[[#This Row],[pledged]]/Table2[[#This Row],[goal]]</f>
        <v>1.0358333333333334</v>
      </c>
      <c r="P3426" s="8">
        <f>Table2[[#This Row],[pledged]]/Table2[[#This Row],[backers_count]]</f>
        <v>81.776315789473685</v>
      </c>
      <c r="Q3426" t="str">
        <f>LEFT(Table2[[#This Row],[Category and Sub-Category]],FIND("/",Table2[[#This Row],[Category and Sub-Category]],1)-1)</f>
        <v>theater</v>
      </c>
      <c r="R3426" t="str">
        <f>RIGHT(Table2[[#This Row],[Category and Sub-Category]],LEN(Table2[[#This Row],[Category and Sub-Category]])-FIND("/",Table2[[#This Row],[Category and Sub-Category]],1))</f>
        <v>plays</v>
      </c>
      <c r="S3426" s="13">
        <f>(((Table2[[#This Row],[launched_at]]/60)/60)/24)+DATE(1970,1,1)</f>
        <v>42018.676898148144</v>
      </c>
      <c r="T3426" s="13">
        <f>(((Table2[[#This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Table2[[#This Row],[pledged]]/Table2[[#This Row],[goal]]</f>
        <v>1.0297033333333332</v>
      </c>
      <c r="P3427" s="8">
        <f>Table2[[#This Row],[pledged]]/Table2[[#This Row],[backers_count]]</f>
        <v>297.02980769230766</v>
      </c>
      <c r="Q3427" t="str">
        <f>LEFT(Table2[[#This Row],[Category and Sub-Category]],FIND("/",Table2[[#This Row],[Category and Sub-Category]],1)-1)</f>
        <v>theater</v>
      </c>
      <c r="R3427" t="str">
        <f>RIGHT(Table2[[#This Row],[Category and Sub-Category]],LEN(Table2[[#This Row],[Category and Sub-Category]])-FIND("/",Table2[[#This Row],[Category and Sub-Category]],1))</f>
        <v>plays</v>
      </c>
      <c r="S3427" s="13">
        <f>(((Table2[[#This Row],[launched_at]]/60)/60)/24)+DATE(1970,1,1)</f>
        <v>41884.617314814815</v>
      </c>
      <c r="T3427" s="13">
        <f>(((Table2[[#This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Table2[[#This Row],[pledged]]/Table2[[#This Row],[goal]]</f>
        <v>1.0813333333333333</v>
      </c>
      <c r="P3428" s="8">
        <f>Table2[[#This Row],[pledged]]/Table2[[#This Row],[backers_count]]</f>
        <v>46.609195402298852</v>
      </c>
      <c r="Q3428" t="str">
        <f>LEFT(Table2[[#This Row],[Category and Sub-Category]],FIND("/",Table2[[#This Row],[Category and Sub-Category]],1)-1)</f>
        <v>theater</v>
      </c>
      <c r="R3428" t="str">
        <f>RIGHT(Table2[[#This Row],[Category and Sub-Category]],LEN(Table2[[#This Row],[Category and Sub-Category]])-FIND("/",Table2[[#This Row],[Category and Sub-Category]],1))</f>
        <v>plays</v>
      </c>
      <c r="S3428" s="13">
        <f>(((Table2[[#This Row],[launched_at]]/60)/60)/24)+DATE(1970,1,1)</f>
        <v>41884.056747685187</v>
      </c>
      <c r="T3428" s="13">
        <f>(((Table2[[#This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Table2[[#This Row],[pledged]]/Table2[[#This Row],[goal]]</f>
        <v>1</v>
      </c>
      <c r="P3429" s="8">
        <f>Table2[[#This Row],[pledged]]/Table2[[#This Row],[backers_count]]</f>
        <v>51.724137931034484</v>
      </c>
      <c r="Q3429" t="str">
        <f>LEFT(Table2[[#This Row],[Category and Sub-Category]],FIND("/",Table2[[#This Row],[Category and Sub-Category]],1)-1)</f>
        <v>theater</v>
      </c>
      <c r="R3429" t="str">
        <f>RIGHT(Table2[[#This Row],[Category and Sub-Category]],LEN(Table2[[#This Row],[Category and Sub-Category]])-FIND("/",Table2[[#This Row],[Category and Sub-Category]],1))</f>
        <v>plays</v>
      </c>
      <c r="S3429" s="13">
        <f>(((Table2[[#This Row],[launched_at]]/60)/60)/24)+DATE(1970,1,1)</f>
        <v>41792.645277777774</v>
      </c>
      <c r="T3429" s="13">
        <f>(((Table2[[#This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Table2[[#This Row],[pledged]]/Table2[[#This Row],[goal]]</f>
        <v>1.0275000000000001</v>
      </c>
      <c r="P3430" s="8">
        <f>Table2[[#This Row],[pledged]]/Table2[[#This Row],[backers_count]]</f>
        <v>40.294117647058826</v>
      </c>
      <c r="Q3430" t="str">
        <f>LEFT(Table2[[#This Row],[Category and Sub-Category]],FIND("/",Table2[[#This Row],[Category and Sub-Category]],1)-1)</f>
        <v>theater</v>
      </c>
      <c r="R3430" t="str">
        <f>RIGHT(Table2[[#This Row],[Category and Sub-Category]],LEN(Table2[[#This Row],[Category and Sub-Category]])-FIND("/",Table2[[#This Row],[Category and Sub-Category]],1))</f>
        <v>plays</v>
      </c>
      <c r="S3430" s="13">
        <f>(((Table2[[#This Row],[launched_at]]/60)/60)/24)+DATE(1970,1,1)</f>
        <v>42038.720451388886</v>
      </c>
      <c r="T3430" s="13">
        <f>(((Table2[[#This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Table2[[#This Row],[pledged]]/Table2[[#This Row],[goal]]</f>
        <v>1.3</v>
      </c>
      <c r="P3431" s="8">
        <f>Table2[[#This Row],[pledged]]/Table2[[#This Row],[backers_count]]</f>
        <v>16.25</v>
      </c>
      <c r="Q3431" t="str">
        <f>LEFT(Table2[[#This Row],[Category and Sub-Category]],FIND("/",Table2[[#This Row],[Category and Sub-Category]],1)-1)</f>
        <v>theater</v>
      </c>
      <c r="R3431" t="str">
        <f>RIGHT(Table2[[#This Row],[Category and Sub-Category]],LEN(Table2[[#This Row],[Category and Sub-Category]])-FIND("/",Table2[[#This Row],[Category and Sub-Category]],1))</f>
        <v>plays</v>
      </c>
      <c r="S3431" s="13">
        <f>(((Table2[[#This Row],[launched_at]]/60)/60)/24)+DATE(1970,1,1)</f>
        <v>42662.021539351852</v>
      </c>
      <c r="T3431" s="13">
        <f>(((Table2[[#This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Table2[[#This Row],[pledged]]/Table2[[#This Row],[goal]]</f>
        <v>1.0854949999999999</v>
      </c>
      <c r="P3432" s="8">
        <f>Table2[[#This Row],[pledged]]/Table2[[#This Row],[backers_count]]</f>
        <v>30.152638888888887</v>
      </c>
      <c r="Q3432" t="str">
        <f>LEFT(Table2[[#This Row],[Category and Sub-Category]],FIND("/",Table2[[#This Row],[Category and Sub-Category]],1)-1)</f>
        <v>theater</v>
      </c>
      <c r="R3432" t="str">
        <f>RIGHT(Table2[[#This Row],[Category and Sub-Category]],LEN(Table2[[#This Row],[Category and Sub-Category]])-FIND("/",Table2[[#This Row],[Category and Sub-Category]],1))</f>
        <v>plays</v>
      </c>
      <c r="S3432" s="13">
        <f>(((Table2[[#This Row],[launched_at]]/60)/60)/24)+DATE(1970,1,1)</f>
        <v>41820.945613425924</v>
      </c>
      <c r="T3432" s="13">
        <f>(((Table2[[#This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Table2[[#This Row],[pledged]]/Table2[[#This Row],[goal]]</f>
        <v>1</v>
      </c>
      <c r="P3433" s="8">
        <f>Table2[[#This Row],[pledged]]/Table2[[#This Row],[backers_count]]</f>
        <v>95.238095238095241</v>
      </c>
      <c r="Q3433" t="str">
        <f>LEFT(Table2[[#This Row],[Category and Sub-Category]],FIND("/",Table2[[#This Row],[Category and Sub-Category]],1)-1)</f>
        <v>theater</v>
      </c>
      <c r="R3433" t="str">
        <f>RIGHT(Table2[[#This Row],[Category and Sub-Category]],LEN(Table2[[#This Row],[Category and Sub-Category]])-FIND("/",Table2[[#This Row],[Category and Sub-Category]],1))</f>
        <v>plays</v>
      </c>
      <c r="S3433" s="13">
        <f>(((Table2[[#This Row],[launched_at]]/60)/60)/24)+DATE(1970,1,1)</f>
        <v>41839.730937500004</v>
      </c>
      <c r="T3433" s="13">
        <f>(((Table2[[#This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Table2[[#This Row],[pledged]]/Table2[[#This Row],[goal]]</f>
        <v>1.0965</v>
      </c>
      <c r="P3434" s="8">
        <f>Table2[[#This Row],[pledged]]/Table2[[#This Row],[backers_count]]</f>
        <v>52.214285714285715</v>
      </c>
      <c r="Q3434" t="str">
        <f>LEFT(Table2[[#This Row],[Category and Sub-Category]],FIND("/",Table2[[#This Row],[Category and Sub-Category]],1)-1)</f>
        <v>theater</v>
      </c>
      <c r="R3434" t="str">
        <f>RIGHT(Table2[[#This Row],[Category and Sub-Category]],LEN(Table2[[#This Row],[Category and Sub-Category]])-FIND("/",Table2[[#This Row],[Category and Sub-Category]],1))</f>
        <v>plays</v>
      </c>
      <c r="S3434" s="13">
        <f>(((Table2[[#This Row],[launched_at]]/60)/60)/24)+DATE(1970,1,1)</f>
        <v>42380.581180555557</v>
      </c>
      <c r="T3434" s="13">
        <f>(((Table2[[#This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Table2[[#This Row],[pledged]]/Table2[[#This Row],[goal]]</f>
        <v>1.0026315789473683</v>
      </c>
      <c r="P3435" s="8">
        <f>Table2[[#This Row],[pledged]]/Table2[[#This Row],[backers_count]]</f>
        <v>134.1549295774648</v>
      </c>
      <c r="Q3435" t="str">
        <f>LEFT(Table2[[#This Row],[Category and Sub-Category]],FIND("/",Table2[[#This Row],[Category and Sub-Category]],1)-1)</f>
        <v>theater</v>
      </c>
      <c r="R3435" t="str">
        <f>RIGHT(Table2[[#This Row],[Category and Sub-Category]],LEN(Table2[[#This Row],[Category and Sub-Category]])-FIND("/",Table2[[#This Row],[Category and Sub-Category]],1))</f>
        <v>plays</v>
      </c>
      <c r="S3435" s="13">
        <f>(((Table2[[#This Row],[launched_at]]/60)/60)/24)+DATE(1970,1,1)</f>
        <v>41776.063136574077</v>
      </c>
      <c r="T3435" s="13">
        <f>(((Table2[[#This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Table2[[#This Row],[pledged]]/Table2[[#This Row],[goal]]</f>
        <v>1.0555000000000001</v>
      </c>
      <c r="P3436" s="8">
        <f>Table2[[#This Row],[pledged]]/Table2[[#This Row],[backers_count]]</f>
        <v>62.827380952380949</v>
      </c>
      <c r="Q3436" t="str">
        <f>LEFT(Table2[[#This Row],[Category and Sub-Category]],FIND("/",Table2[[#This Row],[Category and Sub-Category]],1)-1)</f>
        <v>theater</v>
      </c>
      <c r="R3436" t="str">
        <f>RIGHT(Table2[[#This Row],[Category and Sub-Category]],LEN(Table2[[#This Row],[Category and Sub-Category]])-FIND("/",Table2[[#This Row],[Category and Sub-Category]],1))</f>
        <v>plays</v>
      </c>
      <c r="S3436" s="13">
        <f>(((Table2[[#This Row],[launched_at]]/60)/60)/24)+DATE(1970,1,1)</f>
        <v>41800.380428240744</v>
      </c>
      <c r="T3436" s="13">
        <f>(((Table2[[#This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Table2[[#This Row],[pledged]]/Table2[[#This Row],[goal]]</f>
        <v>1.1200000000000001</v>
      </c>
      <c r="P3437" s="8">
        <f>Table2[[#This Row],[pledged]]/Table2[[#This Row],[backers_count]]</f>
        <v>58.94736842105263</v>
      </c>
      <c r="Q3437" t="str">
        <f>LEFT(Table2[[#This Row],[Category and Sub-Category]],FIND("/",Table2[[#This Row],[Category and Sub-Category]],1)-1)</f>
        <v>theater</v>
      </c>
      <c r="R3437" t="str">
        <f>RIGHT(Table2[[#This Row],[Category and Sub-Category]],LEN(Table2[[#This Row],[Category and Sub-Category]])-FIND("/",Table2[[#This Row],[Category and Sub-Category]],1))</f>
        <v>plays</v>
      </c>
      <c r="S3437" s="13">
        <f>(((Table2[[#This Row],[launched_at]]/60)/60)/24)+DATE(1970,1,1)</f>
        <v>42572.61681712963</v>
      </c>
      <c r="T3437" s="13">
        <f>(((Table2[[#This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Table2[[#This Row],[pledged]]/Table2[[#This Row],[goal]]</f>
        <v>1.0589999999999999</v>
      </c>
      <c r="P3438" s="8">
        <f>Table2[[#This Row],[pledged]]/Table2[[#This Row],[backers_count]]</f>
        <v>143.1081081081081</v>
      </c>
      <c r="Q3438" t="str">
        <f>LEFT(Table2[[#This Row],[Category and Sub-Category]],FIND("/",Table2[[#This Row],[Category and Sub-Category]],1)-1)</f>
        <v>theater</v>
      </c>
      <c r="R3438" t="str">
        <f>RIGHT(Table2[[#This Row],[Category and Sub-Category]],LEN(Table2[[#This Row],[Category and Sub-Category]])-FIND("/",Table2[[#This Row],[Category and Sub-Category]],1))</f>
        <v>plays</v>
      </c>
      <c r="S3438" s="13">
        <f>(((Table2[[#This Row],[launched_at]]/60)/60)/24)+DATE(1970,1,1)</f>
        <v>41851.541585648149</v>
      </c>
      <c r="T3438" s="13">
        <f>(((Table2[[#This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Table2[[#This Row],[pledged]]/Table2[[#This Row],[goal]]</f>
        <v>1.01</v>
      </c>
      <c r="P3439" s="8">
        <f>Table2[[#This Row],[pledged]]/Table2[[#This Row],[backers_count]]</f>
        <v>84.166666666666671</v>
      </c>
      <c r="Q3439" t="str">
        <f>LEFT(Table2[[#This Row],[Category and Sub-Category]],FIND("/",Table2[[#This Row],[Category and Sub-Category]],1)-1)</f>
        <v>theater</v>
      </c>
      <c r="R3439" t="str">
        <f>RIGHT(Table2[[#This Row],[Category and Sub-Category]],LEN(Table2[[#This Row],[Category and Sub-Category]])-FIND("/",Table2[[#This Row],[Category and Sub-Category]],1))</f>
        <v>plays</v>
      </c>
      <c r="S3439" s="13">
        <f>(((Table2[[#This Row],[launched_at]]/60)/60)/24)+DATE(1970,1,1)</f>
        <v>42205.710879629631</v>
      </c>
      <c r="T3439" s="13">
        <f>(((Table2[[#This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Table2[[#This Row],[pledged]]/Table2[[#This Row],[goal]]</f>
        <v>1.042</v>
      </c>
      <c r="P3440" s="8">
        <f>Table2[[#This Row],[pledged]]/Table2[[#This Row],[backers_count]]</f>
        <v>186.07142857142858</v>
      </c>
      <c r="Q3440" t="str">
        <f>LEFT(Table2[[#This Row],[Category and Sub-Category]],FIND("/",Table2[[#This Row],[Category and Sub-Category]],1)-1)</f>
        <v>theater</v>
      </c>
      <c r="R3440" t="str">
        <f>RIGHT(Table2[[#This Row],[Category and Sub-Category]],LEN(Table2[[#This Row],[Category and Sub-Category]])-FIND("/",Table2[[#This Row],[Category and Sub-Category]],1))</f>
        <v>plays</v>
      </c>
      <c r="S3440" s="13">
        <f>(((Table2[[#This Row],[launched_at]]/60)/60)/24)+DATE(1970,1,1)</f>
        <v>42100.927858796291</v>
      </c>
      <c r="T3440" s="13">
        <f>(((Table2[[#This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Table2[[#This Row],[pledged]]/Table2[[#This Row],[goal]]</f>
        <v>1.3467833333333334</v>
      </c>
      <c r="P3441" s="8">
        <f>Table2[[#This Row],[pledged]]/Table2[[#This Row],[backers_count]]</f>
        <v>89.785555555555561</v>
      </c>
      <c r="Q3441" t="str">
        <f>LEFT(Table2[[#This Row],[Category and Sub-Category]],FIND("/",Table2[[#This Row],[Category and Sub-Category]],1)-1)</f>
        <v>theater</v>
      </c>
      <c r="R3441" t="str">
        <f>RIGHT(Table2[[#This Row],[Category and Sub-Category]],LEN(Table2[[#This Row],[Category and Sub-Category]])-FIND("/",Table2[[#This Row],[Category and Sub-Category]],1))</f>
        <v>plays</v>
      </c>
      <c r="S3441" s="13">
        <f>(((Table2[[#This Row],[launched_at]]/60)/60)/24)+DATE(1970,1,1)</f>
        <v>42374.911226851851</v>
      </c>
      <c r="T3441" s="13">
        <f>(((Table2[[#This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Table2[[#This Row],[pledged]]/Table2[[#This Row],[goal]]</f>
        <v>1.052184</v>
      </c>
      <c r="P3442" s="8">
        <f>Table2[[#This Row],[pledged]]/Table2[[#This Row],[backers_count]]</f>
        <v>64.157560975609755</v>
      </c>
      <c r="Q3442" t="str">
        <f>LEFT(Table2[[#This Row],[Category and Sub-Category]],FIND("/",Table2[[#This Row],[Category and Sub-Category]],1)-1)</f>
        <v>theater</v>
      </c>
      <c r="R3442" t="str">
        <f>RIGHT(Table2[[#This Row],[Category and Sub-Category]],LEN(Table2[[#This Row],[Category and Sub-Category]])-FIND("/",Table2[[#This Row],[Category and Sub-Category]],1))</f>
        <v>plays</v>
      </c>
      <c r="S3442" s="13">
        <f>(((Table2[[#This Row],[launched_at]]/60)/60)/24)+DATE(1970,1,1)</f>
        <v>41809.12300925926</v>
      </c>
      <c r="T3442" s="13">
        <f>(((Table2[[#This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Table2[[#This Row],[pledged]]/Table2[[#This Row],[goal]]</f>
        <v>1.026</v>
      </c>
      <c r="P3443" s="8">
        <f>Table2[[#This Row],[pledged]]/Table2[[#This Row],[backers_count]]</f>
        <v>59.651162790697676</v>
      </c>
      <c r="Q3443" t="str">
        <f>LEFT(Table2[[#This Row],[Category and Sub-Category]],FIND("/",Table2[[#This Row],[Category and Sub-Category]],1)-1)</f>
        <v>theater</v>
      </c>
      <c r="R3443" t="str">
        <f>RIGHT(Table2[[#This Row],[Category and Sub-Category]],LEN(Table2[[#This Row],[Category and Sub-Category]])-FIND("/",Table2[[#This Row],[Category and Sub-Category]],1))</f>
        <v>plays</v>
      </c>
      <c r="S3443" s="13">
        <f>(((Table2[[#This Row],[launched_at]]/60)/60)/24)+DATE(1970,1,1)</f>
        <v>42294.429641203707</v>
      </c>
      <c r="T3443" s="13">
        <f>(((Table2[[#This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Table2[[#This Row],[pledged]]/Table2[[#This Row],[goal]]</f>
        <v>1</v>
      </c>
      <c r="P3444" s="8">
        <f>Table2[[#This Row],[pledged]]/Table2[[#This Row],[backers_count]]</f>
        <v>31.25</v>
      </c>
      <c r="Q3444" t="str">
        <f>LEFT(Table2[[#This Row],[Category and Sub-Category]],FIND("/",Table2[[#This Row],[Category and Sub-Category]],1)-1)</f>
        <v>theater</v>
      </c>
      <c r="R3444" t="str">
        <f>RIGHT(Table2[[#This Row],[Category and Sub-Category]],LEN(Table2[[#This Row],[Category and Sub-Category]])-FIND("/",Table2[[#This Row],[Category and Sub-Category]],1))</f>
        <v>plays</v>
      </c>
      <c r="S3444" s="13">
        <f>(((Table2[[#This Row],[launched_at]]/60)/60)/24)+DATE(1970,1,1)</f>
        <v>42124.841111111105</v>
      </c>
      <c r="T3444" s="13">
        <f>(((Table2[[#This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Table2[[#This Row],[pledged]]/Table2[[#This Row],[goal]]</f>
        <v>1.855</v>
      </c>
      <c r="P3445" s="8">
        <f>Table2[[#This Row],[pledged]]/Table2[[#This Row],[backers_count]]</f>
        <v>41.222222222222221</v>
      </c>
      <c r="Q3445" t="str">
        <f>LEFT(Table2[[#This Row],[Category and Sub-Category]],FIND("/",Table2[[#This Row],[Category and Sub-Category]],1)-1)</f>
        <v>theater</v>
      </c>
      <c r="R3445" t="str">
        <f>RIGHT(Table2[[#This Row],[Category and Sub-Category]],LEN(Table2[[#This Row],[Category and Sub-Category]])-FIND("/",Table2[[#This Row],[Category and Sub-Category]],1))</f>
        <v>plays</v>
      </c>
      <c r="S3445" s="13">
        <f>(((Table2[[#This Row],[launched_at]]/60)/60)/24)+DATE(1970,1,1)</f>
        <v>41861.524837962963</v>
      </c>
      <c r="T3445" s="13">
        <f>(((Table2[[#This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Table2[[#This Row],[pledged]]/Table2[[#This Row],[goal]]</f>
        <v>2.89</v>
      </c>
      <c r="P3446" s="8">
        <f>Table2[[#This Row],[pledged]]/Table2[[#This Row],[backers_count]]</f>
        <v>43.35</v>
      </c>
      <c r="Q3446" t="str">
        <f>LEFT(Table2[[#This Row],[Category and Sub-Category]],FIND("/",Table2[[#This Row],[Category and Sub-Category]],1)-1)</f>
        <v>theater</v>
      </c>
      <c r="R3446" t="str">
        <f>RIGHT(Table2[[#This Row],[Category and Sub-Category]],LEN(Table2[[#This Row],[Category and Sub-Category]])-FIND("/",Table2[[#This Row],[Category and Sub-Category]],1))</f>
        <v>plays</v>
      </c>
      <c r="S3446" s="13">
        <f>(((Table2[[#This Row],[launched_at]]/60)/60)/24)+DATE(1970,1,1)</f>
        <v>42521.291504629626</v>
      </c>
      <c r="T3446" s="13">
        <f>(((Table2[[#This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Table2[[#This Row],[pledged]]/Table2[[#This Row],[goal]]</f>
        <v>1</v>
      </c>
      <c r="P3447" s="8">
        <f>Table2[[#This Row],[pledged]]/Table2[[#This Row],[backers_count]]</f>
        <v>64.516129032258064</v>
      </c>
      <c r="Q3447" t="str">
        <f>LEFT(Table2[[#This Row],[Category and Sub-Category]],FIND("/",Table2[[#This Row],[Category and Sub-Category]],1)-1)</f>
        <v>theater</v>
      </c>
      <c r="R3447" t="str">
        <f>RIGHT(Table2[[#This Row],[Category and Sub-Category]],LEN(Table2[[#This Row],[Category and Sub-Category]])-FIND("/",Table2[[#This Row],[Category and Sub-Category]],1))</f>
        <v>plays</v>
      </c>
      <c r="S3447" s="13">
        <f>(((Table2[[#This Row],[launched_at]]/60)/60)/24)+DATE(1970,1,1)</f>
        <v>42272.530509259261</v>
      </c>
      <c r="T3447" s="13">
        <f>(((Table2[[#This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Table2[[#This Row],[pledged]]/Table2[[#This Row],[goal]]</f>
        <v>1.0820000000000001</v>
      </c>
      <c r="P3448" s="8">
        <f>Table2[[#This Row],[pledged]]/Table2[[#This Row],[backers_count]]</f>
        <v>43.28</v>
      </c>
      <c r="Q3448" t="str">
        <f>LEFT(Table2[[#This Row],[Category and Sub-Category]],FIND("/",Table2[[#This Row],[Category and Sub-Category]],1)-1)</f>
        <v>theater</v>
      </c>
      <c r="R3448" t="str">
        <f>RIGHT(Table2[[#This Row],[Category and Sub-Category]],LEN(Table2[[#This Row],[Category and Sub-Category]])-FIND("/",Table2[[#This Row],[Category and Sub-Category]],1))</f>
        <v>plays</v>
      </c>
      <c r="S3448" s="13">
        <f>(((Table2[[#This Row],[launched_at]]/60)/60)/24)+DATE(1970,1,1)</f>
        <v>42016.832465277781</v>
      </c>
      <c r="T3448" s="13">
        <f>(((Table2[[#This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Table2[[#This Row],[pledged]]/Table2[[#This Row],[goal]]</f>
        <v>1.0780000000000001</v>
      </c>
      <c r="P3449" s="8">
        <f>Table2[[#This Row],[pledged]]/Table2[[#This Row],[backers_count]]</f>
        <v>77</v>
      </c>
      <c r="Q3449" t="str">
        <f>LEFT(Table2[[#This Row],[Category and Sub-Category]],FIND("/",Table2[[#This Row],[Category and Sub-Category]],1)-1)</f>
        <v>theater</v>
      </c>
      <c r="R3449" t="str">
        <f>RIGHT(Table2[[#This Row],[Category and Sub-Category]],LEN(Table2[[#This Row],[Category and Sub-Category]])-FIND("/",Table2[[#This Row],[Category and Sub-Category]],1))</f>
        <v>plays</v>
      </c>
      <c r="S3449" s="13">
        <f>(((Table2[[#This Row],[launched_at]]/60)/60)/24)+DATE(1970,1,1)</f>
        <v>42402.889027777783</v>
      </c>
      <c r="T3449" s="13">
        <f>(((Table2[[#This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Table2[[#This Row],[pledged]]/Table2[[#This Row],[goal]]</f>
        <v>1.0976190476190477</v>
      </c>
      <c r="P3450" s="8">
        <f>Table2[[#This Row],[pledged]]/Table2[[#This Row],[backers_count]]</f>
        <v>51.222222222222221</v>
      </c>
      <c r="Q3450" t="str">
        <f>LEFT(Table2[[#This Row],[Category and Sub-Category]],FIND("/",Table2[[#This Row],[Category and Sub-Category]],1)-1)</f>
        <v>theater</v>
      </c>
      <c r="R3450" t="str">
        <f>RIGHT(Table2[[#This Row],[Category and Sub-Category]],LEN(Table2[[#This Row],[Category and Sub-Category]])-FIND("/",Table2[[#This Row],[Category and Sub-Category]],1))</f>
        <v>plays</v>
      </c>
      <c r="S3450" s="13">
        <f>(((Table2[[#This Row],[launched_at]]/60)/60)/24)+DATE(1970,1,1)</f>
        <v>41960.119085648148</v>
      </c>
      <c r="T3450" s="13">
        <f>(((Table2[[#This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Table2[[#This Row],[pledged]]/Table2[[#This Row],[goal]]</f>
        <v>1.70625</v>
      </c>
      <c r="P3451" s="8">
        <f>Table2[[#This Row],[pledged]]/Table2[[#This Row],[backers_count]]</f>
        <v>68.25</v>
      </c>
      <c r="Q3451" t="str">
        <f>LEFT(Table2[[#This Row],[Category and Sub-Category]],FIND("/",Table2[[#This Row],[Category and Sub-Category]],1)-1)</f>
        <v>theater</v>
      </c>
      <c r="R3451" t="str">
        <f>RIGHT(Table2[[#This Row],[Category and Sub-Category]],LEN(Table2[[#This Row],[Category and Sub-Category]])-FIND("/",Table2[[#This Row],[Category and Sub-Category]],1))</f>
        <v>plays</v>
      </c>
      <c r="S3451" s="13">
        <f>(((Table2[[#This Row],[launched_at]]/60)/60)/24)+DATE(1970,1,1)</f>
        <v>42532.052523148144</v>
      </c>
      <c r="T3451" s="13">
        <f>(((Table2[[#This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Table2[[#This Row],[pledged]]/Table2[[#This Row],[goal]]</f>
        <v>1.52</v>
      </c>
      <c r="P3452" s="8">
        <f>Table2[[#This Row],[pledged]]/Table2[[#This Row],[backers_count]]</f>
        <v>19.487179487179485</v>
      </c>
      <c r="Q3452" t="str">
        <f>LEFT(Table2[[#This Row],[Category and Sub-Category]],FIND("/",Table2[[#This Row],[Category and Sub-Category]],1)-1)</f>
        <v>theater</v>
      </c>
      <c r="R3452" t="str">
        <f>RIGHT(Table2[[#This Row],[Category and Sub-Category]],LEN(Table2[[#This Row],[Category and Sub-Category]])-FIND("/",Table2[[#This Row],[Category and Sub-Category]],1))</f>
        <v>plays</v>
      </c>
      <c r="S3452" s="13">
        <f>(((Table2[[#This Row],[launched_at]]/60)/60)/24)+DATE(1970,1,1)</f>
        <v>42036.704525462963</v>
      </c>
      <c r="T3452" s="13">
        <f>(((Table2[[#This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Table2[[#This Row],[pledged]]/Table2[[#This Row],[goal]]</f>
        <v>1.0123076923076924</v>
      </c>
      <c r="P3453" s="8">
        <f>Table2[[#This Row],[pledged]]/Table2[[#This Row],[backers_count]]</f>
        <v>41.125</v>
      </c>
      <c r="Q3453" t="str">
        <f>LEFT(Table2[[#This Row],[Category and Sub-Category]],FIND("/",Table2[[#This Row],[Category and Sub-Category]],1)-1)</f>
        <v>theater</v>
      </c>
      <c r="R3453" t="str">
        <f>RIGHT(Table2[[#This Row],[Category and Sub-Category]],LEN(Table2[[#This Row],[Category and Sub-Category]])-FIND("/",Table2[[#This Row],[Category and Sub-Category]],1))</f>
        <v>plays</v>
      </c>
      <c r="S3453" s="13">
        <f>(((Table2[[#This Row],[launched_at]]/60)/60)/24)+DATE(1970,1,1)</f>
        <v>42088.723692129628</v>
      </c>
      <c r="T3453" s="13">
        <f>(((Table2[[#This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Table2[[#This Row],[pledged]]/Table2[[#This Row],[goal]]</f>
        <v>1.532</v>
      </c>
      <c r="P3454" s="8">
        <f>Table2[[#This Row],[pledged]]/Table2[[#This Row],[backers_count]]</f>
        <v>41.405405405405403</v>
      </c>
      <c r="Q3454" t="str">
        <f>LEFT(Table2[[#This Row],[Category and Sub-Category]],FIND("/",Table2[[#This Row],[Category and Sub-Category]],1)-1)</f>
        <v>theater</v>
      </c>
      <c r="R3454" t="str">
        <f>RIGHT(Table2[[#This Row],[Category and Sub-Category]],LEN(Table2[[#This Row],[Category and Sub-Category]])-FIND("/",Table2[[#This Row],[Category and Sub-Category]],1))</f>
        <v>plays</v>
      </c>
      <c r="S3454" s="13">
        <f>(((Table2[[#This Row],[launched_at]]/60)/60)/24)+DATE(1970,1,1)</f>
        <v>41820.639189814814</v>
      </c>
      <c r="T3454" s="13">
        <f>(((Table2[[#This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Table2[[#This Row],[pledged]]/Table2[[#This Row],[goal]]</f>
        <v>1.2833333333333334</v>
      </c>
      <c r="P3455" s="8">
        <f>Table2[[#This Row],[pledged]]/Table2[[#This Row],[backers_count]]</f>
        <v>27.5</v>
      </c>
      <c r="Q3455" t="str">
        <f>LEFT(Table2[[#This Row],[Category and Sub-Category]],FIND("/",Table2[[#This Row],[Category and Sub-Category]],1)-1)</f>
        <v>theater</v>
      </c>
      <c r="R3455" t="str">
        <f>RIGHT(Table2[[#This Row],[Category and Sub-Category]],LEN(Table2[[#This Row],[Category and Sub-Category]])-FIND("/",Table2[[#This Row],[Category and Sub-Category]],1))</f>
        <v>plays</v>
      </c>
      <c r="S3455" s="13">
        <f>(((Table2[[#This Row],[launched_at]]/60)/60)/24)+DATE(1970,1,1)</f>
        <v>42535.97865740741</v>
      </c>
      <c r="T3455" s="13">
        <f>(((Table2[[#This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Table2[[#This Row],[pledged]]/Table2[[#This Row],[goal]]</f>
        <v>1.0071428571428571</v>
      </c>
      <c r="P3456" s="8">
        <f>Table2[[#This Row],[pledged]]/Table2[[#This Row],[backers_count]]</f>
        <v>33.571428571428569</v>
      </c>
      <c r="Q3456" t="str">
        <f>LEFT(Table2[[#This Row],[Category and Sub-Category]],FIND("/",Table2[[#This Row],[Category and Sub-Category]],1)-1)</f>
        <v>theater</v>
      </c>
      <c r="R3456" t="str">
        <f>RIGHT(Table2[[#This Row],[Category and Sub-Category]],LEN(Table2[[#This Row],[Category and Sub-Category]])-FIND("/",Table2[[#This Row],[Category and Sub-Category]],1))</f>
        <v>plays</v>
      </c>
      <c r="S3456" s="13">
        <f>(((Table2[[#This Row],[launched_at]]/60)/60)/24)+DATE(1970,1,1)</f>
        <v>41821.698599537034</v>
      </c>
      <c r="T3456" s="13">
        <f>(((Table2[[#This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Table2[[#This Row],[pledged]]/Table2[[#This Row],[goal]]</f>
        <v>1.0065</v>
      </c>
      <c r="P3457" s="8">
        <f>Table2[[#This Row],[pledged]]/Table2[[#This Row],[backers_count]]</f>
        <v>145.86956521739131</v>
      </c>
      <c r="Q3457" t="str">
        <f>LEFT(Table2[[#This Row],[Category and Sub-Category]],FIND("/",Table2[[#This Row],[Category and Sub-Category]],1)-1)</f>
        <v>theater</v>
      </c>
      <c r="R3457" t="str">
        <f>RIGHT(Table2[[#This Row],[Category and Sub-Category]],LEN(Table2[[#This Row],[Category and Sub-Category]])-FIND("/",Table2[[#This Row],[Category and Sub-Category]],1))</f>
        <v>plays</v>
      </c>
      <c r="S3457" s="13">
        <f>(((Table2[[#This Row],[launched_at]]/60)/60)/24)+DATE(1970,1,1)</f>
        <v>42626.7503125</v>
      </c>
      <c r="T3457" s="13">
        <f>(((Table2[[#This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Table2[[#This Row],[pledged]]/Table2[[#This Row],[goal]]</f>
        <v>1.913</v>
      </c>
      <c r="P3458" s="8">
        <f>Table2[[#This Row],[pledged]]/Table2[[#This Row],[backers_count]]</f>
        <v>358.6875</v>
      </c>
      <c r="Q3458" t="str">
        <f>LEFT(Table2[[#This Row],[Category and Sub-Category]],FIND("/",Table2[[#This Row],[Category and Sub-Category]],1)-1)</f>
        <v>theater</v>
      </c>
      <c r="R3458" t="str">
        <f>RIGHT(Table2[[#This Row],[Category and Sub-Category]],LEN(Table2[[#This Row],[Category and Sub-Category]])-FIND("/",Table2[[#This Row],[Category and Sub-Category]],1))</f>
        <v>plays</v>
      </c>
      <c r="S3458" s="13">
        <f>(((Table2[[#This Row],[launched_at]]/60)/60)/24)+DATE(1970,1,1)</f>
        <v>41821.205636574072</v>
      </c>
      <c r="T3458" s="13">
        <f>(((Table2[[#This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Table2[[#This Row],[pledged]]/Table2[[#This Row],[goal]]</f>
        <v>1.4019999999999999</v>
      </c>
      <c r="P3459" s="8">
        <f>Table2[[#This Row],[pledged]]/Table2[[#This Row],[backers_count]]</f>
        <v>50.981818181818184</v>
      </c>
      <c r="Q3459" t="str">
        <f>LEFT(Table2[[#This Row],[Category and Sub-Category]],FIND("/",Table2[[#This Row],[Category and Sub-Category]],1)-1)</f>
        <v>theater</v>
      </c>
      <c r="R3459" t="str">
        <f>RIGHT(Table2[[#This Row],[Category and Sub-Category]],LEN(Table2[[#This Row],[Category and Sub-Category]])-FIND("/",Table2[[#This Row],[Category and Sub-Category]],1))</f>
        <v>plays</v>
      </c>
      <c r="S3459" s="13">
        <f>(((Table2[[#This Row],[launched_at]]/60)/60)/24)+DATE(1970,1,1)</f>
        <v>42016.706678240742</v>
      </c>
      <c r="T3459" s="13">
        <f>(((Table2[[#This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Table2[[#This Row],[pledged]]/Table2[[#This Row],[goal]]</f>
        <v>1.2433537832310839</v>
      </c>
      <c r="P3460" s="8">
        <f>Table2[[#This Row],[pledged]]/Table2[[#This Row],[backers_count]]</f>
        <v>45.037037037037038</v>
      </c>
      <c r="Q3460" t="str">
        <f>LEFT(Table2[[#This Row],[Category and Sub-Category]],FIND("/",Table2[[#This Row],[Category and Sub-Category]],1)-1)</f>
        <v>theater</v>
      </c>
      <c r="R3460" t="str">
        <f>RIGHT(Table2[[#This Row],[Category and Sub-Category]],LEN(Table2[[#This Row],[Category and Sub-Category]])-FIND("/",Table2[[#This Row],[Category and Sub-Category]],1))</f>
        <v>plays</v>
      </c>
      <c r="S3460" s="13">
        <f>(((Table2[[#This Row],[launched_at]]/60)/60)/24)+DATE(1970,1,1)</f>
        <v>42011.202581018515</v>
      </c>
      <c r="T3460" s="13">
        <f>(((Table2[[#This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Table2[[#This Row],[pledged]]/Table2[[#This Row],[goal]]</f>
        <v>1.262</v>
      </c>
      <c r="P3461" s="8">
        <f>Table2[[#This Row],[pledged]]/Table2[[#This Row],[backers_count]]</f>
        <v>17.527777777777779</v>
      </c>
      <c r="Q3461" t="str">
        <f>LEFT(Table2[[#This Row],[Category and Sub-Category]],FIND("/",Table2[[#This Row],[Category and Sub-Category]],1)-1)</f>
        <v>theater</v>
      </c>
      <c r="R3461" t="str">
        <f>RIGHT(Table2[[#This Row],[Category and Sub-Category]],LEN(Table2[[#This Row],[Category and Sub-Category]])-FIND("/",Table2[[#This Row],[Category and Sub-Category]],1))</f>
        <v>plays</v>
      </c>
      <c r="S3461" s="13">
        <f>(((Table2[[#This Row],[launched_at]]/60)/60)/24)+DATE(1970,1,1)</f>
        <v>42480.479861111111</v>
      </c>
      <c r="T3461" s="13">
        <f>(((Table2[[#This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Table2[[#This Row],[pledged]]/Table2[[#This Row],[goal]]</f>
        <v>1.9</v>
      </c>
      <c r="P3462" s="8">
        <f>Table2[[#This Row],[pledged]]/Table2[[#This Row],[backers_count]]</f>
        <v>50</v>
      </c>
      <c r="Q3462" t="str">
        <f>LEFT(Table2[[#This Row],[Category and Sub-Category]],FIND("/",Table2[[#This Row],[Category and Sub-Category]],1)-1)</f>
        <v>theater</v>
      </c>
      <c r="R3462" t="str">
        <f>RIGHT(Table2[[#This Row],[Category and Sub-Category]],LEN(Table2[[#This Row],[Category and Sub-Category]])-FIND("/",Table2[[#This Row],[Category and Sub-Category]],1))</f>
        <v>plays</v>
      </c>
      <c r="S3462" s="13">
        <f>(((Table2[[#This Row],[launched_at]]/60)/60)/24)+DATE(1970,1,1)</f>
        <v>41852.527222222219</v>
      </c>
      <c r="T3462" s="13">
        <f>(((Table2[[#This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Table2[[#This Row],[pledged]]/Table2[[#This Row],[goal]]</f>
        <v>1.39</v>
      </c>
      <c r="P3463" s="8">
        <f>Table2[[#This Row],[pledged]]/Table2[[#This Row],[backers_count]]</f>
        <v>57.916666666666664</v>
      </c>
      <c r="Q3463" t="str">
        <f>LEFT(Table2[[#This Row],[Category and Sub-Category]],FIND("/",Table2[[#This Row],[Category and Sub-Category]],1)-1)</f>
        <v>theater</v>
      </c>
      <c r="R3463" t="str">
        <f>RIGHT(Table2[[#This Row],[Category and Sub-Category]],LEN(Table2[[#This Row],[Category and Sub-Category]])-FIND("/",Table2[[#This Row],[Category and Sub-Category]],1))</f>
        <v>plays</v>
      </c>
      <c r="S3463" s="13">
        <f>(((Table2[[#This Row],[launched_at]]/60)/60)/24)+DATE(1970,1,1)</f>
        <v>42643.632858796293</v>
      </c>
      <c r="T3463" s="13">
        <f>(((Table2[[#This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Table2[[#This Row],[pledged]]/Table2[[#This Row],[goal]]</f>
        <v>2.02</v>
      </c>
      <c r="P3464" s="8">
        <f>Table2[[#This Row],[pledged]]/Table2[[#This Row],[backers_count]]</f>
        <v>29.705882352941178</v>
      </c>
      <c r="Q3464" t="str">
        <f>LEFT(Table2[[#This Row],[Category and Sub-Category]],FIND("/",Table2[[#This Row],[Category and Sub-Category]],1)-1)</f>
        <v>theater</v>
      </c>
      <c r="R3464" t="str">
        <f>RIGHT(Table2[[#This Row],[Category and Sub-Category]],LEN(Table2[[#This Row],[Category and Sub-Category]])-FIND("/",Table2[[#This Row],[Category and Sub-Category]],1))</f>
        <v>plays</v>
      </c>
      <c r="S3464" s="13">
        <f>(((Table2[[#This Row],[launched_at]]/60)/60)/24)+DATE(1970,1,1)</f>
        <v>42179.898472222223</v>
      </c>
      <c r="T3464" s="13">
        <f>(((Table2[[#This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Table2[[#This Row],[pledged]]/Table2[[#This Row],[goal]]</f>
        <v>1.0338000000000001</v>
      </c>
      <c r="P3465" s="8">
        <f>Table2[[#This Row],[pledged]]/Table2[[#This Row],[backers_count]]</f>
        <v>90.684210526315795</v>
      </c>
      <c r="Q3465" t="str">
        <f>LEFT(Table2[[#This Row],[Category and Sub-Category]],FIND("/",Table2[[#This Row],[Category and Sub-Category]],1)-1)</f>
        <v>theater</v>
      </c>
      <c r="R3465" t="str">
        <f>RIGHT(Table2[[#This Row],[Category and Sub-Category]],LEN(Table2[[#This Row],[Category and Sub-Category]])-FIND("/",Table2[[#This Row],[Category and Sub-Category]],1))</f>
        <v>plays</v>
      </c>
      <c r="S3465" s="13">
        <f>(((Table2[[#This Row],[launched_at]]/60)/60)/24)+DATE(1970,1,1)</f>
        <v>42612.918807870374</v>
      </c>
      <c r="T3465" s="13">
        <f>(((Table2[[#This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Table2[[#This Row],[pledged]]/Table2[[#This Row],[goal]]</f>
        <v>1.023236</v>
      </c>
      <c r="P3466" s="8">
        <f>Table2[[#This Row],[pledged]]/Table2[[#This Row],[backers_count]]</f>
        <v>55.012688172043013</v>
      </c>
      <c r="Q3466" t="str">
        <f>LEFT(Table2[[#This Row],[Category and Sub-Category]],FIND("/",Table2[[#This Row],[Category and Sub-Category]],1)-1)</f>
        <v>theater</v>
      </c>
      <c r="R3466" t="str">
        <f>RIGHT(Table2[[#This Row],[Category and Sub-Category]],LEN(Table2[[#This Row],[Category and Sub-Category]])-FIND("/",Table2[[#This Row],[Category and Sub-Category]],1))</f>
        <v>plays</v>
      </c>
      <c r="S3466" s="13">
        <f>(((Table2[[#This Row],[launched_at]]/60)/60)/24)+DATE(1970,1,1)</f>
        <v>42575.130057870367</v>
      </c>
      <c r="T3466" s="13">
        <f>(((Table2[[#This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Table2[[#This Row],[pledged]]/Table2[[#This Row],[goal]]</f>
        <v>1.03</v>
      </c>
      <c r="P3467" s="8">
        <f>Table2[[#This Row],[pledged]]/Table2[[#This Row],[backers_count]]</f>
        <v>57.222222222222221</v>
      </c>
      <c r="Q3467" t="str">
        <f>LEFT(Table2[[#This Row],[Category and Sub-Category]],FIND("/",Table2[[#This Row],[Category and Sub-Category]],1)-1)</f>
        <v>theater</v>
      </c>
      <c r="R3467" t="str">
        <f>RIGHT(Table2[[#This Row],[Category and Sub-Category]],LEN(Table2[[#This Row],[Category and Sub-Category]])-FIND("/",Table2[[#This Row],[Category and Sub-Category]],1))</f>
        <v>plays</v>
      </c>
      <c r="S3467" s="13">
        <f>(((Table2[[#This Row],[launched_at]]/60)/60)/24)+DATE(1970,1,1)</f>
        <v>42200.625833333332</v>
      </c>
      <c r="T3467" s="13">
        <f>(((Table2[[#This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Table2[[#This Row],[pledged]]/Table2[[#This Row],[goal]]</f>
        <v>1.2714285714285714</v>
      </c>
      <c r="P3468" s="8">
        <f>Table2[[#This Row],[pledged]]/Table2[[#This Row],[backers_count]]</f>
        <v>72.950819672131146</v>
      </c>
      <c r="Q3468" t="str">
        <f>LEFT(Table2[[#This Row],[Category and Sub-Category]],FIND("/",Table2[[#This Row],[Category and Sub-Category]],1)-1)</f>
        <v>theater</v>
      </c>
      <c r="R3468" t="str">
        <f>RIGHT(Table2[[#This Row],[Category and Sub-Category]],LEN(Table2[[#This Row],[Category and Sub-Category]])-FIND("/",Table2[[#This Row],[Category and Sub-Category]],1))</f>
        <v>plays</v>
      </c>
      <c r="S3468" s="13">
        <f>(((Table2[[#This Row],[launched_at]]/60)/60)/24)+DATE(1970,1,1)</f>
        <v>42420.019097222219</v>
      </c>
      <c r="T3468" s="13">
        <f>(((Table2[[#This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Table2[[#This Row],[pledged]]/Table2[[#This Row],[goal]]</f>
        <v>1.01</v>
      </c>
      <c r="P3469" s="8">
        <f>Table2[[#This Row],[pledged]]/Table2[[#This Row],[backers_count]]</f>
        <v>64.468085106382972</v>
      </c>
      <c r="Q3469" t="str">
        <f>LEFT(Table2[[#This Row],[Category and Sub-Category]],FIND("/",Table2[[#This Row],[Category and Sub-Category]],1)-1)</f>
        <v>theater</v>
      </c>
      <c r="R3469" t="str">
        <f>RIGHT(Table2[[#This Row],[Category and Sub-Category]],LEN(Table2[[#This Row],[Category and Sub-Category]])-FIND("/",Table2[[#This Row],[Category and Sub-Category]],1))</f>
        <v>plays</v>
      </c>
      <c r="S3469" s="13">
        <f>(((Table2[[#This Row],[launched_at]]/60)/60)/24)+DATE(1970,1,1)</f>
        <v>42053.671666666662</v>
      </c>
      <c r="T3469" s="13">
        <f>(((Table2[[#This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Table2[[#This Row],[pledged]]/Table2[[#This Row],[goal]]</f>
        <v>1.2178</v>
      </c>
      <c r="P3470" s="8">
        <f>Table2[[#This Row],[pledged]]/Table2[[#This Row],[backers_count]]</f>
        <v>716.35294117647061</v>
      </c>
      <c r="Q3470" t="str">
        <f>LEFT(Table2[[#This Row],[Category and Sub-Category]],FIND("/",Table2[[#This Row],[Category and Sub-Category]],1)-1)</f>
        <v>theater</v>
      </c>
      <c r="R3470" t="str">
        <f>RIGHT(Table2[[#This Row],[Category and Sub-Category]],LEN(Table2[[#This Row],[Category and Sub-Category]])-FIND("/",Table2[[#This Row],[Category and Sub-Category]],1))</f>
        <v>plays</v>
      </c>
      <c r="S3470" s="13">
        <f>(((Table2[[#This Row],[launched_at]]/60)/60)/24)+DATE(1970,1,1)</f>
        <v>42605.765381944439</v>
      </c>
      <c r="T3470" s="13">
        <f>(((Table2[[#This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Table2[[#This Row],[pledged]]/Table2[[#This Row],[goal]]</f>
        <v>1.1339285714285714</v>
      </c>
      <c r="P3471" s="8">
        <f>Table2[[#This Row],[pledged]]/Table2[[#This Row],[backers_count]]</f>
        <v>50.396825396825399</v>
      </c>
      <c r="Q3471" t="str">
        <f>LEFT(Table2[[#This Row],[Category and Sub-Category]],FIND("/",Table2[[#This Row],[Category and Sub-Category]],1)-1)</f>
        <v>theater</v>
      </c>
      <c r="R3471" t="str">
        <f>RIGHT(Table2[[#This Row],[Category and Sub-Category]],LEN(Table2[[#This Row],[Category and Sub-Category]])-FIND("/",Table2[[#This Row],[Category and Sub-Category]],1))</f>
        <v>plays</v>
      </c>
      <c r="S3471" s="13">
        <f>(((Table2[[#This Row],[launched_at]]/60)/60)/24)+DATE(1970,1,1)</f>
        <v>42458.641724537039</v>
      </c>
      <c r="T3471" s="13">
        <f>(((Table2[[#This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Table2[[#This Row],[pledged]]/Table2[[#This Row],[goal]]</f>
        <v>1.5</v>
      </c>
      <c r="P3472" s="8">
        <f>Table2[[#This Row],[pledged]]/Table2[[#This Row],[backers_count]]</f>
        <v>41.666666666666664</v>
      </c>
      <c r="Q3472" t="str">
        <f>LEFT(Table2[[#This Row],[Category and Sub-Category]],FIND("/",Table2[[#This Row],[Category and Sub-Category]],1)-1)</f>
        <v>theater</v>
      </c>
      <c r="R3472" t="str">
        <f>RIGHT(Table2[[#This Row],[Category and Sub-Category]],LEN(Table2[[#This Row],[Category and Sub-Category]])-FIND("/",Table2[[#This Row],[Category and Sub-Category]],1))</f>
        <v>plays</v>
      </c>
      <c r="S3472" s="13">
        <f>(((Table2[[#This Row],[launched_at]]/60)/60)/24)+DATE(1970,1,1)</f>
        <v>42529.022013888884</v>
      </c>
      <c r="T3472" s="13">
        <f>(((Table2[[#This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Table2[[#This Row],[pledged]]/Table2[[#This Row],[goal]]</f>
        <v>2.1459999999999999</v>
      </c>
      <c r="P3473" s="8">
        <f>Table2[[#This Row],[pledged]]/Table2[[#This Row],[backers_count]]</f>
        <v>35.766666666666666</v>
      </c>
      <c r="Q3473" t="str">
        <f>LEFT(Table2[[#This Row],[Category and Sub-Category]],FIND("/",Table2[[#This Row],[Category and Sub-Category]],1)-1)</f>
        <v>theater</v>
      </c>
      <c r="R3473" t="str">
        <f>RIGHT(Table2[[#This Row],[Category and Sub-Category]],LEN(Table2[[#This Row],[Category and Sub-Category]])-FIND("/",Table2[[#This Row],[Category and Sub-Category]],1))</f>
        <v>plays</v>
      </c>
      <c r="S3473" s="13">
        <f>(((Table2[[#This Row],[launched_at]]/60)/60)/24)+DATE(1970,1,1)</f>
        <v>41841.820486111108</v>
      </c>
      <c r="T3473" s="13">
        <f>(((Table2[[#This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Table2[[#This Row],[pledged]]/Table2[[#This Row],[goal]]</f>
        <v>1.0205</v>
      </c>
      <c r="P3474" s="8">
        <f>Table2[[#This Row],[pledged]]/Table2[[#This Row],[backers_count]]</f>
        <v>88.739130434782609</v>
      </c>
      <c r="Q3474" t="str">
        <f>LEFT(Table2[[#This Row],[Category and Sub-Category]],FIND("/",Table2[[#This Row],[Category and Sub-Category]],1)-1)</f>
        <v>theater</v>
      </c>
      <c r="R3474" t="str">
        <f>RIGHT(Table2[[#This Row],[Category and Sub-Category]],LEN(Table2[[#This Row],[Category and Sub-Category]])-FIND("/",Table2[[#This Row],[Category and Sub-Category]],1))</f>
        <v>plays</v>
      </c>
      <c r="S3474" s="13">
        <f>(((Table2[[#This Row],[launched_at]]/60)/60)/24)+DATE(1970,1,1)</f>
        <v>41928.170497685183</v>
      </c>
      <c r="T3474" s="13">
        <f>(((Table2[[#This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Table2[[#This Row],[pledged]]/Table2[[#This Row],[goal]]</f>
        <v>1</v>
      </c>
      <c r="P3475" s="8">
        <f>Table2[[#This Row],[pledged]]/Table2[[#This Row],[backers_count]]</f>
        <v>148.4848484848485</v>
      </c>
      <c r="Q3475" t="str">
        <f>LEFT(Table2[[#This Row],[Category and Sub-Category]],FIND("/",Table2[[#This Row],[Category and Sub-Category]],1)-1)</f>
        <v>theater</v>
      </c>
      <c r="R3475" t="str">
        <f>RIGHT(Table2[[#This Row],[Category and Sub-Category]],LEN(Table2[[#This Row],[Category and Sub-Category]])-FIND("/",Table2[[#This Row],[Category and Sub-Category]],1))</f>
        <v>plays</v>
      </c>
      <c r="S3475" s="13">
        <f>(((Table2[[#This Row],[launched_at]]/60)/60)/24)+DATE(1970,1,1)</f>
        <v>42062.834444444445</v>
      </c>
      <c r="T3475" s="13">
        <f>(((Table2[[#This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Table2[[#This Row],[pledged]]/Table2[[#This Row],[goal]]</f>
        <v>1.01</v>
      </c>
      <c r="P3476" s="8">
        <f>Table2[[#This Row],[pledged]]/Table2[[#This Row],[backers_count]]</f>
        <v>51.794871794871796</v>
      </c>
      <c r="Q3476" t="str">
        <f>LEFT(Table2[[#This Row],[Category and Sub-Category]],FIND("/",Table2[[#This Row],[Category and Sub-Category]],1)-1)</f>
        <v>theater</v>
      </c>
      <c r="R3476" t="str">
        <f>RIGHT(Table2[[#This Row],[Category and Sub-Category]],LEN(Table2[[#This Row],[Category and Sub-Category]])-FIND("/",Table2[[#This Row],[Category and Sub-Category]],1))</f>
        <v>plays</v>
      </c>
      <c r="S3476" s="13">
        <f>(((Table2[[#This Row],[launched_at]]/60)/60)/24)+DATE(1970,1,1)</f>
        <v>42541.501516203702</v>
      </c>
      <c r="T3476" s="13">
        <f>(((Table2[[#This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Table2[[#This Row],[pledged]]/Table2[[#This Row],[goal]]</f>
        <v>1.1333333333333333</v>
      </c>
      <c r="P3477" s="8">
        <f>Table2[[#This Row],[pledged]]/Table2[[#This Row],[backers_count]]</f>
        <v>20</v>
      </c>
      <c r="Q3477" t="str">
        <f>LEFT(Table2[[#This Row],[Category and Sub-Category]],FIND("/",Table2[[#This Row],[Category and Sub-Category]],1)-1)</f>
        <v>theater</v>
      </c>
      <c r="R3477" t="str">
        <f>RIGHT(Table2[[#This Row],[Category and Sub-Category]],LEN(Table2[[#This Row],[Category and Sub-Category]])-FIND("/",Table2[[#This Row],[Category and Sub-Category]],1))</f>
        <v>plays</v>
      </c>
      <c r="S3477" s="13">
        <f>(((Table2[[#This Row],[launched_at]]/60)/60)/24)+DATE(1970,1,1)</f>
        <v>41918.880833333329</v>
      </c>
      <c r="T3477" s="13">
        <f>(((Table2[[#This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Table2[[#This Row],[pledged]]/Table2[[#This Row],[goal]]</f>
        <v>1.04</v>
      </c>
      <c r="P3478" s="8">
        <f>Table2[[#This Row],[pledged]]/Table2[[#This Row],[backers_count]]</f>
        <v>52</v>
      </c>
      <c r="Q3478" t="str">
        <f>LEFT(Table2[[#This Row],[Category and Sub-Category]],FIND("/",Table2[[#This Row],[Category and Sub-Category]],1)-1)</f>
        <v>theater</v>
      </c>
      <c r="R3478" t="str">
        <f>RIGHT(Table2[[#This Row],[Category and Sub-Category]],LEN(Table2[[#This Row],[Category and Sub-Category]])-FIND("/",Table2[[#This Row],[Category and Sub-Category]],1))</f>
        <v>plays</v>
      </c>
      <c r="S3478" s="13">
        <f>(((Table2[[#This Row],[launched_at]]/60)/60)/24)+DATE(1970,1,1)</f>
        <v>41921.279976851853</v>
      </c>
      <c r="T3478" s="13">
        <f>(((Table2[[#This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Table2[[#This Row],[pledged]]/Table2[[#This Row],[goal]]</f>
        <v>1.1533333333333333</v>
      </c>
      <c r="P3479" s="8">
        <f>Table2[[#This Row],[pledged]]/Table2[[#This Row],[backers_count]]</f>
        <v>53.230769230769234</v>
      </c>
      <c r="Q3479" t="str">
        <f>LEFT(Table2[[#This Row],[Category and Sub-Category]],FIND("/",Table2[[#This Row],[Category and Sub-Category]],1)-1)</f>
        <v>theater</v>
      </c>
      <c r="R3479" t="str">
        <f>RIGHT(Table2[[#This Row],[Category and Sub-Category]],LEN(Table2[[#This Row],[Category and Sub-Category]])-FIND("/",Table2[[#This Row],[Category and Sub-Category]],1))</f>
        <v>plays</v>
      </c>
      <c r="S3479" s="13">
        <f>(((Table2[[#This Row],[launched_at]]/60)/60)/24)+DATE(1970,1,1)</f>
        <v>42128.736608796295</v>
      </c>
      <c r="T3479" s="13">
        <f>(((Table2[[#This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Table2[[#This Row],[pledged]]/Table2[[#This Row],[goal]]</f>
        <v>1.1285000000000001</v>
      </c>
      <c r="P3480" s="8">
        <f>Table2[[#This Row],[pledged]]/Table2[[#This Row],[backers_count]]</f>
        <v>39.596491228070178</v>
      </c>
      <c r="Q3480" t="str">
        <f>LEFT(Table2[[#This Row],[Category and Sub-Category]],FIND("/",Table2[[#This Row],[Category and Sub-Category]],1)-1)</f>
        <v>theater</v>
      </c>
      <c r="R3480" t="str">
        <f>RIGHT(Table2[[#This Row],[Category and Sub-Category]],LEN(Table2[[#This Row],[Category and Sub-Category]])-FIND("/",Table2[[#This Row],[Category and Sub-Category]],1))</f>
        <v>plays</v>
      </c>
      <c r="S3480" s="13">
        <f>(((Table2[[#This Row],[launched_at]]/60)/60)/24)+DATE(1970,1,1)</f>
        <v>42053.916921296302</v>
      </c>
      <c r="T3480" s="13">
        <f>(((Table2[[#This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Table2[[#This Row],[pledged]]/Table2[[#This Row],[goal]]</f>
        <v>1.2786666666666666</v>
      </c>
      <c r="P3481" s="8">
        <f>Table2[[#This Row],[pledged]]/Table2[[#This Row],[backers_count]]</f>
        <v>34.25</v>
      </c>
      <c r="Q3481" t="str">
        <f>LEFT(Table2[[#This Row],[Category and Sub-Category]],FIND("/",Table2[[#This Row],[Category and Sub-Category]],1)-1)</f>
        <v>theater</v>
      </c>
      <c r="R3481" t="str">
        <f>RIGHT(Table2[[#This Row],[Category and Sub-Category]],LEN(Table2[[#This Row],[Category and Sub-Category]])-FIND("/",Table2[[#This Row],[Category and Sub-Category]],1))</f>
        <v>plays</v>
      </c>
      <c r="S3481" s="13">
        <f>(((Table2[[#This Row],[launched_at]]/60)/60)/24)+DATE(1970,1,1)</f>
        <v>41781.855092592588</v>
      </c>
      <c r="T3481" s="13">
        <f>(((Table2[[#This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Table2[[#This Row],[pledged]]/Table2[[#This Row],[goal]]</f>
        <v>1.4266666666666667</v>
      </c>
      <c r="P3482" s="8">
        <f>Table2[[#This Row],[pledged]]/Table2[[#This Row],[backers_count]]</f>
        <v>164.61538461538461</v>
      </c>
      <c r="Q3482" t="str">
        <f>LEFT(Table2[[#This Row],[Category and Sub-Category]],FIND("/",Table2[[#This Row],[Category and Sub-Category]],1)-1)</f>
        <v>theater</v>
      </c>
      <c r="R3482" t="str">
        <f>RIGHT(Table2[[#This Row],[Category and Sub-Category]],LEN(Table2[[#This Row],[Category and Sub-Category]])-FIND("/",Table2[[#This Row],[Category and Sub-Category]],1))</f>
        <v>plays</v>
      </c>
      <c r="S3482" s="13">
        <f>(((Table2[[#This Row],[launched_at]]/60)/60)/24)+DATE(1970,1,1)</f>
        <v>42171.317442129628</v>
      </c>
      <c r="T3482" s="13">
        <f>(((Table2[[#This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Table2[[#This Row],[pledged]]/Table2[[#This Row],[goal]]</f>
        <v>1.1879999999999999</v>
      </c>
      <c r="P3483" s="8">
        <f>Table2[[#This Row],[pledged]]/Table2[[#This Row],[backers_count]]</f>
        <v>125.05263157894737</v>
      </c>
      <c r="Q3483" t="str">
        <f>LEFT(Table2[[#This Row],[Category and Sub-Category]],FIND("/",Table2[[#This Row],[Category and Sub-Category]],1)-1)</f>
        <v>theater</v>
      </c>
      <c r="R3483" t="str">
        <f>RIGHT(Table2[[#This Row],[Category and Sub-Category]],LEN(Table2[[#This Row],[Category and Sub-Category]])-FIND("/",Table2[[#This Row],[Category and Sub-Category]],1))</f>
        <v>plays</v>
      </c>
      <c r="S3483" s="13">
        <f>(((Table2[[#This Row],[launched_at]]/60)/60)/24)+DATE(1970,1,1)</f>
        <v>41989.24754629629</v>
      </c>
      <c r="T3483" s="13">
        <f>(((Table2[[#This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Table2[[#This Row],[pledged]]/Table2[[#This Row],[goal]]</f>
        <v>1.3833333333333333</v>
      </c>
      <c r="P3484" s="8">
        <f>Table2[[#This Row],[pledged]]/Table2[[#This Row],[backers_count]]</f>
        <v>51.875</v>
      </c>
      <c r="Q3484" t="str">
        <f>LEFT(Table2[[#This Row],[Category and Sub-Category]],FIND("/",Table2[[#This Row],[Category and Sub-Category]],1)-1)</f>
        <v>theater</v>
      </c>
      <c r="R3484" t="str">
        <f>RIGHT(Table2[[#This Row],[Category and Sub-Category]],LEN(Table2[[#This Row],[Category and Sub-Category]])-FIND("/",Table2[[#This Row],[Category and Sub-Category]],1))</f>
        <v>plays</v>
      </c>
      <c r="S3484" s="13">
        <f>(((Table2[[#This Row],[launched_at]]/60)/60)/24)+DATE(1970,1,1)</f>
        <v>41796.771597222221</v>
      </c>
      <c r="T3484" s="13">
        <f>(((Table2[[#This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Table2[[#This Row],[pledged]]/Table2[[#This Row],[goal]]</f>
        <v>1.599402985074627</v>
      </c>
      <c r="P3485" s="8">
        <f>Table2[[#This Row],[pledged]]/Table2[[#This Row],[backers_count]]</f>
        <v>40.285714285714285</v>
      </c>
      <c r="Q3485" t="str">
        <f>LEFT(Table2[[#This Row],[Category and Sub-Category]],FIND("/",Table2[[#This Row],[Category and Sub-Category]],1)-1)</f>
        <v>theater</v>
      </c>
      <c r="R3485" t="str">
        <f>RIGHT(Table2[[#This Row],[Category and Sub-Category]],LEN(Table2[[#This Row],[Category and Sub-Category]])-FIND("/",Table2[[#This Row],[Category and Sub-Category]],1))</f>
        <v>plays</v>
      </c>
      <c r="S3485" s="13">
        <f>(((Table2[[#This Row],[launched_at]]/60)/60)/24)+DATE(1970,1,1)</f>
        <v>41793.668761574074</v>
      </c>
      <c r="T3485" s="13">
        <f>(((Table2[[#This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Table2[[#This Row],[pledged]]/Table2[[#This Row],[goal]]</f>
        <v>1.1424000000000001</v>
      </c>
      <c r="P3486" s="8">
        <f>Table2[[#This Row],[pledged]]/Table2[[#This Row],[backers_count]]</f>
        <v>64.909090909090907</v>
      </c>
      <c r="Q3486" t="str">
        <f>LEFT(Table2[[#This Row],[Category and Sub-Category]],FIND("/",Table2[[#This Row],[Category and Sub-Category]],1)-1)</f>
        <v>theater</v>
      </c>
      <c r="R3486" t="str">
        <f>RIGHT(Table2[[#This Row],[Category and Sub-Category]],LEN(Table2[[#This Row],[Category and Sub-Category]])-FIND("/",Table2[[#This Row],[Category and Sub-Category]],1))</f>
        <v>plays</v>
      </c>
      <c r="S3486" s="13">
        <f>(((Table2[[#This Row],[launched_at]]/60)/60)/24)+DATE(1970,1,1)</f>
        <v>42506.760405092587</v>
      </c>
      <c r="T3486" s="13">
        <f>(((Table2[[#This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Table2[[#This Row],[pledged]]/Table2[[#This Row],[goal]]</f>
        <v>1.0060606060606061</v>
      </c>
      <c r="P3487" s="8">
        <f>Table2[[#This Row],[pledged]]/Table2[[#This Row],[backers_count]]</f>
        <v>55.333333333333336</v>
      </c>
      <c r="Q3487" t="str">
        <f>LEFT(Table2[[#This Row],[Category and Sub-Category]],FIND("/",Table2[[#This Row],[Category and Sub-Category]],1)-1)</f>
        <v>theater</v>
      </c>
      <c r="R3487" t="str">
        <f>RIGHT(Table2[[#This Row],[Category and Sub-Category]],LEN(Table2[[#This Row],[Category and Sub-Category]])-FIND("/",Table2[[#This Row],[Category and Sub-Category]],1))</f>
        <v>plays</v>
      </c>
      <c r="S3487" s="13">
        <f>(((Table2[[#This Row],[launched_at]]/60)/60)/24)+DATE(1970,1,1)</f>
        <v>42372.693055555559</v>
      </c>
      <c r="T3487" s="13">
        <f>(((Table2[[#This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Table2[[#This Row],[pledged]]/Table2[[#This Row],[goal]]</f>
        <v>1.552</v>
      </c>
      <c r="P3488" s="8">
        <f>Table2[[#This Row],[pledged]]/Table2[[#This Row],[backers_count]]</f>
        <v>83.142857142857139</v>
      </c>
      <c r="Q3488" t="str">
        <f>LEFT(Table2[[#This Row],[Category and Sub-Category]],FIND("/",Table2[[#This Row],[Category and Sub-Category]],1)-1)</f>
        <v>theater</v>
      </c>
      <c r="R3488" t="str">
        <f>RIGHT(Table2[[#This Row],[Category and Sub-Category]],LEN(Table2[[#This Row],[Category and Sub-Category]])-FIND("/",Table2[[#This Row],[Category and Sub-Category]],1))</f>
        <v>plays</v>
      </c>
      <c r="S3488" s="13">
        <f>(((Table2[[#This Row],[launched_at]]/60)/60)/24)+DATE(1970,1,1)</f>
        <v>42126.87501157407</v>
      </c>
      <c r="T3488" s="13">
        <f>(((Table2[[#This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Table2[[#This Row],[pledged]]/Table2[[#This Row],[goal]]</f>
        <v>1.2775000000000001</v>
      </c>
      <c r="P3489" s="8">
        <f>Table2[[#This Row],[pledged]]/Table2[[#This Row],[backers_count]]</f>
        <v>38.712121212121211</v>
      </c>
      <c r="Q3489" t="str">
        <f>LEFT(Table2[[#This Row],[Category and Sub-Category]],FIND("/",Table2[[#This Row],[Category and Sub-Category]],1)-1)</f>
        <v>theater</v>
      </c>
      <c r="R3489" t="str">
        <f>RIGHT(Table2[[#This Row],[Category and Sub-Category]],LEN(Table2[[#This Row],[Category and Sub-Category]])-FIND("/",Table2[[#This Row],[Category and Sub-Category]],1))</f>
        <v>plays</v>
      </c>
      <c r="S3489" s="13">
        <f>(((Table2[[#This Row],[launched_at]]/60)/60)/24)+DATE(1970,1,1)</f>
        <v>42149.940416666665</v>
      </c>
      <c r="T3489" s="13">
        <f>(((Table2[[#This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Table2[[#This Row],[pledged]]/Table2[[#This Row],[goal]]</f>
        <v>1.212</v>
      </c>
      <c r="P3490" s="8">
        <f>Table2[[#This Row],[pledged]]/Table2[[#This Row],[backers_count]]</f>
        <v>125.37931034482759</v>
      </c>
      <c r="Q3490" t="str">
        <f>LEFT(Table2[[#This Row],[Category and Sub-Category]],FIND("/",Table2[[#This Row],[Category and Sub-Category]],1)-1)</f>
        <v>theater</v>
      </c>
      <c r="R3490" t="str">
        <f>RIGHT(Table2[[#This Row],[Category and Sub-Category]],LEN(Table2[[#This Row],[Category and Sub-Category]])-FIND("/",Table2[[#This Row],[Category and Sub-Category]],1))</f>
        <v>plays</v>
      </c>
      <c r="S3490" s="13">
        <f>(((Table2[[#This Row],[launched_at]]/60)/60)/24)+DATE(1970,1,1)</f>
        <v>42087.768055555556</v>
      </c>
      <c r="T3490" s="13">
        <f>(((Table2[[#This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Table2[[#This Row],[pledged]]/Table2[[#This Row],[goal]]</f>
        <v>1.127</v>
      </c>
      <c r="P3491" s="8">
        <f>Table2[[#This Row],[pledged]]/Table2[[#This Row],[backers_count]]</f>
        <v>78.263888888888886</v>
      </c>
      <c r="Q3491" t="str">
        <f>LEFT(Table2[[#This Row],[Category and Sub-Category]],FIND("/",Table2[[#This Row],[Category and Sub-Category]],1)-1)</f>
        <v>theater</v>
      </c>
      <c r="R3491" t="str">
        <f>RIGHT(Table2[[#This Row],[Category and Sub-Category]],LEN(Table2[[#This Row],[Category and Sub-Category]])-FIND("/",Table2[[#This Row],[Category and Sub-Category]],1))</f>
        <v>plays</v>
      </c>
      <c r="S3491" s="13">
        <f>(((Table2[[#This Row],[launched_at]]/60)/60)/24)+DATE(1970,1,1)</f>
        <v>41753.635775462964</v>
      </c>
      <c r="T3491" s="13">
        <f>(((Table2[[#This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Table2[[#This Row],[pledged]]/Table2[[#This Row],[goal]]</f>
        <v>1.2749999999999999</v>
      </c>
      <c r="P3492" s="8">
        <f>Table2[[#This Row],[pledged]]/Table2[[#This Row],[backers_count]]</f>
        <v>47.222222222222221</v>
      </c>
      <c r="Q3492" t="str">
        <f>LEFT(Table2[[#This Row],[Category and Sub-Category]],FIND("/",Table2[[#This Row],[Category and Sub-Category]],1)-1)</f>
        <v>theater</v>
      </c>
      <c r="R3492" t="str">
        <f>RIGHT(Table2[[#This Row],[Category and Sub-Category]],LEN(Table2[[#This Row],[Category and Sub-Category]])-FIND("/",Table2[[#This Row],[Category and Sub-Category]],1))</f>
        <v>plays</v>
      </c>
      <c r="S3492" s="13">
        <f>(((Table2[[#This Row],[launched_at]]/60)/60)/24)+DATE(1970,1,1)</f>
        <v>42443.802361111113</v>
      </c>
      <c r="T3492" s="13">
        <f>(((Table2[[#This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Table2[[#This Row],[pledged]]/Table2[[#This Row],[goal]]</f>
        <v>1.5820000000000001</v>
      </c>
      <c r="P3493" s="8">
        <f>Table2[[#This Row],[pledged]]/Table2[[#This Row],[backers_count]]</f>
        <v>79.099999999999994</v>
      </c>
      <c r="Q3493" t="str">
        <f>LEFT(Table2[[#This Row],[Category and Sub-Category]],FIND("/",Table2[[#This Row],[Category and Sub-Category]],1)-1)</f>
        <v>theater</v>
      </c>
      <c r="R3493" t="str">
        <f>RIGHT(Table2[[#This Row],[Category and Sub-Category]],LEN(Table2[[#This Row],[Category and Sub-Category]])-FIND("/",Table2[[#This Row],[Category and Sub-Category]],1))</f>
        <v>plays</v>
      </c>
      <c r="S3493" s="13">
        <f>(((Table2[[#This Row],[launched_at]]/60)/60)/24)+DATE(1970,1,1)</f>
        <v>42121.249814814815</v>
      </c>
      <c r="T3493" s="13">
        <f>(((Table2[[#This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Table2[[#This Row],[pledged]]/Table2[[#This Row],[goal]]</f>
        <v>1.0526894736842105</v>
      </c>
      <c r="P3494" s="8">
        <f>Table2[[#This Row],[pledged]]/Table2[[#This Row],[backers_count]]</f>
        <v>114.29199999999999</v>
      </c>
      <c r="Q3494" t="str">
        <f>LEFT(Table2[[#This Row],[Category and Sub-Category]],FIND("/",Table2[[#This Row],[Category and Sub-Category]],1)-1)</f>
        <v>theater</v>
      </c>
      <c r="R3494" t="str">
        <f>RIGHT(Table2[[#This Row],[Category and Sub-Category]],LEN(Table2[[#This Row],[Category and Sub-Category]])-FIND("/",Table2[[#This Row],[Category and Sub-Category]],1))</f>
        <v>plays</v>
      </c>
      <c r="S3494" s="13">
        <f>(((Table2[[#This Row],[launched_at]]/60)/60)/24)+DATE(1970,1,1)</f>
        <v>42268.009224537032</v>
      </c>
      <c r="T3494" s="13">
        <f>(((Table2[[#This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Table2[[#This Row],[pledged]]/Table2[[#This Row],[goal]]</f>
        <v>1</v>
      </c>
      <c r="P3495" s="8">
        <f>Table2[[#This Row],[pledged]]/Table2[[#This Row],[backers_count]]</f>
        <v>51.724137931034484</v>
      </c>
      <c r="Q3495" t="str">
        <f>LEFT(Table2[[#This Row],[Category and Sub-Category]],FIND("/",Table2[[#This Row],[Category and Sub-Category]],1)-1)</f>
        <v>theater</v>
      </c>
      <c r="R3495" t="str">
        <f>RIGHT(Table2[[#This Row],[Category and Sub-Category]],LEN(Table2[[#This Row],[Category and Sub-Category]])-FIND("/",Table2[[#This Row],[Category and Sub-Category]],1))</f>
        <v>plays</v>
      </c>
      <c r="S3495" s="13">
        <f>(((Table2[[#This Row],[launched_at]]/60)/60)/24)+DATE(1970,1,1)</f>
        <v>41848.866157407407</v>
      </c>
      <c r="T3495" s="13">
        <f>(((Table2[[#This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Table2[[#This Row],[pledged]]/Table2[[#This Row],[goal]]</f>
        <v>1</v>
      </c>
      <c r="P3496" s="8">
        <f>Table2[[#This Row],[pledged]]/Table2[[#This Row],[backers_count]]</f>
        <v>30.76923076923077</v>
      </c>
      <c r="Q3496" t="str">
        <f>LEFT(Table2[[#This Row],[Category and Sub-Category]],FIND("/",Table2[[#This Row],[Category and Sub-Category]],1)-1)</f>
        <v>theater</v>
      </c>
      <c r="R3496" t="str">
        <f>RIGHT(Table2[[#This Row],[Category and Sub-Category]],LEN(Table2[[#This Row],[Category and Sub-Category]])-FIND("/",Table2[[#This Row],[Category and Sub-Category]],1))</f>
        <v>plays</v>
      </c>
      <c r="S3496" s="13">
        <f>(((Table2[[#This Row],[launched_at]]/60)/60)/24)+DATE(1970,1,1)</f>
        <v>42689.214988425927</v>
      </c>
      <c r="T3496" s="13">
        <f>(((Table2[[#This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Table2[[#This Row],[pledged]]/Table2[[#This Row],[goal]]</f>
        <v>1.0686</v>
      </c>
      <c r="P3497" s="8">
        <f>Table2[[#This Row],[pledged]]/Table2[[#This Row],[backers_count]]</f>
        <v>74.208333333333329</v>
      </c>
      <c r="Q3497" t="str">
        <f>LEFT(Table2[[#This Row],[Category and Sub-Category]],FIND("/",Table2[[#This Row],[Category and Sub-Category]],1)-1)</f>
        <v>theater</v>
      </c>
      <c r="R3497" t="str">
        <f>RIGHT(Table2[[#This Row],[Category and Sub-Category]],LEN(Table2[[#This Row],[Category and Sub-Category]])-FIND("/",Table2[[#This Row],[Category and Sub-Category]],1))</f>
        <v>plays</v>
      </c>
      <c r="S3497" s="13">
        <f>(((Table2[[#This Row],[launched_at]]/60)/60)/24)+DATE(1970,1,1)</f>
        <v>41915.762835648151</v>
      </c>
      <c r="T3497" s="13">
        <f>(((Table2[[#This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Table2[[#This Row],[pledged]]/Table2[[#This Row],[goal]]</f>
        <v>1.244</v>
      </c>
      <c r="P3498" s="8">
        <f>Table2[[#This Row],[pledged]]/Table2[[#This Row],[backers_count]]</f>
        <v>47.846153846153847</v>
      </c>
      <c r="Q3498" t="str">
        <f>LEFT(Table2[[#This Row],[Category and Sub-Category]],FIND("/",Table2[[#This Row],[Category and Sub-Category]],1)-1)</f>
        <v>theater</v>
      </c>
      <c r="R3498" t="str">
        <f>RIGHT(Table2[[#This Row],[Category and Sub-Category]],LEN(Table2[[#This Row],[Category and Sub-Category]])-FIND("/",Table2[[#This Row],[Category and Sub-Category]],1))</f>
        <v>plays</v>
      </c>
      <c r="S3498" s="13">
        <f>(((Table2[[#This Row],[launched_at]]/60)/60)/24)+DATE(1970,1,1)</f>
        <v>42584.846828703703</v>
      </c>
      <c r="T3498" s="13">
        <f>(((Table2[[#This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Table2[[#This Row],[pledged]]/Table2[[#This Row],[goal]]</f>
        <v>1.0870406189555126</v>
      </c>
      <c r="P3499" s="8">
        <f>Table2[[#This Row],[pledged]]/Table2[[#This Row],[backers_count]]</f>
        <v>34.408163265306122</v>
      </c>
      <c r="Q3499" t="str">
        <f>LEFT(Table2[[#This Row],[Category and Sub-Category]],FIND("/",Table2[[#This Row],[Category and Sub-Category]],1)-1)</f>
        <v>theater</v>
      </c>
      <c r="R3499" t="str">
        <f>RIGHT(Table2[[#This Row],[Category and Sub-Category]],LEN(Table2[[#This Row],[Category and Sub-Category]])-FIND("/",Table2[[#This Row],[Category and Sub-Category]],1))</f>
        <v>plays</v>
      </c>
      <c r="S3499" s="13">
        <f>(((Table2[[#This Row],[launched_at]]/60)/60)/24)+DATE(1970,1,1)</f>
        <v>42511.741944444439</v>
      </c>
      <c r="T3499" s="13">
        <f>(((Table2[[#This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Table2[[#This Row],[pledged]]/Table2[[#This Row],[goal]]</f>
        <v>1.0242424242424242</v>
      </c>
      <c r="P3500" s="8">
        <f>Table2[[#This Row],[pledged]]/Table2[[#This Row],[backers_count]]</f>
        <v>40.238095238095241</v>
      </c>
      <c r="Q3500" t="str">
        <f>LEFT(Table2[[#This Row],[Category and Sub-Category]],FIND("/",Table2[[#This Row],[Category and Sub-Category]],1)-1)</f>
        <v>theater</v>
      </c>
      <c r="R3500" t="str">
        <f>RIGHT(Table2[[#This Row],[Category and Sub-Category]],LEN(Table2[[#This Row],[Category and Sub-Category]])-FIND("/",Table2[[#This Row],[Category and Sub-Category]],1))</f>
        <v>plays</v>
      </c>
      <c r="S3500" s="13">
        <f>(((Table2[[#This Row],[launched_at]]/60)/60)/24)+DATE(1970,1,1)</f>
        <v>42459.15861111111</v>
      </c>
      <c r="T3500" s="13">
        <f>(((Table2[[#This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Table2[[#This Row],[pledged]]/Table2[[#This Row],[goal]]</f>
        <v>1.0549999999999999</v>
      </c>
      <c r="P3501" s="8">
        <f>Table2[[#This Row],[pledged]]/Table2[[#This Row],[backers_count]]</f>
        <v>60.285714285714285</v>
      </c>
      <c r="Q3501" t="str">
        <f>LEFT(Table2[[#This Row],[Category and Sub-Category]],FIND("/",Table2[[#This Row],[Category and Sub-Category]],1)-1)</f>
        <v>theater</v>
      </c>
      <c r="R3501" t="str">
        <f>RIGHT(Table2[[#This Row],[Category and Sub-Category]],LEN(Table2[[#This Row],[Category and Sub-Category]])-FIND("/",Table2[[#This Row],[Category and Sub-Category]],1))</f>
        <v>plays</v>
      </c>
      <c r="S3501" s="13">
        <f>(((Table2[[#This Row],[launched_at]]/60)/60)/24)+DATE(1970,1,1)</f>
        <v>42132.036168981482</v>
      </c>
      <c r="T3501" s="13">
        <f>(((Table2[[#This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Table2[[#This Row],[pledged]]/Table2[[#This Row],[goal]]</f>
        <v>1.0629999999999999</v>
      </c>
      <c r="P3502" s="8">
        <f>Table2[[#This Row],[pledged]]/Table2[[#This Row],[backers_count]]</f>
        <v>25.30952380952381</v>
      </c>
      <c r="Q3502" t="str">
        <f>LEFT(Table2[[#This Row],[Category and Sub-Category]],FIND("/",Table2[[#This Row],[Category and Sub-Category]],1)-1)</f>
        <v>theater</v>
      </c>
      <c r="R3502" t="str">
        <f>RIGHT(Table2[[#This Row],[Category and Sub-Category]],LEN(Table2[[#This Row],[Category and Sub-Category]])-FIND("/",Table2[[#This Row],[Category and Sub-Category]],1))</f>
        <v>plays</v>
      </c>
      <c r="S3502" s="13">
        <f>(((Table2[[#This Row],[launched_at]]/60)/60)/24)+DATE(1970,1,1)</f>
        <v>42419.91942129629</v>
      </c>
      <c r="T3502" s="13">
        <f>(((Table2[[#This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Table2[[#This Row],[pledged]]/Table2[[#This Row],[goal]]</f>
        <v>1.0066666666666666</v>
      </c>
      <c r="P3503" s="8">
        <f>Table2[[#This Row],[pledged]]/Table2[[#This Row],[backers_count]]</f>
        <v>35.952380952380949</v>
      </c>
      <c r="Q3503" t="str">
        <f>LEFT(Table2[[#This Row],[Category and Sub-Category]],FIND("/",Table2[[#This Row],[Category and Sub-Category]],1)-1)</f>
        <v>theater</v>
      </c>
      <c r="R3503" t="str">
        <f>RIGHT(Table2[[#This Row],[Category and Sub-Category]],LEN(Table2[[#This Row],[Category and Sub-Category]])-FIND("/",Table2[[#This Row],[Category and Sub-Category]],1))</f>
        <v>plays</v>
      </c>
      <c r="S3503" s="13">
        <f>(((Table2[[#This Row],[launched_at]]/60)/60)/24)+DATE(1970,1,1)</f>
        <v>42233.763831018514</v>
      </c>
      <c r="T3503" s="13">
        <f>(((Table2[[#This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Table2[[#This Row],[pledged]]/Table2[[#This Row],[goal]]</f>
        <v>1.054</v>
      </c>
      <c r="P3504" s="8">
        <f>Table2[[#This Row],[pledged]]/Table2[[#This Row],[backers_count]]</f>
        <v>136</v>
      </c>
      <c r="Q3504" t="str">
        <f>LEFT(Table2[[#This Row],[Category and Sub-Category]],FIND("/",Table2[[#This Row],[Category and Sub-Category]],1)-1)</f>
        <v>theater</v>
      </c>
      <c r="R3504" t="str">
        <f>RIGHT(Table2[[#This Row],[Category and Sub-Category]],LEN(Table2[[#This Row],[Category and Sub-Category]])-FIND("/",Table2[[#This Row],[Category and Sub-Category]],1))</f>
        <v>plays</v>
      </c>
      <c r="S3504" s="13">
        <f>(((Table2[[#This Row],[launched_at]]/60)/60)/24)+DATE(1970,1,1)</f>
        <v>42430.839398148149</v>
      </c>
      <c r="T3504" s="13">
        <f>(((Table2[[#This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Table2[[#This Row],[pledged]]/Table2[[#This Row],[goal]]</f>
        <v>1.0755999999999999</v>
      </c>
      <c r="P3505" s="8">
        <f>Table2[[#This Row],[pledged]]/Table2[[#This Row],[backers_count]]</f>
        <v>70.763157894736835</v>
      </c>
      <c r="Q3505" t="str">
        <f>LEFT(Table2[[#This Row],[Category and Sub-Category]],FIND("/",Table2[[#This Row],[Category and Sub-Category]],1)-1)</f>
        <v>theater</v>
      </c>
      <c r="R3505" t="str">
        <f>RIGHT(Table2[[#This Row],[Category and Sub-Category]],LEN(Table2[[#This Row],[Category and Sub-Category]])-FIND("/",Table2[[#This Row],[Category and Sub-Category]],1))</f>
        <v>plays</v>
      </c>
      <c r="S3505" s="13">
        <f>(((Table2[[#This Row],[launched_at]]/60)/60)/24)+DATE(1970,1,1)</f>
        <v>42545.478333333333</v>
      </c>
      <c r="T3505" s="13">
        <f>(((Table2[[#This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Table2[[#This Row],[pledged]]/Table2[[#This Row],[goal]]</f>
        <v>1</v>
      </c>
      <c r="P3506" s="8">
        <f>Table2[[#This Row],[pledged]]/Table2[[#This Row],[backers_count]]</f>
        <v>125</v>
      </c>
      <c r="Q3506" t="str">
        <f>LEFT(Table2[[#This Row],[Category and Sub-Category]],FIND("/",Table2[[#This Row],[Category and Sub-Category]],1)-1)</f>
        <v>theater</v>
      </c>
      <c r="R3506" t="str">
        <f>RIGHT(Table2[[#This Row],[Category and Sub-Category]],LEN(Table2[[#This Row],[Category and Sub-Category]])-FIND("/",Table2[[#This Row],[Category and Sub-Category]],1))</f>
        <v>plays</v>
      </c>
      <c r="S3506" s="13">
        <f>(((Table2[[#This Row],[launched_at]]/60)/60)/24)+DATE(1970,1,1)</f>
        <v>42297.748738425929</v>
      </c>
      <c r="T3506" s="13">
        <f>(((Table2[[#This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Table2[[#This Row],[pledged]]/Table2[[#This Row],[goal]]</f>
        <v>1.0376000000000001</v>
      </c>
      <c r="P3507" s="8">
        <f>Table2[[#This Row],[pledged]]/Table2[[#This Row],[backers_count]]</f>
        <v>66.512820512820511</v>
      </c>
      <c r="Q3507" t="str">
        <f>LEFT(Table2[[#This Row],[Category and Sub-Category]],FIND("/",Table2[[#This Row],[Category and Sub-Category]],1)-1)</f>
        <v>theater</v>
      </c>
      <c r="R3507" t="str">
        <f>RIGHT(Table2[[#This Row],[Category and Sub-Category]],LEN(Table2[[#This Row],[Category and Sub-Category]])-FIND("/",Table2[[#This Row],[Category and Sub-Category]],1))</f>
        <v>plays</v>
      </c>
      <c r="S3507" s="13">
        <f>(((Table2[[#This Row],[launched_at]]/60)/60)/24)+DATE(1970,1,1)</f>
        <v>41760.935706018521</v>
      </c>
      <c r="T3507" s="13">
        <f>(((Table2[[#This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Table2[[#This Row],[pledged]]/Table2[[#This Row],[goal]]</f>
        <v>1.0149999999999999</v>
      </c>
      <c r="P3508" s="8">
        <f>Table2[[#This Row],[pledged]]/Table2[[#This Row],[backers_count]]</f>
        <v>105</v>
      </c>
      <c r="Q3508" t="str">
        <f>LEFT(Table2[[#This Row],[Category and Sub-Category]],FIND("/",Table2[[#This Row],[Category and Sub-Category]],1)-1)</f>
        <v>theater</v>
      </c>
      <c r="R3508" t="str">
        <f>RIGHT(Table2[[#This Row],[Category and Sub-Category]],LEN(Table2[[#This Row],[Category and Sub-Category]])-FIND("/",Table2[[#This Row],[Category and Sub-Category]],1))</f>
        <v>plays</v>
      </c>
      <c r="S3508" s="13">
        <f>(((Table2[[#This Row],[launched_at]]/60)/60)/24)+DATE(1970,1,1)</f>
        <v>41829.734259259261</v>
      </c>
      <c r="T3508" s="13">
        <f>(((Table2[[#This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Table2[[#This Row],[pledged]]/Table2[[#This Row],[goal]]</f>
        <v>1.044</v>
      </c>
      <c r="P3509" s="8">
        <f>Table2[[#This Row],[pledged]]/Table2[[#This Row],[backers_count]]</f>
        <v>145</v>
      </c>
      <c r="Q3509" t="str">
        <f>LEFT(Table2[[#This Row],[Category and Sub-Category]],FIND("/",Table2[[#This Row],[Category and Sub-Category]],1)-1)</f>
        <v>theater</v>
      </c>
      <c r="R3509" t="str">
        <f>RIGHT(Table2[[#This Row],[Category and Sub-Category]],LEN(Table2[[#This Row],[Category and Sub-Category]])-FIND("/",Table2[[#This Row],[Category and Sub-Category]],1))</f>
        <v>plays</v>
      </c>
      <c r="S3509" s="13">
        <f>(((Table2[[#This Row],[launched_at]]/60)/60)/24)+DATE(1970,1,1)</f>
        <v>42491.92288194444</v>
      </c>
      <c r="T3509" s="13">
        <f>(((Table2[[#This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Table2[[#This Row],[pledged]]/Table2[[#This Row],[goal]]</f>
        <v>1.8</v>
      </c>
      <c r="P3510" s="8">
        <f>Table2[[#This Row],[pledged]]/Table2[[#This Row],[backers_count]]</f>
        <v>12</v>
      </c>
      <c r="Q3510" t="str">
        <f>LEFT(Table2[[#This Row],[Category and Sub-Category]],FIND("/",Table2[[#This Row],[Category and Sub-Category]],1)-1)</f>
        <v>theater</v>
      </c>
      <c r="R3510" t="str">
        <f>RIGHT(Table2[[#This Row],[Category and Sub-Category]],LEN(Table2[[#This Row],[Category and Sub-Category]])-FIND("/",Table2[[#This Row],[Category and Sub-Category]],1))</f>
        <v>plays</v>
      </c>
      <c r="S3510" s="13">
        <f>(((Table2[[#This Row],[launched_at]]/60)/60)/24)+DATE(1970,1,1)</f>
        <v>42477.729780092588</v>
      </c>
      <c r="T3510" s="13">
        <f>(((Table2[[#This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Table2[[#This Row],[pledged]]/Table2[[#This Row],[goal]]</f>
        <v>1.0633333333333332</v>
      </c>
      <c r="P3511" s="8">
        <f>Table2[[#This Row],[pledged]]/Table2[[#This Row],[backers_count]]</f>
        <v>96.666666666666671</v>
      </c>
      <c r="Q3511" t="str">
        <f>LEFT(Table2[[#This Row],[Category and Sub-Category]],FIND("/",Table2[[#This Row],[Category and Sub-Category]],1)-1)</f>
        <v>theater</v>
      </c>
      <c r="R3511" t="str">
        <f>RIGHT(Table2[[#This Row],[Category and Sub-Category]],LEN(Table2[[#This Row],[Category and Sub-Category]])-FIND("/",Table2[[#This Row],[Category and Sub-Category]],1))</f>
        <v>plays</v>
      </c>
      <c r="S3511" s="13">
        <f>(((Table2[[#This Row],[launched_at]]/60)/60)/24)+DATE(1970,1,1)</f>
        <v>41950.859560185185</v>
      </c>
      <c r="T3511" s="13">
        <f>(((Table2[[#This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Table2[[#This Row],[pledged]]/Table2[[#This Row],[goal]]</f>
        <v>1.0055555555555555</v>
      </c>
      <c r="P3512" s="8">
        <f>Table2[[#This Row],[pledged]]/Table2[[#This Row],[backers_count]]</f>
        <v>60.333333333333336</v>
      </c>
      <c r="Q3512" t="str">
        <f>LEFT(Table2[[#This Row],[Category and Sub-Category]],FIND("/",Table2[[#This Row],[Category and Sub-Category]],1)-1)</f>
        <v>theater</v>
      </c>
      <c r="R3512" t="str">
        <f>RIGHT(Table2[[#This Row],[Category and Sub-Category]],LEN(Table2[[#This Row],[Category and Sub-Category]])-FIND("/",Table2[[#This Row],[Category and Sub-Category]],1))</f>
        <v>plays</v>
      </c>
      <c r="S3512" s="13">
        <f>(((Table2[[#This Row],[launched_at]]/60)/60)/24)+DATE(1970,1,1)</f>
        <v>41802.62090277778</v>
      </c>
      <c r="T3512" s="13">
        <f>(((Table2[[#This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Table2[[#This Row],[pledged]]/Table2[[#This Row],[goal]]</f>
        <v>1.012</v>
      </c>
      <c r="P3513" s="8">
        <f>Table2[[#This Row],[pledged]]/Table2[[#This Row],[backers_count]]</f>
        <v>79.89473684210526</v>
      </c>
      <c r="Q3513" t="str">
        <f>LEFT(Table2[[#This Row],[Category and Sub-Category]],FIND("/",Table2[[#This Row],[Category and Sub-Category]],1)-1)</f>
        <v>theater</v>
      </c>
      <c r="R3513" t="str">
        <f>RIGHT(Table2[[#This Row],[Category and Sub-Category]],LEN(Table2[[#This Row],[Category and Sub-Category]])-FIND("/",Table2[[#This Row],[Category and Sub-Category]],1))</f>
        <v>plays</v>
      </c>
      <c r="S3513" s="13">
        <f>(((Table2[[#This Row],[launched_at]]/60)/60)/24)+DATE(1970,1,1)</f>
        <v>41927.873784722222</v>
      </c>
      <c r="T3513" s="13">
        <f>(((Table2[[#This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Table2[[#This Row],[pledged]]/Table2[[#This Row],[goal]]</f>
        <v>1</v>
      </c>
      <c r="P3514" s="8">
        <f>Table2[[#This Row],[pledged]]/Table2[[#This Row],[backers_count]]</f>
        <v>58.823529411764703</v>
      </c>
      <c r="Q3514" t="str">
        <f>LEFT(Table2[[#This Row],[Category and Sub-Category]],FIND("/",Table2[[#This Row],[Category and Sub-Category]],1)-1)</f>
        <v>theater</v>
      </c>
      <c r="R3514" t="str">
        <f>RIGHT(Table2[[#This Row],[Category and Sub-Category]],LEN(Table2[[#This Row],[Category and Sub-Category]])-FIND("/",Table2[[#This Row],[Category and Sub-Category]],1))</f>
        <v>plays</v>
      </c>
      <c r="S3514" s="13">
        <f>(((Table2[[#This Row],[launched_at]]/60)/60)/24)+DATE(1970,1,1)</f>
        <v>42057.536944444444</v>
      </c>
      <c r="T3514" s="13">
        <f>(((Table2[[#This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Table2[[#This Row],[pledged]]/Table2[[#This Row],[goal]]</f>
        <v>1.1839285714285714</v>
      </c>
      <c r="P3515" s="8">
        <f>Table2[[#This Row],[pledged]]/Table2[[#This Row],[backers_count]]</f>
        <v>75.340909090909093</v>
      </c>
      <c r="Q3515" t="str">
        <f>LEFT(Table2[[#This Row],[Category and Sub-Category]],FIND("/",Table2[[#This Row],[Category and Sub-Category]],1)-1)</f>
        <v>theater</v>
      </c>
      <c r="R3515" t="str">
        <f>RIGHT(Table2[[#This Row],[Category and Sub-Category]],LEN(Table2[[#This Row],[Category and Sub-Category]])-FIND("/",Table2[[#This Row],[Category and Sub-Category]],1))</f>
        <v>plays</v>
      </c>
      <c r="S3515" s="13">
        <f>(((Table2[[#This Row],[launched_at]]/60)/60)/24)+DATE(1970,1,1)</f>
        <v>41781.096203703702</v>
      </c>
      <c r="T3515" s="13">
        <f>(((Table2[[#This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Table2[[#This Row],[pledged]]/Table2[[#This Row],[goal]]</f>
        <v>1.1000000000000001</v>
      </c>
      <c r="P3516" s="8">
        <f>Table2[[#This Row],[pledged]]/Table2[[#This Row],[backers_count]]</f>
        <v>55</v>
      </c>
      <c r="Q3516" t="str">
        <f>LEFT(Table2[[#This Row],[Category and Sub-Category]],FIND("/",Table2[[#This Row],[Category and Sub-Category]],1)-1)</f>
        <v>theater</v>
      </c>
      <c r="R3516" t="str">
        <f>RIGHT(Table2[[#This Row],[Category and Sub-Category]],LEN(Table2[[#This Row],[Category and Sub-Category]])-FIND("/",Table2[[#This Row],[Category and Sub-Category]],1))</f>
        <v>plays</v>
      </c>
      <c r="S3516" s="13">
        <f>(((Table2[[#This Row],[launched_at]]/60)/60)/24)+DATE(1970,1,1)</f>
        <v>42020.846666666665</v>
      </c>
      <c r="T3516" s="13">
        <f>(((Table2[[#This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Table2[[#This Row],[pledged]]/Table2[[#This Row],[goal]]</f>
        <v>1.0266666666666666</v>
      </c>
      <c r="P3517" s="8">
        <f>Table2[[#This Row],[pledged]]/Table2[[#This Row],[backers_count]]</f>
        <v>66.956521739130437</v>
      </c>
      <c r="Q3517" t="str">
        <f>LEFT(Table2[[#This Row],[Category and Sub-Category]],FIND("/",Table2[[#This Row],[Category and Sub-Category]],1)-1)</f>
        <v>theater</v>
      </c>
      <c r="R3517" t="str">
        <f>RIGHT(Table2[[#This Row],[Category and Sub-Category]],LEN(Table2[[#This Row],[Category and Sub-Category]])-FIND("/",Table2[[#This Row],[Category and Sub-Category]],1))</f>
        <v>plays</v>
      </c>
      <c r="S3517" s="13">
        <f>(((Table2[[#This Row],[launched_at]]/60)/60)/24)+DATE(1970,1,1)</f>
        <v>42125.772812499999</v>
      </c>
      <c r="T3517" s="13">
        <f>(((Table2[[#This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Table2[[#This Row],[pledged]]/Table2[[#This Row],[goal]]</f>
        <v>1</v>
      </c>
      <c r="P3518" s="8">
        <f>Table2[[#This Row],[pledged]]/Table2[[#This Row],[backers_count]]</f>
        <v>227.27272727272728</v>
      </c>
      <c r="Q3518" t="str">
        <f>LEFT(Table2[[#This Row],[Category and Sub-Category]],FIND("/",Table2[[#This Row],[Category and Sub-Category]],1)-1)</f>
        <v>theater</v>
      </c>
      <c r="R3518" t="str">
        <f>RIGHT(Table2[[#This Row],[Category and Sub-Category]],LEN(Table2[[#This Row],[Category and Sub-Category]])-FIND("/",Table2[[#This Row],[Category and Sub-Category]],1))</f>
        <v>plays</v>
      </c>
      <c r="S3518" s="13">
        <f>(((Table2[[#This Row],[launched_at]]/60)/60)/24)+DATE(1970,1,1)</f>
        <v>41856.010069444441</v>
      </c>
      <c r="T3518" s="13">
        <f>(((Table2[[#This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Table2[[#This Row],[pledged]]/Table2[[#This Row],[goal]]</f>
        <v>1</v>
      </c>
      <c r="P3519" s="8">
        <f>Table2[[#This Row],[pledged]]/Table2[[#This Row],[backers_count]]</f>
        <v>307.69230769230768</v>
      </c>
      <c r="Q3519" t="str">
        <f>LEFT(Table2[[#This Row],[Category and Sub-Category]],FIND("/",Table2[[#This Row],[Category and Sub-Category]],1)-1)</f>
        <v>theater</v>
      </c>
      <c r="R3519" t="str">
        <f>RIGHT(Table2[[#This Row],[Category and Sub-Category]],LEN(Table2[[#This Row],[Category and Sub-Category]])-FIND("/",Table2[[#This Row],[Category and Sub-Category]],1))</f>
        <v>plays</v>
      </c>
      <c r="S3519" s="13">
        <f>(((Table2[[#This Row],[launched_at]]/60)/60)/24)+DATE(1970,1,1)</f>
        <v>41794.817523148151</v>
      </c>
      <c r="T3519" s="13">
        <f>(((Table2[[#This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Table2[[#This Row],[pledged]]/Table2[[#This Row],[goal]]</f>
        <v>1.10046</v>
      </c>
      <c r="P3520" s="8">
        <f>Table2[[#This Row],[pledged]]/Table2[[#This Row],[backers_count]]</f>
        <v>50.020909090909093</v>
      </c>
      <c r="Q3520" t="str">
        <f>LEFT(Table2[[#This Row],[Category and Sub-Category]],FIND("/",Table2[[#This Row],[Category and Sub-Category]],1)-1)</f>
        <v>theater</v>
      </c>
      <c r="R3520" t="str">
        <f>RIGHT(Table2[[#This Row],[Category and Sub-Category]],LEN(Table2[[#This Row],[Category and Sub-Category]])-FIND("/",Table2[[#This Row],[Category and Sub-Category]],1))</f>
        <v>plays</v>
      </c>
      <c r="S3520" s="13">
        <f>(((Table2[[#This Row],[launched_at]]/60)/60)/24)+DATE(1970,1,1)</f>
        <v>41893.783553240741</v>
      </c>
      <c r="T3520" s="13">
        <f>(((Table2[[#This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Table2[[#This Row],[pledged]]/Table2[[#This Row],[goal]]</f>
        <v>1.0135000000000001</v>
      </c>
      <c r="P3521" s="8">
        <f>Table2[[#This Row],[pledged]]/Table2[[#This Row],[backers_count]]</f>
        <v>72.392857142857139</v>
      </c>
      <c r="Q3521" t="str">
        <f>LEFT(Table2[[#This Row],[Category and Sub-Category]],FIND("/",Table2[[#This Row],[Category and Sub-Category]],1)-1)</f>
        <v>theater</v>
      </c>
      <c r="R3521" t="str">
        <f>RIGHT(Table2[[#This Row],[Category and Sub-Category]],LEN(Table2[[#This Row],[Category and Sub-Category]])-FIND("/",Table2[[#This Row],[Category and Sub-Category]],1))</f>
        <v>plays</v>
      </c>
      <c r="S3521" s="13">
        <f>(((Table2[[#This Row],[launched_at]]/60)/60)/24)+DATE(1970,1,1)</f>
        <v>42037.598958333328</v>
      </c>
      <c r="T3521" s="13">
        <f>(((Table2[[#This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Table2[[#This Row],[pledged]]/Table2[[#This Row],[goal]]</f>
        <v>1.0075000000000001</v>
      </c>
      <c r="P3522" s="8">
        <f>Table2[[#This Row],[pledged]]/Table2[[#This Row],[backers_count]]</f>
        <v>95.952380952380949</v>
      </c>
      <c r="Q3522" t="str">
        <f>LEFT(Table2[[#This Row],[Category and Sub-Category]],FIND("/",Table2[[#This Row],[Category and Sub-Category]],1)-1)</f>
        <v>theater</v>
      </c>
      <c r="R3522" t="str">
        <f>RIGHT(Table2[[#This Row],[Category and Sub-Category]],LEN(Table2[[#This Row],[Category and Sub-Category]])-FIND("/",Table2[[#This Row],[Category and Sub-Category]],1))</f>
        <v>plays</v>
      </c>
      <c r="S3522" s="13">
        <f>(((Table2[[#This Row],[launched_at]]/60)/60)/24)+DATE(1970,1,1)</f>
        <v>42227.824212962965</v>
      </c>
      <c r="T3522" s="13">
        <f>(((Table2[[#This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Table2[[#This Row],[pledged]]/Table2[[#This Row],[goal]]</f>
        <v>1.6942857142857144</v>
      </c>
      <c r="P3523" s="8">
        <f>Table2[[#This Row],[pledged]]/Table2[[#This Row],[backers_count]]</f>
        <v>45.615384615384613</v>
      </c>
      <c r="Q3523" t="str">
        <f>LEFT(Table2[[#This Row],[Category and Sub-Category]],FIND("/",Table2[[#This Row],[Category and Sub-Category]],1)-1)</f>
        <v>theater</v>
      </c>
      <c r="R3523" t="str">
        <f>RIGHT(Table2[[#This Row],[Category and Sub-Category]],LEN(Table2[[#This Row],[Category and Sub-Category]])-FIND("/",Table2[[#This Row],[Category and Sub-Category]],1))</f>
        <v>plays</v>
      </c>
      <c r="S3523" s="13">
        <f>(((Table2[[#This Row],[launched_at]]/60)/60)/24)+DATE(1970,1,1)</f>
        <v>41881.361342592594</v>
      </c>
      <c r="T3523" s="13">
        <f>(((Table2[[#This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Table2[[#This Row],[pledged]]/Table2[[#This Row],[goal]]</f>
        <v>1</v>
      </c>
      <c r="P3524" s="8">
        <f>Table2[[#This Row],[pledged]]/Table2[[#This Row],[backers_count]]</f>
        <v>41.029411764705884</v>
      </c>
      <c r="Q3524" t="str">
        <f>LEFT(Table2[[#This Row],[Category and Sub-Category]],FIND("/",Table2[[#This Row],[Category and Sub-Category]],1)-1)</f>
        <v>theater</v>
      </c>
      <c r="R3524" t="str">
        <f>RIGHT(Table2[[#This Row],[Category and Sub-Category]],LEN(Table2[[#This Row],[Category and Sub-Category]])-FIND("/",Table2[[#This Row],[Category and Sub-Category]],1))</f>
        <v>plays</v>
      </c>
      <c r="S3524" s="13">
        <f>(((Table2[[#This Row],[launched_at]]/60)/60)/24)+DATE(1970,1,1)</f>
        <v>42234.789884259255</v>
      </c>
      <c r="T3524" s="13">
        <f>(((Table2[[#This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Table2[[#This Row],[pledged]]/Table2[[#This Row],[goal]]</f>
        <v>1.1365000000000001</v>
      </c>
      <c r="P3525" s="8">
        <f>Table2[[#This Row],[pledged]]/Table2[[#This Row],[backers_count]]</f>
        <v>56.825000000000003</v>
      </c>
      <c r="Q3525" t="str">
        <f>LEFT(Table2[[#This Row],[Category and Sub-Category]],FIND("/",Table2[[#This Row],[Category and Sub-Category]],1)-1)</f>
        <v>theater</v>
      </c>
      <c r="R3525" t="str">
        <f>RIGHT(Table2[[#This Row],[Category and Sub-Category]],LEN(Table2[[#This Row],[Category and Sub-Category]])-FIND("/",Table2[[#This Row],[Category and Sub-Category]],1))</f>
        <v>plays</v>
      </c>
      <c r="S3525" s="13">
        <f>(((Table2[[#This Row],[launched_at]]/60)/60)/24)+DATE(1970,1,1)</f>
        <v>42581.397546296299</v>
      </c>
      <c r="T3525" s="13">
        <f>(((Table2[[#This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Table2[[#This Row],[pledged]]/Table2[[#This Row],[goal]]</f>
        <v>1.0156000000000001</v>
      </c>
      <c r="P3526" s="8">
        <f>Table2[[#This Row],[pledged]]/Table2[[#This Row],[backers_count]]</f>
        <v>137.24324324324326</v>
      </c>
      <c r="Q3526" t="str">
        <f>LEFT(Table2[[#This Row],[Category and Sub-Category]],FIND("/",Table2[[#This Row],[Category and Sub-Category]],1)-1)</f>
        <v>theater</v>
      </c>
      <c r="R3526" t="str">
        <f>RIGHT(Table2[[#This Row],[Category and Sub-Category]],LEN(Table2[[#This Row],[Category and Sub-Category]])-FIND("/",Table2[[#This Row],[Category and Sub-Category]],1))</f>
        <v>plays</v>
      </c>
      <c r="S3526" s="13">
        <f>(((Table2[[#This Row],[launched_at]]/60)/60)/24)+DATE(1970,1,1)</f>
        <v>41880.76357638889</v>
      </c>
      <c r="T3526" s="13">
        <f>(((Table2[[#This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Table2[[#This Row],[pledged]]/Table2[[#This Row],[goal]]</f>
        <v>1.06</v>
      </c>
      <c r="P3527" s="8">
        <f>Table2[[#This Row],[pledged]]/Table2[[#This Row],[backers_count]]</f>
        <v>75.714285714285708</v>
      </c>
      <c r="Q3527" t="str">
        <f>LEFT(Table2[[#This Row],[Category and Sub-Category]],FIND("/",Table2[[#This Row],[Category and Sub-Category]],1)-1)</f>
        <v>theater</v>
      </c>
      <c r="R3527" t="str">
        <f>RIGHT(Table2[[#This Row],[Category and Sub-Category]],LEN(Table2[[#This Row],[Category and Sub-Category]])-FIND("/",Table2[[#This Row],[Category and Sub-Category]],1))</f>
        <v>plays</v>
      </c>
      <c r="S3527" s="13">
        <f>(((Table2[[#This Row],[launched_at]]/60)/60)/24)+DATE(1970,1,1)</f>
        <v>42214.6956712963</v>
      </c>
      <c r="T3527" s="13">
        <f>(((Table2[[#This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Table2[[#This Row],[pledged]]/Table2[[#This Row],[goal]]</f>
        <v>1.02</v>
      </c>
      <c r="P3528" s="8">
        <f>Table2[[#This Row],[pledged]]/Table2[[#This Row],[backers_count]]</f>
        <v>99</v>
      </c>
      <c r="Q3528" t="str">
        <f>LEFT(Table2[[#This Row],[Category and Sub-Category]],FIND("/",Table2[[#This Row],[Category and Sub-Category]],1)-1)</f>
        <v>theater</v>
      </c>
      <c r="R3528" t="str">
        <f>RIGHT(Table2[[#This Row],[Category and Sub-Category]],LEN(Table2[[#This Row],[Category and Sub-Category]])-FIND("/",Table2[[#This Row],[Category and Sub-Category]],1))</f>
        <v>plays</v>
      </c>
      <c r="S3528" s="13">
        <f>(((Table2[[#This Row],[launched_at]]/60)/60)/24)+DATE(1970,1,1)</f>
        <v>42460.335312499999</v>
      </c>
      <c r="T3528" s="13">
        <f>(((Table2[[#This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Table2[[#This Row],[pledged]]/Table2[[#This Row],[goal]]</f>
        <v>1.1691666666666667</v>
      </c>
      <c r="P3529" s="8">
        <f>Table2[[#This Row],[pledged]]/Table2[[#This Row],[backers_count]]</f>
        <v>81.569767441860463</v>
      </c>
      <c r="Q3529" t="str">
        <f>LEFT(Table2[[#This Row],[Category and Sub-Category]],FIND("/",Table2[[#This Row],[Category and Sub-Category]],1)-1)</f>
        <v>theater</v>
      </c>
      <c r="R3529" t="str">
        <f>RIGHT(Table2[[#This Row],[Category and Sub-Category]],LEN(Table2[[#This Row],[Category and Sub-Category]])-FIND("/",Table2[[#This Row],[Category and Sub-Category]],1))</f>
        <v>plays</v>
      </c>
      <c r="S3529" s="13">
        <f>(((Table2[[#This Row],[launched_at]]/60)/60)/24)+DATE(1970,1,1)</f>
        <v>42167.023206018523</v>
      </c>
      <c r="T3529" s="13">
        <f>(((Table2[[#This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Table2[[#This Row],[pledged]]/Table2[[#This Row],[goal]]</f>
        <v>1.0115151515151515</v>
      </c>
      <c r="P3530" s="8">
        <f>Table2[[#This Row],[pledged]]/Table2[[#This Row],[backers_count]]</f>
        <v>45.108108108108105</v>
      </c>
      <c r="Q3530" t="str">
        <f>LEFT(Table2[[#This Row],[Category and Sub-Category]],FIND("/",Table2[[#This Row],[Category and Sub-Category]],1)-1)</f>
        <v>theater</v>
      </c>
      <c r="R3530" t="str">
        <f>RIGHT(Table2[[#This Row],[Category and Sub-Category]],LEN(Table2[[#This Row],[Category and Sub-Category]])-FIND("/",Table2[[#This Row],[Category and Sub-Category]],1))</f>
        <v>plays</v>
      </c>
      <c r="S3530" s="13">
        <f>(((Table2[[#This Row],[launched_at]]/60)/60)/24)+DATE(1970,1,1)</f>
        <v>42733.50136574074</v>
      </c>
      <c r="T3530" s="13">
        <f>(((Table2[[#This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Table2[[#This Row],[pledged]]/Table2[[#This Row],[goal]]</f>
        <v>1.32</v>
      </c>
      <c r="P3531" s="8">
        <f>Table2[[#This Row],[pledged]]/Table2[[#This Row],[backers_count]]</f>
        <v>36.666666666666664</v>
      </c>
      <c r="Q3531" t="str">
        <f>LEFT(Table2[[#This Row],[Category and Sub-Category]],FIND("/",Table2[[#This Row],[Category and Sub-Category]],1)-1)</f>
        <v>theater</v>
      </c>
      <c r="R3531" t="str">
        <f>RIGHT(Table2[[#This Row],[Category and Sub-Category]],LEN(Table2[[#This Row],[Category and Sub-Category]])-FIND("/",Table2[[#This Row],[Category and Sub-Category]],1))</f>
        <v>plays</v>
      </c>
      <c r="S3531" s="13">
        <f>(((Table2[[#This Row],[launched_at]]/60)/60)/24)+DATE(1970,1,1)</f>
        <v>42177.761782407411</v>
      </c>
      <c r="T3531" s="13">
        <f>(((Table2[[#This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Table2[[#This Row],[pledged]]/Table2[[#This Row],[goal]]</f>
        <v>1</v>
      </c>
      <c r="P3532" s="8">
        <f>Table2[[#This Row],[pledged]]/Table2[[#This Row],[backers_count]]</f>
        <v>125</v>
      </c>
      <c r="Q3532" t="str">
        <f>LEFT(Table2[[#This Row],[Category and Sub-Category]],FIND("/",Table2[[#This Row],[Category and Sub-Category]],1)-1)</f>
        <v>theater</v>
      </c>
      <c r="R3532" t="str">
        <f>RIGHT(Table2[[#This Row],[Category and Sub-Category]],LEN(Table2[[#This Row],[Category and Sub-Category]])-FIND("/",Table2[[#This Row],[Category and Sub-Category]],1))</f>
        <v>plays</v>
      </c>
      <c r="S3532" s="13">
        <f>(((Table2[[#This Row],[launched_at]]/60)/60)/24)+DATE(1970,1,1)</f>
        <v>42442.623344907406</v>
      </c>
      <c r="T3532" s="13">
        <f>(((Table2[[#This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Table2[[#This Row],[pledged]]/Table2[[#This Row],[goal]]</f>
        <v>1.28</v>
      </c>
      <c r="P3533" s="8">
        <f>Table2[[#This Row],[pledged]]/Table2[[#This Row],[backers_count]]</f>
        <v>49.230769230769234</v>
      </c>
      <c r="Q3533" t="str">
        <f>LEFT(Table2[[#This Row],[Category and Sub-Category]],FIND("/",Table2[[#This Row],[Category and Sub-Category]],1)-1)</f>
        <v>theater</v>
      </c>
      <c r="R3533" t="str">
        <f>RIGHT(Table2[[#This Row],[Category and Sub-Category]],LEN(Table2[[#This Row],[Category and Sub-Category]])-FIND("/",Table2[[#This Row],[Category and Sub-Category]],1))</f>
        <v>plays</v>
      </c>
      <c r="S3533" s="13">
        <f>(((Table2[[#This Row],[launched_at]]/60)/60)/24)+DATE(1970,1,1)</f>
        <v>42521.654328703706</v>
      </c>
      <c r="T3533" s="13">
        <f>(((Table2[[#This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Table2[[#This Row],[pledged]]/Table2[[#This Row],[goal]]</f>
        <v>1.1895833333333334</v>
      </c>
      <c r="P3534" s="8">
        <f>Table2[[#This Row],[pledged]]/Table2[[#This Row],[backers_count]]</f>
        <v>42.296296296296298</v>
      </c>
      <c r="Q3534" t="str">
        <f>LEFT(Table2[[#This Row],[Category and Sub-Category]],FIND("/",Table2[[#This Row],[Category and Sub-Category]],1)-1)</f>
        <v>theater</v>
      </c>
      <c r="R3534" t="str">
        <f>RIGHT(Table2[[#This Row],[Category and Sub-Category]],LEN(Table2[[#This Row],[Category and Sub-Category]])-FIND("/",Table2[[#This Row],[Category and Sub-Category]],1))</f>
        <v>plays</v>
      </c>
      <c r="S3534" s="13">
        <f>(((Table2[[#This Row],[launched_at]]/60)/60)/24)+DATE(1970,1,1)</f>
        <v>41884.599849537037</v>
      </c>
      <c r="T3534" s="13">
        <f>(((Table2[[#This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Table2[[#This Row],[pledged]]/Table2[[#This Row],[goal]]</f>
        <v>1.262</v>
      </c>
      <c r="P3535" s="8">
        <f>Table2[[#This Row],[pledged]]/Table2[[#This Row],[backers_count]]</f>
        <v>78.875</v>
      </c>
      <c r="Q3535" t="str">
        <f>LEFT(Table2[[#This Row],[Category and Sub-Category]],FIND("/",Table2[[#This Row],[Category and Sub-Category]],1)-1)</f>
        <v>theater</v>
      </c>
      <c r="R3535" t="str">
        <f>RIGHT(Table2[[#This Row],[Category and Sub-Category]],LEN(Table2[[#This Row],[Category and Sub-Category]])-FIND("/",Table2[[#This Row],[Category and Sub-Category]],1))</f>
        <v>plays</v>
      </c>
      <c r="S3535" s="13">
        <f>(((Table2[[#This Row],[launched_at]]/60)/60)/24)+DATE(1970,1,1)</f>
        <v>42289.761192129634</v>
      </c>
      <c r="T3535" s="13">
        <f>(((Table2[[#This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Table2[[#This Row],[pledged]]/Table2[[#This Row],[goal]]</f>
        <v>1.5620000000000001</v>
      </c>
      <c r="P3536" s="8">
        <f>Table2[[#This Row],[pledged]]/Table2[[#This Row],[backers_count]]</f>
        <v>38.284313725490193</v>
      </c>
      <c r="Q3536" t="str">
        <f>LEFT(Table2[[#This Row],[Category and Sub-Category]],FIND("/",Table2[[#This Row],[Category and Sub-Category]],1)-1)</f>
        <v>theater</v>
      </c>
      <c r="R3536" t="str">
        <f>RIGHT(Table2[[#This Row],[Category and Sub-Category]],LEN(Table2[[#This Row],[Category and Sub-Category]])-FIND("/",Table2[[#This Row],[Category and Sub-Category]],1))</f>
        <v>plays</v>
      </c>
      <c r="S3536" s="13">
        <f>(((Table2[[#This Row],[launched_at]]/60)/60)/24)+DATE(1970,1,1)</f>
        <v>42243.6252662037</v>
      </c>
      <c r="T3536" s="13">
        <f>(((Table2[[#This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Table2[[#This Row],[pledged]]/Table2[[#This Row],[goal]]</f>
        <v>1.0315000000000001</v>
      </c>
      <c r="P3537" s="8">
        <f>Table2[[#This Row],[pledged]]/Table2[[#This Row],[backers_count]]</f>
        <v>44.847826086956523</v>
      </c>
      <c r="Q3537" t="str">
        <f>LEFT(Table2[[#This Row],[Category and Sub-Category]],FIND("/",Table2[[#This Row],[Category and Sub-Category]],1)-1)</f>
        <v>theater</v>
      </c>
      <c r="R3537" t="str">
        <f>RIGHT(Table2[[#This Row],[Category and Sub-Category]],LEN(Table2[[#This Row],[Category and Sub-Category]])-FIND("/",Table2[[#This Row],[Category and Sub-Category]],1))</f>
        <v>plays</v>
      </c>
      <c r="S3537" s="13">
        <f>(((Table2[[#This Row],[launched_at]]/60)/60)/24)+DATE(1970,1,1)</f>
        <v>42248.640162037031</v>
      </c>
      <c r="T3537" s="13">
        <f>(((Table2[[#This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Table2[[#This Row],[pledged]]/Table2[[#This Row],[goal]]</f>
        <v>1.5333333333333334</v>
      </c>
      <c r="P3538" s="8">
        <f>Table2[[#This Row],[pledged]]/Table2[[#This Row],[backers_count]]</f>
        <v>13.529411764705882</v>
      </c>
      <c r="Q3538" t="str">
        <f>LEFT(Table2[[#This Row],[Category and Sub-Category]],FIND("/",Table2[[#This Row],[Category and Sub-Category]],1)-1)</f>
        <v>theater</v>
      </c>
      <c r="R3538" t="str">
        <f>RIGHT(Table2[[#This Row],[Category and Sub-Category]],LEN(Table2[[#This Row],[Category and Sub-Category]])-FIND("/",Table2[[#This Row],[Category and Sub-Category]],1))</f>
        <v>plays</v>
      </c>
      <c r="S3538" s="13">
        <f>(((Table2[[#This Row],[launched_at]]/60)/60)/24)+DATE(1970,1,1)</f>
        <v>42328.727141203708</v>
      </c>
      <c r="T3538" s="13">
        <f>(((Table2[[#This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Table2[[#This Row],[pledged]]/Table2[[#This Row],[goal]]</f>
        <v>1.8044444444444445</v>
      </c>
      <c r="P3539" s="8">
        <f>Table2[[#This Row],[pledged]]/Table2[[#This Row],[backers_count]]</f>
        <v>43.5</v>
      </c>
      <c r="Q3539" t="str">
        <f>LEFT(Table2[[#This Row],[Category and Sub-Category]],FIND("/",Table2[[#This Row],[Category and Sub-Category]],1)-1)</f>
        <v>theater</v>
      </c>
      <c r="R3539" t="str">
        <f>RIGHT(Table2[[#This Row],[Category and Sub-Category]],LEN(Table2[[#This Row],[Category and Sub-Category]])-FIND("/",Table2[[#This Row],[Category and Sub-Category]],1))</f>
        <v>plays</v>
      </c>
      <c r="S3539" s="13">
        <f>(((Table2[[#This Row],[launched_at]]/60)/60)/24)+DATE(1970,1,1)</f>
        <v>41923.354351851849</v>
      </c>
      <c r="T3539" s="13">
        <f>(((Table2[[#This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Table2[[#This Row],[pledged]]/Table2[[#This Row],[goal]]</f>
        <v>1.2845</v>
      </c>
      <c r="P3540" s="8">
        <f>Table2[[#This Row],[pledged]]/Table2[[#This Row],[backers_count]]</f>
        <v>30.951807228915662</v>
      </c>
      <c r="Q3540" t="str">
        <f>LEFT(Table2[[#This Row],[Category and Sub-Category]],FIND("/",Table2[[#This Row],[Category and Sub-Category]],1)-1)</f>
        <v>theater</v>
      </c>
      <c r="R3540" t="str">
        <f>RIGHT(Table2[[#This Row],[Category and Sub-Category]],LEN(Table2[[#This Row],[Category and Sub-Category]])-FIND("/",Table2[[#This Row],[Category and Sub-Category]],1))</f>
        <v>plays</v>
      </c>
      <c r="S3540" s="13">
        <f>(((Table2[[#This Row],[launched_at]]/60)/60)/24)+DATE(1970,1,1)</f>
        <v>42571.420601851853</v>
      </c>
      <c r="T3540" s="13">
        <f>(((Table2[[#This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Table2[[#This Row],[pledged]]/Table2[[#This Row],[goal]]</f>
        <v>1.1966666666666668</v>
      </c>
      <c r="P3541" s="8">
        <f>Table2[[#This Row],[pledged]]/Table2[[#This Row],[backers_count]]</f>
        <v>55.230769230769234</v>
      </c>
      <c r="Q3541" t="str">
        <f>LEFT(Table2[[#This Row],[Category and Sub-Category]],FIND("/",Table2[[#This Row],[Category and Sub-Category]],1)-1)</f>
        <v>theater</v>
      </c>
      <c r="R3541" t="str">
        <f>RIGHT(Table2[[#This Row],[Category and Sub-Category]],LEN(Table2[[#This Row],[Category and Sub-Category]])-FIND("/",Table2[[#This Row],[Category and Sub-Category]],1))</f>
        <v>plays</v>
      </c>
      <c r="S3541" s="13">
        <f>(((Table2[[#This Row],[launched_at]]/60)/60)/24)+DATE(1970,1,1)</f>
        <v>42600.756041666667</v>
      </c>
      <c r="T3541" s="13">
        <f>(((Table2[[#This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Table2[[#This Row],[pledged]]/Table2[[#This Row],[goal]]</f>
        <v>1.23</v>
      </c>
      <c r="P3542" s="8">
        <f>Table2[[#This Row],[pledged]]/Table2[[#This Row],[backers_count]]</f>
        <v>46.125</v>
      </c>
      <c r="Q3542" t="str">
        <f>LEFT(Table2[[#This Row],[Category and Sub-Category]],FIND("/",Table2[[#This Row],[Category and Sub-Category]],1)-1)</f>
        <v>theater</v>
      </c>
      <c r="R3542" t="str">
        <f>RIGHT(Table2[[#This Row],[Category and Sub-Category]],LEN(Table2[[#This Row],[Category and Sub-Category]])-FIND("/",Table2[[#This Row],[Category and Sub-Category]],1))</f>
        <v>plays</v>
      </c>
      <c r="S3542" s="13">
        <f>(((Table2[[#This Row],[launched_at]]/60)/60)/24)+DATE(1970,1,1)</f>
        <v>42517.003368055557</v>
      </c>
      <c r="T3542" s="13">
        <f>(((Table2[[#This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Table2[[#This Row],[pledged]]/Table2[[#This Row],[goal]]</f>
        <v>1.05</v>
      </c>
      <c r="P3543" s="8">
        <f>Table2[[#This Row],[pledged]]/Table2[[#This Row],[backers_count]]</f>
        <v>39.375</v>
      </c>
      <c r="Q3543" t="str">
        <f>LEFT(Table2[[#This Row],[Category and Sub-Category]],FIND("/",Table2[[#This Row],[Category and Sub-Category]],1)-1)</f>
        <v>theater</v>
      </c>
      <c r="R3543" t="str">
        <f>RIGHT(Table2[[#This Row],[Category and Sub-Category]],LEN(Table2[[#This Row],[Category and Sub-Category]])-FIND("/",Table2[[#This Row],[Category and Sub-Category]],1))</f>
        <v>plays</v>
      </c>
      <c r="S3543" s="13">
        <f>(((Table2[[#This Row],[launched_at]]/60)/60)/24)+DATE(1970,1,1)</f>
        <v>42222.730034722219</v>
      </c>
      <c r="T3543" s="13">
        <f>(((Table2[[#This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Table2[[#This Row],[pledged]]/Table2[[#This Row],[goal]]</f>
        <v>1.0223636363636364</v>
      </c>
      <c r="P3544" s="8">
        <f>Table2[[#This Row],[pledged]]/Table2[[#This Row],[backers_count]]</f>
        <v>66.152941176470591</v>
      </c>
      <c r="Q3544" t="str">
        <f>LEFT(Table2[[#This Row],[Category and Sub-Category]],FIND("/",Table2[[#This Row],[Category and Sub-Category]],1)-1)</f>
        <v>theater</v>
      </c>
      <c r="R3544" t="str">
        <f>RIGHT(Table2[[#This Row],[Category and Sub-Category]],LEN(Table2[[#This Row],[Category and Sub-Category]])-FIND("/",Table2[[#This Row],[Category and Sub-Category]],1))</f>
        <v>plays</v>
      </c>
      <c r="S3544" s="13">
        <f>(((Table2[[#This Row],[launched_at]]/60)/60)/24)+DATE(1970,1,1)</f>
        <v>41829.599791666667</v>
      </c>
      <c r="T3544" s="13">
        <f>(((Table2[[#This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Table2[[#This Row],[pledged]]/Table2[[#This Row],[goal]]</f>
        <v>1.0466666666666666</v>
      </c>
      <c r="P3545" s="8">
        <f>Table2[[#This Row],[pledged]]/Table2[[#This Row],[backers_count]]</f>
        <v>54.137931034482762</v>
      </c>
      <c r="Q3545" t="str">
        <f>LEFT(Table2[[#This Row],[Category and Sub-Category]],FIND("/",Table2[[#This Row],[Category and Sub-Category]],1)-1)</f>
        <v>theater</v>
      </c>
      <c r="R3545" t="str">
        <f>RIGHT(Table2[[#This Row],[Category and Sub-Category]],LEN(Table2[[#This Row],[Category and Sub-Category]])-FIND("/",Table2[[#This Row],[Category and Sub-Category]],1))</f>
        <v>plays</v>
      </c>
      <c r="S3545" s="13">
        <f>(((Table2[[#This Row],[launched_at]]/60)/60)/24)+DATE(1970,1,1)</f>
        <v>42150.755312499998</v>
      </c>
      <c r="T3545" s="13">
        <f>(((Table2[[#This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Table2[[#This Row],[pledged]]/Table2[[#This Row],[goal]]</f>
        <v>1</v>
      </c>
      <c r="P3546" s="8">
        <f>Table2[[#This Row],[pledged]]/Table2[[#This Row],[backers_count]]</f>
        <v>104.16666666666667</v>
      </c>
      <c r="Q3546" t="str">
        <f>LEFT(Table2[[#This Row],[Category and Sub-Category]],FIND("/",Table2[[#This Row],[Category and Sub-Category]],1)-1)</f>
        <v>theater</v>
      </c>
      <c r="R3546" t="str">
        <f>RIGHT(Table2[[#This Row],[Category and Sub-Category]],LEN(Table2[[#This Row],[Category and Sub-Category]])-FIND("/",Table2[[#This Row],[Category and Sub-Category]],1))</f>
        <v>plays</v>
      </c>
      <c r="S3546" s="13">
        <f>(((Table2[[#This Row],[launched_at]]/60)/60)/24)+DATE(1970,1,1)</f>
        <v>42040.831678240742</v>
      </c>
      <c r="T3546" s="13">
        <f>(((Table2[[#This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Table2[[#This Row],[pledged]]/Table2[[#This Row],[goal]]</f>
        <v>1.004</v>
      </c>
      <c r="P3547" s="8">
        <f>Table2[[#This Row],[pledged]]/Table2[[#This Row],[backers_count]]</f>
        <v>31.375</v>
      </c>
      <c r="Q3547" t="str">
        <f>LEFT(Table2[[#This Row],[Category and Sub-Category]],FIND("/",Table2[[#This Row],[Category and Sub-Category]],1)-1)</f>
        <v>theater</v>
      </c>
      <c r="R3547" t="str">
        <f>RIGHT(Table2[[#This Row],[Category and Sub-Category]],LEN(Table2[[#This Row],[Category and Sub-Category]])-FIND("/",Table2[[#This Row],[Category and Sub-Category]],1))</f>
        <v>plays</v>
      </c>
      <c r="S3547" s="13">
        <f>(((Table2[[#This Row],[launched_at]]/60)/60)/24)+DATE(1970,1,1)</f>
        <v>42075.807395833333</v>
      </c>
      <c r="T3547" s="13">
        <f>(((Table2[[#This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Table2[[#This Row],[pledged]]/Table2[[#This Row],[goal]]</f>
        <v>1.0227272727272727</v>
      </c>
      <c r="P3548" s="8">
        <f>Table2[[#This Row],[pledged]]/Table2[[#This Row],[backers_count]]</f>
        <v>59.210526315789473</v>
      </c>
      <c r="Q3548" t="str">
        <f>LEFT(Table2[[#This Row],[Category and Sub-Category]],FIND("/",Table2[[#This Row],[Category and Sub-Category]],1)-1)</f>
        <v>theater</v>
      </c>
      <c r="R3548" t="str">
        <f>RIGHT(Table2[[#This Row],[Category and Sub-Category]],LEN(Table2[[#This Row],[Category and Sub-Category]])-FIND("/",Table2[[#This Row],[Category and Sub-Category]],1))</f>
        <v>plays</v>
      </c>
      <c r="S3548" s="13">
        <f>(((Table2[[#This Row],[launched_at]]/60)/60)/24)+DATE(1970,1,1)</f>
        <v>42073.660694444443</v>
      </c>
      <c r="T3548" s="13">
        <f>(((Table2[[#This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Table2[[#This Row],[pledged]]/Table2[[#This Row],[goal]]</f>
        <v>1.1440928571428572</v>
      </c>
      <c r="P3549" s="8">
        <f>Table2[[#This Row],[pledged]]/Table2[[#This Row],[backers_count]]</f>
        <v>119.17633928571429</v>
      </c>
      <c r="Q3549" t="str">
        <f>LEFT(Table2[[#This Row],[Category and Sub-Category]],FIND("/",Table2[[#This Row],[Category and Sub-Category]],1)-1)</f>
        <v>theater</v>
      </c>
      <c r="R3549" t="str">
        <f>RIGHT(Table2[[#This Row],[Category and Sub-Category]],LEN(Table2[[#This Row],[Category and Sub-Category]])-FIND("/",Table2[[#This Row],[Category and Sub-Category]],1))</f>
        <v>plays</v>
      </c>
      <c r="S3549" s="13">
        <f>(((Table2[[#This Row],[launched_at]]/60)/60)/24)+DATE(1970,1,1)</f>
        <v>42480.078715277778</v>
      </c>
      <c r="T3549" s="13">
        <f>(((Table2[[#This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Table2[[#This Row],[pledged]]/Table2[[#This Row],[goal]]</f>
        <v>1.019047619047619</v>
      </c>
      <c r="P3550" s="8">
        <f>Table2[[#This Row],[pledged]]/Table2[[#This Row],[backers_count]]</f>
        <v>164.61538461538461</v>
      </c>
      <c r="Q3550" t="str">
        <f>LEFT(Table2[[#This Row],[Category and Sub-Category]],FIND("/",Table2[[#This Row],[Category and Sub-Category]],1)-1)</f>
        <v>theater</v>
      </c>
      <c r="R3550" t="str">
        <f>RIGHT(Table2[[#This Row],[Category and Sub-Category]],LEN(Table2[[#This Row],[Category and Sub-Category]])-FIND("/",Table2[[#This Row],[Category and Sub-Category]],1))</f>
        <v>plays</v>
      </c>
      <c r="S3550" s="13">
        <f>(((Table2[[#This Row],[launched_at]]/60)/60)/24)+DATE(1970,1,1)</f>
        <v>42411.942291666666</v>
      </c>
      <c r="T3550" s="13">
        <f>(((Table2[[#This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Table2[[#This Row],[pledged]]/Table2[[#This Row],[goal]]</f>
        <v>1.02</v>
      </c>
      <c r="P3551" s="8">
        <f>Table2[[#This Row],[pledged]]/Table2[[#This Row],[backers_count]]</f>
        <v>24.285714285714285</v>
      </c>
      <c r="Q3551" t="str">
        <f>LEFT(Table2[[#This Row],[Category and Sub-Category]],FIND("/",Table2[[#This Row],[Category and Sub-Category]],1)-1)</f>
        <v>theater</v>
      </c>
      <c r="R3551" t="str">
        <f>RIGHT(Table2[[#This Row],[Category and Sub-Category]],LEN(Table2[[#This Row],[Category and Sub-Category]])-FIND("/",Table2[[#This Row],[Category and Sub-Category]],1))</f>
        <v>plays</v>
      </c>
      <c r="S3551" s="13">
        <f>(((Table2[[#This Row],[launched_at]]/60)/60)/24)+DATE(1970,1,1)</f>
        <v>42223.394363425927</v>
      </c>
      <c r="T3551" s="13">
        <f>(((Table2[[#This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Table2[[#This Row],[pledged]]/Table2[[#This Row],[goal]]</f>
        <v>1.048</v>
      </c>
      <c r="P3552" s="8">
        <f>Table2[[#This Row],[pledged]]/Table2[[#This Row],[backers_count]]</f>
        <v>40.9375</v>
      </c>
      <c r="Q3552" t="str">
        <f>LEFT(Table2[[#This Row],[Category and Sub-Category]],FIND("/",Table2[[#This Row],[Category and Sub-Category]],1)-1)</f>
        <v>theater</v>
      </c>
      <c r="R3552" t="str">
        <f>RIGHT(Table2[[#This Row],[Category and Sub-Category]],LEN(Table2[[#This Row],[Category and Sub-Category]])-FIND("/",Table2[[#This Row],[Category and Sub-Category]],1))</f>
        <v>plays</v>
      </c>
      <c r="S3552" s="13">
        <f>(((Table2[[#This Row],[launched_at]]/60)/60)/24)+DATE(1970,1,1)</f>
        <v>42462.893495370372</v>
      </c>
      <c r="T3552" s="13">
        <f>(((Table2[[#This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Table2[[#This Row],[pledged]]/Table2[[#This Row],[goal]]</f>
        <v>1.0183333333333333</v>
      </c>
      <c r="P3553" s="8">
        <f>Table2[[#This Row],[pledged]]/Table2[[#This Row],[backers_count]]</f>
        <v>61.1</v>
      </c>
      <c r="Q3553" t="str">
        <f>LEFT(Table2[[#This Row],[Category and Sub-Category]],FIND("/",Table2[[#This Row],[Category and Sub-Category]],1)-1)</f>
        <v>theater</v>
      </c>
      <c r="R3553" t="str">
        <f>RIGHT(Table2[[#This Row],[Category and Sub-Category]],LEN(Table2[[#This Row],[Category and Sub-Category]])-FIND("/",Table2[[#This Row],[Category and Sub-Category]],1))</f>
        <v>plays</v>
      </c>
      <c r="S3553" s="13">
        <f>(((Table2[[#This Row],[launched_at]]/60)/60)/24)+DATE(1970,1,1)</f>
        <v>41753.515856481477</v>
      </c>
      <c r="T3553" s="13">
        <f>(((Table2[[#This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Table2[[#This Row],[pledged]]/Table2[[#This Row],[goal]]</f>
        <v>1</v>
      </c>
      <c r="P3554" s="8">
        <f>Table2[[#This Row],[pledged]]/Table2[[#This Row],[backers_count]]</f>
        <v>38.65</v>
      </c>
      <c r="Q3554" t="str">
        <f>LEFT(Table2[[#This Row],[Category and Sub-Category]],FIND("/",Table2[[#This Row],[Category and Sub-Category]],1)-1)</f>
        <v>theater</v>
      </c>
      <c r="R3554" t="str">
        <f>RIGHT(Table2[[#This Row],[Category and Sub-Category]],LEN(Table2[[#This Row],[Category and Sub-Category]])-FIND("/",Table2[[#This Row],[Category and Sub-Category]],1))</f>
        <v>plays</v>
      </c>
      <c r="S3554" s="13">
        <f>(((Table2[[#This Row],[launched_at]]/60)/60)/24)+DATE(1970,1,1)</f>
        <v>41788.587083333332</v>
      </c>
      <c r="T3554" s="13">
        <f>(((Table2[[#This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Table2[[#This Row],[pledged]]/Table2[[#This Row],[goal]]</f>
        <v>1.0627272727272727</v>
      </c>
      <c r="P3555" s="8">
        <f>Table2[[#This Row],[pledged]]/Table2[[#This Row],[backers_count]]</f>
        <v>56.20192307692308</v>
      </c>
      <c r="Q3555" t="str">
        <f>LEFT(Table2[[#This Row],[Category and Sub-Category]],FIND("/",Table2[[#This Row],[Category and Sub-Category]],1)-1)</f>
        <v>theater</v>
      </c>
      <c r="R3555" t="str">
        <f>RIGHT(Table2[[#This Row],[Category and Sub-Category]],LEN(Table2[[#This Row],[Category and Sub-Category]])-FIND("/",Table2[[#This Row],[Category and Sub-Category]],1))</f>
        <v>plays</v>
      </c>
      <c r="S3555" s="13">
        <f>(((Table2[[#This Row],[launched_at]]/60)/60)/24)+DATE(1970,1,1)</f>
        <v>42196.028703703705</v>
      </c>
      <c r="T3555" s="13">
        <f>(((Table2[[#This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Table2[[#This Row],[pledged]]/Table2[[#This Row],[goal]]</f>
        <v>1.1342219999999998</v>
      </c>
      <c r="P3556" s="8">
        <f>Table2[[#This Row],[pledged]]/Table2[[#This Row],[backers_count]]</f>
        <v>107.00207547169811</v>
      </c>
      <c r="Q3556" t="str">
        <f>LEFT(Table2[[#This Row],[Category and Sub-Category]],FIND("/",Table2[[#This Row],[Category and Sub-Category]],1)-1)</f>
        <v>theater</v>
      </c>
      <c r="R3556" t="str">
        <f>RIGHT(Table2[[#This Row],[Category and Sub-Category]],LEN(Table2[[#This Row],[Category and Sub-Category]])-FIND("/",Table2[[#This Row],[Category and Sub-Category]],1))</f>
        <v>plays</v>
      </c>
      <c r="S3556" s="13">
        <f>(((Table2[[#This Row],[launched_at]]/60)/60)/24)+DATE(1970,1,1)</f>
        <v>42016.050451388888</v>
      </c>
      <c r="T3556" s="13">
        <f>(((Table2[[#This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Table2[[#This Row],[pledged]]/Table2[[#This Row],[goal]]</f>
        <v>1</v>
      </c>
      <c r="P3557" s="8">
        <f>Table2[[#This Row],[pledged]]/Table2[[#This Row],[backers_count]]</f>
        <v>171.42857142857142</v>
      </c>
      <c r="Q3557" t="str">
        <f>LEFT(Table2[[#This Row],[Category and Sub-Category]],FIND("/",Table2[[#This Row],[Category and Sub-Category]],1)-1)</f>
        <v>theater</v>
      </c>
      <c r="R3557" t="str">
        <f>RIGHT(Table2[[#This Row],[Category and Sub-Category]],LEN(Table2[[#This Row],[Category and Sub-Category]])-FIND("/",Table2[[#This Row],[Category and Sub-Category]],1))</f>
        <v>plays</v>
      </c>
      <c r="S3557" s="13">
        <f>(((Table2[[#This Row],[launched_at]]/60)/60)/24)+DATE(1970,1,1)</f>
        <v>42661.442060185189</v>
      </c>
      <c r="T3557" s="13">
        <f>(((Table2[[#This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Table2[[#This Row],[pledged]]/Table2[[#This Row],[goal]]</f>
        <v>1.0045454545454546</v>
      </c>
      <c r="P3558" s="8">
        <f>Table2[[#This Row],[pledged]]/Table2[[#This Row],[backers_count]]</f>
        <v>110.5</v>
      </c>
      <c r="Q3558" t="str">
        <f>LEFT(Table2[[#This Row],[Category and Sub-Category]],FIND("/",Table2[[#This Row],[Category and Sub-Category]],1)-1)</f>
        <v>theater</v>
      </c>
      <c r="R3558" t="str">
        <f>RIGHT(Table2[[#This Row],[Category and Sub-Category]],LEN(Table2[[#This Row],[Category and Sub-Category]])-FIND("/",Table2[[#This Row],[Category and Sub-Category]],1))</f>
        <v>plays</v>
      </c>
      <c r="S3558" s="13">
        <f>(((Table2[[#This Row],[launched_at]]/60)/60)/24)+DATE(1970,1,1)</f>
        <v>41808.649583333332</v>
      </c>
      <c r="T3558" s="13">
        <f>(((Table2[[#This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Table2[[#This Row],[pledged]]/Table2[[#This Row],[goal]]</f>
        <v>1.0003599999999999</v>
      </c>
      <c r="P3559" s="8">
        <f>Table2[[#This Row],[pledged]]/Table2[[#This Row],[backers_count]]</f>
        <v>179.27598566308242</v>
      </c>
      <c r="Q3559" t="str">
        <f>LEFT(Table2[[#This Row],[Category and Sub-Category]],FIND("/",Table2[[#This Row],[Category and Sub-Category]],1)-1)</f>
        <v>theater</v>
      </c>
      <c r="R3559" t="str">
        <f>RIGHT(Table2[[#This Row],[Category and Sub-Category]],LEN(Table2[[#This Row],[Category and Sub-Category]])-FIND("/",Table2[[#This Row],[Category and Sub-Category]],1))</f>
        <v>plays</v>
      </c>
      <c r="S3559" s="13">
        <f>(((Table2[[#This Row],[launched_at]]/60)/60)/24)+DATE(1970,1,1)</f>
        <v>41730.276747685188</v>
      </c>
      <c r="T3559" s="13">
        <f>(((Table2[[#This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Table2[[#This Row],[pledged]]/Table2[[#This Row],[goal]]</f>
        <v>1.44</v>
      </c>
      <c r="P3560" s="8">
        <f>Table2[[#This Row],[pledged]]/Table2[[#This Row],[backers_count]]</f>
        <v>22.90909090909091</v>
      </c>
      <c r="Q3560" t="str">
        <f>LEFT(Table2[[#This Row],[Category and Sub-Category]],FIND("/",Table2[[#This Row],[Category and Sub-Category]],1)-1)</f>
        <v>theater</v>
      </c>
      <c r="R3560" t="str">
        <f>RIGHT(Table2[[#This Row],[Category and Sub-Category]],LEN(Table2[[#This Row],[Category and Sub-Category]])-FIND("/",Table2[[#This Row],[Category and Sub-Category]],1))</f>
        <v>plays</v>
      </c>
      <c r="S3560" s="13">
        <f>(((Table2[[#This Row],[launched_at]]/60)/60)/24)+DATE(1970,1,1)</f>
        <v>42139.816840277781</v>
      </c>
      <c r="T3560" s="13">
        <f>(((Table2[[#This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Table2[[#This Row],[pledged]]/Table2[[#This Row],[goal]]</f>
        <v>1.0349999999999999</v>
      </c>
      <c r="P3561" s="8">
        <f>Table2[[#This Row],[pledged]]/Table2[[#This Row],[backers_count]]</f>
        <v>43.125</v>
      </c>
      <c r="Q3561" t="str">
        <f>LEFT(Table2[[#This Row],[Category and Sub-Category]],FIND("/",Table2[[#This Row],[Category and Sub-Category]],1)-1)</f>
        <v>theater</v>
      </c>
      <c r="R3561" t="str">
        <f>RIGHT(Table2[[#This Row],[Category and Sub-Category]],LEN(Table2[[#This Row],[Category and Sub-Category]])-FIND("/",Table2[[#This Row],[Category and Sub-Category]],1))</f>
        <v>plays</v>
      </c>
      <c r="S3561" s="13">
        <f>(((Table2[[#This Row],[launched_at]]/60)/60)/24)+DATE(1970,1,1)</f>
        <v>42194.096157407403</v>
      </c>
      <c r="T3561" s="13">
        <f>(((Table2[[#This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Table2[[#This Row],[pledged]]/Table2[[#This Row],[goal]]</f>
        <v>1.0843750000000001</v>
      </c>
      <c r="P3562" s="8">
        <f>Table2[[#This Row],[pledged]]/Table2[[#This Row],[backers_count]]</f>
        <v>46.891891891891895</v>
      </c>
      <c r="Q3562" t="str">
        <f>LEFT(Table2[[#This Row],[Category and Sub-Category]],FIND("/",Table2[[#This Row],[Category and Sub-Category]],1)-1)</f>
        <v>theater</v>
      </c>
      <c r="R3562" t="str">
        <f>RIGHT(Table2[[#This Row],[Category and Sub-Category]],LEN(Table2[[#This Row],[Category and Sub-Category]])-FIND("/",Table2[[#This Row],[Category and Sub-Category]],1))</f>
        <v>plays</v>
      </c>
      <c r="S3562" s="13">
        <f>(((Table2[[#This Row],[launched_at]]/60)/60)/24)+DATE(1970,1,1)</f>
        <v>42115.889652777783</v>
      </c>
      <c r="T3562" s="13">
        <f>(((Table2[[#This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Table2[[#This Row],[pledged]]/Table2[[#This Row],[goal]]</f>
        <v>1.024</v>
      </c>
      <c r="P3563" s="8">
        <f>Table2[[#This Row],[pledged]]/Table2[[#This Row],[backers_count]]</f>
        <v>47.407407407407405</v>
      </c>
      <c r="Q3563" t="str">
        <f>LEFT(Table2[[#This Row],[Category and Sub-Category]],FIND("/",Table2[[#This Row],[Category and Sub-Category]],1)-1)</f>
        <v>theater</v>
      </c>
      <c r="R3563" t="str">
        <f>RIGHT(Table2[[#This Row],[Category and Sub-Category]],LEN(Table2[[#This Row],[Category and Sub-Category]])-FIND("/",Table2[[#This Row],[Category and Sub-Category]],1))</f>
        <v>plays</v>
      </c>
      <c r="S3563" s="13">
        <f>(((Table2[[#This Row],[launched_at]]/60)/60)/24)+DATE(1970,1,1)</f>
        <v>42203.680300925931</v>
      </c>
      <c r="T3563" s="13">
        <f>(((Table2[[#This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Table2[[#This Row],[pledged]]/Table2[[#This Row],[goal]]</f>
        <v>1.4888888888888889</v>
      </c>
      <c r="P3564" s="8">
        <f>Table2[[#This Row],[pledged]]/Table2[[#This Row],[backers_count]]</f>
        <v>15.129032258064516</v>
      </c>
      <c r="Q3564" t="str">
        <f>LEFT(Table2[[#This Row],[Category and Sub-Category]],FIND("/",Table2[[#This Row],[Category and Sub-Category]],1)-1)</f>
        <v>theater</v>
      </c>
      <c r="R3564" t="str">
        <f>RIGHT(Table2[[#This Row],[Category and Sub-Category]],LEN(Table2[[#This Row],[Category and Sub-Category]])-FIND("/",Table2[[#This Row],[Category and Sub-Category]],1))</f>
        <v>plays</v>
      </c>
      <c r="S3564" s="13">
        <f>(((Table2[[#This Row],[launched_at]]/60)/60)/24)+DATE(1970,1,1)</f>
        <v>42433.761886574073</v>
      </c>
      <c r="T3564" s="13">
        <f>(((Table2[[#This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Table2[[#This Row],[pledged]]/Table2[[#This Row],[goal]]</f>
        <v>1.0549000000000002</v>
      </c>
      <c r="P3565" s="8">
        <f>Table2[[#This Row],[pledged]]/Table2[[#This Row],[backers_count]]</f>
        <v>21.098000000000003</v>
      </c>
      <c r="Q3565" t="str">
        <f>LEFT(Table2[[#This Row],[Category and Sub-Category]],FIND("/",Table2[[#This Row],[Category and Sub-Category]],1)-1)</f>
        <v>theater</v>
      </c>
      <c r="R3565" t="str">
        <f>RIGHT(Table2[[#This Row],[Category and Sub-Category]],LEN(Table2[[#This Row],[Category and Sub-Category]])-FIND("/",Table2[[#This Row],[Category and Sub-Category]],1))</f>
        <v>plays</v>
      </c>
      <c r="S3565" s="13">
        <f>(((Table2[[#This Row],[launched_at]]/60)/60)/24)+DATE(1970,1,1)</f>
        <v>42555.671944444446</v>
      </c>
      <c r="T3565" s="13">
        <f>(((Table2[[#This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Table2[[#This Row],[pledged]]/Table2[[#This Row],[goal]]</f>
        <v>1.0049999999999999</v>
      </c>
      <c r="P3566" s="8">
        <f>Table2[[#This Row],[pledged]]/Table2[[#This Row],[backers_count]]</f>
        <v>59.117647058823529</v>
      </c>
      <c r="Q3566" t="str">
        <f>LEFT(Table2[[#This Row],[Category and Sub-Category]],FIND("/",Table2[[#This Row],[Category and Sub-Category]],1)-1)</f>
        <v>theater</v>
      </c>
      <c r="R3566" t="str">
        <f>RIGHT(Table2[[#This Row],[Category and Sub-Category]],LEN(Table2[[#This Row],[Category and Sub-Category]])-FIND("/",Table2[[#This Row],[Category and Sub-Category]],1))</f>
        <v>plays</v>
      </c>
      <c r="S3566" s="13">
        <f>(((Table2[[#This Row],[launched_at]]/60)/60)/24)+DATE(1970,1,1)</f>
        <v>42236.623252314821</v>
      </c>
      <c r="T3566" s="13">
        <f>(((Table2[[#This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Table2[[#This Row],[pledged]]/Table2[[#This Row],[goal]]</f>
        <v>1.3055555555555556</v>
      </c>
      <c r="P3567" s="8">
        <f>Table2[[#This Row],[pledged]]/Table2[[#This Row],[backers_count]]</f>
        <v>97.916666666666671</v>
      </c>
      <c r="Q3567" t="str">
        <f>LEFT(Table2[[#This Row],[Category and Sub-Category]],FIND("/",Table2[[#This Row],[Category and Sub-Category]],1)-1)</f>
        <v>theater</v>
      </c>
      <c r="R3567" t="str">
        <f>RIGHT(Table2[[#This Row],[Category and Sub-Category]],LEN(Table2[[#This Row],[Category and Sub-Category]])-FIND("/",Table2[[#This Row],[Category and Sub-Category]],1))</f>
        <v>plays</v>
      </c>
      <c r="S3567" s="13">
        <f>(((Table2[[#This Row],[launched_at]]/60)/60)/24)+DATE(1970,1,1)</f>
        <v>41974.743148148147</v>
      </c>
      <c r="T3567" s="13">
        <f>(((Table2[[#This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Table2[[#This Row],[pledged]]/Table2[[#This Row],[goal]]</f>
        <v>1.0475000000000001</v>
      </c>
      <c r="P3568" s="8">
        <f>Table2[[#This Row],[pledged]]/Table2[[#This Row],[backers_count]]</f>
        <v>55.131578947368418</v>
      </c>
      <c r="Q3568" t="str">
        <f>LEFT(Table2[[#This Row],[Category and Sub-Category]],FIND("/",Table2[[#This Row],[Category and Sub-Category]],1)-1)</f>
        <v>theater</v>
      </c>
      <c r="R3568" t="str">
        <f>RIGHT(Table2[[#This Row],[Category and Sub-Category]],LEN(Table2[[#This Row],[Category and Sub-Category]])-FIND("/",Table2[[#This Row],[Category and Sub-Category]],1))</f>
        <v>plays</v>
      </c>
      <c r="S3568" s="13">
        <f>(((Table2[[#This Row],[launched_at]]/60)/60)/24)+DATE(1970,1,1)</f>
        <v>41997.507905092592</v>
      </c>
      <c r="T3568" s="13">
        <f>(((Table2[[#This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Table2[[#This Row],[pledged]]/Table2[[#This Row],[goal]]</f>
        <v>1.0880000000000001</v>
      </c>
      <c r="P3569" s="8">
        <f>Table2[[#This Row],[pledged]]/Table2[[#This Row],[backers_count]]</f>
        <v>26.536585365853657</v>
      </c>
      <c r="Q3569" t="str">
        <f>LEFT(Table2[[#This Row],[Category and Sub-Category]],FIND("/",Table2[[#This Row],[Category and Sub-Category]],1)-1)</f>
        <v>theater</v>
      </c>
      <c r="R3569" t="str">
        <f>RIGHT(Table2[[#This Row],[Category and Sub-Category]],LEN(Table2[[#This Row],[Category and Sub-Category]])-FIND("/",Table2[[#This Row],[Category and Sub-Category]],1))</f>
        <v>plays</v>
      </c>
      <c r="S3569" s="13">
        <f>(((Table2[[#This Row],[launched_at]]/60)/60)/24)+DATE(1970,1,1)</f>
        <v>42135.810694444444</v>
      </c>
      <c r="T3569" s="13">
        <f>(((Table2[[#This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Table2[[#This Row],[pledged]]/Table2[[#This Row],[goal]]</f>
        <v>1.1100000000000001</v>
      </c>
      <c r="P3570" s="8">
        <f>Table2[[#This Row],[pledged]]/Table2[[#This Row],[backers_count]]</f>
        <v>58.421052631578945</v>
      </c>
      <c r="Q3570" t="str">
        <f>LEFT(Table2[[#This Row],[Category and Sub-Category]],FIND("/",Table2[[#This Row],[Category and Sub-Category]],1)-1)</f>
        <v>theater</v>
      </c>
      <c r="R3570" t="str">
        <f>RIGHT(Table2[[#This Row],[Category and Sub-Category]],LEN(Table2[[#This Row],[Category and Sub-Category]])-FIND("/",Table2[[#This Row],[Category and Sub-Category]],1))</f>
        <v>plays</v>
      </c>
      <c r="S3570" s="13">
        <f>(((Table2[[#This Row],[launched_at]]/60)/60)/24)+DATE(1970,1,1)</f>
        <v>41869.740671296298</v>
      </c>
      <c r="T3570" s="13">
        <f>(((Table2[[#This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Table2[[#This Row],[pledged]]/Table2[[#This Row],[goal]]</f>
        <v>1.0047999999999999</v>
      </c>
      <c r="P3571" s="8">
        <f>Table2[[#This Row],[pledged]]/Table2[[#This Row],[backers_count]]</f>
        <v>122.53658536585365</v>
      </c>
      <c r="Q3571" t="str">
        <f>LEFT(Table2[[#This Row],[Category and Sub-Category]],FIND("/",Table2[[#This Row],[Category and Sub-Category]],1)-1)</f>
        <v>theater</v>
      </c>
      <c r="R3571" t="str">
        <f>RIGHT(Table2[[#This Row],[Category and Sub-Category]],LEN(Table2[[#This Row],[Category and Sub-Category]])-FIND("/",Table2[[#This Row],[Category and Sub-Category]],1))</f>
        <v>plays</v>
      </c>
      <c r="S3571" s="13">
        <f>(((Table2[[#This Row],[launched_at]]/60)/60)/24)+DATE(1970,1,1)</f>
        <v>41982.688611111109</v>
      </c>
      <c r="T3571" s="13">
        <f>(((Table2[[#This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Table2[[#This Row],[pledged]]/Table2[[#This Row],[goal]]</f>
        <v>1.1435</v>
      </c>
      <c r="P3572" s="8">
        <f>Table2[[#This Row],[pledged]]/Table2[[#This Row],[backers_count]]</f>
        <v>87.961538461538467</v>
      </c>
      <c r="Q3572" t="str">
        <f>LEFT(Table2[[#This Row],[Category and Sub-Category]],FIND("/",Table2[[#This Row],[Category and Sub-Category]],1)-1)</f>
        <v>theater</v>
      </c>
      <c r="R3572" t="str">
        <f>RIGHT(Table2[[#This Row],[Category and Sub-Category]],LEN(Table2[[#This Row],[Category and Sub-Category]])-FIND("/",Table2[[#This Row],[Category and Sub-Category]],1))</f>
        <v>plays</v>
      </c>
      <c r="S3572" s="13">
        <f>(((Table2[[#This Row],[launched_at]]/60)/60)/24)+DATE(1970,1,1)</f>
        <v>41976.331979166673</v>
      </c>
      <c r="T3572" s="13">
        <f>(((Table2[[#This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Table2[[#This Row],[pledged]]/Table2[[#This Row],[goal]]</f>
        <v>1.2206666666666666</v>
      </c>
      <c r="P3573" s="8">
        <f>Table2[[#This Row],[pledged]]/Table2[[#This Row],[backers_count]]</f>
        <v>73.239999999999995</v>
      </c>
      <c r="Q3573" t="str">
        <f>LEFT(Table2[[#This Row],[Category and Sub-Category]],FIND("/",Table2[[#This Row],[Category and Sub-Category]],1)-1)</f>
        <v>theater</v>
      </c>
      <c r="R3573" t="str">
        <f>RIGHT(Table2[[#This Row],[Category and Sub-Category]],LEN(Table2[[#This Row],[Category and Sub-Category]])-FIND("/",Table2[[#This Row],[Category and Sub-Category]],1))</f>
        <v>plays</v>
      </c>
      <c r="S3573" s="13">
        <f>(((Table2[[#This Row],[launched_at]]/60)/60)/24)+DATE(1970,1,1)</f>
        <v>41912.858946759261</v>
      </c>
      <c r="T3573" s="13">
        <f>(((Table2[[#This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Table2[[#This Row],[pledged]]/Table2[[#This Row],[goal]]</f>
        <v>1</v>
      </c>
      <c r="P3574" s="8">
        <f>Table2[[#This Row],[pledged]]/Table2[[#This Row],[backers_count]]</f>
        <v>55.555555555555557</v>
      </c>
      <c r="Q3574" t="str">
        <f>LEFT(Table2[[#This Row],[Category and Sub-Category]],FIND("/",Table2[[#This Row],[Category and Sub-Category]],1)-1)</f>
        <v>theater</v>
      </c>
      <c r="R3574" t="str">
        <f>RIGHT(Table2[[#This Row],[Category and Sub-Category]],LEN(Table2[[#This Row],[Category and Sub-Category]])-FIND("/",Table2[[#This Row],[Category and Sub-Category]],1))</f>
        <v>plays</v>
      </c>
      <c r="S3574" s="13">
        <f>(((Table2[[#This Row],[launched_at]]/60)/60)/24)+DATE(1970,1,1)</f>
        <v>42146.570393518516</v>
      </c>
      <c r="T3574" s="13">
        <f>(((Table2[[#This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Table2[[#This Row],[pledged]]/Table2[[#This Row],[goal]]</f>
        <v>1.028</v>
      </c>
      <c r="P3575" s="8">
        <f>Table2[[#This Row],[pledged]]/Table2[[#This Row],[backers_count]]</f>
        <v>39.53846153846154</v>
      </c>
      <c r="Q3575" t="str">
        <f>LEFT(Table2[[#This Row],[Category and Sub-Category]],FIND("/",Table2[[#This Row],[Category and Sub-Category]],1)-1)</f>
        <v>theater</v>
      </c>
      <c r="R3575" t="str">
        <f>RIGHT(Table2[[#This Row],[Category and Sub-Category]],LEN(Table2[[#This Row],[Category and Sub-Category]])-FIND("/",Table2[[#This Row],[Category and Sub-Category]],1))</f>
        <v>plays</v>
      </c>
      <c r="S3575" s="13">
        <f>(((Table2[[#This Row],[launched_at]]/60)/60)/24)+DATE(1970,1,1)</f>
        <v>41921.375532407408</v>
      </c>
      <c r="T3575" s="13">
        <f>(((Table2[[#This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Table2[[#This Row],[pledged]]/Table2[[#This Row],[goal]]</f>
        <v>1.0612068965517241</v>
      </c>
      <c r="P3576" s="8">
        <f>Table2[[#This Row],[pledged]]/Table2[[#This Row],[backers_count]]</f>
        <v>136.77777777777777</v>
      </c>
      <c r="Q3576" t="str">
        <f>LEFT(Table2[[#This Row],[Category and Sub-Category]],FIND("/",Table2[[#This Row],[Category and Sub-Category]],1)-1)</f>
        <v>theater</v>
      </c>
      <c r="R3576" t="str">
        <f>RIGHT(Table2[[#This Row],[Category and Sub-Category]],LEN(Table2[[#This Row],[Category and Sub-Category]])-FIND("/",Table2[[#This Row],[Category and Sub-Category]],1))</f>
        <v>plays</v>
      </c>
      <c r="S3576" s="13">
        <f>(((Table2[[#This Row],[launched_at]]/60)/60)/24)+DATE(1970,1,1)</f>
        <v>41926.942685185182</v>
      </c>
      <c r="T3576" s="13">
        <f>(((Table2[[#This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Table2[[#This Row],[pledged]]/Table2[[#This Row],[goal]]</f>
        <v>1.0133000000000001</v>
      </c>
      <c r="P3577" s="8">
        <f>Table2[[#This Row],[pledged]]/Table2[[#This Row],[backers_count]]</f>
        <v>99.343137254901961</v>
      </c>
      <c r="Q3577" t="str">
        <f>LEFT(Table2[[#This Row],[Category and Sub-Category]],FIND("/",Table2[[#This Row],[Category and Sub-Category]],1)-1)</f>
        <v>theater</v>
      </c>
      <c r="R3577" t="str">
        <f>RIGHT(Table2[[#This Row],[Category and Sub-Category]],LEN(Table2[[#This Row],[Category and Sub-Category]])-FIND("/",Table2[[#This Row],[Category and Sub-Category]],1))</f>
        <v>plays</v>
      </c>
      <c r="S3577" s="13">
        <f>(((Table2[[#This Row],[launched_at]]/60)/60)/24)+DATE(1970,1,1)</f>
        <v>42561.783877314811</v>
      </c>
      <c r="T3577" s="13">
        <f>(((Table2[[#This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Table2[[#This Row],[pledged]]/Table2[[#This Row],[goal]]</f>
        <v>1</v>
      </c>
      <c r="P3578" s="8">
        <f>Table2[[#This Row],[pledged]]/Table2[[#This Row],[backers_count]]</f>
        <v>20</v>
      </c>
      <c r="Q3578" t="str">
        <f>LEFT(Table2[[#This Row],[Category and Sub-Category]],FIND("/",Table2[[#This Row],[Category and Sub-Category]],1)-1)</f>
        <v>theater</v>
      </c>
      <c r="R3578" t="str">
        <f>RIGHT(Table2[[#This Row],[Category and Sub-Category]],LEN(Table2[[#This Row],[Category and Sub-Category]])-FIND("/",Table2[[#This Row],[Category and Sub-Category]],1))</f>
        <v>plays</v>
      </c>
      <c r="S3578" s="13">
        <f>(((Table2[[#This Row],[launched_at]]/60)/60)/24)+DATE(1970,1,1)</f>
        <v>42649.54923611111</v>
      </c>
      <c r="T3578" s="13">
        <f>(((Table2[[#This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Table2[[#This Row],[pledged]]/Table2[[#This Row],[goal]]</f>
        <v>1.3</v>
      </c>
      <c r="P3579" s="8">
        <f>Table2[[#This Row],[pledged]]/Table2[[#This Row],[backers_count]]</f>
        <v>28.888888888888889</v>
      </c>
      <c r="Q3579" t="str">
        <f>LEFT(Table2[[#This Row],[Category and Sub-Category]],FIND("/",Table2[[#This Row],[Category and Sub-Category]],1)-1)</f>
        <v>theater</v>
      </c>
      <c r="R3579" t="str">
        <f>RIGHT(Table2[[#This Row],[Category and Sub-Category]],LEN(Table2[[#This Row],[Category and Sub-Category]])-FIND("/",Table2[[#This Row],[Category and Sub-Category]],1))</f>
        <v>plays</v>
      </c>
      <c r="S3579" s="13">
        <f>(((Table2[[#This Row],[launched_at]]/60)/60)/24)+DATE(1970,1,1)</f>
        <v>42093.786840277782</v>
      </c>
      <c r="T3579" s="13">
        <f>(((Table2[[#This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Table2[[#This Row],[pledged]]/Table2[[#This Row],[goal]]</f>
        <v>1.0001333333333333</v>
      </c>
      <c r="P3580" s="8">
        <f>Table2[[#This Row],[pledged]]/Table2[[#This Row],[backers_count]]</f>
        <v>40.545945945945945</v>
      </c>
      <c r="Q3580" t="str">
        <f>LEFT(Table2[[#This Row],[Category and Sub-Category]],FIND("/",Table2[[#This Row],[Category and Sub-Category]],1)-1)</f>
        <v>theater</v>
      </c>
      <c r="R3580" t="str">
        <f>RIGHT(Table2[[#This Row],[Category and Sub-Category]],LEN(Table2[[#This Row],[Category and Sub-Category]])-FIND("/",Table2[[#This Row],[Category and Sub-Category]],1))</f>
        <v>plays</v>
      </c>
      <c r="S3580" s="13">
        <f>(((Table2[[#This Row],[launched_at]]/60)/60)/24)+DATE(1970,1,1)</f>
        <v>42460.733530092592</v>
      </c>
      <c r="T3580" s="13">
        <f>(((Table2[[#This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Table2[[#This Row],[pledged]]/Table2[[#This Row],[goal]]</f>
        <v>1</v>
      </c>
      <c r="P3581" s="8">
        <f>Table2[[#This Row],[pledged]]/Table2[[#This Row],[backers_count]]</f>
        <v>35.714285714285715</v>
      </c>
      <c r="Q3581" t="str">
        <f>LEFT(Table2[[#This Row],[Category and Sub-Category]],FIND("/",Table2[[#This Row],[Category and Sub-Category]],1)-1)</f>
        <v>theater</v>
      </c>
      <c r="R3581" t="str">
        <f>RIGHT(Table2[[#This Row],[Category and Sub-Category]],LEN(Table2[[#This Row],[Category and Sub-Category]])-FIND("/",Table2[[#This Row],[Category and Sub-Category]],1))</f>
        <v>plays</v>
      </c>
      <c r="S3581" s="13">
        <f>(((Table2[[#This Row],[launched_at]]/60)/60)/24)+DATE(1970,1,1)</f>
        <v>42430.762222222227</v>
      </c>
      <c r="T3581" s="13">
        <f>(((Table2[[#This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Table2[[#This Row],[pledged]]/Table2[[#This Row],[goal]]</f>
        <v>1.1388888888888888</v>
      </c>
      <c r="P3582" s="8">
        <f>Table2[[#This Row],[pledged]]/Table2[[#This Row],[backers_count]]</f>
        <v>37.962962962962962</v>
      </c>
      <c r="Q3582" t="str">
        <f>LEFT(Table2[[#This Row],[Category and Sub-Category]],FIND("/",Table2[[#This Row],[Category and Sub-Category]],1)-1)</f>
        <v>theater</v>
      </c>
      <c r="R3582" t="str">
        <f>RIGHT(Table2[[#This Row],[Category and Sub-Category]],LEN(Table2[[#This Row],[Category and Sub-Category]])-FIND("/",Table2[[#This Row],[Category and Sub-Category]],1))</f>
        <v>plays</v>
      </c>
      <c r="S3582" s="13">
        <f>(((Table2[[#This Row],[launched_at]]/60)/60)/24)+DATE(1970,1,1)</f>
        <v>42026.176180555558</v>
      </c>
      <c r="T3582" s="13">
        <f>(((Table2[[#This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Table2[[#This Row],[pledged]]/Table2[[#This Row],[goal]]</f>
        <v>1</v>
      </c>
      <c r="P3583" s="8">
        <f>Table2[[#This Row],[pledged]]/Table2[[#This Row],[backers_count]]</f>
        <v>33.333333333333336</v>
      </c>
      <c r="Q3583" t="str">
        <f>LEFT(Table2[[#This Row],[Category and Sub-Category]],FIND("/",Table2[[#This Row],[Category and Sub-Category]],1)-1)</f>
        <v>theater</v>
      </c>
      <c r="R3583" t="str">
        <f>RIGHT(Table2[[#This Row],[Category and Sub-Category]],LEN(Table2[[#This Row],[Category and Sub-Category]])-FIND("/",Table2[[#This Row],[Category and Sub-Category]],1))</f>
        <v>plays</v>
      </c>
      <c r="S3583" s="13">
        <f>(((Table2[[#This Row],[launched_at]]/60)/60)/24)+DATE(1970,1,1)</f>
        <v>41836.471180555556</v>
      </c>
      <c r="T3583" s="13">
        <f>(((Table2[[#This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Table2[[#This Row],[pledged]]/Table2[[#This Row],[goal]]</f>
        <v>2.87</v>
      </c>
      <c r="P3584" s="8">
        <f>Table2[[#This Row],[pledged]]/Table2[[#This Row],[backers_count]]</f>
        <v>58.571428571428569</v>
      </c>
      <c r="Q3584" t="str">
        <f>LEFT(Table2[[#This Row],[Category and Sub-Category]],FIND("/",Table2[[#This Row],[Category and Sub-Category]],1)-1)</f>
        <v>theater</v>
      </c>
      <c r="R3584" t="str">
        <f>RIGHT(Table2[[#This Row],[Category and Sub-Category]],LEN(Table2[[#This Row],[Category and Sub-Category]])-FIND("/",Table2[[#This Row],[Category and Sub-Category]],1))</f>
        <v>plays</v>
      </c>
      <c r="S3584" s="13">
        <f>(((Table2[[#This Row],[launched_at]]/60)/60)/24)+DATE(1970,1,1)</f>
        <v>42451.095856481479</v>
      </c>
      <c r="T3584" s="13">
        <f>(((Table2[[#This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Table2[[#This Row],[pledged]]/Table2[[#This Row],[goal]]</f>
        <v>1.085</v>
      </c>
      <c r="P3585" s="8">
        <f>Table2[[#This Row],[pledged]]/Table2[[#This Row],[backers_count]]</f>
        <v>135.625</v>
      </c>
      <c r="Q3585" t="str">
        <f>LEFT(Table2[[#This Row],[Category and Sub-Category]],FIND("/",Table2[[#This Row],[Category and Sub-Category]],1)-1)</f>
        <v>theater</v>
      </c>
      <c r="R3585" t="str">
        <f>RIGHT(Table2[[#This Row],[Category and Sub-Category]],LEN(Table2[[#This Row],[Category and Sub-Category]])-FIND("/",Table2[[#This Row],[Category and Sub-Category]],1))</f>
        <v>plays</v>
      </c>
      <c r="S3585" s="13">
        <f>(((Table2[[#This Row],[launched_at]]/60)/60)/24)+DATE(1970,1,1)</f>
        <v>42418.425983796296</v>
      </c>
      <c r="T3585" s="13">
        <f>(((Table2[[#This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Table2[[#This Row],[pledged]]/Table2[[#This Row],[goal]]</f>
        <v>1.155</v>
      </c>
      <c r="P3586" s="8">
        <f>Table2[[#This Row],[pledged]]/Table2[[#This Row],[backers_count]]</f>
        <v>30.9375</v>
      </c>
      <c r="Q3586" t="str">
        <f>LEFT(Table2[[#This Row],[Category and Sub-Category]],FIND("/",Table2[[#This Row],[Category and Sub-Category]],1)-1)</f>
        <v>theater</v>
      </c>
      <c r="R3586" t="str">
        <f>RIGHT(Table2[[#This Row],[Category and Sub-Category]],LEN(Table2[[#This Row],[Category and Sub-Category]])-FIND("/",Table2[[#This Row],[Category and Sub-Category]],1))</f>
        <v>plays</v>
      </c>
      <c r="S3586" s="13">
        <f>(((Table2[[#This Row],[launched_at]]/60)/60)/24)+DATE(1970,1,1)</f>
        <v>42168.316481481481</v>
      </c>
      <c r="T3586" s="13">
        <f>(((Table2[[#This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Table2[[#This Row],[pledged]]/Table2[[#This Row],[goal]]</f>
        <v>1.1911764705882353</v>
      </c>
      <c r="P3587" s="8">
        <f>Table2[[#This Row],[pledged]]/Table2[[#This Row],[backers_count]]</f>
        <v>176.08695652173913</v>
      </c>
      <c r="Q3587" t="str">
        <f>LEFT(Table2[[#This Row],[Category and Sub-Category]],FIND("/",Table2[[#This Row],[Category and Sub-Category]],1)-1)</f>
        <v>theater</v>
      </c>
      <c r="R3587" t="str">
        <f>RIGHT(Table2[[#This Row],[Category and Sub-Category]],LEN(Table2[[#This Row],[Category and Sub-Category]])-FIND("/",Table2[[#This Row],[Category and Sub-Category]],1))</f>
        <v>plays</v>
      </c>
      <c r="S3587" s="13">
        <f>(((Table2[[#This Row],[launched_at]]/60)/60)/24)+DATE(1970,1,1)</f>
        <v>41964.716319444444</v>
      </c>
      <c r="T3587" s="13">
        <f>(((Table2[[#This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Table2[[#This Row],[pledged]]/Table2[[#This Row],[goal]]</f>
        <v>1.0942666666666667</v>
      </c>
      <c r="P3588" s="8">
        <f>Table2[[#This Row],[pledged]]/Table2[[#This Row],[backers_count]]</f>
        <v>151.9814814814815</v>
      </c>
      <c r="Q3588" t="str">
        <f>LEFT(Table2[[#This Row],[Category and Sub-Category]],FIND("/",Table2[[#This Row],[Category and Sub-Category]],1)-1)</f>
        <v>theater</v>
      </c>
      <c r="R3588" t="str">
        <f>RIGHT(Table2[[#This Row],[Category and Sub-Category]],LEN(Table2[[#This Row],[Category and Sub-Category]])-FIND("/",Table2[[#This Row],[Category and Sub-Category]],1))</f>
        <v>plays</v>
      </c>
      <c r="S3588" s="13">
        <f>(((Table2[[#This Row],[launched_at]]/60)/60)/24)+DATE(1970,1,1)</f>
        <v>42576.697569444441</v>
      </c>
      <c r="T3588" s="13">
        <f>(((Table2[[#This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Table2[[#This Row],[pledged]]/Table2[[#This Row],[goal]]</f>
        <v>1.266</v>
      </c>
      <c r="P3589" s="8">
        <f>Table2[[#This Row],[pledged]]/Table2[[#This Row],[backers_count]]</f>
        <v>22.607142857142858</v>
      </c>
      <c r="Q3589" t="str">
        <f>LEFT(Table2[[#This Row],[Category and Sub-Category]],FIND("/",Table2[[#This Row],[Category and Sub-Category]],1)-1)</f>
        <v>theater</v>
      </c>
      <c r="R3589" t="str">
        <f>RIGHT(Table2[[#This Row],[Category and Sub-Category]],LEN(Table2[[#This Row],[Category and Sub-Category]])-FIND("/",Table2[[#This Row],[Category and Sub-Category]],1))</f>
        <v>plays</v>
      </c>
      <c r="S3589" s="13">
        <f>(((Table2[[#This Row],[launched_at]]/60)/60)/24)+DATE(1970,1,1)</f>
        <v>42503.539976851855</v>
      </c>
      <c r="T3589" s="13">
        <f>(((Table2[[#This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Table2[[#This Row],[pledged]]/Table2[[#This Row],[goal]]</f>
        <v>1.0049999999999999</v>
      </c>
      <c r="P3590" s="8">
        <f>Table2[[#This Row],[pledged]]/Table2[[#This Row],[backers_count]]</f>
        <v>18.272727272727273</v>
      </c>
      <c r="Q3590" t="str">
        <f>LEFT(Table2[[#This Row],[Category and Sub-Category]],FIND("/",Table2[[#This Row],[Category and Sub-Category]],1)-1)</f>
        <v>theater</v>
      </c>
      <c r="R3590" t="str">
        <f>RIGHT(Table2[[#This Row],[Category and Sub-Category]],LEN(Table2[[#This Row],[Category and Sub-Category]])-FIND("/",Table2[[#This Row],[Category and Sub-Category]],1))</f>
        <v>plays</v>
      </c>
      <c r="S3590" s="13">
        <f>(((Table2[[#This Row],[launched_at]]/60)/60)/24)+DATE(1970,1,1)</f>
        <v>42101.828819444447</v>
      </c>
      <c r="T3590" s="13">
        <f>(((Table2[[#This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Table2[[#This Row],[pledged]]/Table2[[#This Row],[goal]]</f>
        <v>1.2749999999999999</v>
      </c>
      <c r="P3591" s="8">
        <f>Table2[[#This Row],[pledged]]/Table2[[#This Row],[backers_count]]</f>
        <v>82.258064516129039</v>
      </c>
      <c r="Q3591" t="str">
        <f>LEFT(Table2[[#This Row],[Category and Sub-Category]],FIND("/",Table2[[#This Row],[Category and Sub-Category]],1)-1)</f>
        <v>theater</v>
      </c>
      <c r="R3591" t="str">
        <f>RIGHT(Table2[[#This Row],[Category and Sub-Category]],LEN(Table2[[#This Row],[Category and Sub-Category]])-FIND("/",Table2[[#This Row],[Category and Sub-Category]],1))</f>
        <v>plays</v>
      </c>
      <c r="S3591" s="13">
        <f>(((Table2[[#This Row],[launched_at]]/60)/60)/24)+DATE(1970,1,1)</f>
        <v>42125.647534722222</v>
      </c>
      <c r="T3591" s="13">
        <f>(((Table2[[#This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Table2[[#This Row],[pledged]]/Table2[[#This Row],[goal]]</f>
        <v>1.0005999999999999</v>
      </c>
      <c r="P3592" s="8">
        <f>Table2[[#This Row],[pledged]]/Table2[[#This Row],[backers_count]]</f>
        <v>68.534246575342465</v>
      </c>
      <c r="Q3592" t="str">
        <f>LEFT(Table2[[#This Row],[Category and Sub-Category]],FIND("/",Table2[[#This Row],[Category and Sub-Category]],1)-1)</f>
        <v>theater</v>
      </c>
      <c r="R3592" t="str">
        <f>RIGHT(Table2[[#This Row],[Category and Sub-Category]],LEN(Table2[[#This Row],[Category and Sub-Category]])-FIND("/",Table2[[#This Row],[Category and Sub-Category]],1))</f>
        <v>plays</v>
      </c>
      <c r="S3592" s="13">
        <f>(((Table2[[#This Row],[launched_at]]/60)/60)/24)+DATE(1970,1,1)</f>
        <v>41902.333726851852</v>
      </c>
      <c r="T3592" s="13">
        <f>(((Table2[[#This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Table2[[#This Row],[pledged]]/Table2[[#This Row],[goal]]</f>
        <v>1.75</v>
      </c>
      <c r="P3593" s="8">
        <f>Table2[[#This Row],[pledged]]/Table2[[#This Row],[backers_count]]</f>
        <v>68.055555555555557</v>
      </c>
      <c r="Q3593" t="str">
        <f>LEFT(Table2[[#This Row],[Category and Sub-Category]],FIND("/",Table2[[#This Row],[Category and Sub-Category]],1)-1)</f>
        <v>theater</v>
      </c>
      <c r="R3593" t="str">
        <f>RIGHT(Table2[[#This Row],[Category and Sub-Category]],LEN(Table2[[#This Row],[Category and Sub-Category]])-FIND("/",Table2[[#This Row],[Category and Sub-Category]],1))</f>
        <v>plays</v>
      </c>
      <c r="S3593" s="13">
        <f>(((Table2[[#This Row],[launched_at]]/60)/60)/24)+DATE(1970,1,1)</f>
        <v>42003.948425925926</v>
      </c>
      <c r="T3593" s="13">
        <f>(((Table2[[#This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Table2[[#This Row],[pledged]]/Table2[[#This Row],[goal]]</f>
        <v>1.2725</v>
      </c>
      <c r="P3594" s="8">
        <f>Table2[[#This Row],[pledged]]/Table2[[#This Row],[backers_count]]</f>
        <v>72.714285714285708</v>
      </c>
      <c r="Q3594" t="str">
        <f>LEFT(Table2[[#This Row],[Category and Sub-Category]],FIND("/",Table2[[#This Row],[Category and Sub-Category]],1)-1)</f>
        <v>theater</v>
      </c>
      <c r="R3594" t="str">
        <f>RIGHT(Table2[[#This Row],[Category and Sub-Category]],LEN(Table2[[#This Row],[Category and Sub-Category]])-FIND("/",Table2[[#This Row],[Category and Sub-Category]],1))</f>
        <v>plays</v>
      </c>
      <c r="S3594" s="13">
        <f>(((Table2[[#This Row],[launched_at]]/60)/60)/24)+DATE(1970,1,1)</f>
        <v>41988.829942129625</v>
      </c>
      <c r="T3594" s="13">
        <f>(((Table2[[#This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Table2[[#This Row],[pledged]]/Table2[[#This Row],[goal]]</f>
        <v>1.1063333333333334</v>
      </c>
      <c r="P3595" s="8">
        <f>Table2[[#This Row],[pledged]]/Table2[[#This Row],[backers_count]]</f>
        <v>77.186046511627907</v>
      </c>
      <c r="Q3595" t="str">
        <f>LEFT(Table2[[#This Row],[Category and Sub-Category]],FIND("/",Table2[[#This Row],[Category and Sub-Category]],1)-1)</f>
        <v>theater</v>
      </c>
      <c r="R3595" t="str">
        <f>RIGHT(Table2[[#This Row],[Category and Sub-Category]],LEN(Table2[[#This Row],[Category and Sub-Category]])-FIND("/",Table2[[#This Row],[Category and Sub-Category]],1))</f>
        <v>plays</v>
      </c>
      <c r="S3595" s="13">
        <f>(((Table2[[#This Row],[launched_at]]/60)/60)/24)+DATE(1970,1,1)</f>
        <v>41974.898599537039</v>
      </c>
      <c r="T3595" s="13">
        <f>(((Table2[[#This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Table2[[#This Row],[pledged]]/Table2[[#This Row],[goal]]</f>
        <v>1.2593749999999999</v>
      </c>
      <c r="P3596" s="8">
        <f>Table2[[#This Row],[pledged]]/Table2[[#This Row],[backers_count]]</f>
        <v>55.972222222222221</v>
      </c>
      <c r="Q3596" t="str">
        <f>LEFT(Table2[[#This Row],[Category and Sub-Category]],FIND("/",Table2[[#This Row],[Category and Sub-Category]],1)-1)</f>
        <v>theater</v>
      </c>
      <c r="R3596" t="str">
        <f>RIGHT(Table2[[#This Row],[Category and Sub-Category]],LEN(Table2[[#This Row],[Category and Sub-Category]])-FIND("/",Table2[[#This Row],[Category and Sub-Category]],1))</f>
        <v>plays</v>
      </c>
      <c r="S3596" s="13">
        <f>(((Table2[[#This Row],[launched_at]]/60)/60)/24)+DATE(1970,1,1)</f>
        <v>42592.066921296297</v>
      </c>
      <c r="T3596" s="13">
        <f>(((Table2[[#This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Table2[[#This Row],[pledged]]/Table2[[#This Row],[goal]]</f>
        <v>1.1850000000000001</v>
      </c>
      <c r="P3597" s="8">
        <f>Table2[[#This Row],[pledged]]/Table2[[#This Row],[backers_count]]</f>
        <v>49.693548387096776</v>
      </c>
      <c r="Q3597" t="str">
        <f>LEFT(Table2[[#This Row],[Category and Sub-Category]],FIND("/",Table2[[#This Row],[Category and Sub-Category]],1)-1)</f>
        <v>theater</v>
      </c>
      <c r="R3597" t="str">
        <f>RIGHT(Table2[[#This Row],[Category and Sub-Category]],LEN(Table2[[#This Row],[Category and Sub-Category]])-FIND("/",Table2[[#This Row],[Category and Sub-Category]],1))</f>
        <v>plays</v>
      </c>
      <c r="S3597" s="13">
        <f>(((Table2[[#This Row],[launched_at]]/60)/60)/24)+DATE(1970,1,1)</f>
        <v>42050.008368055554</v>
      </c>
      <c r="T3597" s="13">
        <f>(((Table2[[#This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Table2[[#This Row],[pledged]]/Table2[[#This Row],[goal]]</f>
        <v>1.0772727272727274</v>
      </c>
      <c r="P3598" s="8">
        <f>Table2[[#This Row],[pledged]]/Table2[[#This Row],[backers_count]]</f>
        <v>79</v>
      </c>
      <c r="Q3598" t="str">
        <f>LEFT(Table2[[#This Row],[Category and Sub-Category]],FIND("/",Table2[[#This Row],[Category and Sub-Category]],1)-1)</f>
        <v>theater</v>
      </c>
      <c r="R3598" t="str">
        <f>RIGHT(Table2[[#This Row],[Category and Sub-Category]],LEN(Table2[[#This Row],[Category and Sub-Category]])-FIND("/",Table2[[#This Row],[Category and Sub-Category]],1))</f>
        <v>plays</v>
      </c>
      <c r="S3598" s="13">
        <f>(((Table2[[#This Row],[launched_at]]/60)/60)/24)+DATE(1970,1,1)</f>
        <v>41856.715069444443</v>
      </c>
      <c r="T3598" s="13">
        <f>(((Table2[[#This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Table2[[#This Row],[pledged]]/Table2[[#This Row],[goal]]</f>
        <v>1.026</v>
      </c>
      <c r="P3599" s="8">
        <f>Table2[[#This Row],[pledged]]/Table2[[#This Row],[backers_count]]</f>
        <v>77.727272727272734</v>
      </c>
      <c r="Q3599" t="str">
        <f>LEFT(Table2[[#This Row],[Category and Sub-Category]],FIND("/",Table2[[#This Row],[Category and Sub-Category]],1)-1)</f>
        <v>theater</v>
      </c>
      <c r="R3599" t="str">
        <f>RIGHT(Table2[[#This Row],[Category and Sub-Category]],LEN(Table2[[#This Row],[Category and Sub-Category]])-FIND("/",Table2[[#This Row],[Category and Sub-Category]],1))</f>
        <v>plays</v>
      </c>
      <c r="S3599" s="13">
        <f>(((Table2[[#This Row],[launched_at]]/60)/60)/24)+DATE(1970,1,1)</f>
        <v>42417.585532407407</v>
      </c>
      <c r="T3599" s="13">
        <f>(((Table2[[#This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Table2[[#This Row],[pledged]]/Table2[[#This Row],[goal]]</f>
        <v>1.101</v>
      </c>
      <c r="P3600" s="8">
        <f>Table2[[#This Row],[pledged]]/Table2[[#This Row],[backers_count]]</f>
        <v>40.777777777777779</v>
      </c>
      <c r="Q3600" t="str">
        <f>LEFT(Table2[[#This Row],[Category and Sub-Category]],FIND("/",Table2[[#This Row],[Category and Sub-Category]],1)-1)</f>
        <v>theater</v>
      </c>
      <c r="R3600" t="str">
        <f>RIGHT(Table2[[#This Row],[Category and Sub-Category]],LEN(Table2[[#This Row],[Category and Sub-Category]])-FIND("/",Table2[[#This Row],[Category and Sub-Category]],1))</f>
        <v>plays</v>
      </c>
      <c r="S3600" s="13">
        <f>(((Table2[[#This Row],[launched_at]]/60)/60)/24)+DATE(1970,1,1)</f>
        <v>41866.79886574074</v>
      </c>
      <c r="T3600" s="13">
        <f>(((Table2[[#This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Table2[[#This Row],[pledged]]/Table2[[#This Row],[goal]]</f>
        <v>2.02</v>
      </c>
      <c r="P3601" s="8">
        <f>Table2[[#This Row],[pledged]]/Table2[[#This Row],[backers_count]]</f>
        <v>59.411764705882355</v>
      </c>
      <c r="Q3601" t="str">
        <f>LEFT(Table2[[#This Row],[Category and Sub-Category]],FIND("/",Table2[[#This Row],[Category and Sub-Category]],1)-1)</f>
        <v>theater</v>
      </c>
      <c r="R3601" t="str">
        <f>RIGHT(Table2[[#This Row],[Category and Sub-Category]],LEN(Table2[[#This Row],[Category and Sub-Category]])-FIND("/",Table2[[#This Row],[Category and Sub-Category]],1))</f>
        <v>plays</v>
      </c>
      <c r="S3601" s="13">
        <f>(((Table2[[#This Row],[launched_at]]/60)/60)/24)+DATE(1970,1,1)</f>
        <v>42220.79487268519</v>
      </c>
      <c r="T3601" s="13">
        <f>(((Table2[[#This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Table2[[#This Row],[pledged]]/Table2[[#This Row],[goal]]</f>
        <v>1.3</v>
      </c>
      <c r="P3602" s="8">
        <f>Table2[[#This Row],[pledged]]/Table2[[#This Row],[backers_count]]</f>
        <v>3.25</v>
      </c>
      <c r="Q3602" t="str">
        <f>LEFT(Table2[[#This Row],[Category and Sub-Category]],FIND("/",Table2[[#This Row],[Category and Sub-Category]],1)-1)</f>
        <v>theater</v>
      </c>
      <c r="R3602" t="str">
        <f>RIGHT(Table2[[#This Row],[Category and Sub-Category]],LEN(Table2[[#This Row],[Category and Sub-Category]])-FIND("/",Table2[[#This Row],[Category and Sub-Category]],1))</f>
        <v>plays</v>
      </c>
      <c r="S3602" s="13">
        <f>(((Table2[[#This Row],[launched_at]]/60)/60)/24)+DATE(1970,1,1)</f>
        <v>42628.849120370374</v>
      </c>
      <c r="T3602" s="13">
        <f>(((Table2[[#This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Table2[[#This Row],[pledged]]/Table2[[#This Row],[goal]]</f>
        <v>1.0435000000000001</v>
      </c>
      <c r="P3603" s="8">
        <f>Table2[[#This Row],[pledged]]/Table2[[#This Row],[backers_count]]</f>
        <v>39.377358490566039</v>
      </c>
      <c r="Q3603" t="str">
        <f>LEFT(Table2[[#This Row],[Category and Sub-Category]],FIND("/",Table2[[#This Row],[Category and Sub-Category]],1)-1)</f>
        <v>theater</v>
      </c>
      <c r="R3603" t="str">
        <f>RIGHT(Table2[[#This Row],[Category and Sub-Category]],LEN(Table2[[#This Row],[Category and Sub-Category]])-FIND("/",Table2[[#This Row],[Category and Sub-Category]],1))</f>
        <v>plays</v>
      </c>
      <c r="S3603" s="13">
        <f>(((Table2[[#This Row],[launched_at]]/60)/60)/24)+DATE(1970,1,1)</f>
        <v>41990.99863425926</v>
      </c>
      <c r="T3603" s="13">
        <f>(((Table2[[#This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Table2[[#This Row],[pledged]]/Table2[[#This Row],[goal]]</f>
        <v>1.0004999999999999</v>
      </c>
      <c r="P3604" s="8">
        <f>Table2[[#This Row],[pledged]]/Table2[[#This Row],[backers_count]]</f>
        <v>81.673469387755105</v>
      </c>
      <c r="Q3604" t="str">
        <f>LEFT(Table2[[#This Row],[Category and Sub-Category]],FIND("/",Table2[[#This Row],[Category and Sub-Category]],1)-1)</f>
        <v>theater</v>
      </c>
      <c r="R3604" t="str">
        <f>RIGHT(Table2[[#This Row],[Category and Sub-Category]],LEN(Table2[[#This Row],[Category and Sub-Category]])-FIND("/",Table2[[#This Row],[Category and Sub-Category]],1))</f>
        <v>plays</v>
      </c>
      <c r="S3604" s="13">
        <f>(((Table2[[#This Row],[launched_at]]/60)/60)/24)+DATE(1970,1,1)</f>
        <v>42447.894432870366</v>
      </c>
      <c r="T3604" s="13">
        <f>(((Table2[[#This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Table2[[#This Row],[pledged]]/Table2[[#This Row],[goal]]</f>
        <v>1.7066666666666668</v>
      </c>
      <c r="P3605" s="8">
        <f>Table2[[#This Row],[pledged]]/Table2[[#This Row],[backers_count]]</f>
        <v>44.912280701754383</v>
      </c>
      <c r="Q3605" t="str">
        <f>LEFT(Table2[[#This Row],[Category and Sub-Category]],FIND("/",Table2[[#This Row],[Category and Sub-Category]],1)-1)</f>
        <v>theater</v>
      </c>
      <c r="R3605" t="str">
        <f>RIGHT(Table2[[#This Row],[Category and Sub-Category]],LEN(Table2[[#This Row],[Category and Sub-Category]])-FIND("/",Table2[[#This Row],[Category and Sub-Category]],1))</f>
        <v>plays</v>
      </c>
      <c r="S3605" s="13">
        <f>(((Table2[[#This Row],[launched_at]]/60)/60)/24)+DATE(1970,1,1)</f>
        <v>42283.864351851851</v>
      </c>
      <c r="T3605" s="13">
        <f>(((Table2[[#This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Table2[[#This Row],[pledged]]/Table2[[#This Row],[goal]]</f>
        <v>1.1283333333333334</v>
      </c>
      <c r="P3606" s="8">
        <f>Table2[[#This Row],[pledged]]/Table2[[#This Row],[backers_count]]</f>
        <v>49.05797101449275</v>
      </c>
      <c r="Q3606" t="str">
        <f>LEFT(Table2[[#This Row],[Category and Sub-Category]],FIND("/",Table2[[#This Row],[Category and Sub-Category]],1)-1)</f>
        <v>theater</v>
      </c>
      <c r="R3606" t="str">
        <f>RIGHT(Table2[[#This Row],[Category and Sub-Category]],LEN(Table2[[#This Row],[Category and Sub-Category]])-FIND("/",Table2[[#This Row],[Category and Sub-Category]],1))</f>
        <v>plays</v>
      </c>
      <c r="S3606" s="13">
        <f>(((Table2[[#This Row],[launched_at]]/60)/60)/24)+DATE(1970,1,1)</f>
        <v>42483.015694444446</v>
      </c>
      <c r="T3606" s="13">
        <f>(((Table2[[#This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Table2[[#This Row],[pledged]]/Table2[[#This Row],[goal]]</f>
        <v>1.84</v>
      </c>
      <c r="P3607" s="8">
        <f>Table2[[#This Row],[pledged]]/Table2[[#This Row],[backers_count]]</f>
        <v>30.666666666666668</v>
      </c>
      <c r="Q3607" t="str">
        <f>LEFT(Table2[[#This Row],[Category and Sub-Category]],FIND("/",Table2[[#This Row],[Category and Sub-Category]],1)-1)</f>
        <v>theater</v>
      </c>
      <c r="R3607" t="str">
        <f>RIGHT(Table2[[#This Row],[Category and Sub-Category]],LEN(Table2[[#This Row],[Category and Sub-Category]])-FIND("/",Table2[[#This Row],[Category and Sub-Category]],1))</f>
        <v>plays</v>
      </c>
      <c r="S3607" s="13">
        <f>(((Table2[[#This Row],[launched_at]]/60)/60)/24)+DATE(1970,1,1)</f>
        <v>42383.793124999997</v>
      </c>
      <c r="T3607" s="13">
        <f>(((Table2[[#This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Table2[[#This Row],[pledged]]/Table2[[#This Row],[goal]]</f>
        <v>1.3026666666666666</v>
      </c>
      <c r="P3608" s="8">
        <f>Table2[[#This Row],[pledged]]/Table2[[#This Row],[backers_count]]</f>
        <v>61.0625</v>
      </c>
      <c r="Q3608" t="str">
        <f>LEFT(Table2[[#This Row],[Category and Sub-Category]],FIND("/",Table2[[#This Row],[Category and Sub-Category]],1)-1)</f>
        <v>theater</v>
      </c>
      <c r="R3608" t="str">
        <f>RIGHT(Table2[[#This Row],[Category and Sub-Category]],LEN(Table2[[#This Row],[Category and Sub-Category]])-FIND("/",Table2[[#This Row],[Category and Sub-Category]],1))</f>
        <v>plays</v>
      </c>
      <c r="S3608" s="13">
        <f>(((Table2[[#This Row],[launched_at]]/60)/60)/24)+DATE(1970,1,1)</f>
        <v>42566.604826388888</v>
      </c>
      <c r="T3608" s="13">
        <f>(((Table2[[#This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Table2[[#This Row],[pledged]]/Table2[[#This Row],[goal]]</f>
        <v>1.0545454545454545</v>
      </c>
      <c r="P3609" s="8">
        <f>Table2[[#This Row],[pledged]]/Table2[[#This Row],[backers_count]]</f>
        <v>29</v>
      </c>
      <c r="Q3609" t="str">
        <f>LEFT(Table2[[#This Row],[Category and Sub-Category]],FIND("/",Table2[[#This Row],[Category and Sub-Category]],1)-1)</f>
        <v>theater</v>
      </c>
      <c r="R3609" t="str">
        <f>RIGHT(Table2[[#This Row],[Category and Sub-Category]],LEN(Table2[[#This Row],[Category and Sub-Category]])-FIND("/",Table2[[#This Row],[Category and Sub-Category]],1))</f>
        <v>plays</v>
      </c>
      <c r="S3609" s="13">
        <f>(((Table2[[#This Row],[launched_at]]/60)/60)/24)+DATE(1970,1,1)</f>
        <v>42338.963912037041</v>
      </c>
      <c r="T3609" s="13">
        <f>(((Table2[[#This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Table2[[#This Row],[pledged]]/Table2[[#This Row],[goal]]</f>
        <v>1</v>
      </c>
      <c r="P3610" s="8">
        <f>Table2[[#This Row],[pledged]]/Table2[[#This Row],[backers_count]]</f>
        <v>29.62962962962963</v>
      </c>
      <c r="Q3610" t="str">
        <f>LEFT(Table2[[#This Row],[Category and Sub-Category]],FIND("/",Table2[[#This Row],[Category and Sub-Category]],1)-1)</f>
        <v>theater</v>
      </c>
      <c r="R3610" t="str">
        <f>RIGHT(Table2[[#This Row],[Category and Sub-Category]],LEN(Table2[[#This Row],[Category and Sub-Category]])-FIND("/",Table2[[#This Row],[Category and Sub-Category]],1))</f>
        <v>plays</v>
      </c>
      <c r="S3610" s="13">
        <f>(((Table2[[#This Row],[launched_at]]/60)/60)/24)+DATE(1970,1,1)</f>
        <v>42506.709375000006</v>
      </c>
      <c r="T3610" s="13">
        <f>(((Table2[[#This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Table2[[#This Row],[pledged]]/Table2[[#This Row],[goal]]</f>
        <v>1.5331632653061225</v>
      </c>
      <c r="P3611" s="8">
        <f>Table2[[#This Row],[pledged]]/Table2[[#This Row],[backers_count]]</f>
        <v>143.0952380952381</v>
      </c>
      <c r="Q3611" t="str">
        <f>LEFT(Table2[[#This Row],[Category and Sub-Category]],FIND("/",Table2[[#This Row],[Category and Sub-Category]],1)-1)</f>
        <v>theater</v>
      </c>
      <c r="R3611" t="str">
        <f>RIGHT(Table2[[#This Row],[Category and Sub-Category]],LEN(Table2[[#This Row],[Category and Sub-Category]])-FIND("/",Table2[[#This Row],[Category and Sub-Category]],1))</f>
        <v>plays</v>
      </c>
      <c r="S3611" s="13">
        <f>(((Table2[[#This Row],[launched_at]]/60)/60)/24)+DATE(1970,1,1)</f>
        <v>42429.991724537031</v>
      </c>
      <c r="T3611" s="13">
        <f>(((Table2[[#This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Table2[[#This Row],[pledged]]/Table2[[#This Row],[goal]]</f>
        <v>1.623</v>
      </c>
      <c r="P3612" s="8">
        <f>Table2[[#This Row],[pledged]]/Table2[[#This Row],[backers_count]]</f>
        <v>52.354838709677416</v>
      </c>
      <c r="Q3612" t="str">
        <f>LEFT(Table2[[#This Row],[Category and Sub-Category]],FIND("/",Table2[[#This Row],[Category and Sub-Category]],1)-1)</f>
        <v>theater</v>
      </c>
      <c r="R3612" t="str">
        <f>RIGHT(Table2[[#This Row],[Category and Sub-Category]],LEN(Table2[[#This Row],[Category and Sub-Category]])-FIND("/",Table2[[#This Row],[Category and Sub-Category]],1))</f>
        <v>plays</v>
      </c>
      <c r="S3612" s="13">
        <f>(((Table2[[#This Row],[launched_at]]/60)/60)/24)+DATE(1970,1,1)</f>
        <v>42203.432129629626</v>
      </c>
      <c r="T3612" s="13">
        <f>(((Table2[[#This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Table2[[#This Row],[pledged]]/Table2[[#This Row],[goal]]</f>
        <v>1.36</v>
      </c>
      <c r="P3613" s="8">
        <f>Table2[[#This Row],[pledged]]/Table2[[#This Row],[backers_count]]</f>
        <v>66.666666666666671</v>
      </c>
      <c r="Q3613" t="str">
        <f>LEFT(Table2[[#This Row],[Category and Sub-Category]],FIND("/",Table2[[#This Row],[Category and Sub-Category]],1)-1)</f>
        <v>theater</v>
      </c>
      <c r="R3613" t="str">
        <f>RIGHT(Table2[[#This Row],[Category and Sub-Category]],LEN(Table2[[#This Row],[Category and Sub-Category]])-FIND("/",Table2[[#This Row],[Category and Sub-Category]],1))</f>
        <v>plays</v>
      </c>
      <c r="S3613" s="13">
        <f>(((Table2[[#This Row],[launched_at]]/60)/60)/24)+DATE(1970,1,1)</f>
        <v>42072.370381944449</v>
      </c>
      <c r="T3613" s="13">
        <f>(((Table2[[#This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Table2[[#This Row],[pledged]]/Table2[[#This Row],[goal]]</f>
        <v>1.444</v>
      </c>
      <c r="P3614" s="8">
        <f>Table2[[#This Row],[pledged]]/Table2[[#This Row],[backers_count]]</f>
        <v>126.66666666666667</v>
      </c>
      <c r="Q3614" t="str">
        <f>LEFT(Table2[[#This Row],[Category and Sub-Category]],FIND("/",Table2[[#This Row],[Category and Sub-Category]],1)-1)</f>
        <v>theater</v>
      </c>
      <c r="R3614" t="str">
        <f>RIGHT(Table2[[#This Row],[Category and Sub-Category]],LEN(Table2[[#This Row],[Category and Sub-Category]])-FIND("/",Table2[[#This Row],[Category and Sub-Category]],1))</f>
        <v>plays</v>
      </c>
      <c r="S3614" s="13">
        <f>(((Table2[[#This Row],[launched_at]]/60)/60)/24)+DATE(1970,1,1)</f>
        <v>41789.726979166669</v>
      </c>
      <c r="T3614" s="13">
        <f>(((Table2[[#This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Table2[[#This Row],[pledged]]/Table2[[#This Row],[goal]]</f>
        <v>1</v>
      </c>
      <c r="P3615" s="8">
        <f>Table2[[#This Row],[pledged]]/Table2[[#This Row],[backers_count]]</f>
        <v>62.5</v>
      </c>
      <c r="Q3615" t="str">
        <f>LEFT(Table2[[#This Row],[Category and Sub-Category]],FIND("/",Table2[[#This Row],[Category and Sub-Category]],1)-1)</f>
        <v>theater</v>
      </c>
      <c r="R3615" t="str">
        <f>RIGHT(Table2[[#This Row],[Category and Sub-Category]],LEN(Table2[[#This Row],[Category and Sub-Category]])-FIND("/",Table2[[#This Row],[Category and Sub-Category]],1))</f>
        <v>plays</v>
      </c>
      <c r="S3615" s="13">
        <f>(((Table2[[#This Row],[launched_at]]/60)/60)/24)+DATE(1970,1,1)</f>
        <v>41788.58997685185</v>
      </c>
      <c r="T3615" s="13">
        <f>(((Table2[[#This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Table2[[#This Row],[pledged]]/Table2[[#This Row],[goal]]</f>
        <v>1.008</v>
      </c>
      <c r="P3616" s="8">
        <f>Table2[[#This Row],[pledged]]/Table2[[#This Row],[backers_count]]</f>
        <v>35.492957746478872</v>
      </c>
      <c r="Q3616" t="str">
        <f>LEFT(Table2[[#This Row],[Category and Sub-Category]],FIND("/",Table2[[#This Row],[Category and Sub-Category]],1)-1)</f>
        <v>theater</v>
      </c>
      <c r="R3616" t="str">
        <f>RIGHT(Table2[[#This Row],[Category and Sub-Category]],LEN(Table2[[#This Row],[Category and Sub-Category]])-FIND("/",Table2[[#This Row],[Category and Sub-Category]],1))</f>
        <v>plays</v>
      </c>
      <c r="S3616" s="13">
        <f>(((Table2[[#This Row],[launched_at]]/60)/60)/24)+DATE(1970,1,1)</f>
        <v>42144.041851851856</v>
      </c>
      <c r="T3616" s="13">
        <f>(((Table2[[#This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Table2[[#This Row],[pledged]]/Table2[[#This Row],[goal]]</f>
        <v>1.0680000000000001</v>
      </c>
      <c r="P3617" s="8">
        <f>Table2[[#This Row],[pledged]]/Table2[[#This Row],[backers_count]]</f>
        <v>37.083333333333336</v>
      </c>
      <c r="Q3617" t="str">
        <f>LEFT(Table2[[#This Row],[Category and Sub-Category]],FIND("/",Table2[[#This Row],[Category and Sub-Category]],1)-1)</f>
        <v>theater</v>
      </c>
      <c r="R3617" t="str">
        <f>RIGHT(Table2[[#This Row],[Category and Sub-Category]],LEN(Table2[[#This Row],[Category and Sub-Category]])-FIND("/",Table2[[#This Row],[Category and Sub-Category]],1))</f>
        <v>plays</v>
      </c>
      <c r="S3617" s="13">
        <f>(((Table2[[#This Row],[launched_at]]/60)/60)/24)+DATE(1970,1,1)</f>
        <v>42318.593703703707</v>
      </c>
      <c r="T3617" s="13">
        <f>(((Table2[[#This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Table2[[#This Row],[pledged]]/Table2[[#This Row],[goal]]</f>
        <v>1.248</v>
      </c>
      <c r="P3618" s="8">
        <f>Table2[[#This Row],[pledged]]/Table2[[#This Row],[backers_count]]</f>
        <v>69.333333333333329</v>
      </c>
      <c r="Q3618" t="str">
        <f>LEFT(Table2[[#This Row],[Category and Sub-Category]],FIND("/",Table2[[#This Row],[Category and Sub-Category]],1)-1)</f>
        <v>theater</v>
      </c>
      <c r="R3618" t="str">
        <f>RIGHT(Table2[[#This Row],[Category and Sub-Category]],LEN(Table2[[#This Row],[Category and Sub-Category]])-FIND("/",Table2[[#This Row],[Category and Sub-Category]],1))</f>
        <v>plays</v>
      </c>
      <c r="S3618" s="13">
        <f>(((Table2[[#This Row],[launched_at]]/60)/60)/24)+DATE(1970,1,1)</f>
        <v>42052.949814814812</v>
      </c>
      <c r="T3618" s="13">
        <f>(((Table2[[#This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Table2[[#This Row],[pledged]]/Table2[[#This Row],[goal]]</f>
        <v>1.1891891891891893</v>
      </c>
      <c r="P3619" s="8">
        <f>Table2[[#This Row],[pledged]]/Table2[[#This Row],[backers_count]]</f>
        <v>17.254901960784313</v>
      </c>
      <c r="Q3619" t="str">
        <f>LEFT(Table2[[#This Row],[Category and Sub-Category]],FIND("/",Table2[[#This Row],[Category and Sub-Category]],1)-1)</f>
        <v>theater</v>
      </c>
      <c r="R3619" t="str">
        <f>RIGHT(Table2[[#This Row],[Category and Sub-Category]],LEN(Table2[[#This Row],[Category and Sub-Category]])-FIND("/",Table2[[#This Row],[Category and Sub-Category]],1))</f>
        <v>plays</v>
      </c>
      <c r="S3619" s="13">
        <f>(((Table2[[#This Row],[launched_at]]/60)/60)/24)+DATE(1970,1,1)</f>
        <v>42779.610289351855</v>
      </c>
      <c r="T3619" s="13">
        <f>(((Table2[[#This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Table2[[#This Row],[pledged]]/Table2[[#This Row],[goal]]</f>
        <v>1.01</v>
      </c>
      <c r="P3620" s="8">
        <f>Table2[[#This Row],[pledged]]/Table2[[#This Row],[backers_count]]</f>
        <v>36.071428571428569</v>
      </c>
      <c r="Q3620" t="str">
        <f>LEFT(Table2[[#This Row],[Category and Sub-Category]],FIND("/",Table2[[#This Row],[Category and Sub-Category]],1)-1)</f>
        <v>theater</v>
      </c>
      <c r="R3620" t="str">
        <f>RIGHT(Table2[[#This Row],[Category and Sub-Category]],LEN(Table2[[#This Row],[Category and Sub-Category]])-FIND("/",Table2[[#This Row],[Category and Sub-Category]],1))</f>
        <v>plays</v>
      </c>
      <c r="S3620" s="13">
        <f>(((Table2[[#This Row],[launched_at]]/60)/60)/24)+DATE(1970,1,1)</f>
        <v>42128.627893518518</v>
      </c>
      <c r="T3620" s="13">
        <f>(((Table2[[#This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Table2[[#This Row],[pledged]]/Table2[[#This Row],[goal]]</f>
        <v>1.1299999999999999</v>
      </c>
      <c r="P3621" s="8">
        <f>Table2[[#This Row],[pledged]]/Table2[[#This Row],[backers_count]]</f>
        <v>66.470588235294116</v>
      </c>
      <c r="Q3621" t="str">
        <f>LEFT(Table2[[#This Row],[Category and Sub-Category]],FIND("/",Table2[[#This Row],[Category and Sub-Category]],1)-1)</f>
        <v>theater</v>
      </c>
      <c r="R3621" t="str">
        <f>RIGHT(Table2[[#This Row],[Category and Sub-Category]],LEN(Table2[[#This Row],[Category and Sub-Category]])-FIND("/",Table2[[#This Row],[Category and Sub-Category]],1))</f>
        <v>plays</v>
      </c>
      <c r="S3621" s="13">
        <f>(((Table2[[#This Row],[launched_at]]/60)/60)/24)+DATE(1970,1,1)</f>
        <v>42661.132245370376</v>
      </c>
      <c r="T3621" s="13">
        <f>(((Table2[[#This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Table2[[#This Row],[pledged]]/Table2[[#This Row],[goal]]</f>
        <v>1.0519047619047619</v>
      </c>
      <c r="P3622" s="8">
        <f>Table2[[#This Row],[pledged]]/Table2[[#This Row],[backers_count]]</f>
        <v>56.065989847715734</v>
      </c>
      <c r="Q3622" t="str">
        <f>LEFT(Table2[[#This Row],[Category and Sub-Category]],FIND("/",Table2[[#This Row],[Category and Sub-Category]],1)-1)</f>
        <v>theater</v>
      </c>
      <c r="R3622" t="str">
        <f>RIGHT(Table2[[#This Row],[Category and Sub-Category]],LEN(Table2[[#This Row],[Category and Sub-Category]])-FIND("/",Table2[[#This Row],[Category and Sub-Category]],1))</f>
        <v>plays</v>
      </c>
      <c r="S3622" s="13">
        <f>(((Table2[[#This Row],[launched_at]]/60)/60)/24)+DATE(1970,1,1)</f>
        <v>42037.938206018516</v>
      </c>
      <c r="T3622" s="13">
        <f>(((Table2[[#This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Table2[[#This Row],[pledged]]/Table2[[#This Row],[goal]]</f>
        <v>1.0973333333333333</v>
      </c>
      <c r="P3623" s="8">
        <f>Table2[[#This Row],[pledged]]/Table2[[#This Row],[backers_count]]</f>
        <v>47.028571428571432</v>
      </c>
      <c r="Q3623" t="str">
        <f>LEFT(Table2[[#This Row],[Category and Sub-Category]],FIND("/",Table2[[#This Row],[Category and Sub-Category]],1)-1)</f>
        <v>theater</v>
      </c>
      <c r="R3623" t="str">
        <f>RIGHT(Table2[[#This Row],[Category and Sub-Category]],LEN(Table2[[#This Row],[Category and Sub-Category]])-FIND("/",Table2[[#This Row],[Category and Sub-Category]],1))</f>
        <v>plays</v>
      </c>
      <c r="S3623" s="13">
        <f>(((Table2[[#This Row],[launched_at]]/60)/60)/24)+DATE(1970,1,1)</f>
        <v>42619.935694444444</v>
      </c>
      <c r="T3623" s="13">
        <f>(((Table2[[#This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Table2[[#This Row],[pledged]]/Table2[[#This Row],[goal]]</f>
        <v>1.00099</v>
      </c>
      <c r="P3624" s="8">
        <f>Table2[[#This Row],[pledged]]/Table2[[#This Row],[backers_count]]</f>
        <v>47.666190476190479</v>
      </c>
      <c r="Q3624" t="str">
        <f>LEFT(Table2[[#This Row],[Category and Sub-Category]],FIND("/",Table2[[#This Row],[Category and Sub-Category]],1)-1)</f>
        <v>theater</v>
      </c>
      <c r="R3624" t="str">
        <f>RIGHT(Table2[[#This Row],[Category and Sub-Category]],LEN(Table2[[#This Row],[Category and Sub-Category]])-FIND("/",Table2[[#This Row],[Category and Sub-Category]],1))</f>
        <v>plays</v>
      </c>
      <c r="S3624" s="13">
        <f>(((Table2[[#This Row],[launched_at]]/60)/60)/24)+DATE(1970,1,1)</f>
        <v>41877.221886574072</v>
      </c>
      <c r="T3624" s="13">
        <f>(((Table2[[#This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Table2[[#This Row],[pledged]]/Table2[[#This Row],[goal]]</f>
        <v>1.2</v>
      </c>
      <c r="P3625" s="8">
        <f>Table2[[#This Row],[pledged]]/Table2[[#This Row],[backers_count]]</f>
        <v>88.235294117647058</v>
      </c>
      <c r="Q3625" t="str">
        <f>LEFT(Table2[[#This Row],[Category and Sub-Category]],FIND("/",Table2[[#This Row],[Category and Sub-Category]],1)-1)</f>
        <v>theater</v>
      </c>
      <c r="R3625" t="str">
        <f>RIGHT(Table2[[#This Row],[Category and Sub-Category]],LEN(Table2[[#This Row],[Category and Sub-Category]])-FIND("/",Table2[[#This Row],[Category and Sub-Category]],1))</f>
        <v>plays</v>
      </c>
      <c r="S3625" s="13">
        <f>(((Table2[[#This Row],[launched_at]]/60)/60)/24)+DATE(1970,1,1)</f>
        <v>41828.736921296295</v>
      </c>
      <c r="T3625" s="13">
        <f>(((Table2[[#This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Table2[[#This Row],[pledged]]/Table2[[#This Row],[goal]]</f>
        <v>1.0493333333333332</v>
      </c>
      <c r="P3626" s="8">
        <f>Table2[[#This Row],[pledged]]/Table2[[#This Row],[backers_count]]</f>
        <v>80.717948717948715</v>
      </c>
      <c r="Q3626" t="str">
        <f>LEFT(Table2[[#This Row],[Category and Sub-Category]],FIND("/",Table2[[#This Row],[Category and Sub-Category]],1)-1)</f>
        <v>theater</v>
      </c>
      <c r="R3626" t="str">
        <f>RIGHT(Table2[[#This Row],[Category and Sub-Category]],LEN(Table2[[#This Row],[Category and Sub-Category]])-FIND("/",Table2[[#This Row],[Category and Sub-Category]],1))</f>
        <v>plays</v>
      </c>
      <c r="S3626" s="13">
        <f>(((Table2[[#This Row],[launched_at]]/60)/60)/24)+DATE(1970,1,1)</f>
        <v>42545.774189814809</v>
      </c>
      <c r="T3626" s="13">
        <f>(((Table2[[#This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Table2[[#This Row],[pledged]]/Table2[[#This Row],[goal]]</f>
        <v>1.0266666666666666</v>
      </c>
      <c r="P3627" s="8">
        <f>Table2[[#This Row],[pledged]]/Table2[[#This Row],[backers_count]]</f>
        <v>39.487179487179489</v>
      </c>
      <c r="Q3627" t="str">
        <f>LEFT(Table2[[#This Row],[Category and Sub-Category]],FIND("/",Table2[[#This Row],[Category and Sub-Category]],1)-1)</f>
        <v>theater</v>
      </c>
      <c r="R3627" t="str">
        <f>RIGHT(Table2[[#This Row],[Category and Sub-Category]],LEN(Table2[[#This Row],[Category and Sub-Category]])-FIND("/",Table2[[#This Row],[Category and Sub-Category]],1))</f>
        <v>plays</v>
      </c>
      <c r="S3627" s="13">
        <f>(((Table2[[#This Row],[launched_at]]/60)/60)/24)+DATE(1970,1,1)</f>
        <v>42157.652511574073</v>
      </c>
      <c r="T3627" s="13">
        <f>(((Table2[[#This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Table2[[#This Row],[pledged]]/Table2[[#This Row],[goal]]</f>
        <v>1.0182500000000001</v>
      </c>
      <c r="P3628" s="8">
        <f>Table2[[#This Row],[pledged]]/Table2[[#This Row],[backers_count]]</f>
        <v>84.854166666666671</v>
      </c>
      <c r="Q3628" t="str">
        <f>LEFT(Table2[[#This Row],[Category and Sub-Category]],FIND("/",Table2[[#This Row],[Category and Sub-Category]],1)-1)</f>
        <v>theater</v>
      </c>
      <c r="R3628" t="str">
        <f>RIGHT(Table2[[#This Row],[Category and Sub-Category]],LEN(Table2[[#This Row],[Category and Sub-Category]])-FIND("/",Table2[[#This Row],[Category and Sub-Category]],1))</f>
        <v>plays</v>
      </c>
      <c r="S3628" s="13">
        <f>(((Table2[[#This Row],[launched_at]]/60)/60)/24)+DATE(1970,1,1)</f>
        <v>41846.667326388888</v>
      </c>
      <c r="T3628" s="13">
        <f>(((Table2[[#This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Table2[[#This Row],[pledged]]/Table2[[#This Row],[goal]]</f>
        <v>1</v>
      </c>
      <c r="P3629" s="8">
        <f>Table2[[#This Row],[pledged]]/Table2[[#This Row],[backers_count]]</f>
        <v>68.965517241379317</v>
      </c>
      <c r="Q3629" t="str">
        <f>LEFT(Table2[[#This Row],[Category and Sub-Category]],FIND("/",Table2[[#This Row],[Category and Sub-Category]],1)-1)</f>
        <v>theater</v>
      </c>
      <c r="R3629" t="str">
        <f>RIGHT(Table2[[#This Row],[Category and Sub-Category]],LEN(Table2[[#This Row],[Category and Sub-Category]])-FIND("/",Table2[[#This Row],[Category and Sub-Category]],1))</f>
        <v>plays</v>
      </c>
      <c r="S3629" s="13">
        <f>(((Table2[[#This Row],[launched_at]]/60)/60)/24)+DATE(1970,1,1)</f>
        <v>42460.741747685184</v>
      </c>
      <c r="T3629" s="13">
        <f>(((Table2[[#This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Table2[[#This Row],[pledged]]/Table2[[#This Row],[goal]]</f>
        <v>0</v>
      </c>
      <c r="P3630" s="8" t="e">
        <f>Table2[[#This Row],[pledged]]/Table2[[#This Row],[backers_count]]</f>
        <v>#DIV/0!</v>
      </c>
      <c r="Q3630" t="str">
        <f>LEFT(Table2[[#This Row],[Category and Sub-Category]],FIND("/",Table2[[#This Row],[Category and Sub-Category]],1)-1)</f>
        <v>theater</v>
      </c>
      <c r="R3630" t="str">
        <f>RIGHT(Table2[[#This Row],[Category and Sub-Category]],LEN(Table2[[#This Row],[Category and Sub-Category]])-FIND("/",Table2[[#This Row],[Category and Sub-Category]],1))</f>
        <v>musical</v>
      </c>
      <c r="S3630" s="13">
        <f>(((Table2[[#This Row],[launched_at]]/60)/60)/24)+DATE(1970,1,1)</f>
        <v>42291.833287037036</v>
      </c>
      <c r="T3630" s="13">
        <f>(((Table2[[#This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Table2[[#This Row],[pledged]]/Table2[[#This Row],[goal]]</f>
        <v>1.9999999999999999E-6</v>
      </c>
      <c r="P3631" s="8">
        <f>Table2[[#This Row],[pledged]]/Table2[[#This Row],[backers_count]]</f>
        <v>1</v>
      </c>
      <c r="Q3631" t="str">
        <f>LEFT(Table2[[#This Row],[Category and Sub-Category]],FIND("/",Table2[[#This Row],[Category and Sub-Category]],1)-1)</f>
        <v>theater</v>
      </c>
      <c r="R3631" t="str">
        <f>RIGHT(Table2[[#This Row],[Category and Sub-Category]],LEN(Table2[[#This Row],[Category and Sub-Category]])-FIND("/",Table2[[#This Row],[Category and Sub-Category]],1))</f>
        <v>musical</v>
      </c>
      <c r="S3631" s="13">
        <f>(((Table2[[#This Row],[launched_at]]/60)/60)/24)+DATE(1970,1,1)</f>
        <v>42437.094490740739</v>
      </c>
      <c r="T3631" s="13">
        <f>(((Table2[[#This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Table2[[#This Row],[pledged]]/Table2[[#This Row],[goal]]</f>
        <v>3.3333333333333332E-4</v>
      </c>
      <c r="P3632" s="8">
        <f>Table2[[#This Row],[pledged]]/Table2[[#This Row],[backers_count]]</f>
        <v>1</v>
      </c>
      <c r="Q3632" t="str">
        <f>LEFT(Table2[[#This Row],[Category and Sub-Category]],FIND("/",Table2[[#This Row],[Category and Sub-Category]],1)-1)</f>
        <v>theater</v>
      </c>
      <c r="R3632" t="str">
        <f>RIGHT(Table2[[#This Row],[Category and Sub-Category]],LEN(Table2[[#This Row],[Category and Sub-Category]])-FIND("/",Table2[[#This Row],[Category and Sub-Category]],1))</f>
        <v>musical</v>
      </c>
      <c r="S3632" s="13">
        <f>(((Table2[[#This Row],[launched_at]]/60)/60)/24)+DATE(1970,1,1)</f>
        <v>41942.84710648148</v>
      </c>
      <c r="T3632" s="13">
        <f>(((Table2[[#This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Table2[[#This Row],[pledged]]/Table2[[#This Row],[goal]]</f>
        <v>0.51023391812865493</v>
      </c>
      <c r="P3633" s="8">
        <f>Table2[[#This Row],[pledged]]/Table2[[#This Row],[backers_count]]</f>
        <v>147.88135593220338</v>
      </c>
      <c r="Q3633" t="str">
        <f>LEFT(Table2[[#This Row],[Category and Sub-Category]],FIND("/",Table2[[#This Row],[Category and Sub-Category]],1)-1)</f>
        <v>theater</v>
      </c>
      <c r="R3633" t="str">
        <f>RIGHT(Table2[[#This Row],[Category and Sub-Category]],LEN(Table2[[#This Row],[Category and Sub-Category]])-FIND("/",Table2[[#This Row],[Category and Sub-Category]],1))</f>
        <v>musical</v>
      </c>
      <c r="S3633" s="13">
        <f>(((Table2[[#This Row],[launched_at]]/60)/60)/24)+DATE(1970,1,1)</f>
        <v>41880.753437499996</v>
      </c>
      <c r="T3633" s="13">
        <f>(((Table2[[#This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Table2[[#This Row],[pledged]]/Table2[[#This Row],[goal]]</f>
        <v>0.2</v>
      </c>
      <c r="P3634" s="8">
        <f>Table2[[#This Row],[pledged]]/Table2[[#This Row],[backers_count]]</f>
        <v>100</v>
      </c>
      <c r="Q3634" t="str">
        <f>LEFT(Table2[[#This Row],[Category and Sub-Category]],FIND("/",Table2[[#This Row],[Category and Sub-Category]],1)-1)</f>
        <v>theater</v>
      </c>
      <c r="R3634" t="str">
        <f>RIGHT(Table2[[#This Row],[Category and Sub-Category]],LEN(Table2[[#This Row],[Category and Sub-Category]])-FIND("/",Table2[[#This Row],[Category and Sub-Category]],1))</f>
        <v>musical</v>
      </c>
      <c r="S3634" s="13">
        <f>(((Table2[[#This Row],[launched_at]]/60)/60)/24)+DATE(1970,1,1)</f>
        <v>41946.936909722222</v>
      </c>
      <c r="T3634" s="13">
        <f>(((Table2[[#This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Table2[[#This Row],[pledged]]/Table2[[#This Row],[goal]]</f>
        <v>0.35239999999999999</v>
      </c>
      <c r="P3635" s="8">
        <f>Table2[[#This Row],[pledged]]/Table2[[#This Row],[backers_count]]</f>
        <v>56.838709677419352</v>
      </c>
      <c r="Q3635" t="str">
        <f>LEFT(Table2[[#This Row],[Category and Sub-Category]],FIND("/",Table2[[#This Row],[Category and Sub-Category]],1)-1)</f>
        <v>theater</v>
      </c>
      <c r="R3635" t="str">
        <f>RIGHT(Table2[[#This Row],[Category and Sub-Category]],LEN(Table2[[#This Row],[Category and Sub-Category]])-FIND("/",Table2[[#This Row],[Category and Sub-Category]],1))</f>
        <v>musical</v>
      </c>
      <c r="S3635" s="13">
        <f>(((Table2[[#This Row],[launched_at]]/60)/60)/24)+DATE(1970,1,1)</f>
        <v>42649.623460648145</v>
      </c>
      <c r="T3635" s="13">
        <f>(((Table2[[#This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Table2[[#This Row],[pledged]]/Table2[[#This Row],[goal]]</f>
        <v>4.2466666666666666E-2</v>
      </c>
      <c r="P3636" s="8">
        <f>Table2[[#This Row],[pledged]]/Table2[[#This Row],[backers_count]]</f>
        <v>176.94444444444446</v>
      </c>
      <c r="Q3636" t="str">
        <f>LEFT(Table2[[#This Row],[Category and Sub-Category]],FIND("/",Table2[[#This Row],[Category and Sub-Category]],1)-1)</f>
        <v>theater</v>
      </c>
      <c r="R3636" t="str">
        <f>RIGHT(Table2[[#This Row],[Category and Sub-Category]],LEN(Table2[[#This Row],[Category and Sub-Category]])-FIND("/",Table2[[#This Row],[Category and Sub-Category]],1))</f>
        <v>musical</v>
      </c>
      <c r="S3636" s="13">
        <f>(((Table2[[#This Row],[launched_at]]/60)/60)/24)+DATE(1970,1,1)</f>
        <v>42701.166365740741</v>
      </c>
      <c r="T3636" s="13">
        <f>(((Table2[[#This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Table2[[#This Row],[pledged]]/Table2[[#This Row],[goal]]</f>
        <v>0.36457142857142855</v>
      </c>
      <c r="P3637" s="8">
        <f>Table2[[#This Row],[pledged]]/Table2[[#This Row],[backers_count]]</f>
        <v>127.6</v>
      </c>
      <c r="Q3637" t="str">
        <f>LEFT(Table2[[#This Row],[Category and Sub-Category]],FIND("/",Table2[[#This Row],[Category and Sub-Category]],1)-1)</f>
        <v>theater</v>
      </c>
      <c r="R3637" t="str">
        <f>RIGHT(Table2[[#This Row],[Category and Sub-Category]],LEN(Table2[[#This Row],[Category and Sub-Category]])-FIND("/",Table2[[#This Row],[Category and Sub-Category]],1))</f>
        <v>musical</v>
      </c>
      <c r="S3637" s="13">
        <f>(((Table2[[#This Row],[launched_at]]/60)/60)/24)+DATE(1970,1,1)</f>
        <v>42450.88282407407</v>
      </c>
      <c r="T3637" s="13">
        <f>(((Table2[[#This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Table2[[#This Row],[pledged]]/Table2[[#This Row],[goal]]</f>
        <v>0</v>
      </c>
      <c r="P3638" s="8" t="e">
        <f>Table2[[#This Row],[pledged]]/Table2[[#This Row],[backers_count]]</f>
        <v>#DIV/0!</v>
      </c>
      <c r="Q3638" t="str">
        <f>LEFT(Table2[[#This Row],[Category and Sub-Category]],FIND("/",Table2[[#This Row],[Category and Sub-Category]],1)-1)</f>
        <v>theater</v>
      </c>
      <c r="R3638" t="str">
        <f>RIGHT(Table2[[#This Row],[Category and Sub-Category]],LEN(Table2[[#This Row],[Category and Sub-Category]])-FIND("/",Table2[[#This Row],[Category and Sub-Category]],1))</f>
        <v>musical</v>
      </c>
      <c r="S3638" s="13">
        <f>(((Table2[[#This Row],[launched_at]]/60)/60)/24)+DATE(1970,1,1)</f>
        <v>42226.694780092599</v>
      </c>
      <c r="T3638" s="13">
        <f>(((Table2[[#This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Table2[[#This Row],[pledged]]/Table2[[#This Row],[goal]]</f>
        <v>0.30866666666666664</v>
      </c>
      <c r="P3639" s="8">
        <f>Table2[[#This Row],[pledged]]/Table2[[#This Row],[backers_count]]</f>
        <v>66.142857142857139</v>
      </c>
      <c r="Q3639" t="str">
        <f>LEFT(Table2[[#This Row],[Category and Sub-Category]],FIND("/",Table2[[#This Row],[Category and Sub-Category]],1)-1)</f>
        <v>theater</v>
      </c>
      <c r="R3639" t="str">
        <f>RIGHT(Table2[[#This Row],[Category and Sub-Category]],LEN(Table2[[#This Row],[Category and Sub-Category]])-FIND("/",Table2[[#This Row],[Category and Sub-Category]],1))</f>
        <v>musical</v>
      </c>
      <c r="S3639" s="13">
        <f>(((Table2[[#This Row],[launched_at]]/60)/60)/24)+DATE(1970,1,1)</f>
        <v>41975.700636574074</v>
      </c>
      <c r="T3639" s="13">
        <f>(((Table2[[#This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Table2[[#This Row],[pledged]]/Table2[[#This Row],[goal]]</f>
        <v>6.545454545454546E-2</v>
      </c>
      <c r="P3640" s="8">
        <f>Table2[[#This Row],[pledged]]/Table2[[#This Row],[backers_count]]</f>
        <v>108</v>
      </c>
      <c r="Q3640" t="str">
        <f>LEFT(Table2[[#This Row],[Category and Sub-Category]],FIND("/",Table2[[#This Row],[Category and Sub-Category]],1)-1)</f>
        <v>theater</v>
      </c>
      <c r="R3640" t="str">
        <f>RIGHT(Table2[[#This Row],[Category and Sub-Category]],LEN(Table2[[#This Row],[Category and Sub-Category]])-FIND("/",Table2[[#This Row],[Category and Sub-Category]],1))</f>
        <v>musical</v>
      </c>
      <c r="S3640" s="13">
        <f>(((Table2[[#This Row],[launched_at]]/60)/60)/24)+DATE(1970,1,1)</f>
        <v>42053.672824074078</v>
      </c>
      <c r="T3640" s="13">
        <f>(((Table2[[#This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Table2[[#This Row],[pledged]]/Table2[[#This Row],[goal]]</f>
        <v>4.0000000000000003E-5</v>
      </c>
      <c r="P3641" s="8">
        <f>Table2[[#This Row],[pledged]]/Table2[[#This Row],[backers_count]]</f>
        <v>1</v>
      </c>
      <c r="Q3641" t="str">
        <f>LEFT(Table2[[#This Row],[Category and Sub-Category]],FIND("/",Table2[[#This Row],[Category and Sub-Category]],1)-1)</f>
        <v>theater</v>
      </c>
      <c r="R3641" t="str">
        <f>RIGHT(Table2[[#This Row],[Category and Sub-Category]],LEN(Table2[[#This Row],[Category and Sub-Category]])-FIND("/",Table2[[#This Row],[Category and Sub-Category]],1))</f>
        <v>musical</v>
      </c>
      <c r="S3641" s="13">
        <f>(((Table2[[#This Row],[launched_at]]/60)/60)/24)+DATE(1970,1,1)</f>
        <v>42590.677152777775</v>
      </c>
      <c r="T3641" s="13">
        <f>(((Table2[[#This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Table2[[#This Row],[pledged]]/Table2[[#This Row],[goal]]</f>
        <v>5.5E-2</v>
      </c>
      <c r="P3642" s="8">
        <f>Table2[[#This Row],[pledged]]/Table2[[#This Row],[backers_count]]</f>
        <v>18.333333333333332</v>
      </c>
      <c r="Q3642" t="str">
        <f>LEFT(Table2[[#This Row],[Category and Sub-Category]],FIND("/",Table2[[#This Row],[Category and Sub-Category]],1)-1)</f>
        <v>theater</v>
      </c>
      <c r="R3642" t="str">
        <f>RIGHT(Table2[[#This Row],[Category and Sub-Category]],LEN(Table2[[#This Row],[Category and Sub-Category]])-FIND("/",Table2[[#This Row],[Category and Sub-Category]],1))</f>
        <v>musical</v>
      </c>
      <c r="S3642" s="13">
        <f>(((Table2[[#This Row],[launched_at]]/60)/60)/24)+DATE(1970,1,1)</f>
        <v>42104.781597222223</v>
      </c>
      <c r="T3642" s="13">
        <f>(((Table2[[#This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Table2[[#This Row],[pledged]]/Table2[[#This Row],[goal]]</f>
        <v>0</v>
      </c>
      <c r="P3643" s="8" t="e">
        <f>Table2[[#This Row],[pledged]]/Table2[[#This Row],[backers_count]]</f>
        <v>#DIV/0!</v>
      </c>
      <c r="Q3643" t="str">
        <f>LEFT(Table2[[#This Row],[Category and Sub-Category]],FIND("/",Table2[[#This Row],[Category and Sub-Category]],1)-1)</f>
        <v>theater</v>
      </c>
      <c r="R3643" t="str">
        <f>RIGHT(Table2[[#This Row],[Category and Sub-Category]],LEN(Table2[[#This Row],[Category and Sub-Category]])-FIND("/",Table2[[#This Row],[Category and Sub-Category]],1))</f>
        <v>musical</v>
      </c>
      <c r="S3643" s="13">
        <f>(((Table2[[#This Row],[launched_at]]/60)/60)/24)+DATE(1970,1,1)</f>
        <v>41899.627071759263</v>
      </c>
      <c r="T3643" s="13">
        <f>(((Table2[[#This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Table2[[#This Row],[pledged]]/Table2[[#This Row],[goal]]</f>
        <v>2.1428571428571429E-2</v>
      </c>
      <c r="P3644" s="8">
        <f>Table2[[#This Row],[pledged]]/Table2[[#This Row],[backers_count]]</f>
        <v>7.5</v>
      </c>
      <c r="Q3644" t="str">
        <f>LEFT(Table2[[#This Row],[Category and Sub-Category]],FIND("/",Table2[[#This Row],[Category and Sub-Category]],1)-1)</f>
        <v>theater</v>
      </c>
      <c r="R3644" t="str">
        <f>RIGHT(Table2[[#This Row],[Category and Sub-Category]],LEN(Table2[[#This Row],[Category and Sub-Category]])-FIND("/",Table2[[#This Row],[Category and Sub-Category]],1))</f>
        <v>musical</v>
      </c>
      <c r="S3644" s="13">
        <f>(((Table2[[#This Row],[launched_at]]/60)/60)/24)+DATE(1970,1,1)</f>
        <v>42297.816284722227</v>
      </c>
      <c r="T3644" s="13">
        <f>(((Table2[[#This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Table2[[#This Row],[pledged]]/Table2[[#This Row],[goal]]</f>
        <v>0</v>
      </c>
      <c r="P3645" s="8" t="e">
        <f>Table2[[#This Row],[pledged]]/Table2[[#This Row],[backers_count]]</f>
        <v>#DIV/0!</v>
      </c>
      <c r="Q3645" t="str">
        <f>LEFT(Table2[[#This Row],[Category and Sub-Category]],FIND("/",Table2[[#This Row],[Category and Sub-Category]],1)-1)</f>
        <v>theater</v>
      </c>
      <c r="R3645" t="str">
        <f>RIGHT(Table2[[#This Row],[Category and Sub-Category]],LEN(Table2[[#This Row],[Category and Sub-Category]])-FIND("/",Table2[[#This Row],[Category and Sub-Category]],1))</f>
        <v>musical</v>
      </c>
      <c r="S3645" s="13">
        <f>(((Table2[[#This Row],[launched_at]]/60)/60)/24)+DATE(1970,1,1)</f>
        <v>42285.143969907411</v>
      </c>
      <c r="T3645" s="13">
        <f>(((Table2[[#This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Table2[[#This Row],[pledged]]/Table2[[#This Row],[goal]]</f>
        <v>0.16420000000000001</v>
      </c>
      <c r="P3646" s="8">
        <f>Table2[[#This Row],[pledged]]/Table2[[#This Row],[backers_count]]</f>
        <v>68.416666666666671</v>
      </c>
      <c r="Q3646" t="str">
        <f>LEFT(Table2[[#This Row],[Category and Sub-Category]],FIND("/",Table2[[#This Row],[Category and Sub-Category]],1)-1)</f>
        <v>theater</v>
      </c>
      <c r="R3646" t="str">
        <f>RIGHT(Table2[[#This Row],[Category and Sub-Category]],LEN(Table2[[#This Row],[Category and Sub-Category]])-FIND("/",Table2[[#This Row],[Category and Sub-Category]],1))</f>
        <v>musical</v>
      </c>
      <c r="S3646" s="13">
        <f>(((Table2[[#This Row],[launched_at]]/60)/60)/24)+DATE(1970,1,1)</f>
        <v>42409.241747685184</v>
      </c>
      <c r="T3646" s="13">
        <f>(((Table2[[#This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Table2[[#This Row],[pledged]]/Table2[[#This Row],[goal]]</f>
        <v>1E-3</v>
      </c>
      <c r="P3647" s="8">
        <f>Table2[[#This Row],[pledged]]/Table2[[#This Row],[backers_count]]</f>
        <v>1</v>
      </c>
      <c r="Q3647" t="str">
        <f>LEFT(Table2[[#This Row],[Category and Sub-Category]],FIND("/",Table2[[#This Row],[Category and Sub-Category]],1)-1)</f>
        <v>theater</v>
      </c>
      <c r="R3647" t="str">
        <f>RIGHT(Table2[[#This Row],[Category and Sub-Category]],LEN(Table2[[#This Row],[Category and Sub-Category]])-FIND("/",Table2[[#This Row],[Category and Sub-Category]],1))</f>
        <v>musical</v>
      </c>
      <c r="S3647" s="13">
        <f>(((Table2[[#This Row],[launched_at]]/60)/60)/24)+DATE(1970,1,1)</f>
        <v>42665.970347222217</v>
      </c>
      <c r="T3647" s="13">
        <f>(((Table2[[#This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Table2[[#This Row],[pledged]]/Table2[[#This Row],[goal]]</f>
        <v>4.8099999999999997E-2</v>
      </c>
      <c r="P3648" s="8">
        <f>Table2[[#This Row],[pledged]]/Table2[[#This Row],[backers_count]]</f>
        <v>60.125</v>
      </c>
      <c r="Q3648" t="str">
        <f>LEFT(Table2[[#This Row],[Category and Sub-Category]],FIND("/",Table2[[#This Row],[Category and Sub-Category]],1)-1)</f>
        <v>theater</v>
      </c>
      <c r="R3648" t="str">
        <f>RIGHT(Table2[[#This Row],[Category and Sub-Category]],LEN(Table2[[#This Row],[Category and Sub-Category]])-FIND("/",Table2[[#This Row],[Category and Sub-Category]],1))</f>
        <v>musical</v>
      </c>
      <c r="S3648" s="13">
        <f>(((Table2[[#This Row],[launched_at]]/60)/60)/24)+DATE(1970,1,1)</f>
        <v>42140.421319444446</v>
      </c>
      <c r="T3648" s="13">
        <f>(((Table2[[#This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Table2[[#This Row],[pledged]]/Table2[[#This Row],[goal]]</f>
        <v>0.06</v>
      </c>
      <c r="P3649" s="8">
        <f>Table2[[#This Row],[pledged]]/Table2[[#This Row],[backers_count]]</f>
        <v>15</v>
      </c>
      <c r="Q3649" t="str">
        <f>LEFT(Table2[[#This Row],[Category and Sub-Category]],FIND("/",Table2[[#This Row],[Category and Sub-Category]],1)-1)</f>
        <v>theater</v>
      </c>
      <c r="R3649" t="str">
        <f>RIGHT(Table2[[#This Row],[Category and Sub-Category]],LEN(Table2[[#This Row],[Category and Sub-Category]])-FIND("/",Table2[[#This Row],[Category and Sub-Category]],1))</f>
        <v>musical</v>
      </c>
      <c r="S3649" s="13">
        <f>(((Table2[[#This Row],[launched_at]]/60)/60)/24)+DATE(1970,1,1)</f>
        <v>42598.749155092592</v>
      </c>
      <c r="T3649" s="13">
        <f>(((Table2[[#This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Table2[[#This Row],[pledged]]/Table2[[#This Row],[goal]]</f>
        <v>1.003825</v>
      </c>
      <c r="P3650" s="8">
        <f>Table2[[#This Row],[pledged]]/Table2[[#This Row],[backers_count]]</f>
        <v>550.04109589041093</v>
      </c>
      <c r="Q3650" t="str">
        <f>LEFT(Table2[[#This Row],[Category and Sub-Category]],FIND("/",Table2[[#This Row],[Category and Sub-Category]],1)-1)</f>
        <v>theater</v>
      </c>
      <c r="R3650" t="str">
        <f>RIGHT(Table2[[#This Row],[Category and Sub-Category]],LEN(Table2[[#This Row],[Category and Sub-Category]])-FIND("/",Table2[[#This Row],[Category and Sub-Category]],1))</f>
        <v>plays</v>
      </c>
      <c r="S3650" s="13">
        <f>(((Table2[[#This Row],[launched_at]]/60)/60)/24)+DATE(1970,1,1)</f>
        <v>41887.292187500003</v>
      </c>
      <c r="T3650" s="13">
        <f>(((Table2[[#This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Table2[[#This Row],[pledged]]/Table2[[#This Row],[goal]]</f>
        <v>1.04</v>
      </c>
      <c r="P3651" s="8">
        <f>Table2[[#This Row],[pledged]]/Table2[[#This Row],[backers_count]]</f>
        <v>97.5</v>
      </c>
      <c r="Q3651" t="str">
        <f>LEFT(Table2[[#This Row],[Category and Sub-Category]],FIND("/",Table2[[#This Row],[Category and Sub-Category]],1)-1)</f>
        <v>theater</v>
      </c>
      <c r="R3651" t="str">
        <f>RIGHT(Table2[[#This Row],[Category and Sub-Category]],LEN(Table2[[#This Row],[Category and Sub-Category]])-FIND("/",Table2[[#This Row],[Category and Sub-Category]],1))</f>
        <v>plays</v>
      </c>
      <c r="S3651" s="13">
        <f>(((Table2[[#This Row],[launched_at]]/60)/60)/24)+DATE(1970,1,1)</f>
        <v>41780.712893518517</v>
      </c>
      <c r="T3651" s="13">
        <f>(((Table2[[#This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Table2[[#This Row],[pledged]]/Table2[[#This Row],[goal]]</f>
        <v>1</v>
      </c>
      <c r="P3652" s="8">
        <f>Table2[[#This Row],[pledged]]/Table2[[#This Row],[backers_count]]</f>
        <v>29.411764705882351</v>
      </c>
      <c r="Q3652" t="str">
        <f>LEFT(Table2[[#This Row],[Category and Sub-Category]],FIND("/",Table2[[#This Row],[Category and Sub-Category]],1)-1)</f>
        <v>theater</v>
      </c>
      <c r="R3652" t="str">
        <f>RIGHT(Table2[[#This Row],[Category and Sub-Category]],LEN(Table2[[#This Row],[Category and Sub-Category]])-FIND("/",Table2[[#This Row],[Category and Sub-Category]],1))</f>
        <v>plays</v>
      </c>
      <c r="S3652" s="13">
        <f>(((Table2[[#This Row],[launched_at]]/60)/60)/24)+DATE(1970,1,1)</f>
        <v>42381.478981481487</v>
      </c>
      <c r="T3652" s="13">
        <f>(((Table2[[#This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Table2[[#This Row],[pledged]]/Table2[[#This Row],[goal]]</f>
        <v>1.04</v>
      </c>
      <c r="P3653" s="8">
        <f>Table2[[#This Row],[pledged]]/Table2[[#This Row],[backers_count]]</f>
        <v>57.777777777777779</v>
      </c>
      <c r="Q3653" t="str">
        <f>LEFT(Table2[[#This Row],[Category and Sub-Category]],FIND("/",Table2[[#This Row],[Category and Sub-Category]],1)-1)</f>
        <v>theater</v>
      </c>
      <c r="R3653" t="str">
        <f>RIGHT(Table2[[#This Row],[Category and Sub-Category]],LEN(Table2[[#This Row],[Category and Sub-Category]])-FIND("/",Table2[[#This Row],[Category and Sub-Category]],1))</f>
        <v>plays</v>
      </c>
      <c r="S3653" s="13">
        <f>(((Table2[[#This Row],[launched_at]]/60)/60)/24)+DATE(1970,1,1)</f>
        <v>41828.646319444444</v>
      </c>
      <c r="T3653" s="13">
        <f>(((Table2[[#This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Table2[[#This Row],[pledged]]/Table2[[#This Row],[goal]]</f>
        <v>2.5066666666666668</v>
      </c>
      <c r="P3654" s="8">
        <f>Table2[[#This Row],[pledged]]/Table2[[#This Row],[backers_count]]</f>
        <v>44.235294117647058</v>
      </c>
      <c r="Q3654" t="str">
        <f>LEFT(Table2[[#This Row],[Category and Sub-Category]],FIND("/",Table2[[#This Row],[Category and Sub-Category]],1)-1)</f>
        <v>theater</v>
      </c>
      <c r="R3654" t="str">
        <f>RIGHT(Table2[[#This Row],[Category and Sub-Category]],LEN(Table2[[#This Row],[Category and Sub-Category]])-FIND("/",Table2[[#This Row],[Category and Sub-Category]],1))</f>
        <v>plays</v>
      </c>
      <c r="S3654" s="13">
        <f>(((Table2[[#This Row],[launched_at]]/60)/60)/24)+DATE(1970,1,1)</f>
        <v>42596.644699074073</v>
      </c>
      <c r="T3654" s="13">
        <f>(((Table2[[#This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Table2[[#This Row],[pledged]]/Table2[[#This Row],[goal]]</f>
        <v>1.0049999999999999</v>
      </c>
      <c r="P3655" s="8">
        <f>Table2[[#This Row],[pledged]]/Table2[[#This Row],[backers_count]]</f>
        <v>60.909090909090907</v>
      </c>
      <c r="Q3655" t="str">
        <f>LEFT(Table2[[#This Row],[Category and Sub-Category]],FIND("/",Table2[[#This Row],[Category and Sub-Category]],1)-1)</f>
        <v>theater</v>
      </c>
      <c r="R3655" t="str">
        <f>RIGHT(Table2[[#This Row],[Category and Sub-Category]],LEN(Table2[[#This Row],[Category and Sub-Category]])-FIND("/",Table2[[#This Row],[Category and Sub-Category]],1))</f>
        <v>plays</v>
      </c>
      <c r="S3655" s="13">
        <f>(((Table2[[#This Row],[launched_at]]/60)/60)/24)+DATE(1970,1,1)</f>
        <v>42191.363506944443</v>
      </c>
      <c r="T3655" s="13">
        <f>(((Table2[[#This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Table2[[#This Row],[pledged]]/Table2[[#This Row],[goal]]</f>
        <v>1.744</v>
      </c>
      <c r="P3656" s="8">
        <f>Table2[[#This Row],[pledged]]/Table2[[#This Row],[backers_count]]</f>
        <v>68.84210526315789</v>
      </c>
      <c r="Q3656" t="str">
        <f>LEFT(Table2[[#This Row],[Category and Sub-Category]],FIND("/",Table2[[#This Row],[Category and Sub-Category]],1)-1)</f>
        <v>theater</v>
      </c>
      <c r="R3656" t="str">
        <f>RIGHT(Table2[[#This Row],[Category and Sub-Category]],LEN(Table2[[#This Row],[Category and Sub-Category]])-FIND("/",Table2[[#This Row],[Category and Sub-Category]],1))</f>
        <v>plays</v>
      </c>
      <c r="S3656" s="13">
        <f>(((Table2[[#This Row],[launched_at]]/60)/60)/24)+DATE(1970,1,1)</f>
        <v>42440.416504629626</v>
      </c>
      <c r="T3656" s="13">
        <f>(((Table2[[#This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Table2[[#This Row],[pledged]]/Table2[[#This Row],[goal]]</f>
        <v>1.1626000000000001</v>
      </c>
      <c r="P3657" s="8">
        <f>Table2[[#This Row],[pledged]]/Table2[[#This Row],[backers_count]]</f>
        <v>73.582278481012665</v>
      </c>
      <c r="Q3657" t="str">
        <f>LEFT(Table2[[#This Row],[Category and Sub-Category]],FIND("/",Table2[[#This Row],[Category and Sub-Category]],1)-1)</f>
        <v>theater</v>
      </c>
      <c r="R3657" t="str">
        <f>RIGHT(Table2[[#This Row],[Category and Sub-Category]],LEN(Table2[[#This Row],[Category and Sub-Category]])-FIND("/",Table2[[#This Row],[Category and Sub-Category]],1))</f>
        <v>plays</v>
      </c>
      <c r="S3657" s="13">
        <f>(((Table2[[#This Row],[launched_at]]/60)/60)/24)+DATE(1970,1,1)</f>
        <v>42173.803217592591</v>
      </c>
      <c r="T3657" s="13">
        <f>(((Table2[[#This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Table2[[#This Row],[pledged]]/Table2[[#This Row],[goal]]</f>
        <v>1.0582</v>
      </c>
      <c r="P3658" s="8">
        <f>Table2[[#This Row],[pledged]]/Table2[[#This Row],[backers_count]]</f>
        <v>115.02173913043478</v>
      </c>
      <c r="Q3658" t="str">
        <f>LEFT(Table2[[#This Row],[Category and Sub-Category]],FIND("/",Table2[[#This Row],[Category and Sub-Category]],1)-1)</f>
        <v>theater</v>
      </c>
      <c r="R3658" t="str">
        <f>RIGHT(Table2[[#This Row],[Category and Sub-Category]],LEN(Table2[[#This Row],[Category and Sub-Category]])-FIND("/",Table2[[#This Row],[Category and Sub-Category]],1))</f>
        <v>plays</v>
      </c>
      <c r="S3658" s="13">
        <f>(((Table2[[#This Row],[launched_at]]/60)/60)/24)+DATE(1970,1,1)</f>
        <v>42737.910138888896</v>
      </c>
      <c r="T3658" s="13">
        <f>(((Table2[[#This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Table2[[#This Row],[pledged]]/Table2[[#This Row],[goal]]</f>
        <v>1.1074999999999999</v>
      </c>
      <c r="P3659" s="8">
        <f>Table2[[#This Row],[pledged]]/Table2[[#This Row],[backers_count]]</f>
        <v>110.75</v>
      </c>
      <c r="Q3659" t="str">
        <f>LEFT(Table2[[#This Row],[Category and Sub-Category]],FIND("/",Table2[[#This Row],[Category and Sub-Category]],1)-1)</f>
        <v>theater</v>
      </c>
      <c r="R3659" t="str">
        <f>RIGHT(Table2[[#This Row],[Category and Sub-Category]],LEN(Table2[[#This Row],[Category and Sub-Category]])-FIND("/",Table2[[#This Row],[Category and Sub-Category]],1))</f>
        <v>plays</v>
      </c>
      <c r="S3659" s="13">
        <f>(((Table2[[#This Row],[launched_at]]/60)/60)/24)+DATE(1970,1,1)</f>
        <v>42499.629849537043</v>
      </c>
      <c r="T3659" s="13">
        <f>(((Table2[[#This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Table2[[#This Row],[pledged]]/Table2[[#This Row],[goal]]</f>
        <v>1.0066666666666666</v>
      </c>
      <c r="P3660" s="8">
        <f>Table2[[#This Row],[pledged]]/Table2[[#This Row],[backers_count]]</f>
        <v>75.5</v>
      </c>
      <c r="Q3660" t="str">
        <f>LEFT(Table2[[#This Row],[Category and Sub-Category]],FIND("/",Table2[[#This Row],[Category and Sub-Category]],1)-1)</f>
        <v>theater</v>
      </c>
      <c r="R3660" t="str">
        <f>RIGHT(Table2[[#This Row],[Category and Sub-Category]],LEN(Table2[[#This Row],[Category and Sub-Category]])-FIND("/",Table2[[#This Row],[Category and Sub-Category]],1))</f>
        <v>plays</v>
      </c>
      <c r="S3660" s="13">
        <f>(((Table2[[#This Row],[launched_at]]/60)/60)/24)+DATE(1970,1,1)</f>
        <v>41775.858564814815</v>
      </c>
      <c r="T3660" s="13">
        <f>(((Table2[[#This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Table2[[#This Row],[pledged]]/Table2[[#This Row],[goal]]</f>
        <v>1.0203333333333333</v>
      </c>
      <c r="P3661" s="8">
        <f>Table2[[#This Row],[pledged]]/Table2[[#This Row],[backers_count]]</f>
        <v>235.46153846153845</v>
      </c>
      <c r="Q3661" t="str">
        <f>LEFT(Table2[[#This Row],[Category and Sub-Category]],FIND("/",Table2[[#This Row],[Category and Sub-Category]],1)-1)</f>
        <v>theater</v>
      </c>
      <c r="R3661" t="str">
        <f>RIGHT(Table2[[#This Row],[Category and Sub-Category]],LEN(Table2[[#This Row],[Category and Sub-Category]])-FIND("/",Table2[[#This Row],[Category and Sub-Category]],1))</f>
        <v>plays</v>
      </c>
      <c r="S3661" s="13">
        <f>(((Table2[[#This Row],[launched_at]]/60)/60)/24)+DATE(1970,1,1)</f>
        <v>42055.277199074073</v>
      </c>
      <c r="T3661" s="13">
        <f>(((Table2[[#This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Table2[[#This Row],[pledged]]/Table2[[#This Row],[goal]]</f>
        <v>1</v>
      </c>
      <c r="P3662" s="8">
        <f>Table2[[#This Row],[pledged]]/Table2[[#This Row],[backers_count]]</f>
        <v>11.363636363636363</v>
      </c>
      <c r="Q3662" t="str">
        <f>LEFT(Table2[[#This Row],[Category and Sub-Category]],FIND("/",Table2[[#This Row],[Category and Sub-Category]],1)-1)</f>
        <v>theater</v>
      </c>
      <c r="R3662" t="str">
        <f>RIGHT(Table2[[#This Row],[Category and Sub-Category]],LEN(Table2[[#This Row],[Category and Sub-Category]])-FIND("/",Table2[[#This Row],[Category and Sub-Category]],1))</f>
        <v>plays</v>
      </c>
      <c r="S3662" s="13">
        <f>(((Table2[[#This Row],[launched_at]]/60)/60)/24)+DATE(1970,1,1)</f>
        <v>41971.881076388891</v>
      </c>
      <c r="T3662" s="13">
        <f>(((Table2[[#This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Table2[[#This Row],[pledged]]/Table2[[#This Row],[goal]]</f>
        <v>1.1100000000000001</v>
      </c>
      <c r="P3663" s="8">
        <f>Table2[[#This Row],[pledged]]/Table2[[#This Row],[backers_count]]</f>
        <v>92.5</v>
      </c>
      <c r="Q3663" t="str">
        <f>LEFT(Table2[[#This Row],[Category and Sub-Category]],FIND("/",Table2[[#This Row],[Category and Sub-Category]],1)-1)</f>
        <v>theater</v>
      </c>
      <c r="R3663" t="str">
        <f>RIGHT(Table2[[#This Row],[Category and Sub-Category]],LEN(Table2[[#This Row],[Category and Sub-Category]])-FIND("/",Table2[[#This Row],[Category and Sub-Category]],1))</f>
        <v>plays</v>
      </c>
      <c r="S3663" s="13">
        <f>(((Table2[[#This Row],[launched_at]]/60)/60)/24)+DATE(1970,1,1)</f>
        <v>42447.896666666667</v>
      </c>
      <c r="T3663" s="13">
        <f>(((Table2[[#This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Table2[[#This Row],[pledged]]/Table2[[#This Row],[goal]]</f>
        <v>1.0142500000000001</v>
      </c>
      <c r="P3664" s="8">
        <f>Table2[[#This Row],[pledged]]/Table2[[#This Row],[backers_count]]</f>
        <v>202.85</v>
      </c>
      <c r="Q3664" t="str">
        <f>LEFT(Table2[[#This Row],[Category and Sub-Category]],FIND("/",Table2[[#This Row],[Category and Sub-Category]],1)-1)</f>
        <v>theater</v>
      </c>
      <c r="R3664" t="str">
        <f>RIGHT(Table2[[#This Row],[Category and Sub-Category]],LEN(Table2[[#This Row],[Category and Sub-Category]])-FIND("/",Table2[[#This Row],[Category and Sub-Category]],1))</f>
        <v>plays</v>
      </c>
      <c r="S3664" s="13">
        <f>(((Table2[[#This Row],[launched_at]]/60)/60)/24)+DATE(1970,1,1)</f>
        <v>42064.220069444447</v>
      </c>
      <c r="T3664" s="13">
        <f>(((Table2[[#This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Table2[[#This Row],[pledged]]/Table2[[#This Row],[goal]]</f>
        <v>1.04</v>
      </c>
      <c r="P3665" s="8">
        <f>Table2[[#This Row],[pledged]]/Table2[[#This Row],[backers_count]]</f>
        <v>26</v>
      </c>
      <c r="Q3665" t="str">
        <f>LEFT(Table2[[#This Row],[Category and Sub-Category]],FIND("/",Table2[[#This Row],[Category and Sub-Category]],1)-1)</f>
        <v>theater</v>
      </c>
      <c r="R3665" t="str">
        <f>RIGHT(Table2[[#This Row],[Category and Sub-Category]],LEN(Table2[[#This Row],[Category and Sub-Category]])-FIND("/",Table2[[#This Row],[Category and Sub-Category]],1))</f>
        <v>plays</v>
      </c>
      <c r="S3665" s="13">
        <f>(((Table2[[#This Row],[launched_at]]/60)/60)/24)+DATE(1970,1,1)</f>
        <v>42665.451736111107</v>
      </c>
      <c r="T3665" s="13">
        <f>(((Table2[[#This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Table2[[#This Row],[pledged]]/Table2[[#This Row],[goal]]</f>
        <v>1.09375</v>
      </c>
      <c r="P3666" s="8">
        <f>Table2[[#This Row],[pledged]]/Table2[[#This Row],[backers_count]]</f>
        <v>46.05263157894737</v>
      </c>
      <c r="Q3666" t="str">
        <f>LEFT(Table2[[#This Row],[Category and Sub-Category]],FIND("/",Table2[[#This Row],[Category and Sub-Category]],1)-1)</f>
        <v>theater</v>
      </c>
      <c r="R3666" t="str">
        <f>RIGHT(Table2[[#This Row],[Category and Sub-Category]],LEN(Table2[[#This Row],[Category and Sub-Category]])-FIND("/",Table2[[#This Row],[Category and Sub-Category]],1))</f>
        <v>plays</v>
      </c>
      <c r="S3666" s="13">
        <f>(((Table2[[#This Row],[launched_at]]/60)/60)/24)+DATE(1970,1,1)</f>
        <v>42523.248715277776</v>
      </c>
      <c r="T3666" s="13">
        <f>(((Table2[[#This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Table2[[#This Row],[pledged]]/Table2[[#This Row],[goal]]</f>
        <v>1.1516129032258065</v>
      </c>
      <c r="P3667" s="8">
        <f>Table2[[#This Row],[pledged]]/Table2[[#This Row],[backers_count]]</f>
        <v>51</v>
      </c>
      <c r="Q3667" t="str">
        <f>LEFT(Table2[[#This Row],[Category and Sub-Category]],FIND("/",Table2[[#This Row],[Category and Sub-Category]],1)-1)</f>
        <v>theater</v>
      </c>
      <c r="R3667" t="str">
        <f>RIGHT(Table2[[#This Row],[Category and Sub-Category]],LEN(Table2[[#This Row],[Category and Sub-Category]])-FIND("/",Table2[[#This Row],[Category and Sub-Category]],1))</f>
        <v>plays</v>
      </c>
      <c r="S3667" s="13">
        <f>(((Table2[[#This Row],[launched_at]]/60)/60)/24)+DATE(1970,1,1)</f>
        <v>42294.808124999996</v>
      </c>
      <c r="T3667" s="13">
        <f>(((Table2[[#This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Table2[[#This Row],[pledged]]/Table2[[#This Row],[goal]]</f>
        <v>1</v>
      </c>
      <c r="P3668" s="8">
        <f>Table2[[#This Row],[pledged]]/Table2[[#This Row],[backers_count]]</f>
        <v>31.578947368421051</v>
      </c>
      <c r="Q3668" t="str">
        <f>LEFT(Table2[[#This Row],[Category and Sub-Category]],FIND("/",Table2[[#This Row],[Category and Sub-Category]],1)-1)</f>
        <v>theater</v>
      </c>
      <c r="R3668" t="str">
        <f>RIGHT(Table2[[#This Row],[Category and Sub-Category]],LEN(Table2[[#This Row],[Category and Sub-Category]])-FIND("/",Table2[[#This Row],[Category and Sub-Category]],1))</f>
        <v>plays</v>
      </c>
      <c r="S3668" s="13">
        <f>(((Table2[[#This Row],[launched_at]]/60)/60)/24)+DATE(1970,1,1)</f>
        <v>41822.90488425926</v>
      </c>
      <c r="T3668" s="13">
        <f>(((Table2[[#This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Table2[[#This Row],[pledged]]/Table2[[#This Row],[goal]]</f>
        <v>1.0317033333333334</v>
      </c>
      <c r="P3669" s="8">
        <f>Table2[[#This Row],[pledged]]/Table2[[#This Row],[backers_count]]</f>
        <v>53.363965517241382</v>
      </c>
      <c r="Q3669" t="str">
        <f>LEFT(Table2[[#This Row],[Category and Sub-Category]],FIND("/",Table2[[#This Row],[Category and Sub-Category]],1)-1)</f>
        <v>theater</v>
      </c>
      <c r="R3669" t="str">
        <f>RIGHT(Table2[[#This Row],[Category and Sub-Category]],LEN(Table2[[#This Row],[Category and Sub-Category]])-FIND("/",Table2[[#This Row],[Category and Sub-Category]],1))</f>
        <v>plays</v>
      </c>
      <c r="S3669" s="13">
        <f>(((Table2[[#This Row],[launched_at]]/60)/60)/24)+DATE(1970,1,1)</f>
        <v>42173.970127314817</v>
      </c>
      <c r="T3669" s="13">
        <f>(((Table2[[#This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Table2[[#This Row],[pledged]]/Table2[[#This Row],[goal]]</f>
        <v>1.0349999999999999</v>
      </c>
      <c r="P3670" s="8">
        <f>Table2[[#This Row],[pledged]]/Table2[[#This Row],[backers_count]]</f>
        <v>36.964285714285715</v>
      </c>
      <c r="Q3670" t="str">
        <f>LEFT(Table2[[#This Row],[Category and Sub-Category]],FIND("/",Table2[[#This Row],[Category and Sub-Category]],1)-1)</f>
        <v>theater</v>
      </c>
      <c r="R3670" t="str">
        <f>RIGHT(Table2[[#This Row],[Category and Sub-Category]],LEN(Table2[[#This Row],[Category and Sub-Category]])-FIND("/",Table2[[#This Row],[Category and Sub-Category]],1))</f>
        <v>plays</v>
      </c>
      <c r="S3670" s="13">
        <f>(((Table2[[#This Row],[launched_at]]/60)/60)/24)+DATE(1970,1,1)</f>
        <v>42185.556157407409</v>
      </c>
      <c r="T3670" s="13">
        <f>(((Table2[[#This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Table2[[#This Row],[pledged]]/Table2[[#This Row],[goal]]</f>
        <v>1.3819999999999999</v>
      </c>
      <c r="P3671" s="8">
        <f>Table2[[#This Row],[pledged]]/Table2[[#This Row],[backers_count]]</f>
        <v>81.294117647058826</v>
      </c>
      <c r="Q3671" t="str">
        <f>LEFT(Table2[[#This Row],[Category and Sub-Category]],FIND("/",Table2[[#This Row],[Category and Sub-Category]],1)-1)</f>
        <v>theater</v>
      </c>
      <c r="R3671" t="str">
        <f>RIGHT(Table2[[#This Row],[Category and Sub-Category]],LEN(Table2[[#This Row],[Category and Sub-Category]])-FIND("/",Table2[[#This Row],[Category and Sub-Category]],1))</f>
        <v>plays</v>
      </c>
      <c r="S3671" s="13">
        <f>(((Table2[[#This Row],[launched_at]]/60)/60)/24)+DATE(1970,1,1)</f>
        <v>42136.675196759257</v>
      </c>
      <c r="T3671" s="13">
        <f>(((Table2[[#This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Table2[[#This Row],[pledged]]/Table2[[#This Row],[goal]]</f>
        <v>1.0954545454545455</v>
      </c>
      <c r="P3672" s="8">
        <f>Table2[[#This Row],[pledged]]/Table2[[#This Row],[backers_count]]</f>
        <v>20.083333333333332</v>
      </c>
      <c r="Q3672" t="str">
        <f>LEFT(Table2[[#This Row],[Category and Sub-Category]],FIND("/",Table2[[#This Row],[Category and Sub-Category]],1)-1)</f>
        <v>theater</v>
      </c>
      <c r="R3672" t="str">
        <f>RIGHT(Table2[[#This Row],[Category and Sub-Category]],LEN(Table2[[#This Row],[Category and Sub-Category]])-FIND("/",Table2[[#This Row],[Category and Sub-Category]],1))</f>
        <v>plays</v>
      </c>
      <c r="S3672" s="13">
        <f>(((Table2[[#This Row],[launched_at]]/60)/60)/24)+DATE(1970,1,1)</f>
        <v>42142.514016203699</v>
      </c>
      <c r="T3672" s="13">
        <f>(((Table2[[#This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Table2[[#This Row],[pledged]]/Table2[[#This Row],[goal]]</f>
        <v>1.0085714285714287</v>
      </c>
      <c r="P3673" s="8">
        <f>Table2[[#This Row],[pledged]]/Table2[[#This Row],[backers_count]]</f>
        <v>88.25</v>
      </c>
      <c r="Q3673" t="str">
        <f>LEFT(Table2[[#This Row],[Category and Sub-Category]],FIND("/",Table2[[#This Row],[Category and Sub-Category]],1)-1)</f>
        <v>theater</v>
      </c>
      <c r="R3673" t="str">
        <f>RIGHT(Table2[[#This Row],[Category and Sub-Category]],LEN(Table2[[#This Row],[Category and Sub-Category]])-FIND("/",Table2[[#This Row],[Category and Sub-Category]],1))</f>
        <v>plays</v>
      </c>
      <c r="S3673" s="13">
        <f>(((Table2[[#This Row],[launched_at]]/60)/60)/24)+DATE(1970,1,1)</f>
        <v>41820.62809027778</v>
      </c>
      <c r="T3673" s="13">
        <f>(((Table2[[#This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Table2[[#This Row],[pledged]]/Table2[[#This Row],[goal]]</f>
        <v>1.0153333333333334</v>
      </c>
      <c r="P3674" s="8">
        <f>Table2[[#This Row],[pledged]]/Table2[[#This Row],[backers_count]]</f>
        <v>53.438596491228068</v>
      </c>
      <c r="Q3674" t="str">
        <f>LEFT(Table2[[#This Row],[Category and Sub-Category]],FIND("/",Table2[[#This Row],[Category and Sub-Category]],1)-1)</f>
        <v>theater</v>
      </c>
      <c r="R3674" t="str">
        <f>RIGHT(Table2[[#This Row],[Category and Sub-Category]],LEN(Table2[[#This Row],[Category and Sub-Category]])-FIND("/",Table2[[#This Row],[Category and Sub-Category]],1))</f>
        <v>plays</v>
      </c>
      <c r="S3674" s="13">
        <f>(((Table2[[#This Row],[launched_at]]/60)/60)/24)+DATE(1970,1,1)</f>
        <v>41878.946574074071</v>
      </c>
      <c r="T3674" s="13">
        <f>(((Table2[[#This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Table2[[#This Row],[pledged]]/Table2[[#This Row],[goal]]</f>
        <v>1.13625</v>
      </c>
      <c r="P3675" s="8">
        <f>Table2[[#This Row],[pledged]]/Table2[[#This Row],[backers_count]]</f>
        <v>39.868421052631582</v>
      </c>
      <c r="Q3675" t="str">
        <f>LEFT(Table2[[#This Row],[Category and Sub-Category]],FIND("/",Table2[[#This Row],[Category and Sub-Category]],1)-1)</f>
        <v>theater</v>
      </c>
      <c r="R3675" t="str">
        <f>RIGHT(Table2[[#This Row],[Category and Sub-Category]],LEN(Table2[[#This Row],[Category and Sub-Category]])-FIND("/",Table2[[#This Row],[Category and Sub-Category]],1))</f>
        <v>plays</v>
      </c>
      <c r="S3675" s="13">
        <f>(((Table2[[#This Row],[launched_at]]/60)/60)/24)+DATE(1970,1,1)</f>
        <v>41914.295104166667</v>
      </c>
      <c r="T3675" s="13">
        <f>(((Table2[[#This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Table2[[#This Row],[pledged]]/Table2[[#This Row],[goal]]</f>
        <v>1</v>
      </c>
      <c r="P3676" s="8">
        <f>Table2[[#This Row],[pledged]]/Table2[[#This Row],[backers_count]]</f>
        <v>145.16129032258064</v>
      </c>
      <c r="Q3676" t="str">
        <f>LEFT(Table2[[#This Row],[Category and Sub-Category]],FIND("/",Table2[[#This Row],[Category and Sub-Category]],1)-1)</f>
        <v>theater</v>
      </c>
      <c r="R3676" t="str">
        <f>RIGHT(Table2[[#This Row],[Category and Sub-Category]],LEN(Table2[[#This Row],[Category and Sub-Category]])-FIND("/",Table2[[#This Row],[Category and Sub-Category]],1))</f>
        <v>plays</v>
      </c>
      <c r="S3676" s="13">
        <f>(((Table2[[#This Row],[launched_at]]/60)/60)/24)+DATE(1970,1,1)</f>
        <v>42556.873020833329</v>
      </c>
      <c r="T3676" s="13">
        <f>(((Table2[[#This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Table2[[#This Row],[pledged]]/Table2[[#This Row],[goal]]</f>
        <v>1.4</v>
      </c>
      <c r="P3677" s="8">
        <f>Table2[[#This Row],[pledged]]/Table2[[#This Row],[backers_count]]</f>
        <v>23.333333333333332</v>
      </c>
      <c r="Q3677" t="str">
        <f>LEFT(Table2[[#This Row],[Category and Sub-Category]],FIND("/",Table2[[#This Row],[Category and Sub-Category]],1)-1)</f>
        <v>theater</v>
      </c>
      <c r="R3677" t="str">
        <f>RIGHT(Table2[[#This Row],[Category and Sub-Category]],LEN(Table2[[#This Row],[Category and Sub-Category]])-FIND("/",Table2[[#This Row],[Category and Sub-Category]],1))</f>
        <v>plays</v>
      </c>
      <c r="S3677" s="13">
        <f>(((Table2[[#This Row],[launched_at]]/60)/60)/24)+DATE(1970,1,1)</f>
        <v>42493.597013888888</v>
      </c>
      <c r="T3677" s="13">
        <f>(((Table2[[#This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Table2[[#This Row],[pledged]]/Table2[[#This Row],[goal]]</f>
        <v>1.2875000000000001</v>
      </c>
      <c r="P3678" s="8">
        <f>Table2[[#This Row],[pledged]]/Table2[[#This Row],[backers_count]]</f>
        <v>64.375</v>
      </c>
      <c r="Q3678" t="str">
        <f>LEFT(Table2[[#This Row],[Category and Sub-Category]],FIND("/",Table2[[#This Row],[Category and Sub-Category]],1)-1)</f>
        <v>theater</v>
      </c>
      <c r="R3678" t="str">
        <f>RIGHT(Table2[[#This Row],[Category and Sub-Category]],LEN(Table2[[#This Row],[Category and Sub-Category]])-FIND("/",Table2[[#This Row],[Category and Sub-Category]],1))</f>
        <v>plays</v>
      </c>
      <c r="S3678" s="13">
        <f>(((Table2[[#This Row],[launched_at]]/60)/60)/24)+DATE(1970,1,1)</f>
        <v>41876.815787037034</v>
      </c>
      <c r="T3678" s="13">
        <f>(((Table2[[#This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Table2[[#This Row],[pledged]]/Table2[[#This Row],[goal]]</f>
        <v>1.0290416666666666</v>
      </c>
      <c r="P3679" s="8">
        <f>Table2[[#This Row],[pledged]]/Table2[[#This Row],[backers_count]]</f>
        <v>62.052763819095475</v>
      </c>
      <c r="Q3679" t="str">
        <f>LEFT(Table2[[#This Row],[Category and Sub-Category]],FIND("/",Table2[[#This Row],[Category and Sub-Category]],1)-1)</f>
        <v>theater</v>
      </c>
      <c r="R3679" t="str">
        <f>RIGHT(Table2[[#This Row],[Category and Sub-Category]],LEN(Table2[[#This Row],[Category and Sub-Category]])-FIND("/",Table2[[#This Row],[Category and Sub-Category]],1))</f>
        <v>plays</v>
      </c>
      <c r="S3679" s="13">
        <f>(((Table2[[#This Row],[launched_at]]/60)/60)/24)+DATE(1970,1,1)</f>
        <v>41802.574282407404</v>
      </c>
      <c r="T3679" s="13">
        <f>(((Table2[[#This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Table2[[#This Row],[pledged]]/Table2[[#This Row],[goal]]</f>
        <v>1.0249999999999999</v>
      </c>
      <c r="P3680" s="8">
        <f>Table2[[#This Row],[pledged]]/Table2[[#This Row],[backers_count]]</f>
        <v>66.129032258064512</v>
      </c>
      <c r="Q3680" t="str">
        <f>LEFT(Table2[[#This Row],[Category and Sub-Category]],FIND("/",Table2[[#This Row],[Category and Sub-Category]],1)-1)</f>
        <v>theater</v>
      </c>
      <c r="R3680" t="str">
        <f>RIGHT(Table2[[#This Row],[Category and Sub-Category]],LEN(Table2[[#This Row],[Category and Sub-Category]])-FIND("/",Table2[[#This Row],[Category and Sub-Category]],1))</f>
        <v>plays</v>
      </c>
      <c r="S3680" s="13">
        <f>(((Table2[[#This Row],[launched_at]]/60)/60)/24)+DATE(1970,1,1)</f>
        <v>42120.531226851846</v>
      </c>
      <c r="T3680" s="13">
        <f>(((Table2[[#This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Table2[[#This Row],[pledged]]/Table2[[#This Row],[goal]]</f>
        <v>1.101</v>
      </c>
      <c r="P3681" s="8">
        <f>Table2[[#This Row],[pledged]]/Table2[[#This Row],[backers_count]]</f>
        <v>73.400000000000006</v>
      </c>
      <c r="Q3681" t="str">
        <f>LEFT(Table2[[#This Row],[Category and Sub-Category]],FIND("/",Table2[[#This Row],[Category and Sub-Category]],1)-1)</f>
        <v>theater</v>
      </c>
      <c r="R3681" t="str">
        <f>RIGHT(Table2[[#This Row],[Category and Sub-Category]],LEN(Table2[[#This Row],[Category and Sub-Category]])-FIND("/",Table2[[#This Row],[Category and Sub-Category]],1))</f>
        <v>plays</v>
      </c>
      <c r="S3681" s="13">
        <f>(((Table2[[#This Row],[launched_at]]/60)/60)/24)+DATE(1970,1,1)</f>
        <v>41786.761354166665</v>
      </c>
      <c r="T3681" s="13">
        <f>(((Table2[[#This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Table2[[#This Row],[pledged]]/Table2[[#This Row],[goal]]</f>
        <v>1.1276666666666666</v>
      </c>
      <c r="P3682" s="8">
        <f>Table2[[#This Row],[pledged]]/Table2[[#This Row],[backers_count]]</f>
        <v>99.5</v>
      </c>
      <c r="Q3682" t="str">
        <f>LEFT(Table2[[#This Row],[Category and Sub-Category]],FIND("/",Table2[[#This Row],[Category and Sub-Category]],1)-1)</f>
        <v>theater</v>
      </c>
      <c r="R3682" t="str">
        <f>RIGHT(Table2[[#This Row],[Category and Sub-Category]],LEN(Table2[[#This Row],[Category and Sub-Category]])-FIND("/",Table2[[#This Row],[Category and Sub-Category]],1))</f>
        <v>plays</v>
      </c>
      <c r="S3682" s="13">
        <f>(((Table2[[#This Row],[launched_at]]/60)/60)/24)+DATE(1970,1,1)</f>
        <v>42627.454097222217</v>
      </c>
      <c r="T3682" s="13">
        <f>(((Table2[[#This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Table2[[#This Row],[pledged]]/Table2[[#This Row],[goal]]</f>
        <v>1.119</v>
      </c>
      <c r="P3683" s="8">
        <f>Table2[[#This Row],[pledged]]/Table2[[#This Row],[backers_count]]</f>
        <v>62.166666666666664</v>
      </c>
      <c r="Q3683" t="str">
        <f>LEFT(Table2[[#This Row],[Category and Sub-Category]],FIND("/",Table2[[#This Row],[Category and Sub-Category]],1)-1)</f>
        <v>theater</v>
      </c>
      <c r="R3683" t="str">
        <f>RIGHT(Table2[[#This Row],[Category and Sub-Category]],LEN(Table2[[#This Row],[Category and Sub-Category]])-FIND("/",Table2[[#This Row],[Category and Sub-Category]],1))</f>
        <v>plays</v>
      </c>
      <c r="S3683" s="13">
        <f>(((Table2[[#This Row],[launched_at]]/60)/60)/24)+DATE(1970,1,1)</f>
        <v>42374.651504629626</v>
      </c>
      <c r="T3683" s="13">
        <f>(((Table2[[#This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Table2[[#This Row],[pledged]]/Table2[[#This Row],[goal]]</f>
        <v>1.3919999999999999</v>
      </c>
      <c r="P3684" s="8">
        <f>Table2[[#This Row],[pledged]]/Table2[[#This Row],[backers_count]]</f>
        <v>62.328358208955223</v>
      </c>
      <c r="Q3684" t="str">
        <f>LEFT(Table2[[#This Row],[Category and Sub-Category]],FIND("/",Table2[[#This Row],[Category and Sub-Category]],1)-1)</f>
        <v>theater</v>
      </c>
      <c r="R3684" t="str">
        <f>RIGHT(Table2[[#This Row],[Category and Sub-Category]],LEN(Table2[[#This Row],[Category and Sub-Category]])-FIND("/",Table2[[#This Row],[Category and Sub-Category]],1))</f>
        <v>plays</v>
      </c>
      <c r="S3684" s="13">
        <f>(((Table2[[#This Row],[launched_at]]/60)/60)/24)+DATE(1970,1,1)</f>
        <v>41772.685393518521</v>
      </c>
      <c r="T3684" s="13">
        <f>(((Table2[[#This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Table2[[#This Row],[pledged]]/Table2[[#This Row],[goal]]</f>
        <v>1.1085714285714285</v>
      </c>
      <c r="P3685" s="8">
        <f>Table2[[#This Row],[pledged]]/Table2[[#This Row],[backers_count]]</f>
        <v>58.787878787878789</v>
      </c>
      <c r="Q3685" t="str">
        <f>LEFT(Table2[[#This Row],[Category and Sub-Category]],FIND("/",Table2[[#This Row],[Category and Sub-Category]],1)-1)</f>
        <v>theater</v>
      </c>
      <c r="R3685" t="str">
        <f>RIGHT(Table2[[#This Row],[Category and Sub-Category]],LEN(Table2[[#This Row],[Category and Sub-Category]])-FIND("/",Table2[[#This Row],[Category and Sub-Category]],1))</f>
        <v>plays</v>
      </c>
      <c r="S3685" s="13">
        <f>(((Table2[[#This Row],[launched_at]]/60)/60)/24)+DATE(1970,1,1)</f>
        <v>42633.116851851853</v>
      </c>
      <c r="T3685" s="13">
        <f>(((Table2[[#This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Table2[[#This Row],[pledged]]/Table2[[#This Row],[goal]]</f>
        <v>1.3906666666666667</v>
      </c>
      <c r="P3686" s="8">
        <f>Table2[[#This Row],[pledged]]/Table2[[#This Row],[backers_count]]</f>
        <v>45.347826086956523</v>
      </c>
      <c r="Q3686" t="str">
        <f>LEFT(Table2[[#This Row],[Category and Sub-Category]],FIND("/",Table2[[#This Row],[Category and Sub-Category]],1)-1)</f>
        <v>theater</v>
      </c>
      <c r="R3686" t="str">
        <f>RIGHT(Table2[[#This Row],[Category and Sub-Category]],LEN(Table2[[#This Row],[Category and Sub-Category]])-FIND("/",Table2[[#This Row],[Category and Sub-Category]],1))</f>
        <v>plays</v>
      </c>
      <c r="S3686" s="13">
        <f>(((Table2[[#This Row],[launched_at]]/60)/60)/24)+DATE(1970,1,1)</f>
        <v>42219.180393518516</v>
      </c>
      <c r="T3686" s="13">
        <f>(((Table2[[#This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Table2[[#This Row],[pledged]]/Table2[[#This Row],[goal]]</f>
        <v>1.0569999999999999</v>
      </c>
      <c r="P3687" s="8">
        <f>Table2[[#This Row],[pledged]]/Table2[[#This Row],[backers_count]]</f>
        <v>41.944444444444443</v>
      </c>
      <c r="Q3687" t="str">
        <f>LEFT(Table2[[#This Row],[Category and Sub-Category]],FIND("/",Table2[[#This Row],[Category and Sub-Category]],1)-1)</f>
        <v>theater</v>
      </c>
      <c r="R3687" t="str">
        <f>RIGHT(Table2[[#This Row],[Category and Sub-Category]],LEN(Table2[[#This Row],[Category and Sub-Category]])-FIND("/",Table2[[#This Row],[Category and Sub-Category]],1))</f>
        <v>plays</v>
      </c>
      <c r="S3687" s="13">
        <f>(((Table2[[#This Row],[launched_at]]/60)/60)/24)+DATE(1970,1,1)</f>
        <v>41753.593275462961</v>
      </c>
      <c r="T3687" s="13">
        <f>(((Table2[[#This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Table2[[#This Row],[pledged]]/Table2[[#This Row],[goal]]</f>
        <v>1.0142857142857142</v>
      </c>
      <c r="P3688" s="8">
        <f>Table2[[#This Row],[pledged]]/Table2[[#This Row],[backers_count]]</f>
        <v>59.166666666666664</v>
      </c>
      <c r="Q3688" t="str">
        <f>LEFT(Table2[[#This Row],[Category and Sub-Category]],FIND("/",Table2[[#This Row],[Category and Sub-Category]],1)-1)</f>
        <v>theater</v>
      </c>
      <c r="R3688" t="str">
        <f>RIGHT(Table2[[#This Row],[Category and Sub-Category]],LEN(Table2[[#This Row],[Category and Sub-Category]])-FIND("/",Table2[[#This Row],[Category and Sub-Category]],1))</f>
        <v>plays</v>
      </c>
      <c r="S3688" s="13">
        <f>(((Table2[[#This Row],[launched_at]]/60)/60)/24)+DATE(1970,1,1)</f>
        <v>42230.662731481483</v>
      </c>
      <c r="T3688" s="13">
        <f>(((Table2[[#This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Table2[[#This Row],[pledged]]/Table2[[#This Row],[goal]]</f>
        <v>1.0024500000000001</v>
      </c>
      <c r="P3689" s="8">
        <f>Table2[[#This Row],[pledged]]/Table2[[#This Row],[backers_count]]</f>
        <v>200.49</v>
      </c>
      <c r="Q3689" t="str">
        <f>LEFT(Table2[[#This Row],[Category and Sub-Category]],FIND("/",Table2[[#This Row],[Category and Sub-Category]],1)-1)</f>
        <v>theater</v>
      </c>
      <c r="R3689" t="str">
        <f>RIGHT(Table2[[#This Row],[Category and Sub-Category]],LEN(Table2[[#This Row],[Category and Sub-Category]])-FIND("/",Table2[[#This Row],[Category and Sub-Category]],1))</f>
        <v>plays</v>
      </c>
      <c r="S3689" s="13">
        <f>(((Table2[[#This Row],[launched_at]]/60)/60)/24)+DATE(1970,1,1)</f>
        <v>41787.218229166669</v>
      </c>
      <c r="T3689" s="13">
        <f>(((Table2[[#This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Table2[[#This Row],[pledged]]/Table2[[#This Row],[goal]]</f>
        <v>1.0916666666666666</v>
      </c>
      <c r="P3690" s="8">
        <f>Table2[[#This Row],[pledged]]/Table2[[#This Row],[backers_count]]</f>
        <v>83.974358974358978</v>
      </c>
      <c r="Q3690" t="str">
        <f>LEFT(Table2[[#This Row],[Category and Sub-Category]],FIND("/",Table2[[#This Row],[Category and Sub-Category]],1)-1)</f>
        <v>theater</v>
      </c>
      <c r="R3690" t="str">
        <f>RIGHT(Table2[[#This Row],[Category and Sub-Category]],LEN(Table2[[#This Row],[Category and Sub-Category]])-FIND("/",Table2[[#This Row],[Category and Sub-Category]],1))</f>
        <v>plays</v>
      </c>
      <c r="S3690" s="13">
        <f>(((Table2[[#This Row],[launched_at]]/60)/60)/24)+DATE(1970,1,1)</f>
        <v>41829.787083333329</v>
      </c>
      <c r="T3690" s="13">
        <f>(((Table2[[#This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Table2[[#This Row],[pledged]]/Table2[[#This Row],[goal]]</f>
        <v>1.1833333333333333</v>
      </c>
      <c r="P3691" s="8">
        <f>Table2[[#This Row],[pledged]]/Table2[[#This Row],[backers_count]]</f>
        <v>57.258064516129032</v>
      </c>
      <c r="Q3691" t="str">
        <f>LEFT(Table2[[#This Row],[Category and Sub-Category]],FIND("/",Table2[[#This Row],[Category and Sub-Category]],1)-1)</f>
        <v>theater</v>
      </c>
      <c r="R3691" t="str">
        <f>RIGHT(Table2[[#This Row],[Category and Sub-Category]],LEN(Table2[[#This Row],[Category and Sub-Category]])-FIND("/",Table2[[#This Row],[Category and Sub-Category]],1))</f>
        <v>plays</v>
      </c>
      <c r="S3691" s="13">
        <f>(((Table2[[#This Row],[launched_at]]/60)/60)/24)+DATE(1970,1,1)</f>
        <v>42147.826840277776</v>
      </c>
      <c r="T3691" s="13">
        <f>(((Table2[[#This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Table2[[#This Row],[pledged]]/Table2[[#This Row],[goal]]</f>
        <v>1.2</v>
      </c>
      <c r="P3692" s="8">
        <f>Table2[[#This Row],[pledged]]/Table2[[#This Row],[backers_count]]</f>
        <v>58.064516129032256</v>
      </c>
      <c r="Q3692" t="str">
        <f>LEFT(Table2[[#This Row],[Category and Sub-Category]],FIND("/",Table2[[#This Row],[Category and Sub-Category]],1)-1)</f>
        <v>theater</v>
      </c>
      <c r="R3692" t="str">
        <f>RIGHT(Table2[[#This Row],[Category and Sub-Category]],LEN(Table2[[#This Row],[Category and Sub-Category]])-FIND("/",Table2[[#This Row],[Category and Sub-Category]],1))</f>
        <v>plays</v>
      </c>
      <c r="S3692" s="13">
        <f>(((Table2[[#This Row],[launched_at]]/60)/60)/24)+DATE(1970,1,1)</f>
        <v>41940.598182870373</v>
      </c>
      <c r="T3692" s="13">
        <f>(((Table2[[#This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Table2[[#This Row],[pledged]]/Table2[[#This Row],[goal]]</f>
        <v>1.2796000000000001</v>
      </c>
      <c r="P3693" s="8">
        <f>Table2[[#This Row],[pledged]]/Table2[[#This Row],[backers_count]]</f>
        <v>186.80291970802921</v>
      </c>
      <c r="Q3693" t="str">
        <f>LEFT(Table2[[#This Row],[Category and Sub-Category]],FIND("/",Table2[[#This Row],[Category and Sub-Category]],1)-1)</f>
        <v>theater</v>
      </c>
      <c r="R3693" t="str">
        <f>RIGHT(Table2[[#This Row],[Category and Sub-Category]],LEN(Table2[[#This Row],[Category and Sub-Category]])-FIND("/",Table2[[#This Row],[Category and Sub-Category]],1))</f>
        <v>plays</v>
      </c>
      <c r="S3693" s="13">
        <f>(((Table2[[#This Row],[launched_at]]/60)/60)/24)+DATE(1970,1,1)</f>
        <v>42020.700567129628</v>
      </c>
      <c r="T3693" s="13">
        <f>(((Table2[[#This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Table2[[#This Row],[pledged]]/Table2[[#This Row],[goal]]</f>
        <v>1.26</v>
      </c>
      <c r="P3694" s="8">
        <f>Table2[[#This Row],[pledged]]/Table2[[#This Row],[backers_count]]</f>
        <v>74.117647058823536</v>
      </c>
      <c r="Q3694" t="str">
        <f>LEFT(Table2[[#This Row],[Category and Sub-Category]],FIND("/",Table2[[#This Row],[Category and Sub-Category]],1)-1)</f>
        <v>theater</v>
      </c>
      <c r="R3694" t="str">
        <f>RIGHT(Table2[[#This Row],[Category and Sub-Category]],LEN(Table2[[#This Row],[Category and Sub-Category]])-FIND("/",Table2[[#This Row],[Category and Sub-Category]],1))</f>
        <v>plays</v>
      </c>
      <c r="S3694" s="13">
        <f>(((Table2[[#This Row],[launched_at]]/60)/60)/24)+DATE(1970,1,1)</f>
        <v>41891.96503472222</v>
      </c>
      <c r="T3694" s="13">
        <f>(((Table2[[#This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Table2[[#This Row],[pledged]]/Table2[[#This Row],[goal]]</f>
        <v>1.2912912912912913</v>
      </c>
      <c r="P3695" s="8">
        <f>Table2[[#This Row],[pledged]]/Table2[[#This Row],[backers_count]]</f>
        <v>30.714285714285715</v>
      </c>
      <c r="Q3695" t="str">
        <f>LEFT(Table2[[#This Row],[Category and Sub-Category]],FIND("/",Table2[[#This Row],[Category and Sub-Category]],1)-1)</f>
        <v>theater</v>
      </c>
      <c r="R3695" t="str">
        <f>RIGHT(Table2[[#This Row],[Category and Sub-Category]],LEN(Table2[[#This Row],[Category and Sub-Category]])-FIND("/",Table2[[#This Row],[Category and Sub-Category]],1))</f>
        <v>plays</v>
      </c>
      <c r="S3695" s="13">
        <f>(((Table2[[#This Row],[launched_at]]/60)/60)/24)+DATE(1970,1,1)</f>
        <v>42309.191307870366</v>
      </c>
      <c r="T3695" s="13">
        <f>(((Table2[[#This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Table2[[#This Row],[pledged]]/Table2[[#This Row],[goal]]</f>
        <v>1.0742857142857143</v>
      </c>
      <c r="P3696" s="8">
        <f>Table2[[#This Row],[pledged]]/Table2[[#This Row],[backers_count]]</f>
        <v>62.666666666666664</v>
      </c>
      <c r="Q3696" t="str">
        <f>LEFT(Table2[[#This Row],[Category and Sub-Category]],FIND("/",Table2[[#This Row],[Category and Sub-Category]],1)-1)</f>
        <v>theater</v>
      </c>
      <c r="R3696" t="str">
        <f>RIGHT(Table2[[#This Row],[Category and Sub-Category]],LEN(Table2[[#This Row],[Category and Sub-Category]])-FIND("/",Table2[[#This Row],[Category and Sub-Category]],1))</f>
        <v>plays</v>
      </c>
      <c r="S3696" s="13">
        <f>(((Table2[[#This Row],[launched_at]]/60)/60)/24)+DATE(1970,1,1)</f>
        <v>42490.133877314816</v>
      </c>
      <c r="T3696" s="13">
        <f>(((Table2[[#This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Table2[[#This Row],[pledged]]/Table2[[#This Row],[goal]]</f>
        <v>1.00125</v>
      </c>
      <c r="P3697" s="8">
        <f>Table2[[#This Row],[pledged]]/Table2[[#This Row],[backers_count]]</f>
        <v>121.36363636363636</v>
      </c>
      <c r="Q3697" t="str">
        <f>LEFT(Table2[[#This Row],[Category and Sub-Category]],FIND("/",Table2[[#This Row],[Category and Sub-Category]],1)-1)</f>
        <v>theater</v>
      </c>
      <c r="R3697" t="str">
        <f>RIGHT(Table2[[#This Row],[Category and Sub-Category]],LEN(Table2[[#This Row],[Category and Sub-Category]])-FIND("/",Table2[[#This Row],[Category and Sub-Category]],1))</f>
        <v>plays</v>
      </c>
      <c r="S3697" s="13">
        <f>(((Table2[[#This Row],[launched_at]]/60)/60)/24)+DATE(1970,1,1)</f>
        <v>41995.870486111111</v>
      </c>
      <c r="T3697" s="13">
        <f>(((Table2[[#This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Table2[[#This Row],[pledged]]/Table2[[#This Row],[goal]]</f>
        <v>1.55</v>
      </c>
      <c r="P3698" s="8">
        <f>Table2[[#This Row],[pledged]]/Table2[[#This Row],[backers_count]]</f>
        <v>39.743589743589745</v>
      </c>
      <c r="Q3698" t="str">
        <f>LEFT(Table2[[#This Row],[Category and Sub-Category]],FIND("/",Table2[[#This Row],[Category and Sub-Category]],1)-1)</f>
        <v>theater</v>
      </c>
      <c r="R3698" t="str">
        <f>RIGHT(Table2[[#This Row],[Category and Sub-Category]],LEN(Table2[[#This Row],[Category and Sub-Category]])-FIND("/",Table2[[#This Row],[Category and Sub-Category]],1))</f>
        <v>plays</v>
      </c>
      <c r="S3698" s="13">
        <f>(((Table2[[#This Row],[launched_at]]/60)/60)/24)+DATE(1970,1,1)</f>
        <v>41988.617083333331</v>
      </c>
      <c r="T3698" s="13">
        <f>(((Table2[[#This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Table2[[#This Row],[pledged]]/Table2[[#This Row],[goal]]</f>
        <v>1.08</v>
      </c>
      <c r="P3699" s="8">
        <f>Table2[[#This Row],[pledged]]/Table2[[#This Row],[backers_count]]</f>
        <v>72</v>
      </c>
      <c r="Q3699" t="str">
        <f>LEFT(Table2[[#This Row],[Category and Sub-Category]],FIND("/",Table2[[#This Row],[Category and Sub-Category]],1)-1)</f>
        <v>theater</v>
      </c>
      <c r="R3699" t="str">
        <f>RIGHT(Table2[[#This Row],[Category and Sub-Category]],LEN(Table2[[#This Row],[Category and Sub-Category]])-FIND("/",Table2[[#This Row],[Category and Sub-Category]],1))</f>
        <v>plays</v>
      </c>
      <c r="S3699" s="13">
        <f>(((Table2[[#This Row],[launched_at]]/60)/60)/24)+DATE(1970,1,1)</f>
        <v>42479.465833333335</v>
      </c>
      <c r="T3699" s="13">
        <f>(((Table2[[#This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Table2[[#This Row],[pledged]]/Table2[[#This Row],[goal]]</f>
        <v>1.1052</v>
      </c>
      <c r="P3700" s="8">
        <f>Table2[[#This Row],[pledged]]/Table2[[#This Row],[backers_count]]</f>
        <v>40.632352941176471</v>
      </c>
      <c r="Q3700" t="str">
        <f>LEFT(Table2[[#This Row],[Category and Sub-Category]],FIND("/",Table2[[#This Row],[Category and Sub-Category]],1)-1)</f>
        <v>theater</v>
      </c>
      <c r="R3700" t="str">
        <f>RIGHT(Table2[[#This Row],[Category and Sub-Category]],LEN(Table2[[#This Row],[Category and Sub-Category]])-FIND("/",Table2[[#This Row],[Category and Sub-Category]],1))</f>
        <v>plays</v>
      </c>
      <c r="S3700" s="13">
        <f>(((Table2[[#This Row],[launched_at]]/60)/60)/24)+DATE(1970,1,1)</f>
        <v>42401.806562500002</v>
      </c>
      <c r="T3700" s="13">
        <f>(((Table2[[#This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Table2[[#This Row],[pledged]]/Table2[[#This Row],[goal]]</f>
        <v>1.008</v>
      </c>
      <c r="P3701" s="8">
        <f>Table2[[#This Row],[pledged]]/Table2[[#This Row],[backers_count]]</f>
        <v>63</v>
      </c>
      <c r="Q3701" t="str">
        <f>LEFT(Table2[[#This Row],[Category and Sub-Category]],FIND("/",Table2[[#This Row],[Category and Sub-Category]],1)-1)</f>
        <v>theater</v>
      </c>
      <c r="R3701" t="str">
        <f>RIGHT(Table2[[#This Row],[Category and Sub-Category]],LEN(Table2[[#This Row],[Category and Sub-Category]])-FIND("/",Table2[[#This Row],[Category and Sub-Category]],1))</f>
        <v>plays</v>
      </c>
      <c r="S3701" s="13">
        <f>(((Table2[[#This Row],[launched_at]]/60)/60)/24)+DATE(1970,1,1)</f>
        <v>41897.602037037039</v>
      </c>
      <c r="T3701" s="13">
        <f>(((Table2[[#This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Table2[[#This Row],[pledged]]/Table2[[#This Row],[goal]]</f>
        <v>1.212</v>
      </c>
      <c r="P3702" s="8">
        <f>Table2[[#This Row],[pledged]]/Table2[[#This Row],[backers_count]]</f>
        <v>33.666666666666664</v>
      </c>
      <c r="Q3702" t="str">
        <f>LEFT(Table2[[#This Row],[Category and Sub-Category]],FIND("/",Table2[[#This Row],[Category and Sub-Category]],1)-1)</f>
        <v>theater</v>
      </c>
      <c r="R3702" t="str">
        <f>RIGHT(Table2[[#This Row],[Category and Sub-Category]],LEN(Table2[[#This Row],[Category and Sub-Category]])-FIND("/",Table2[[#This Row],[Category and Sub-Category]],1))</f>
        <v>plays</v>
      </c>
      <c r="S3702" s="13">
        <f>(((Table2[[#This Row],[launched_at]]/60)/60)/24)+DATE(1970,1,1)</f>
        <v>41882.585648148146</v>
      </c>
      <c r="T3702" s="13">
        <f>(((Table2[[#This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Table2[[#This Row],[pledged]]/Table2[[#This Row],[goal]]</f>
        <v>1.0033333333333334</v>
      </c>
      <c r="P3703" s="8">
        <f>Table2[[#This Row],[pledged]]/Table2[[#This Row],[backers_count]]</f>
        <v>38.589743589743591</v>
      </c>
      <c r="Q3703" t="str">
        <f>LEFT(Table2[[#This Row],[Category and Sub-Category]],FIND("/",Table2[[#This Row],[Category and Sub-Category]],1)-1)</f>
        <v>theater</v>
      </c>
      <c r="R3703" t="str">
        <f>RIGHT(Table2[[#This Row],[Category and Sub-Category]],LEN(Table2[[#This Row],[Category and Sub-Category]])-FIND("/",Table2[[#This Row],[Category and Sub-Category]],1))</f>
        <v>plays</v>
      </c>
      <c r="S3703" s="13">
        <f>(((Table2[[#This Row],[launched_at]]/60)/60)/24)+DATE(1970,1,1)</f>
        <v>42129.541585648149</v>
      </c>
      <c r="T3703" s="13">
        <f>(((Table2[[#This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Table2[[#This Row],[pledged]]/Table2[[#This Row],[goal]]</f>
        <v>1.0916666666666666</v>
      </c>
      <c r="P3704" s="8">
        <f>Table2[[#This Row],[pledged]]/Table2[[#This Row],[backers_count]]</f>
        <v>155.95238095238096</v>
      </c>
      <c r="Q3704" t="str">
        <f>LEFT(Table2[[#This Row],[Category and Sub-Category]],FIND("/",Table2[[#This Row],[Category and Sub-Category]],1)-1)</f>
        <v>theater</v>
      </c>
      <c r="R3704" t="str">
        <f>RIGHT(Table2[[#This Row],[Category and Sub-Category]],LEN(Table2[[#This Row],[Category and Sub-Category]])-FIND("/",Table2[[#This Row],[Category and Sub-Category]],1))</f>
        <v>plays</v>
      </c>
      <c r="S3704" s="13">
        <f>(((Table2[[#This Row],[launched_at]]/60)/60)/24)+DATE(1970,1,1)</f>
        <v>42524.53800925926</v>
      </c>
      <c r="T3704" s="13">
        <f>(((Table2[[#This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Table2[[#This Row],[pledged]]/Table2[[#This Row],[goal]]</f>
        <v>1.2342857142857142</v>
      </c>
      <c r="P3705" s="8">
        <f>Table2[[#This Row],[pledged]]/Table2[[#This Row],[backers_count]]</f>
        <v>43.2</v>
      </c>
      <c r="Q3705" t="str">
        <f>LEFT(Table2[[#This Row],[Category and Sub-Category]],FIND("/",Table2[[#This Row],[Category and Sub-Category]],1)-1)</f>
        <v>theater</v>
      </c>
      <c r="R3705" t="str">
        <f>RIGHT(Table2[[#This Row],[Category and Sub-Category]],LEN(Table2[[#This Row],[Category and Sub-Category]])-FIND("/",Table2[[#This Row],[Category and Sub-Category]],1))</f>
        <v>plays</v>
      </c>
      <c r="S3705" s="13">
        <f>(((Table2[[#This Row],[launched_at]]/60)/60)/24)+DATE(1970,1,1)</f>
        <v>42556.504490740743</v>
      </c>
      <c r="T3705" s="13">
        <f>(((Table2[[#This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Table2[[#This Row],[pledged]]/Table2[[#This Row],[goal]]</f>
        <v>1.3633666666666666</v>
      </c>
      <c r="P3706" s="8">
        <f>Table2[[#This Row],[pledged]]/Table2[[#This Row],[backers_count]]</f>
        <v>15.148518518518518</v>
      </c>
      <c r="Q3706" t="str">
        <f>LEFT(Table2[[#This Row],[Category and Sub-Category]],FIND("/",Table2[[#This Row],[Category and Sub-Category]],1)-1)</f>
        <v>theater</v>
      </c>
      <c r="R3706" t="str">
        <f>RIGHT(Table2[[#This Row],[Category and Sub-Category]],LEN(Table2[[#This Row],[Category and Sub-Category]])-FIND("/",Table2[[#This Row],[Category and Sub-Category]],1))</f>
        <v>plays</v>
      </c>
      <c r="S3706" s="13">
        <f>(((Table2[[#This Row],[launched_at]]/60)/60)/24)+DATE(1970,1,1)</f>
        <v>42461.689745370371</v>
      </c>
      <c r="T3706" s="13">
        <f>(((Table2[[#This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Table2[[#This Row],[pledged]]/Table2[[#This Row],[goal]]</f>
        <v>1.0346657233816767</v>
      </c>
      <c r="P3707" s="8">
        <f>Table2[[#This Row],[pledged]]/Table2[[#This Row],[backers_count]]</f>
        <v>83.571428571428569</v>
      </c>
      <c r="Q3707" t="str">
        <f>LEFT(Table2[[#This Row],[Category and Sub-Category]],FIND("/",Table2[[#This Row],[Category and Sub-Category]],1)-1)</f>
        <v>theater</v>
      </c>
      <c r="R3707" t="str">
        <f>RIGHT(Table2[[#This Row],[Category and Sub-Category]],LEN(Table2[[#This Row],[Category and Sub-Category]])-FIND("/",Table2[[#This Row],[Category and Sub-Category]],1))</f>
        <v>plays</v>
      </c>
      <c r="S3707" s="13">
        <f>(((Table2[[#This Row],[launched_at]]/60)/60)/24)+DATE(1970,1,1)</f>
        <v>41792.542986111112</v>
      </c>
      <c r="T3707" s="13">
        <f>(((Table2[[#This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Table2[[#This Row],[pledged]]/Table2[[#This Row],[goal]]</f>
        <v>1.2133333333333334</v>
      </c>
      <c r="P3708" s="8">
        <f>Table2[[#This Row],[pledged]]/Table2[[#This Row],[backers_count]]</f>
        <v>140</v>
      </c>
      <c r="Q3708" t="str">
        <f>LEFT(Table2[[#This Row],[Category and Sub-Category]],FIND("/",Table2[[#This Row],[Category and Sub-Category]],1)-1)</f>
        <v>theater</v>
      </c>
      <c r="R3708" t="str">
        <f>RIGHT(Table2[[#This Row],[Category and Sub-Category]],LEN(Table2[[#This Row],[Category and Sub-Category]])-FIND("/",Table2[[#This Row],[Category and Sub-Category]],1))</f>
        <v>plays</v>
      </c>
      <c r="S3708" s="13">
        <f>(((Table2[[#This Row],[launched_at]]/60)/60)/24)+DATE(1970,1,1)</f>
        <v>41879.913761574076</v>
      </c>
      <c r="T3708" s="13">
        <f>(((Table2[[#This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Table2[[#This Row],[pledged]]/Table2[[#This Row],[goal]]</f>
        <v>1.86</v>
      </c>
      <c r="P3709" s="8">
        <f>Table2[[#This Row],[pledged]]/Table2[[#This Row],[backers_count]]</f>
        <v>80.869565217391298</v>
      </c>
      <c r="Q3709" t="str">
        <f>LEFT(Table2[[#This Row],[Category and Sub-Category]],FIND("/",Table2[[#This Row],[Category and Sub-Category]],1)-1)</f>
        <v>theater</v>
      </c>
      <c r="R3709" t="str">
        <f>RIGHT(Table2[[#This Row],[Category and Sub-Category]],LEN(Table2[[#This Row],[Category and Sub-Category]])-FIND("/",Table2[[#This Row],[Category and Sub-Category]],1))</f>
        <v>plays</v>
      </c>
      <c r="S3709" s="13">
        <f>(((Table2[[#This Row],[launched_at]]/60)/60)/24)+DATE(1970,1,1)</f>
        <v>42552.048356481479</v>
      </c>
      <c r="T3709" s="13">
        <f>(((Table2[[#This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Table2[[#This Row],[pledged]]/Table2[[#This Row],[goal]]</f>
        <v>3</v>
      </c>
      <c r="P3710" s="8">
        <f>Table2[[#This Row],[pledged]]/Table2[[#This Row],[backers_count]]</f>
        <v>53.846153846153847</v>
      </c>
      <c r="Q3710" t="str">
        <f>LEFT(Table2[[#This Row],[Category and Sub-Category]],FIND("/",Table2[[#This Row],[Category and Sub-Category]],1)-1)</f>
        <v>theater</v>
      </c>
      <c r="R3710" t="str">
        <f>RIGHT(Table2[[#This Row],[Category and Sub-Category]],LEN(Table2[[#This Row],[Category and Sub-Category]])-FIND("/",Table2[[#This Row],[Category and Sub-Category]],1))</f>
        <v>plays</v>
      </c>
      <c r="S3710" s="13">
        <f>(((Table2[[#This Row],[launched_at]]/60)/60)/24)+DATE(1970,1,1)</f>
        <v>41810.142199074071</v>
      </c>
      <c r="T3710" s="13">
        <f>(((Table2[[#This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Table2[[#This Row],[pledged]]/Table2[[#This Row],[goal]]</f>
        <v>1.0825</v>
      </c>
      <c r="P3711" s="8">
        <f>Table2[[#This Row],[pledged]]/Table2[[#This Row],[backers_count]]</f>
        <v>30.928571428571427</v>
      </c>
      <c r="Q3711" t="str">
        <f>LEFT(Table2[[#This Row],[Category and Sub-Category]],FIND("/",Table2[[#This Row],[Category and Sub-Category]],1)-1)</f>
        <v>theater</v>
      </c>
      <c r="R3711" t="str">
        <f>RIGHT(Table2[[#This Row],[Category and Sub-Category]],LEN(Table2[[#This Row],[Category and Sub-Category]])-FIND("/",Table2[[#This Row],[Category and Sub-Category]],1))</f>
        <v>plays</v>
      </c>
      <c r="S3711" s="13">
        <f>(((Table2[[#This Row],[launched_at]]/60)/60)/24)+DATE(1970,1,1)</f>
        <v>41785.707708333335</v>
      </c>
      <c r="T3711" s="13">
        <f>(((Table2[[#This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Table2[[#This Row],[pledged]]/Table2[[#This Row],[goal]]</f>
        <v>1.4115384615384616</v>
      </c>
      <c r="P3712" s="8">
        <f>Table2[[#This Row],[pledged]]/Table2[[#This Row],[backers_count]]</f>
        <v>67.962962962962962</v>
      </c>
      <c r="Q3712" t="str">
        <f>LEFT(Table2[[#This Row],[Category and Sub-Category]],FIND("/",Table2[[#This Row],[Category and Sub-Category]],1)-1)</f>
        <v>theater</v>
      </c>
      <c r="R3712" t="str">
        <f>RIGHT(Table2[[#This Row],[Category and Sub-Category]],LEN(Table2[[#This Row],[Category and Sub-Category]])-FIND("/",Table2[[#This Row],[Category and Sub-Category]],1))</f>
        <v>plays</v>
      </c>
      <c r="S3712" s="13">
        <f>(((Table2[[#This Row],[launched_at]]/60)/60)/24)+DATE(1970,1,1)</f>
        <v>42072.576249999998</v>
      </c>
      <c r="T3712" s="13">
        <f>(((Table2[[#This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Table2[[#This Row],[pledged]]/Table2[[#This Row],[goal]]</f>
        <v>1.1399999999999999</v>
      </c>
      <c r="P3713" s="8">
        <f>Table2[[#This Row],[pledged]]/Table2[[#This Row],[backers_count]]</f>
        <v>27.142857142857142</v>
      </c>
      <c r="Q3713" t="str">
        <f>LEFT(Table2[[#This Row],[Category and Sub-Category]],FIND("/",Table2[[#This Row],[Category and Sub-Category]],1)-1)</f>
        <v>theater</v>
      </c>
      <c r="R3713" t="str">
        <f>RIGHT(Table2[[#This Row],[Category and Sub-Category]],LEN(Table2[[#This Row],[Category and Sub-Category]])-FIND("/",Table2[[#This Row],[Category and Sub-Category]],1))</f>
        <v>plays</v>
      </c>
      <c r="S3713" s="13">
        <f>(((Table2[[#This Row],[launched_at]]/60)/60)/24)+DATE(1970,1,1)</f>
        <v>41779.724224537036</v>
      </c>
      <c r="T3713" s="13">
        <f>(((Table2[[#This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Table2[[#This Row],[pledged]]/Table2[[#This Row],[goal]]</f>
        <v>1.5373333333333334</v>
      </c>
      <c r="P3714" s="8">
        <f>Table2[[#This Row],[pledged]]/Table2[[#This Row],[backers_count]]</f>
        <v>110.86538461538461</v>
      </c>
      <c r="Q3714" t="str">
        <f>LEFT(Table2[[#This Row],[Category and Sub-Category]],FIND("/",Table2[[#This Row],[Category and Sub-Category]],1)-1)</f>
        <v>theater</v>
      </c>
      <c r="R3714" t="str">
        <f>RIGHT(Table2[[#This Row],[Category and Sub-Category]],LEN(Table2[[#This Row],[Category and Sub-Category]])-FIND("/",Table2[[#This Row],[Category and Sub-Category]],1))</f>
        <v>plays</v>
      </c>
      <c r="S3714" s="13">
        <f>(((Table2[[#This Row],[launched_at]]/60)/60)/24)+DATE(1970,1,1)</f>
        <v>42134.172071759262</v>
      </c>
      <c r="T3714" s="13">
        <f>(((Table2[[#This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Table2[[#This Row],[pledged]]/Table2[[#This Row],[goal]]</f>
        <v>1.0149999999999999</v>
      </c>
      <c r="P3715" s="8">
        <f>Table2[[#This Row],[pledged]]/Table2[[#This Row],[backers_count]]</f>
        <v>106.84210526315789</v>
      </c>
      <c r="Q3715" t="str">
        <f>LEFT(Table2[[#This Row],[Category and Sub-Category]],FIND("/",Table2[[#This Row],[Category and Sub-Category]],1)-1)</f>
        <v>theater</v>
      </c>
      <c r="R3715" t="str">
        <f>RIGHT(Table2[[#This Row],[Category and Sub-Category]],LEN(Table2[[#This Row],[Category and Sub-Category]])-FIND("/",Table2[[#This Row],[Category and Sub-Category]],1))</f>
        <v>plays</v>
      </c>
      <c r="S3715" s="13">
        <f>(((Table2[[#This Row],[launched_at]]/60)/60)/24)+DATE(1970,1,1)</f>
        <v>42505.738032407404</v>
      </c>
      <c r="T3715" s="13">
        <f>(((Table2[[#This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Table2[[#This Row],[pledged]]/Table2[[#This Row],[goal]]</f>
        <v>1.0235000000000001</v>
      </c>
      <c r="P3716" s="8">
        <f>Table2[[#This Row],[pledged]]/Table2[[#This Row],[backers_count]]</f>
        <v>105.51546391752578</v>
      </c>
      <c r="Q3716" t="str">
        <f>LEFT(Table2[[#This Row],[Category and Sub-Category]],FIND("/",Table2[[#This Row],[Category and Sub-Category]],1)-1)</f>
        <v>theater</v>
      </c>
      <c r="R3716" t="str">
        <f>RIGHT(Table2[[#This Row],[Category and Sub-Category]],LEN(Table2[[#This Row],[Category and Sub-Category]])-FIND("/",Table2[[#This Row],[Category and Sub-Category]],1))</f>
        <v>plays</v>
      </c>
      <c r="S3716" s="13">
        <f>(((Table2[[#This Row],[launched_at]]/60)/60)/24)+DATE(1970,1,1)</f>
        <v>42118.556331018524</v>
      </c>
      <c r="T3716" s="13">
        <f>(((Table2[[#This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Table2[[#This Row],[pledged]]/Table2[[#This Row],[goal]]</f>
        <v>1.0257142857142858</v>
      </c>
      <c r="P3717" s="8">
        <f>Table2[[#This Row],[pledged]]/Table2[[#This Row],[backers_count]]</f>
        <v>132.96296296296296</v>
      </c>
      <c r="Q3717" t="str">
        <f>LEFT(Table2[[#This Row],[Category and Sub-Category]],FIND("/",Table2[[#This Row],[Category and Sub-Category]],1)-1)</f>
        <v>theater</v>
      </c>
      <c r="R3717" t="str">
        <f>RIGHT(Table2[[#This Row],[Category and Sub-Category]],LEN(Table2[[#This Row],[Category and Sub-Category]])-FIND("/",Table2[[#This Row],[Category and Sub-Category]],1))</f>
        <v>plays</v>
      </c>
      <c r="S3717" s="13">
        <f>(((Table2[[#This Row],[launched_at]]/60)/60)/24)+DATE(1970,1,1)</f>
        <v>42036.995590277773</v>
      </c>
      <c r="T3717" s="13">
        <f>(((Table2[[#This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Table2[[#This Row],[pledged]]/Table2[[#This Row],[goal]]</f>
        <v>1.5575000000000001</v>
      </c>
      <c r="P3718" s="8">
        <f>Table2[[#This Row],[pledged]]/Table2[[#This Row],[backers_count]]</f>
        <v>51.916666666666664</v>
      </c>
      <c r="Q3718" t="str">
        <f>LEFT(Table2[[#This Row],[Category and Sub-Category]],FIND("/",Table2[[#This Row],[Category and Sub-Category]],1)-1)</f>
        <v>theater</v>
      </c>
      <c r="R3718" t="str">
        <f>RIGHT(Table2[[#This Row],[Category and Sub-Category]],LEN(Table2[[#This Row],[Category and Sub-Category]])-FIND("/",Table2[[#This Row],[Category and Sub-Category]],1))</f>
        <v>plays</v>
      </c>
      <c r="S3718" s="13">
        <f>(((Table2[[#This Row],[launched_at]]/60)/60)/24)+DATE(1970,1,1)</f>
        <v>42360.887835648144</v>
      </c>
      <c r="T3718" s="13">
        <f>(((Table2[[#This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Table2[[#This Row],[pledged]]/Table2[[#This Row],[goal]]</f>
        <v>1.0075000000000001</v>
      </c>
      <c r="P3719" s="8">
        <f>Table2[[#This Row],[pledged]]/Table2[[#This Row],[backers_count]]</f>
        <v>310</v>
      </c>
      <c r="Q3719" t="str">
        <f>LEFT(Table2[[#This Row],[Category and Sub-Category]],FIND("/",Table2[[#This Row],[Category and Sub-Category]],1)-1)</f>
        <v>theater</v>
      </c>
      <c r="R3719" t="str">
        <f>RIGHT(Table2[[#This Row],[Category and Sub-Category]],LEN(Table2[[#This Row],[Category and Sub-Category]])-FIND("/",Table2[[#This Row],[Category and Sub-Category]],1))</f>
        <v>plays</v>
      </c>
      <c r="S3719" s="13">
        <f>(((Table2[[#This Row],[launched_at]]/60)/60)/24)+DATE(1970,1,1)</f>
        <v>42102.866307870368</v>
      </c>
      <c r="T3719" s="13">
        <f>(((Table2[[#This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Table2[[#This Row],[pledged]]/Table2[[#This Row],[goal]]</f>
        <v>2.3940000000000001</v>
      </c>
      <c r="P3720" s="8">
        <f>Table2[[#This Row],[pledged]]/Table2[[#This Row],[backers_count]]</f>
        <v>26.021739130434781</v>
      </c>
      <c r="Q3720" t="str">
        <f>LEFT(Table2[[#This Row],[Category and Sub-Category]],FIND("/",Table2[[#This Row],[Category and Sub-Category]],1)-1)</f>
        <v>theater</v>
      </c>
      <c r="R3720" t="str">
        <f>RIGHT(Table2[[#This Row],[Category and Sub-Category]],LEN(Table2[[#This Row],[Category and Sub-Category]])-FIND("/",Table2[[#This Row],[Category and Sub-Category]],1))</f>
        <v>plays</v>
      </c>
      <c r="S3720" s="13">
        <f>(((Table2[[#This Row],[launched_at]]/60)/60)/24)+DATE(1970,1,1)</f>
        <v>42032.716145833328</v>
      </c>
      <c r="T3720" s="13">
        <f>(((Table2[[#This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Table2[[#This Row],[pledged]]/Table2[[#This Row],[goal]]</f>
        <v>2.1</v>
      </c>
      <c r="P3721" s="8">
        <f>Table2[[#This Row],[pledged]]/Table2[[#This Row],[backers_count]]</f>
        <v>105</v>
      </c>
      <c r="Q3721" t="str">
        <f>LEFT(Table2[[#This Row],[Category and Sub-Category]],FIND("/",Table2[[#This Row],[Category and Sub-Category]],1)-1)</f>
        <v>theater</v>
      </c>
      <c r="R3721" t="str">
        <f>RIGHT(Table2[[#This Row],[Category and Sub-Category]],LEN(Table2[[#This Row],[Category and Sub-Category]])-FIND("/",Table2[[#This Row],[Category and Sub-Category]],1))</f>
        <v>plays</v>
      </c>
      <c r="S3721" s="13">
        <f>(((Table2[[#This Row],[launched_at]]/60)/60)/24)+DATE(1970,1,1)</f>
        <v>42147.729930555557</v>
      </c>
      <c r="T3721" s="13">
        <f>(((Table2[[#This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Table2[[#This Row],[pledged]]/Table2[[#This Row],[goal]]</f>
        <v>1.0451515151515152</v>
      </c>
      <c r="P3722" s="8">
        <f>Table2[[#This Row],[pledged]]/Table2[[#This Row],[backers_count]]</f>
        <v>86.224999999999994</v>
      </c>
      <c r="Q3722" t="str">
        <f>LEFT(Table2[[#This Row],[Category and Sub-Category]],FIND("/",Table2[[#This Row],[Category and Sub-Category]],1)-1)</f>
        <v>theater</v>
      </c>
      <c r="R3722" t="str">
        <f>RIGHT(Table2[[#This Row],[Category and Sub-Category]],LEN(Table2[[#This Row],[Category and Sub-Category]])-FIND("/",Table2[[#This Row],[Category and Sub-Category]],1))</f>
        <v>plays</v>
      </c>
      <c r="S3722" s="13">
        <f>(((Table2[[#This Row],[launched_at]]/60)/60)/24)+DATE(1970,1,1)</f>
        <v>42165.993125000001</v>
      </c>
      <c r="T3722" s="13">
        <f>(((Table2[[#This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Table2[[#This Row],[pledged]]/Table2[[#This Row],[goal]]</f>
        <v>1.008</v>
      </c>
      <c r="P3723" s="8">
        <f>Table2[[#This Row],[pledged]]/Table2[[#This Row],[backers_count]]</f>
        <v>114.54545454545455</v>
      </c>
      <c r="Q3723" t="str">
        <f>LEFT(Table2[[#This Row],[Category and Sub-Category]],FIND("/",Table2[[#This Row],[Category and Sub-Category]],1)-1)</f>
        <v>theater</v>
      </c>
      <c r="R3723" t="str">
        <f>RIGHT(Table2[[#This Row],[Category and Sub-Category]],LEN(Table2[[#This Row],[Category and Sub-Category]])-FIND("/",Table2[[#This Row],[Category and Sub-Category]],1))</f>
        <v>plays</v>
      </c>
      <c r="S3723" s="13">
        <f>(((Table2[[#This Row],[launched_at]]/60)/60)/24)+DATE(1970,1,1)</f>
        <v>41927.936157407406</v>
      </c>
      <c r="T3723" s="13">
        <f>(((Table2[[#This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Table2[[#This Row],[pledged]]/Table2[[#This Row],[goal]]</f>
        <v>1.1120000000000001</v>
      </c>
      <c r="P3724" s="8">
        <f>Table2[[#This Row],[pledged]]/Table2[[#This Row],[backers_count]]</f>
        <v>47.657142857142858</v>
      </c>
      <c r="Q3724" t="str">
        <f>LEFT(Table2[[#This Row],[Category and Sub-Category]],FIND("/",Table2[[#This Row],[Category and Sub-Category]],1)-1)</f>
        <v>theater</v>
      </c>
      <c r="R3724" t="str">
        <f>RIGHT(Table2[[#This Row],[Category and Sub-Category]],LEN(Table2[[#This Row],[Category and Sub-Category]])-FIND("/",Table2[[#This Row],[Category and Sub-Category]],1))</f>
        <v>plays</v>
      </c>
      <c r="S3724" s="13">
        <f>(((Table2[[#This Row],[launched_at]]/60)/60)/24)+DATE(1970,1,1)</f>
        <v>42381.671840277777</v>
      </c>
      <c r="T3724" s="13">
        <f>(((Table2[[#This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Table2[[#This Row],[pledged]]/Table2[[#This Row],[goal]]</f>
        <v>1.0204444444444445</v>
      </c>
      <c r="P3725" s="8">
        <f>Table2[[#This Row],[pledged]]/Table2[[#This Row],[backers_count]]</f>
        <v>72.888888888888886</v>
      </c>
      <c r="Q3725" t="str">
        <f>LEFT(Table2[[#This Row],[Category and Sub-Category]],FIND("/",Table2[[#This Row],[Category and Sub-Category]],1)-1)</f>
        <v>theater</v>
      </c>
      <c r="R3725" t="str">
        <f>RIGHT(Table2[[#This Row],[Category and Sub-Category]],LEN(Table2[[#This Row],[Category and Sub-Category]])-FIND("/",Table2[[#This Row],[Category and Sub-Category]],1))</f>
        <v>plays</v>
      </c>
      <c r="S3725" s="13">
        <f>(((Table2[[#This Row],[launched_at]]/60)/60)/24)+DATE(1970,1,1)</f>
        <v>41943.753032407411</v>
      </c>
      <c r="T3725" s="13">
        <f>(((Table2[[#This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Table2[[#This Row],[pledged]]/Table2[[#This Row],[goal]]</f>
        <v>1.0254767441860466</v>
      </c>
      <c r="P3726" s="8">
        <f>Table2[[#This Row],[pledged]]/Table2[[#This Row],[backers_count]]</f>
        <v>49.545505617977533</v>
      </c>
      <c r="Q3726" t="str">
        <f>LEFT(Table2[[#This Row],[Category and Sub-Category]],FIND("/",Table2[[#This Row],[Category and Sub-Category]],1)-1)</f>
        <v>theater</v>
      </c>
      <c r="R3726" t="str">
        <f>RIGHT(Table2[[#This Row],[Category and Sub-Category]],LEN(Table2[[#This Row],[Category and Sub-Category]])-FIND("/",Table2[[#This Row],[Category and Sub-Category]],1))</f>
        <v>plays</v>
      </c>
      <c r="S3726" s="13">
        <f>(((Table2[[#This Row],[launched_at]]/60)/60)/24)+DATE(1970,1,1)</f>
        <v>42465.491435185191</v>
      </c>
      <c r="T3726" s="13">
        <f>(((Table2[[#This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Table2[[#This Row],[pledged]]/Table2[[#This Row],[goal]]</f>
        <v>1.27</v>
      </c>
      <c r="P3727" s="8">
        <f>Table2[[#This Row],[pledged]]/Table2[[#This Row],[backers_count]]</f>
        <v>25.4</v>
      </c>
      <c r="Q3727" t="str">
        <f>LEFT(Table2[[#This Row],[Category and Sub-Category]],FIND("/",Table2[[#This Row],[Category and Sub-Category]],1)-1)</f>
        <v>theater</v>
      </c>
      <c r="R3727" t="str">
        <f>RIGHT(Table2[[#This Row],[Category and Sub-Category]],LEN(Table2[[#This Row],[Category and Sub-Category]])-FIND("/",Table2[[#This Row],[Category and Sub-Category]],1))</f>
        <v>plays</v>
      </c>
      <c r="S3727" s="13">
        <f>(((Table2[[#This Row],[launched_at]]/60)/60)/24)+DATE(1970,1,1)</f>
        <v>42401.945219907408</v>
      </c>
      <c r="T3727" s="13">
        <f>(((Table2[[#This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Table2[[#This Row],[pledged]]/Table2[[#This Row],[goal]]</f>
        <v>3.3870588235294119</v>
      </c>
      <c r="P3728" s="8">
        <f>Table2[[#This Row],[pledged]]/Table2[[#This Row],[backers_count]]</f>
        <v>62.586956521739133</v>
      </c>
      <c r="Q3728" t="str">
        <f>LEFT(Table2[[#This Row],[Category and Sub-Category]],FIND("/",Table2[[#This Row],[Category and Sub-Category]],1)-1)</f>
        <v>theater</v>
      </c>
      <c r="R3728" t="str">
        <f>RIGHT(Table2[[#This Row],[Category and Sub-Category]],LEN(Table2[[#This Row],[Category and Sub-Category]])-FIND("/",Table2[[#This Row],[Category and Sub-Category]],1))</f>
        <v>plays</v>
      </c>
      <c r="S3728" s="13">
        <f>(((Table2[[#This Row],[launched_at]]/60)/60)/24)+DATE(1970,1,1)</f>
        <v>42462.140868055561</v>
      </c>
      <c r="T3728" s="13">
        <f>(((Table2[[#This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Table2[[#This Row],[pledged]]/Table2[[#This Row],[goal]]</f>
        <v>1.0075000000000001</v>
      </c>
      <c r="P3729" s="8">
        <f>Table2[[#This Row],[pledged]]/Table2[[#This Row],[backers_count]]</f>
        <v>61.060606060606062</v>
      </c>
      <c r="Q3729" t="str">
        <f>LEFT(Table2[[#This Row],[Category and Sub-Category]],FIND("/",Table2[[#This Row],[Category and Sub-Category]],1)-1)</f>
        <v>theater</v>
      </c>
      <c r="R3729" t="str">
        <f>RIGHT(Table2[[#This Row],[Category and Sub-Category]],LEN(Table2[[#This Row],[Category and Sub-Category]])-FIND("/",Table2[[#This Row],[Category and Sub-Category]],1))</f>
        <v>plays</v>
      </c>
      <c r="S3729" s="13">
        <f>(((Table2[[#This Row],[launched_at]]/60)/60)/24)+DATE(1970,1,1)</f>
        <v>42632.348310185189</v>
      </c>
      <c r="T3729" s="13">
        <f>(((Table2[[#This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Table2[[#This Row],[pledged]]/Table2[[#This Row],[goal]]</f>
        <v>9.3100000000000002E-2</v>
      </c>
      <c r="P3730" s="8">
        <f>Table2[[#This Row],[pledged]]/Table2[[#This Row],[backers_count]]</f>
        <v>60.064516129032256</v>
      </c>
      <c r="Q3730" t="str">
        <f>LEFT(Table2[[#This Row],[Category and Sub-Category]],FIND("/",Table2[[#This Row],[Category and Sub-Category]],1)-1)</f>
        <v>theater</v>
      </c>
      <c r="R3730" t="str">
        <f>RIGHT(Table2[[#This Row],[Category and Sub-Category]],LEN(Table2[[#This Row],[Category and Sub-Category]])-FIND("/",Table2[[#This Row],[Category and Sub-Category]],1))</f>
        <v>plays</v>
      </c>
      <c r="S3730" s="13">
        <f>(((Table2[[#This Row],[launched_at]]/60)/60)/24)+DATE(1970,1,1)</f>
        <v>42205.171018518522</v>
      </c>
      <c r="T3730" s="13">
        <f>(((Table2[[#This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Table2[[#This Row],[pledged]]/Table2[[#This Row],[goal]]</f>
        <v>7.2400000000000006E-2</v>
      </c>
      <c r="P3731" s="8">
        <f>Table2[[#This Row],[pledged]]/Table2[[#This Row],[backers_count]]</f>
        <v>72.400000000000006</v>
      </c>
      <c r="Q3731" t="str">
        <f>LEFT(Table2[[#This Row],[Category and Sub-Category]],FIND("/",Table2[[#This Row],[Category and Sub-Category]],1)-1)</f>
        <v>theater</v>
      </c>
      <c r="R3731" t="str">
        <f>RIGHT(Table2[[#This Row],[Category and Sub-Category]],LEN(Table2[[#This Row],[Category and Sub-Category]])-FIND("/",Table2[[#This Row],[Category and Sub-Category]],1))</f>
        <v>plays</v>
      </c>
      <c r="S3731" s="13">
        <f>(((Table2[[#This Row],[launched_at]]/60)/60)/24)+DATE(1970,1,1)</f>
        <v>42041.205000000002</v>
      </c>
      <c r="T3731" s="13">
        <f>(((Table2[[#This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Table2[[#This Row],[pledged]]/Table2[[#This Row],[goal]]</f>
        <v>0.1</v>
      </c>
      <c r="P3732" s="8">
        <f>Table2[[#This Row],[pledged]]/Table2[[#This Row],[backers_count]]</f>
        <v>100</v>
      </c>
      <c r="Q3732" t="str">
        <f>LEFT(Table2[[#This Row],[Category and Sub-Category]],FIND("/",Table2[[#This Row],[Category and Sub-Category]],1)-1)</f>
        <v>theater</v>
      </c>
      <c r="R3732" t="str">
        <f>RIGHT(Table2[[#This Row],[Category and Sub-Category]],LEN(Table2[[#This Row],[Category and Sub-Category]])-FIND("/",Table2[[#This Row],[Category and Sub-Category]],1))</f>
        <v>plays</v>
      </c>
      <c r="S3732" s="13">
        <f>(((Table2[[#This Row],[launched_at]]/60)/60)/24)+DATE(1970,1,1)</f>
        <v>42203.677766203706</v>
      </c>
      <c r="T3732" s="13">
        <f>(((Table2[[#This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Table2[[#This Row],[pledged]]/Table2[[#This Row],[goal]]</f>
        <v>0.11272727272727273</v>
      </c>
      <c r="P3733" s="8">
        <f>Table2[[#This Row],[pledged]]/Table2[[#This Row],[backers_count]]</f>
        <v>51.666666666666664</v>
      </c>
      <c r="Q3733" t="str">
        <f>LEFT(Table2[[#This Row],[Category and Sub-Category]],FIND("/",Table2[[#This Row],[Category and Sub-Category]],1)-1)</f>
        <v>theater</v>
      </c>
      <c r="R3733" t="str">
        <f>RIGHT(Table2[[#This Row],[Category and Sub-Category]],LEN(Table2[[#This Row],[Category and Sub-Category]])-FIND("/",Table2[[#This Row],[Category and Sub-Category]],1))</f>
        <v>plays</v>
      </c>
      <c r="S3733" s="13">
        <f>(((Table2[[#This Row],[launched_at]]/60)/60)/24)+DATE(1970,1,1)</f>
        <v>41983.752847222218</v>
      </c>
      <c r="T3733" s="13">
        <f>(((Table2[[#This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Table2[[#This Row],[pledged]]/Table2[[#This Row],[goal]]</f>
        <v>0.15411764705882353</v>
      </c>
      <c r="P3734" s="8">
        <f>Table2[[#This Row],[pledged]]/Table2[[#This Row],[backers_count]]</f>
        <v>32.75</v>
      </c>
      <c r="Q3734" t="str">
        <f>LEFT(Table2[[#This Row],[Category and Sub-Category]],FIND("/",Table2[[#This Row],[Category and Sub-Category]],1)-1)</f>
        <v>theater</v>
      </c>
      <c r="R3734" t="str">
        <f>RIGHT(Table2[[#This Row],[Category and Sub-Category]],LEN(Table2[[#This Row],[Category and Sub-Category]])-FIND("/",Table2[[#This Row],[Category and Sub-Category]],1))</f>
        <v>plays</v>
      </c>
      <c r="S3734" s="13">
        <f>(((Table2[[#This Row],[launched_at]]/60)/60)/24)+DATE(1970,1,1)</f>
        <v>41968.677465277782</v>
      </c>
      <c r="T3734" s="13">
        <f>(((Table2[[#This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Table2[[#This Row],[pledged]]/Table2[[#This Row],[goal]]</f>
        <v>0</v>
      </c>
      <c r="P3735" s="8" t="e">
        <f>Table2[[#This Row],[pledged]]/Table2[[#This Row],[backers_count]]</f>
        <v>#DIV/0!</v>
      </c>
      <c r="Q3735" t="str">
        <f>LEFT(Table2[[#This Row],[Category and Sub-Category]],FIND("/",Table2[[#This Row],[Category and Sub-Category]],1)-1)</f>
        <v>theater</v>
      </c>
      <c r="R3735" t="str">
        <f>RIGHT(Table2[[#This Row],[Category and Sub-Category]],LEN(Table2[[#This Row],[Category and Sub-Category]])-FIND("/",Table2[[#This Row],[Category and Sub-Category]],1))</f>
        <v>plays</v>
      </c>
      <c r="S3735" s="13">
        <f>(((Table2[[#This Row],[launched_at]]/60)/60)/24)+DATE(1970,1,1)</f>
        <v>42103.024398148147</v>
      </c>
      <c r="T3735" s="13">
        <f>(((Table2[[#This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Table2[[#This Row],[pledged]]/Table2[[#This Row],[goal]]</f>
        <v>0.28466666666666668</v>
      </c>
      <c r="P3736" s="8">
        <f>Table2[[#This Row],[pledged]]/Table2[[#This Row],[backers_count]]</f>
        <v>61</v>
      </c>
      <c r="Q3736" t="str">
        <f>LEFT(Table2[[#This Row],[Category and Sub-Category]],FIND("/",Table2[[#This Row],[Category and Sub-Category]],1)-1)</f>
        <v>theater</v>
      </c>
      <c r="R3736" t="str">
        <f>RIGHT(Table2[[#This Row],[Category and Sub-Category]],LEN(Table2[[#This Row],[Category and Sub-Category]])-FIND("/",Table2[[#This Row],[Category and Sub-Category]],1))</f>
        <v>plays</v>
      </c>
      <c r="S3736" s="13">
        <f>(((Table2[[#This Row],[launched_at]]/60)/60)/24)+DATE(1970,1,1)</f>
        <v>42089.901574074072</v>
      </c>
      <c r="T3736" s="13">
        <f>(((Table2[[#This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Table2[[#This Row],[pledged]]/Table2[[#This Row],[goal]]</f>
        <v>0.13333333333333333</v>
      </c>
      <c r="P3737" s="8">
        <f>Table2[[#This Row],[pledged]]/Table2[[#This Row],[backers_count]]</f>
        <v>10</v>
      </c>
      <c r="Q3737" t="str">
        <f>LEFT(Table2[[#This Row],[Category and Sub-Category]],FIND("/",Table2[[#This Row],[Category and Sub-Category]],1)-1)</f>
        <v>theater</v>
      </c>
      <c r="R3737" t="str">
        <f>RIGHT(Table2[[#This Row],[Category and Sub-Category]],LEN(Table2[[#This Row],[Category and Sub-Category]])-FIND("/",Table2[[#This Row],[Category and Sub-Category]],1))</f>
        <v>plays</v>
      </c>
      <c r="S3737" s="13">
        <f>(((Table2[[#This Row],[launched_at]]/60)/60)/24)+DATE(1970,1,1)</f>
        <v>42122.693159722221</v>
      </c>
      <c r="T3737" s="13">
        <f>(((Table2[[#This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Table2[[#This Row],[pledged]]/Table2[[#This Row],[goal]]</f>
        <v>6.6666666666666671E-3</v>
      </c>
      <c r="P3738" s="8">
        <f>Table2[[#This Row],[pledged]]/Table2[[#This Row],[backers_count]]</f>
        <v>10</v>
      </c>
      <c r="Q3738" t="str">
        <f>LEFT(Table2[[#This Row],[Category and Sub-Category]],FIND("/",Table2[[#This Row],[Category and Sub-Category]],1)-1)</f>
        <v>theater</v>
      </c>
      <c r="R3738" t="str">
        <f>RIGHT(Table2[[#This Row],[Category and Sub-Category]],LEN(Table2[[#This Row],[Category and Sub-Category]])-FIND("/",Table2[[#This Row],[Category and Sub-Category]],1))</f>
        <v>plays</v>
      </c>
      <c r="S3738" s="13">
        <f>(((Table2[[#This Row],[launched_at]]/60)/60)/24)+DATE(1970,1,1)</f>
        <v>42048.711724537032</v>
      </c>
      <c r="T3738" s="13">
        <f>(((Table2[[#This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Table2[[#This Row],[pledged]]/Table2[[#This Row],[goal]]</f>
        <v>0.21428571428571427</v>
      </c>
      <c r="P3739" s="8">
        <f>Table2[[#This Row],[pledged]]/Table2[[#This Row],[backers_count]]</f>
        <v>37.5</v>
      </c>
      <c r="Q3739" t="str">
        <f>LEFT(Table2[[#This Row],[Category and Sub-Category]],FIND("/",Table2[[#This Row],[Category and Sub-Category]],1)-1)</f>
        <v>theater</v>
      </c>
      <c r="R3739" t="str">
        <f>RIGHT(Table2[[#This Row],[Category and Sub-Category]],LEN(Table2[[#This Row],[Category and Sub-Category]])-FIND("/",Table2[[#This Row],[Category and Sub-Category]],1))</f>
        <v>plays</v>
      </c>
      <c r="S3739" s="13">
        <f>(((Table2[[#This Row],[launched_at]]/60)/60)/24)+DATE(1970,1,1)</f>
        <v>42297.691006944442</v>
      </c>
      <c r="T3739" s="13">
        <f>(((Table2[[#This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Table2[[#This Row],[pledged]]/Table2[[#This Row],[goal]]</f>
        <v>0.18</v>
      </c>
      <c r="P3740" s="8">
        <f>Table2[[#This Row],[pledged]]/Table2[[#This Row],[backers_count]]</f>
        <v>45</v>
      </c>
      <c r="Q3740" t="str">
        <f>LEFT(Table2[[#This Row],[Category and Sub-Category]],FIND("/",Table2[[#This Row],[Category and Sub-Category]],1)-1)</f>
        <v>theater</v>
      </c>
      <c r="R3740" t="str">
        <f>RIGHT(Table2[[#This Row],[Category and Sub-Category]],LEN(Table2[[#This Row],[Category and Sub-Category]])-FIND("/",Table2[[#This Row],[Category and Sub-Category]],1))</f>
        <v>plays</v>
      </c>
      <c r="S3740" s="13">
        <f>(((Table2[[#This Row],[launched_at]]/60)/60)/24)+DATE(1970,1,1)</f>
        <v>41813.938715277778</v>
      </c>
      <c r="T3740" s="13">
        <f>(((Table2[[#This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Table2[[#This Row],[pledged]]/Table2[[#This Row],[goal]]</f>
        <v>0.20125000000000001</v>
      </c>
      <c r="P3741" s="8">
        <f>Table2[[#This Row],[pledged]]/Table2[[#This Row],[backers_count]]</f>
        <v>100.625</v>
      </c>
      <c r="Q3741" t="str">
        <f>LEFT(Table2[[#This Row],[Category and Sub-Category]],FIND("/",Table2[[#This Row],[Category and Sub-Category]],1)-1)</f>
        <v>theater</v>
      </c>
      <c r="R3741" t="str">
        <f>RIGHT(Table2[[#This Row],[Category and Sub-Category]],LEN(Table2[[#This Row],[Category and Sub-Category]])-FIND("/",Table2[[#This Row],[Category and Sub-Category]],1))</f>
        <v>plays</v>
      </c>
      <c r="S3741" s="13">
        <f>(((Table2[[#This Row],[launched_at]]/60)/60)/24)+DATE(1970,1,1)</f>
        <v>42548.449861111112</v>
      </c>
      <c r="T3741" s="13">
        <f>(((Table2[[#This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Table2[[#This Row],[pledged]]/Table2[[#This Row],[goal]]</f>
        <v>0.17899999999999999</v>
      </c>
      <c r="P3742" s="8">
        <f>Table2[[#This Row],[pledged]]/Table2[[#This Row],[backers_count]]</f>
        <v>25.571428571428573</v>
      </c>
      <c r="Q3742" t="str">
        <f>LEFT(Table2[[#This Row],[Category and Sub-Category]],FIND("/",Table2[[#This Row],[Category and Sub-Category]],1)-1)</f>
        <v>theater</v>
      </c>
      <c r="R3742" t="str">
        <f>RIGHT(Table2[[#This Row],[Category and Sub-Category]],LEN(Table2[[#This Row],[Category and Sub-Category]])-FIND("/",Table2[[#This Row],[Category and Sub-Category]],1))</f>
        <v>plays</v>
      </c>
      <c r="S3742" s="13">
        <f>(((Table2[[#This Row],[launched_at]]/60)/60)/24)+DATE(1970,1,1)</f>
        <v>41833.089756944442</v>
      </c>
      <c r="T3742" s="13">
        <f>(((Table2[[#This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Table2[[#This Row],[pledged]]/Table2[[#This Row],[goal]]</f>
        <v>0</v>
      </c>
      <c r="P3743" s="8" t="e">
        <f>Table2[[#This Row],[pledged]]/Table2[[#This Row],[backers_count]]</f>
        <v>#DIV/0!</v>
      </c>
      <c r="Q3743" t="str">
        <f>LEFT(Table2[[#This Row],[Category and Sub-Category]],FIND("/",Table2[[#This Row],[Category and Sub-Category]],1)-1)</f>
        <v>theater</v>
      </c>
      <c r="R3743" t="str">
        <f>RIGHT(Table2[[#This Row],[Category and Sub-Category]],LEN(Table2[[#This Row],[Category and Sub-Category]])-FIND("/",Table2[[#This Row],[Category and Sub-Category]],1))</f>
        <v>plays</v>
      </c>
      <c r="S3743" s="13">
        <f>(((Table2[[#This Row],[launched_at]]/60)/60)/24)+DATE(1970,1,1)</f>
        <v>42325.920717592591</v>
      </c>
      <c r="T3743" s="13">
        <f>(((Table2[[#This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Table2[[#This Row],[pledged]]/Table2[[#This Row],[goal]]</f>
        <v>0.02</v>
      </c>
      <c r="P3744" s="8">
        <f>Table2[[#This Row],[pledged]]/Table2[[#This Row],[backers_count]]</f>
        <v>25</v>
      </c>
      <c r="Q3744" t="str">
        <f>LEFT(Table2[[#This Row],[Category and Sub-Category]],FIND("/",Table2[[#This Row],[Category and Sub-Category]],1)-1)</f>
        <v>theater</v>
      </c>
      <c r="R3744" t="str">
        <f>RIGHT(Table2[[#This Row],[Category and Sub-Category]],LEN(Table2[[#This Row],[Category and Sub-Category]])-FIND("/",Table2[[#This Row],[Category and Sub-Category]],1))</f>
        <v>plays</v>
      </c>
      <c r="S3744" s="13">
        <f>(((Table2[[#This Row],[launched_at]]/60)/60)/24)+DATE(1970,1,1)</f>
        <v>41858.214629629627</v>
      </c>
      <c r="T3744" s="13">
        <f>(((Table2[[#This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Table2[[#This Row],[pledged]]/Table2[[#This Row],[goal]]</f>
        <v>0</v>
      </c>
      <c r="P3745" s="8" t="e">
        <f>Table2[[#This Row],[pledged]]/Table2[[#This Row],[backers_count]]</f>
        <v>#DIV/0!</v>
      </c>
      <c r="Q3745" t="str">
        <f>LEFT(Table2[[#This Row],[Category and Sub-Category]],FIND("/",Table2[[#This Row],[Category and Sub-Category]],1)-1)</f>
        <v>theater</v>
      </c>
      <c r="R3745" t="str">
        <f>RIGHT(Table2[[#This Row],[Category and Sub-Category]],LEN(Table2[[#This Row],[Category and Sub-Category]])-FIND("/",Table2[[#This Row],[Category and Sub-Category]],1))</f>
        <v>plays</v>
      </c>
      <c r="S3745" s="13">
        <f>(((Table2[[#This Row],[launched_at]]/60)/60)/24)+DATE(1970,1,1)</f>
        <v>41793.710231481484</v>
      </c>
      <c r="T3745" s="13">
        <f>(((Table2[[#This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Table2[[#This Row],[pledged]]/Table2[[#This Row],[goal]]</f>
        <v>0</v>
      </c>
      <c r="P3746" s="8" t="e">
        <f>Table2[[#This Row],[pledged]]/Table2[[#This Row],[backers_count]]</f>
        <v>#DIV/0!</v>
      </c>
      <c r="Q3746" t="str">
        <f>LEFT(Table2[[#This Row],[Category and Sub-Category]],FIND("/",Table2[[#This Row],[Category and Sub-Category]],1)-1)</f>
        <v>theater</v>
      </c>
      <c r="R3746" t="str">
        <f>RIGHT(Table2[[#This Row],[Category and Sub-Category]],LEN(Table2[[#This Row],[Category and Sub-Category]])-FIND("/",Table2[[#This Row],[Category and Sub-Category]],1))</f>
        <v>plays</v>
      </c>
      <c r="S3746" s="13">
        <f>(((Table2[[#This Row],[launched_at]]/60)/60)/24)+DATE(1970,1,1)</f>
        <v>41793.814259259263</v>
      </c>
      <c r="T3746" s="13">
        <f>(((Table2[[#This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Table2[[#This Row],[pledged]]/Table2[[#This Row],[goal]]</f>
        <v>0.1</v>
      </c>
      <c r="P3747" s="8">
        <f>Table2[[#This Row],[pledged]]/Table2[[#This Row],[backers_count]]</f>
        <v>10</v>
      </c>
      <c r="Q3747" t="str">
        <f>LEFT(Table2[[#This Row],[Category and Sub-Category]],FIND("/",Table2[[#This Row],[Category and Sub-Category]],1)-1)</f>
        <v>theater</v>
      </c>
      <c r="R3747" t="str">
        <f>RIGHT(Table2[[#This Row],[Category and Sub-Category]],LEN(Table2[[#This Row],[Category and Sub-Category]])-FIND("/",Table2[[#This Row],[Category and Sub-Category]],1))</f>
        <v>plays</v>
      </c>
      <c r="S3747" s="13">
        <f>(((Table2[[#This Row],[launched_at]]/60)/60)/24)+DATE(1970,1,1)</f>
        <v>41831.697939814818</v>
      </c>
      <c r="T3747" s="13">
        <f>(((Table2[[#This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Table2[[#This Row],[pledged]]/Table2[[#This Row],[goal]]</f>
        <v>2.3764705882352941E-2</v>
      </c>
      <c r="P3748" s="8">
        <f>Table2[[#This Row],[pledged]]/Table2[[#This Row],[backers_count]]</f>
        <v>202</v>
      </c>
      <c r="Q3748" t="str">
        <f>LEFT(Table2[[#This Row],[Category and Sub-Category]],FIND("/",Table2[[#This Row],[Category and Sub-Category]],1)-1)</f>
        <v>theater</v>
      </c>
      <c r="R3748" t="str">
        <f>RIGHT(Table2[[#This Row],[Category and Sub-Category]],LEN(Table2[[#This Row],[Category and Sub-Category]])-FIND("/",Table2[[#This Row],[Category and Sub-Category]],1))</f>
        <v>plays</v>
      </c>
      <c r="S3748" s="13">
        <f>(((Table2[[#This Row],[launched_at]]/60)/60)/24)+DATE(1970,1,1)</f>
        <v>42621.389340277776</v>
      </c>
      <c r="T3748" s="13">
        <f>(((Table2[[#This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Table2[[#This Row],[pledged]]/Table2[[#This Row],[goal]]</f>
        <v>0.01</v>
      </c>
      <c r="P3749" s="8">
        <f>Table2[[#This Row],[pledged]]/Table2[[#This Row],[backers_count]]</f>
        <v>25</v>
      </c>
      <c r="Q3749" t="str">
        <f>LEFT(Table2[[#This Row],[Category and Sub-Category]],FIND("/",Table2[[#This Row],[Category and Sub-Category]],1)-1)</f>
        <v>theater</v>
      </c>
      <c r="R3749" t="str">
        <f>RIGHT(Table2[[#This Row],[Category and Sub-Category]],LEN(Table2[[#This Row],[Category and Sub-Category]])-FIND("/",Table2[[#This Row],[Category and Sub-Category]],1))</f>
        <v>plays</v>
      </c>
      <c r="S3749" s="13">
        <f>(((Table2[[#This Row],[launched_at]]/60)/60)/24)+DATE(1970,1,1)</f>
        <v>42164.299722222218</v>
      </c>
      <c r="T3749" s="13">
        <f>(((Table2[[#This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Table2[[#This Row],[pledged]]/Table2[[#This Row],[goal]]</f>
        <v>1.0351999999999999</v>
      </c>
      <c r="P3750" s="8">
        <f>Table2[[#This Row],[pledged]]/Table2[[#This Row],[backers_count]]</f>
        <v>99.538461538461533</v>
      </c>
      <c r="Q3750" t="str">
        <f>LEFT(Table2[[#This Row],[Category and Sub-Category]],FIND("/",Table2[[#This Row],[Category and Sub-Category]],1)-1)</f>
        <v>theater</v>
      </c>
      <c r="R3750" t="str">
        <f>RIGHT(Table2[[#This Row],[Category and Sub-Category]],LEN(Table2[[#This Row],[Category and Sub-Category]])-FIND("/",Table2[[#This Row],[Category and Sub-Category]],1))</f>
        <v>musical</v>
      </c>
      <c r="S3750" s="13">
        <f>(((Table2[[#This Row],[launched_at]]/60)/60)/24)+DATE(1970,1,1)</f>
        <v>42395.706435185188</v>
      </c>
      <c r="T3750" s="13">
        <f>(((Table2[[#This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Table2[[#This Row],[pledged]]/Table2[[#This Row],[goal]]</f>
        <v>1.05</v>
      </c>
      <c r="P3751" s="8">
        <f>Table2[[#This Row],[pledged]]/Table2[[#This Row],[backers_count]]</f>
        <v>75</v>
      </c>
      <c r="Q3751" t="str">
        <f>LEFT(Table2[[#This Row],[Category and Sub-Category]],FIND("/",Table2[[#This Row],[Category and Sub-Category]],1)-1)</f>
        <v>theater</v>
      </c>
      <c r="R3751" t="str">
        <f>RIGHT(Table2[[#This Row],[Category and Sub-Category]],LEN(Table2[[#This Row],[Category and Sub-Category]])-FIND("/",Table2[[#This Row],[Category and Sub-Category]],1))</f>
        <v>musical</v>
      </c>
      <c r="S3751" s="13">
        <f>(((Table2[[#This Row],[launched_at]]/60)/60)/24)+DATE(1970,1,1)</f>
        <v>42458.127175925925</v>
      </c>
      <c r="T3751" s="13">
        <f>(((Table2[[#This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Table2[[#This Row],[pledged]]/Table2[[#This Row],[goal]]</f>
        <v>1.0044999999999999</v>
      </c>
      <c r="P3752" s="8">
        <f>Table2[[#This Row],[pledged]]/Table2[[#This Row],[backers_count]]</f>
        <v>215.25</v>
      </c>
      <c r="Q3752" t="str">
        <f>LEFT(Table2[[#This Row],[Category and Sub-Category]],FIND("/",Table2[[#This Row],[Category and Sub-Category]],1)-1)</f>
        <v>theater</v>
      </c>
      <c r="R3752" t="str">
        <f>RIGHT(Table2[[#This Row],[Category and Sub-Category]],LEN(Table2[[#This Row],[Category and Sub-Category]])-FIND("/",Table2[[#This Row],[Category and Sub-Category]],1))</f>
        <v>musical</v>
      </c>
      <c r="S3752" s="13">
        <f>(((Table2[[#This Row],[launched_at]]/60)/60)/24)+DATE(1970,1,1)</f>
        <v>42016.981574074074</v>
      </c>
      <c r="T3752" s="13">
        <f>(((Table2[[#This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Table2[[#This Row],[pledged]]/Table2[[#This Row],[goal]]</f>
        <v>1.3260000000000001</v>
      </c>
      <c r="P3753" s="8">
        <f>Table2[[#This Row],[pledged]]/Table2[[#This Row],[backers_count]]</f>
        <v>120.54545454545455</v>
      </c>
      <c r="Q3753" t="str">
        <f>LEFT(Table2[[#This Row],[Category and Sub-Category]],FIND("/",Table2[[#This Row],[Category and Sub-Category]],1)-1)</f>
        <v>theater</v>
      </c>
      <c r="R3753" t="str">
        <f>RIGHT(Table2[[#This Row],[Category and Sub-Category]],LEN(Table2[[#This Row],[Category and Sub-Category]])-FIND("/",Table2[[#This Row],[Category and Sub-Category]],1))</f>
        <v>musical</v>
      </c>
      <c r="S3753" s="13">
        <f>(((Table2[[#This Row],[launched_at]]/60)/60)/24)+DATE(1970,1,1)</f>
        <v>42403.035567129627</v>
      </c>
      <c r="T3753" s="13">
        <f>(((Table2[[#This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Table2[[#This Row],[pledged]]/Table2[[#This Row],[goal]]</f>
        <v>1.1299999999999999</v>
      </c>
      <c r="P3754" s="8">
        <f>Table2[[#This Row],[pledged]]/Table2[[#This Row],[backers_count]]</f>
        <v>37.666666666666664</v>
      </c>
      <c r="Q3754" t="str">
        <f>LEFT(Table2[[#This Row],[Category and Sub-Category]],FIND("/",Table2[[#This Row],[Category and Sub-Category]],1)-1)</f>
        <v>theater</v>
      </c>
      <c r="R3754" t="str">
        <f>RIGHT(Table2[[#This Row],[Category and Sub-Category]],LEN(Table2[[#This Row],[Category and Sub-Category]])-FIND("/",Table2[[#This Row],[Category and Sub-Category]],1))</f>
        <v>musical</v>
      </c>
      <c r="S3754" s="13">
        <f>(((Table2[[#This Row],[launched_at]]/60)/60)/24)+DATE(1970,1,1)</f>
        <v>42619.802488425921</v>
      </c>
      <c r="T3754" s="13">
        <f>(((Table2[[#This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Table2[[#This Row],[pledged]]/Table2[[#This Row],[goal]]</f>
        <v>1.0334000000000001</v>
      </c>
      <c r="P3755" s="8">
        <f>Table2[[#This Row],[pledged]]/Table2[[#This Row],[backers_count]]</f>
        <v>172.23333333333332</v>
      </c>
      <c r="Q3755" t="str">
        <f>LEFT(Table2[[#This Row],[Category and Sub-Category]],FIND("/",Table2[[#This Row],[Category and Sub-Category]],1)-1)</f>
        <v>theater</v>
      </c>
      <c r="R3755" t="str">
        <f>RIGHT(Table2[[#This Row],[Category and Sub-Category]],LEN(Table2[[#This Row],[Category and Sub-Category]])-FIND("/",Table2[[#This Row],[Category and Sub-Category]],1))</f>
        <v>musical</v>
      </c>
      <c r="S3755" s="13">
        <f>(((Table2[[#This Row],[launched_at]]/60)/60)/24)+DATE(1970,1,1)</f>
        <v>42128.824074074073</v>
      </c>
      <c r="T3755" s="13">
        <f>(((Table2[[#This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Table2[[#This Row],[pledged]]/Table2[[#This Row],[goal]]</f>
        <v>1.2</v>
      </c>
      <c r="P3756" s="8">
        <f>Table2[[#This Row],[pledged]]/Table2[[#This Row],[backers_count]]</f>
        <v>111.11111111111111</v>
      </c>
      <c r="Q3756" t="str">
        <f>LEFT(Table2[[#This Row],[Category and Sub-Category]],FIND("/",Table2[[#This Row],[Category and Sub-Category]],1)-1)</f>
        <v>theater</v>
      </c>
      <c r="R3756" t="str">
        <f>RIGHT(Table2[[#This Row],[Category and Sub-Category]],LEN(Table2[[#This Row],[Category and Sub-Category]])-FIND("/",Table2[[#This Row],[Category and Sub-Category]],1))</f>
        <v>musical</v>
      </c>
      <c r="S3756" s="13">
        <f>(((Table2[[#This Row],[launched_at]]/60)/60)/24)+DATE(1970,1,1)</f>
        <v>41808.881215277775</v>
      </c>
      <c r="T3756" s="13">
        <f>(((Table2[[#This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Table2[[#This Row],[pledged]]/Table2[[#This Row],[goal]]</f>
        <v>1.2963636363636364</v>
      </c>
      <c r="P3757" s="8">
        <f>Table2[[#This Row],[pledged]]/Table2[[#This Row],[backers_count]]</f>
        <v>25.464285714285715</v>
      </c>
      <c r="Q3757" t="str">
        <f>LEFT(Table2[[#This Row],[Category and Sub-Category]],FIND("/",Table2[[#This Row],[Category and Sub-Category]],1)-1)</f>
        <v>theater</v>
      </c>
      <c r="R3757" t="str">
        <f>RIGHT(Table2[[#This Row],[Category and Sub-Category]],LEN(Table2[[#This Row],[Category and Sub-Category]])-FIND("/",Table2[[#This Row],[Category and Sub-Category]],1))</f>
        <v>musical</v>
      </c>
      <c r="S3757" s="13">
        <f>(((Table2[[#This Row],[launched_at]]/60)/60)/24)+DATE(1970,1,1)</f>
        <v>42445.866979166662</v>
      </c>
      <c r="T3757" s="13">
        <f>(((Table2[[#This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Table2[[#This Row],[pledged]]/Table2[[#This Row],[goal]]</f>
        <v>1.0111111111111111</v>
      </c>
      <c r="P3758" s="8">
        <f>Table2[[#This Row],[pledged]]/Table2[[#This Row],[backers_count]]</f>
        <v>267.64705882352939</v>
      </c>
      <c r="Q3758" t="str">
        <f>LEFT(Table2[[#This Row],[Category and Sub-Category]],FIND("/",Table2[[#This Row],[Category and Sub-Category]],1)-1)</f>
        <v>theater</v>
      </c>
      <c r="R3758" t="str">
        <f>RIGHT(Table2[[#This Row],[Category and Sub-Category]],LEN(Table2[[#This Row],[Category and Sub-Category]])-FIND("/",Table2[[#This Row],[Category and Sub-Category]],1))</f>
        <v>musical</v>
      </c>
      <c r="S3758" s="13">
        <f>(((Table2[[#This Row],[launched_at]]/60)/60)/24)+DATE(1970,1,1)</f>
        <v>41771.814791666664</v>
      </c>
      <c r="T3758" s="13">
        <f>(((Table2[[#This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Table2[[#This Row],[pledged]]/Table2[[#This Row],[goal]]</f>
        <v>1.0851428571428572</v>
      </c>
      <c r="P3759" s="8">
        <f>Table2[[#This Row],[pledged]]/Table2[[#This Row],[backers_count]]</f>
        <v>75.959999999999994</v>
      </c>
      <c r="Q3759" t="str">
        <f>LEFT(Table2[[#This Row],[Category and Sub-Category]],FIND("/",Table2[[#This Row],[Category and Sub-Category]],1)-1)</f>
        <v>theater</v>
      </c>
      <c r="R3759" t="str">
        <f>RIGHT(Table2[[#This Row],[Category and Sub-Category]],LEN(Table2[[#This Row],[Category and Sub-Category]])-FIND("/",Table2[[#This Row],[Category and Sub-Category]],1))</f>
        <v>musical</v>
      </c>
      <c r="S3759" s="13">
        <f>(((Table2[[#This Row],[launched_at]]/60)/60)/24)+DATE(1970,1,1)</f>
        <v>41954.850868055553</v>
      </c>
      <c r="T3759" s="13">
        <f>(((Table2[[#This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Table2[[#This Row],[pledged]]/Table2[[#This Row],[goal]]</f>
        <v>1.0233333333333334</v>
      </c>
      <c r="P3760" s="8">
        <f>Table2[[#This Row],[pledged]]/Table2[[#This Row],[backers_count]]</f>
        <v>59.03846153846154</v>
      </c>
      <c r="Q3760" t="str">
        <f>LEFT(Table2[[#This Row],[Category and Sub-Category]],FIND("/",Table2[[#This Row],[Category and Sub-Category]],1)-1)</f>
        <v>theater</v>
      </c>
      <c r="R3760" t="str">
        <f>RIGHT(Table2[[#This Row],[Category and Sub-Category]],LEN(Table2[[#This Row],[Category and Sub-Category]])-FIND("/",Table2[[#This Row],[Category and Sub-Category]],1))</f>
        <v>musical</v>
      </c>
      <c r="S3760" s="13">
        <f>(((Table2[[#This Row],[launched_at]]/60)/60)/24)+DATE(1970,1,1)</f>
        <v>41747.471504629626</v>
      </c>
      <c r="T3760" s="13">
        <f>(((Table2[[#This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Table2[[#This Row],[pledged]]/Table2[[#This Row],[goal]]</f>
        <v>1.1024425000000002</v>
      </c>
      <c r="P3761" s="8">
        <f>Table2[[#This Row],[pledged]]/Table2[[#This Row],[backers_count]]</f>
        <v>50.111022727272733</v>
      </c>
      <c r="Q3761" t="str">
        <f>LEFT(Table2[[#This Row],[Category and Sub-Category]],FIND("/",Table2[[#This Row],[Category and Sub-Category]],1)-1)</f>
        <v>theater</v>
      </c>
      <c r="R3761" t="str">
        <f>RIGHT(Table2[[#This Row],[Category and Sub-Category]],LEN(Table2[[#This Row],[Category and Sub-Category]])-FIND("/",Table2[[#This Row],[Category and Sub-Category]],1))</f>
        <v>musical</v>
      </c>
      <c r="S3761" s="13">
        <f>(((Table2[[#This Row],[launched_at]]/60)/60)/24)+DATE(1970,1,1)</f>
        <v>42182.108252314814</v>
      </c>
      <c r="T3761" s="13">
        <f>(((Table2[[#This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Table2[[#This Row],[pledged]]/Table2[[#This Row],[goal]]</f>
        <v>1.010154</v>
      </c>
      <c r="P3762" s="8">
        <f>Table2[[#This Row],[pledged]]/Table2[[#This Row],[backers_count]]</f>
        <v>55.502967032967035</v>
      </c>
      <c r="Q3762" t="str">
        <f>LEFT(Table2[[#This Row],[Category and Sub-Category]],FIND("/",Table2[[#This Row],[Category and Sub-Category]],1)-1)</f>
        <v>theater</v>
      </c>
      <c r="R3762" t="str">
        <f>RIGHT(Table2[[#This Row],[Category and Sub-Category]],LEN(Table2[[#This Row],[Category and Sub-Category]])-FIND("/",Table2[[#This Row],[Category and Sub-Category]],1))</f>
        <v>musical</v>
      </c>
      <c r="S3762" s="13">
        <f>(((Table2[[#This Row],[launched_at]]/60)/60)/24)+DATE(1970,1,1)</f>
        <v>41739.525300925925</v>
      </c>
      <c r="T3762" s="13">
        <f>(((Table2[[#This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Table2[[#This Row],[pledged]]/Table2[[#This Row],[goal]]</f>
        <v>1</v>
      </c>
      <c r="P3763" s="8">
        <f>Table2[[#This Row],[pledged]]/Table2[[#This Row],[backers_count]]</f>
        <v>166.66666666666666</v>
      </c>
      <c r="Q3763" t="str">
        <f>LEFT(Table2[[#This Row],[Category and Sub-Category]],FIND("/",Table2[[#This Row],[Category and Sub-Category]],1)-1)</f>
        <v>theater</v>
      </c>
      <c r="R3763" t="str">
        <f>RIGHT(Table2[[#This Row],[Category and Sub-Category]],LEN(Table2[[#This Row],[Category and Sub-Category]])-FIND("/",Table2[[#This Row],[Category and Sub-Category]],1))</f>
        <v>musical</v>
      </c>
      <c r="S3763" s="13">
        <f>(((Table2[[#This Row],[launched_at]]/60)/60)/24)+DATE(1970,1,1)</f>
        <v>42173.466863425929</v>
      </c>
      <c r="T3763" s="13">
        <f>(((Table2[[#This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Table2[[#This Row],[pledged]]/Table2[[#This Row],[goal]]</f>
        <v>1.0624</v>
      </c>
      <c r="P3764" s="8">
        <f>Table2[[#This Row],[pledged]]/Table2[[#This Row],[backers_count]]</f>
        <v>47.428571428571431</v>
      </c>
      <c r="Q3764" t="str">
        <f>LEFT(Table2[[#This Row],[Category and Sub-Category]],FIND("/",Table2[[#This Row],[Category and Sub-Category]],1)-1)</f>
        <v>theater</v>
      </c>
      <c r="R3764" t="str">
        <f>RIGHT(Table2[[#This Row],[Category and Sub-Category]],LEN(Table2[[#This Row],[Category and Sub-Category]])-FIND("/",Table2[[#This Row],[Category and Sub-Category]],1))</f>
        <v>musical</v>
      </c>
      <c r="S3764" s="13">
        <f>(((Table2[[#This Row],[launched_at]]/60)/60)/24)+DATE(1970,1,1)</f>
        <v>42193.813530092593</v>
      </c>
      <c r="T3764" s="13">
        <f>(((Table2[[#This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Table2[[#This Row],[pledged]]/Table2[[#This Row],[goal]]</f>
        <v>1</v>
      </c>
      <c r="P3765" s="8">
        <f>Table2[[#This Row],[pledged]]/Table2[[#This Row],[backers_count]]</f>
        <v>64.935064935064929</v>
      </c>
      <c r="Q3765" t="str">
        <f>LEFT(Table2[[#This Row],[Category and Sub-Category]],FIND("/",Table2[[#This Row],[Category and Sub-Category]],1)-1)</f>
        <v>theater</v>
      </c>
      <c r="R3765" t="str">
        <f>RIGHT(Table2[[#This Row],[Category and Sub-Category]],LEN(Table2[[#This Row],[Category and Sub-Category]])-FIND("/",Table2[[#This Row],[Category and Sub-Category]],1))</f>
        <v>musical</v>
      </c>
      <c r="S3765" s="13">
        <f>(((Table2[[#This Row],[launched_at]]/60)/60)/24)+DATE(1970,1,1)</f>
        <v>42065.750300925924</v>
      </c>
      <c r="T3765" s="13">
        <f>(((Table2[[#This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Table2[[#This Row],[pledged]]/Table2[[#This Row],[goal]]</f>
        <v>1</v>
      </c>
      <c r="P3766" s="8">
        <f>Table2[[#This Row],[pledged]]/Table2[[#This Row],[backers_count]]</f>
        <v>55.555555555555557</v>
      </c>
      <c r="Q3766" t="str">
        <f>LEFT(Table2[[#This Row],[Category and Sub-Category]],FIND("/",Table2[[#This Row],[Category and Sub-Category]],1)-1)</f>
        <v>theater</v>
      </c>
      <c r="R3766" t="str">
        <f>RIGHT(Table2[[#This Row],[Category and Sub-Category]],LEN(Table2[[#This Row],[Category and Sub-Category]])-FIND("/",Table2[[#This Row],[Category and Sub-Category]],1))</f>
        <v>musical</v>
      </c>
      <c r="S3766" s="13">
        <f>(((Table2[[#This Row],[launched_at]]/60)/60)/24)+DATE(1970,1,1)</f>
        <v>42499.842962962968</v>
      </c>
      <c r="T3766" s="13">
        <f>(((Table2[[#This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Table2[[#This Row],[pledged]]/Table2[[#This Row],[goal]]</f>
        <v>1.1345714285714286</v>
      </c>
      <c r="P3767" s="8">
        <f>Table2[[#This Row],[pledged]]/Table2[[#This Row],[backers_count]]</f>
        <v>74.224299065420567</v>
      </c>
      <c r="Q3767" t="str">
        <f>LEFT(Table2[[#This Row],[Category and Sub-Category]],FIND("/",Table2[[#This Row],[Category and Sub-Category]],1)-1)</f>
        <v>theater</v>
      </c>
      <c r="R3767" t="str">
        <f>RIGHT(Table2[[#This Row],[Category and Sub-Category]],LEN(Table2[[#This Row],[Category and Sub-Category]])-FIND("/",Table2[[#This Row],[Category and Sub-Category]],1))</f>
        <v>musical</v>
      </c>
      <c r="S3767" s="13">
        <f>(((Table2[[#This Row],[launched_at]]/60)/60)/24)+DATE(1970,1,1)</f>
        <v>41820.776412037041</v>
      </c>
      <c r="T3767" s="13">
        <f>(((Table2[[#This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Table2[[#This Row],[pledged]]/Table2[[#This Row],[goal]]</f>
        <v>1.0265010000000001</v>
      </c>
      <c r="P3768" s="8">
        <f>Table2[[#This Row],[pledged]]/Table2[[#This Row],[backers_count]]</f>
        <v>106.9271875</v>
      </c>
      <c r="Q3768" t="str">
        <f>LEFT(Table2[[#This Row],[Category and Sub-Category]],FIND("/",Table2[[#This Row],[Category and Sub-Category]],1)-1)</f>
        <v>theater</v>
      </c>
      <c r="R3768" t="str">
        <f>RIGHT(Table2[[#This Row],[Category and Sub-Category]],LEN(Table2[[#This Row],[Category and Sub-Category]])-FIND("/",Table2[[#This Row],[Category and Sub-Category]],1))</f>
        <v>musical</v>
      </c>
      <c r="S3768" s="13">
        <f>(((Table2[[#This Row],[launched_at]]/60)/60)/24)+DATE(1970,1,1)</f>
        <v>41788.167187500003</v>
      </c>
      <c r="T3768" s="13">
        <f>(((Table2[[#This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Table2[[#This Row],[pledged]]/Table2[[#This Row],[goal]]</f>
        <v>1.1675</v>
      </c>
      <c r="P3769" s="8">
        <f>Table2[[#This Row],[pledged]]/Table2[[#This Row],[backers_count]]</f>
        <v>41.696428571428569</v>
      </c>
      <c r="Q3769" t="str">
        <f>LEFT(Table2[[#This Row],[Category and Sub-Category]],FIND("/",Table2[[#This Row],[Category and Sub-Category]],1)-1)</f>
        <v>theater</v>
      </c>
      <c r="R3769" t="str">
        <f>RIGHT(Table2[[#This Row],[Category and Sub-Category]],LEN(Table2[[#This Row],[Category and Sub-Category]])-FIND("/",Table2[[#This Row],[Category and Sub-Category]],1))</f>
        <v>musical</v>
      </c>
      <c r="S3769" s="13">
        <f>(((Table2[[#This Row],[launched_at]]/60)/60)/24)+DATE(1970,1,1)</f>
        <v>42050.019641203704</v>
      </c>
      <c r="T3769" s="13">
        <f>(((Table2[[#This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Table2[[#This Row],[pledged]]/Table2[[#This Row],[goal]]</f>
        <v>1.0765274999999999</v>
      </c>
      <c r="P3770" s="8">
        <f>Table2[[#This Row],[pledged]]/Table2[[#This Row],[backers_count]]</f>
        <v>74.243275862068955</v>
      </c>
      <c r="Q3770" t="str">
        <f>LEFT(Table2[[#This Row],[Category and Sub-Category]],FIND("/",Table2[[#This Row],[Category and Sub-Category]],1)-1)</f>
        <v>theater</v>
      </c>
      <c r="R3770" t="str">
        <f>RIGHT(Table2[[#This Row],[Category and Sub-Category]],LEN(Table2[[#This Row],[Category and Sub-Category]])-FIND("/",Table2[[#This Row],[Category and Sub-Category]],1))</f>
        <v>musical</v>
      </c>
      <c r="S3770" s="13">
        <f>(((Table2[[#This Row],[launched_at]]/60)/60)/24)+DATE(1970,1,1)</f>
        <v>41772.727893518517</v>
      </c>
      <c r="T3770" s="13">
        <f>(((Table2[[#This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Table2[[#This Row],[pledged]]/Table2[[#This Row],[goal]]</f>
        <v>1</v>
      </c>
      <c r="P3771" s="8">
        <f>Table2[[#This Row],[pledged]]/Table2[[#This Row],[backers_count]]</f>
        <v>73.333333333333329</v>
      </c>
      <c r="Q3771" t="str">
        <f>LEFT(Table2[[#This Row],[Category and Sub-Category]],FIND("/",Table2[[#This Row],[Category and Sub-Category]],1)-1)</f>
        <v>theater</v>
      </c>
      <c r="R3771" t="str">
        <f>RIGHT(Table2[[#This Row],[Category and Sub-Category]],LEN(Table2[[#This Row],[Category and Sub-Category]])-FIND("/",Table2[[#This Row],[Category and Sub-Category]],1))</f>
        <v>musical</v>
      </c>
      <c r="S3771" s="13">
        <f>(((Table2[[#This Row],[launched_at]]/60)/60)/24)+DATE(1970,1,1)</f>
        <v>42445.598136574074</v>
      </c>
      <c r="T3771" s="13">
        <f>(((Table2[[#This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Table2[[#This Row],[pledged]]/Table2[[#This Row],[goal]]</f>
        <v>1</v>
      </c>
      <c r="P3772" s="8">
        <f>Table2[[#This Row],[pledged]]/Table2[[#This Row],[backers_count]]</f>
        <v>100</v>
      </c>
      <c r="Q3772" t="str">
        <f>LEFT(Table2[[#This Row],[Category and Sub-Category]],FIND("/",Table2[[#This Row],[Category and Sub-Category]],1)-1)</f>
        <v>theater</v>
      </c>
      <c r="R3772" t="str">
        <f>RIGHT(Table2[[#This Row],[Category and Sub-Category]],LEN(Table2[[#This Row],[Category and Sub-Category]])-FIND("/",Table2[[#This Row],[Category and Sub-Category]],1))</f>
        <v>musical</v>
      </c>
      <c r="S3772" s="13">
        <f>(((Table2[[#This Row],[launched_at]]/60)/60)/24)+DATE(1970,1,1)</f>
        <v>42138.930671296301</v>
      </c>
      <c r="T3772" s="13">
        <f>(((Table2[[#This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Table2[[#This Row],[pledged]]/Table2[[#This Row],[goal]]</f>
        <v>1.46</v>
      </c>
      <c r="P3773" s="8">
        <f>Table2[[#This Row],[pledged]]/Table2[[#This Row],[backers_count]]</f>
        <v>38.421052631578945</v>
      </c>
      <c r="Q3773" t="str">
        <f>LEFT(Table2[[#This Row],[Category and Sub-Category]],FIND("/",Table2[[#This Row],[Category and Sub-Category]],1)-1)</f>
        <v>theater</v>
      </c>
      <c r="R3773" t="str">
        <f>RIGHT(Table2[[#This Row],[Category and Sub-Category]],LEN(Table2[[#This Row],[Category and Sub-Category]])-FIND("/",Table2[[#This Row],[Category and Sub-Category]],1))</f>
        <v>musical</v>
      </c>
      <c r="S3773" s="13">
        <f>(((Table2[[#This Row],[launched_at]]/60)/60)/24)+DATE(1970,1,1)</f>
        <v>42493.857083333336</v>
      </c>
      <c r="T3773" s="13">
        <f>(((Table2[[#This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Table2[[#This Row],[pledged]]/Table2[[#This Row],[goal]]</f>
        <v>1.1020000000000001</v>
      </c>
      <c r="P3774" s="8">
        <f>Table2[[#This Row],[pledged]]/Table2[[#This Row],[backers_count]]</f>
        <v>166.96969696969697</v>
      </c>
      <c r="Q3774" t="str">
        <f>LEFT(Table2[[#This Row],[Category and Sub-Category]],FIND("/",Table2[[#This Row],[Category and Sub-Category]],1)-1)</f>
        <v>theater</v>
      </c>
      <c r="R3774" t="str">
        <f>RIGHT(Table2[[#This Row],[Category and Sub-Category]],LEN(Table2[[#This Row],[Category and Sub-Category]])-FIND("/",Table2[[#This Row],[Category and Sub-Category]],1))</f>
        <v>musical</v>
      </c>
      <c r="S3774" s="13">
        <f>(((Table2[[#This Row],[launched_at]]/60)/60)/24)+DATE(1970,1,1)</f>
        <v>42682.616967592592</v>
      </c>
      <c r="T3774" s="13">
        <f>(((Table2[[#This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Table2[[#This Row],[pledged]]/Table2[[#This Row],[goal]]</f>
        <v>1.0820000000000001</v>
      </c>
      <c r="P3775" s="8">
        <f>Table2[[#This Row],[pledged]]/Table2[[#This Row],[backers_count]]</f>
        <v>94.912280701754383</v>
      </c>
      <c r="Q3775" t="str">
        <f>LEFT(Table2[[#This Row],[Category and Sub-Category]],FIND("/",Table2[[#This Row],[Category and Sub-Category]],1)-1)</f>
        <v>theater</v>
      </c>
      <c r="R3775" t="str">
        <f>RIGHT(Table2[[#This Row],[Category and Sub-Category]],LEN(Table2[[#This Row],[Category and Sub-Category]])-FIND("/",Table2[[#This Row],[Category and Sub-Category]],1))</f>
        <v>musical</v>
      </c>
      <c r="S3775" s="13">
        <f>(((Table2[[#This Row],[launched_at]]/60)/60)/24)+DATE(1970,1,1)</f>
        <v>42656.005173611105</v>
      </c>
      <c r="T3775" s="13">
        <f>(((Table2[[#This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Table2[[#This Row],[pledged]]/Table2[[#This Row],[goal]]</f>
        <v>1</v>
      </c>
      <c r="P3776" s="8">
        <f>Table2[[#This Row],[pledged]]/Table2[[#This Row],[backers_count]]</f>
        <v>100</v>
      </c>
      <c r="Q3776" t="str">
        <f>LEFT(Table2[[#This Row],[Category and Sub-Category]],FIND("/",Table2[[#This Row],[Category and Sub-Category]],1)-1)</f>
        <v>theater</v>
      </c>
      <c r="R3776" t="str">
        <f>RIGHT(Table2[[#This Row],[Category and Sub-Category]],LEN(Table2[[#This Row],[Category and Sub-Category]])-FIND("/",Table2[[#This Row],[Category and Sub-Category]],1))</f>
        <v>musical</v>
      </c>
      <c r="S3776" s="13">
        <f>(((Table2[[#This Row],[launched_at]]/60)/60)/24)+DATE(1970,1,1)</f>
        <v>42087.792303240742</v>
      </c>
      <c r="T3776" s="13">
        <f>(((Table2[[#This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Table2[[#This Row],[pledged]]/Table2[[#This Row],[goal]]</f>
        <v>1.0024999999999999</v>
      </c>
      <c r="P3777" s="8">
        <f>Table2[[#This Row],[pledged]]/Table2[[#This Row],[backers_count]]</f>
        <v>143.21428571428572</v>
      </c>
      <c r="Q3777" t="str">
        <f>LEFT(Table2[[#This Row],[Category and Sub-Category]],FIND("/",Table2[[#This Row],[Category and Sub-Category]],1)-1)</f>
        <v>theater</v>
      </c>
      <c r="R3777" t="str">
        <f>RIGHT(Table2[[#This Row],[Category and Sub-Category]],LEN(Table2[[#This Row],[Category and Sub-Category]])-FIND("/",Table2[[#This Row],[Category and Sub-Category]],1))</f>
        <v>musical</v>
      </c>
      <c r="S3777" s="13">
        <f>(((Table2[[#This Row],[launched_at]]/60)/60)/24)+DATE(1970,1,1)</f>
        <v>42075.942627314813</v>
      </c>
      <c r="T3777" s="13">
        <f>(((Table2[[#This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Table2[[#This Row],[pledged]]/Table2[[#This Row],[goal]]</f>
        <v>1.0671250000000001</v>
      </c>
      <c r="P3778" s="8">
        <f>Table2[[#This Row],[pledged]]/Table2[[#This Row],[backers_count]]</f>
        <v>90.819148936170208</v>
      </c>
      <c r="Q3778" t="str">
        <f>LEFT(Table2[[#This Row],[Category and Sub-Category]],FIND("/",Table2[[#This Row],[Category and Sub-Category]],1)-1)</f>
        <v>theater</v>
      </c>
      <c r="R3778" t="str">
        <f>RIGHT(Table2[[#This Row],[Category and Sub-Category]],LEN(Table2[[#This Row],[Category and Sub-Category]])-FIND("/",Table2[[#This Row],[Category and Sub-Category]],1))</f>
        <v>musical</v>
      </c>
      <c r="S3778" s="13">
        <f>(((Table2[[#This Row],[launched_at]]/60)/60)/24)+DATE(1970,1,1)</f>
        <v>41814.367800925924</v>
      </c>
      <c r="T3778" s="13">
        <f>(((Table2[[#This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Table2[[#This Row],[pledged]]/Table2[[#This Row],[goal]]</f>
        <v>1.4319999999999999</v>
      </c>
      <c r="P3779" s="8">
        <f>Table2[[#This Row],[pledged]]/Table2[[#This Row],[backers_count]]</f>
        <v>48.542372881355931</v>
      </c>
      <c r="Q3779" t="str">
        <f>LEFT(Table2[[#This Row],[Category and Sub-Category]],FIND("/",Table2[[#This Row],[Category and Sub-Category]],1)-1)</f>
        <v>theater</v>
      </c>
      <c r="R3779" t="str">
        <f>RIGHT(Table2[[#This Row],[Category and Sub-Category]],LEN(Table2[[#This Row],[Category and Sub-Category]])-FIND("/",Table2[[#This Row],[Category and Sub-Category]],1))</f>
        <v>musical</v>
      </c>
      <c r="S3779" s="13">
        <f>(((Table2[[#This Row],[launched_at]]/60)/60)/24)+DATE(1970,1,1)</f>
        <v>41887.111354166671</v>
      </c>
      <c r="T3779" s="13">
        <f>(((Table2[[#This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Table2[[#This Row],[pledged]]/Table2[[#This Row],[goal]]</f>
        <v>1.0504166666666668</v>
      </c>
      <c r="P3780" s="8">
        <f>Table2[[#This Row],[pledged]]/Table2[[#This Row],[backers_count]]</f>
        <v>70.027777777777771</v>
      </c>
      <c r="Q3780" t="str">
        <f>LEFT(Table2[[#This Row],[Category and Sub-Category]],FIND("/",Table2[[#This Row],[Category and Sub-Category]],1)-1)</f>
        <v>theater</v>
      </c>
      <c r="R3780" t="str">
        <f>RIGHT(Table2[[#This Row],[Category and Sub-Category]],LEN(Table2[[#This Row],[Category and Sub-Category]])-FIND("/",Table2[[#This Row],[Category and Sub-Category]],1))</f>
        <v>musical</v>
      </c>
      <c r="S3780" s="13">
        <f>(((Table2[[#This Row],[launched_at]]/60)/60)/24)+DATE(1970,1,1)</f>
        <v>41989.819212962961</v>
      </c>
      <c r="T3780" s="13">
        <f>(((Table2[[#This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Table2[[#This Row],[pledged]]/Table2[[#This Row],[goal]]</f>
        <v>1.0398000000000001</v>
      </c>
      <c r="P3781" s="8">
        <f>Table2[[#This Row],[pledged]]/Table2[[#This Row],[backers_count]]</f>
        <v>135.62608695652173</v>
      </c>
      <c r="Q3781" t="str">
        <f>LEFT(Table2[[#This Row],[Category and Sub-Category]],FIND("/",Table2[[#This Row],[Category and Sub-Category]],1)-1)</f>
        <v>theater</v>
      </c>
      <c r="R3781" t="str">
        <f>RIGHT(Table2[[#This Row],[Category and Sub-Category]],LEN(Table2[[#This Row],[Category and Sub-Category]])-FIND("/",Table2[[#This Row],[Category and Sub-Category]],1))</f>
        <v>musical</v>
      </c>
      <c r="S3781" s="13">
        <f>(((Table2[[#This Row],[launched_at]]/60)/60)/24)+DATE(1970,1,1)</f>
        <v>42425.735416666663</v>
      </c>
      <c r="T3781" s="13">
        <f>(((Table2[[#This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Table2[[#This Row],[pledged]]/Table2[[#This Row],[goal]]</f>
        <v>1.2</v>
      </c>
      <c r="P3782" s="8">
        <f>Table2[[#This Row],[pledged]]/Table2[[#This Row],[backers_count]]</f>
        <v>100</v>
      </c>
      <c r="Q3782" t="str">
        <f>LEFT(Table2[[#This Row],[Category and Sub-Category]],FIND("/",Table2[[#This Row],[Category and Sub-Category]],1)-1)</f>
        <v>theater</v>
      </c>
      <c r="R3782" t="str">
        <f>RIGHT(Table2[[#This Row],[Category and Sub-Category]],LEN(Table2[[#This Row],[Category and Sub-Category]])-FIND("/",Table2[[#This Row],[Category and Sub-Category]],1))</f>
        <v>musical</v>
      </c>
      <c r="S3782" s="13">
        <f>(((Table2[[#This Row],[launched_at]]/60)/60)/24)+DATE(1970,1,1)</f>
        <v>42166.219733796301</v>
      </c>
      <c r="T3782" s="13">
        <f>(((Table2[[#This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Table2[[#This Row],[pledged]]/Table2[[#This Row],[goal]]</f>
        <v>1.0966666666666667</v>
      </c>
      <c r="P3783" s="8">
        <f>Table2[[#This Row],[pledged]]/Table2[[#This Row],[backers_count]]</f>
        <v>94.90384615384616</v>
      </c>
      <c r="Q3783" t="str">
        <f>LEFT(Table2[[#This Row],[Category and Sub-Category]],FIND("/",Table2[[#This Row],[Category and Sub-Category]],1)-1)</f>
        <v>theater</v>
      </c>
      <c r="R3783" t="str">
        <f>RIGHT(Table2[[#This Row],[Category and Sub-Category]],LEN(Table2[[#This Row],[Category and Sub-Category]])-FIND("/",Table2[[#This Row],[Category and Sub-Category]],1))</f>
        <v>musical</v>
      </c>
      <c r="S3783" s="13">
        <f>(((Table2[[#This Row],[launched_at]]/60)/60)/24)+DATE(1970,1,1)</f>
        <v>41865.882928240739</v>
      </c>
      <c r="T3783" s="13">
        <f>(((Table2[[#This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Table2[[#This Row],[pledged]]/Table2[[#This Row],[goal]]</f>
        <v>1.0175000000000001</v>
      </c>
      <c r="P3784" s="8">
        <f>Table2[[#This Row],[pledged]]/Table2[[#This Row],[backers_count]]</f>
        <v>75.370370370370367</v>
      </c>
      <c r="Q3784" t="str">
        <f>LEFT(Table2[[#This Row],[Category and Sub-Category]],FIND("/",Table2[[#This Row],[Category and Sub-Category]],1)-1)</f>
        <v>theater</v>
      </c>
      <c r="R3784" t="str">
        <f>RIGHT(Table2[[#This Row],[Category and Sub-Category]],LEN(Table2[[#This Row],[Category and Sub-Category]])-FIND("/",Table2[[#This Row],[Category and Sub-Category]],1))</f>
        <v>musical</v>
      </c>
      <c r="S3784" s="13">
        <f>(((Table2[[#This Row],[launched_at]]/60)/60)/24)+DATE(1970,1,1)</f>
        <v>42546.862233796302</v>
      </c>
      <c r="T3784" s="13">
        <f>(((Table2[[#This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Table2[[#This Row],[pledged]]/Table2[[#This Row],[goal]]</f>
        <v>1.2891666666666666</v>
      </c>
      <c r="P3785" s="8">
        <f>Table2[[#This Row],[pledged]]/Table2[[#This Row],[backers_count]]</f>
        <v>64.458333333333329</v>
      </c>
      <c r="Q3785" t="str">
        <f>LEFT(Table2[[#This Row],[Category and Sub-Category]],FIND("/",Table2[[#This Row],[Category and Sub-Category]],1)-1)</f>
        <v>theater</v>
      </c>
      <c r="R3785" t="str">
        <f>RIGHT(Table2[[#This Row],[Category and Sub-Category]],LEN(Table2[[#This Row],[Category and Sub-Category]])-FIND("/",Table2[[#This Row],[Category and Sub-Category]],1))</f>
        <v>musical</v>
      </c>
      <c r="S3785" s="13">
        <f>(((Table2[[#This Row],[launched_at]]/60)/60)/24)+DATE(1970,1,1)</f>
        <v>42420.140277777777</v>
      </c>
      <c r="T3785" s="13">
        <f>(((Table2[[#This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Table2[[#This Row],[pledged]]/Table2[[#This Row],[goal]]</f>
        <v>1.1499999999999999</v>
      </c>
      <c r="P3786" s="8">
        <f>Table2[[#This Row],[pledged]]/Table2[[#This Row],[backers_count]]</f>
        <v>115</v>
      </c>
      <c r="Q3786" t="str">
        <f>LEFT(Table2[[#This Row],[Category and Sub-Category]],FIND("/",Table2[[#This Row],[Category and Sub-Category]],1)-1)</f>
        <v>theater</v>
      </c>
      <c r="R3786" t="str">
        <f>RIGHT(Table2[[#This Row],[Category and Sub-Category]],LEN(Table2[[#This Row],[Category and Sub-Category]])-FIND("/",Table2[[#This Row],[Category and Sub-Category]],1))</f>
        <v>musical</v>
      </c>
      <c r="S3786" s="13">
        <f>(((Table2[[#This Row],[launched_at]]/60)/60)/24)+DATE(1970,1,1)</f>
        <v>42531.980694444443</v>
      </c>
      <c r="T3786" s="13">
        <f>(((Table2[[#This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Table2[[#This Row],[pledged]]/Table2[[#This Row],[goal]]</f>
        <v>1.5075000000000001</v>
      </c>
      <c r="P3787" s="8">
        <f>Table2[[#This Row],[pledged]]/Table2[[#This Row],[backers_count]]</f>
        <v>100.5</v>
      </c>
      <c r="Q3787" t="str">
        <f>LEFT(Table2[[#This Row],[Category and Sub-Category]],FIND("/",Table2[[#This Row],[Category and Sub-Category]],1)-1)</f>
        <v>theater</v>
      </c>
      <c r="R3787" t="str">
        <f>RIGHT(Table2[[#This Row],[Category and Sub-Category]],LEN(Table2[[#This Row],[Category and Sub-Category]])-FIND("/",Table2[[#This Row],[Category and Sub-Category]],1))</f>
        <v>musical</v>
      </c>
      <c r="S3787" s="13">
        <f>(((Table2[[#This Row],[launched_at]]/60)/60)/24)+DATE(1970,1,1)</f>
        <v>42548.63853009259</v>
      </c>
      <c r="T3787" s="13">
        <f>(((Table2[[#This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Table2[[#This Row],[pledged]]/Table2[[#This Row],[goal]]</f>
        <v>1.1096666666666666</v>
      </c>
      <c r="P3788" s="8">
        <f>Table2[[#This Row],[pledged]]/Table2[[#This Row],[backers_count]]</f>
        <v>93.774647887323937</v>
      </c>
      <c r="Q3788" t="str">
        <f>LEFT(Table2[[#This Row],[Category and Sub-Category]],FIND("/",Table2[[#This Row],[Category and Sub-Category]],1)-1)</f>
        <v>theater</v>
      </c>
      <c r="R3788" t="str">
        <f>RIGHT(Table2[[#This Row],[Category and Sub-Category]],LEN(Table2[[#This Row],[Category and Sub-Category]])-FIND("/",Table2[[#This Row],[Category and Sub-Category]],1))</f>
        <v>musical</v>
      </c>
      <c r="S3788" s="13">
        <f>(((Table2[[#This Row],[launched_at]]/60)/60)/24)+DATE(1970,1,1)</f>
        <v>42487.037905092591</v>
      </c>
      <c r="T3788" s="13">
        <f>(((Table2[[#This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Table2[[#This Row],[pledged]]/Table2[[#This Row],[goal]]</f>
        <v>1.0028571428571429</v>
      </c>
      <c r="P3789" s="8">
        <f>Table2[[#This Row],[pledged]]/Table2[[#This Row],[backers_count]]</f>
        <v>35.1</v>
      </c>
      <c r="Q3789" t="str">
        <f>LEFT(Table2[[#This Row],[Category and Sub-Category]],FIND("/",Table2[[#This Row],[Category and Sub-Category]],1)-1)</f>
        <v>theater</v>
      </c>
      <c r="R3789" t="str">
        <f>RIGHT(Table2[[#This Row],[Category and Sub-Category]],LEN(Table2[[#This Row],[Category and Sub-Category]])-FIND("/",Table2[[#This Row],[Category and Sub-Category]],1))</f>
        <v>musical</v>
      </c>
      <c r="S3789" s="13">
        <f>(((Table2[[#This Row],[launched_at]]/60)/60)/24)+DATE(1970,1,1)</f>
        <v>42167.534791666665</v>
      </c>
      <c r="T3789" s="13">
        <f>(((Table2[[#This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Table2[[#This Row],[pledged]]/Table2[[#This Row],[goal]]</f>
        <v>6.6666666666666671E-3</v>
      </c>
      <c r="P3790" s="8">
        <f>Table2[[#This Row],[pledged]]/Table2[[#This Row],[backers_count]]</f>
        <v>500</v>
      </c>
      <c r="Q3790" t="str">
        <f>LEFT(Table2[[#This Row],[Category and Sub-Category]],FIND("/",Table2[[#This Row],[Category and Sub-Category]],1)-1)</f>
        <v>theater</v>
      </c>
      <c r="R3790" t="str">
        <f>RIGHT(Table2[[#This Row],[Category and Sub-Category]],LEN(Table2[[#This Row],[Category and Sub-Category]])-FIND("/",Table2[[#This Row],[Category and Sub-Category]],1))</f>
        <v>musical</v>
      </c>
      <c r="S3790" s="13">
        <f>(((Table2[[#This Row],[launched_at]]/60)/60)/24)+DATE(1970,1,1)</f>
        <v>42333.695821759262</v>
      </c>
      <c r="T3790" s="13">
        <f>(((Table2[[#This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Table2[[#This Row],[pledged]]/Table2[[#This Row],[goal]]</f>
        <v>3.267605633802817E-2</v>
      </c>
      <c r="P3791" s="8">
        <f>Table2[[#This Row],[pledged]]/Table2[[#This Row],[backers_count]]</f>
        <v>29</v>
      </c>
      <c r="Q3791" t="str">
        <f>LEFT(Table2[[#This Row],[Category and Sub-Category]],FIND("/",Table2[[#This Row],[Category and Sub-Category]],1)-1)</f>
        <v>theater</v>
      </c>
      <c r="R3791" t="str">
        <f>RIGHT(Table2[[#This Row],[Category and Sub-Category]],LEN(Table2[[#This Row],[Category and Sub-Category]])-FIND("/",Table2[[#This Row],[Category and Sub-Category]],1))</f>
        <v>musical</v>
      </c>
      <c r="S3791" s="13">
        <f>(((Table2[[#This Row],[launched_at]]/60)/60)/24)+DATE(1970,1,1)</f>
        <v>42138.798819444448</v>
      </c>
      <c r="T3791" s="13">
        <f>(((Table2[[#This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Table2[[#This Row],[pledged]]/Table2[[#This Row],[goal]]</f>
        <v>0</v>
      </c>
      <c r="P3792" s="8" t="e">
        <f>Table2[[#This Row],[pledged]]/Table2[[#This Row],[backers_count]]</f>
        <v>#DIV/0!</v>
      </c>
      <c r="Q3792" t="str">
        <f>LEFT(Table2[[#This Row],[Category and Sub-Category]],FIND("/",Table2[[#This Row],[Category and Sub-Category]],1)-1)</f>
        <v>theater</v>
      </c>
      <c r="R3792" t="str">
        <f>RIGHT(Table2[[#This Row],[Category and Sub-Category]],LEN(Table2[[#This Row],[Category and Sub-Category]])-FIND("/",Table2[[#This Row],[Category and Sub-Category]],1))</f>
        <v>musical</v>
      </c>
      <c r="S3792" s="13">
        <f>(((Table2[[#This Row],[launched_at]]/60)/60)/24)+DATE(1970,1,1)</f>
        <v>42666.666932870372</v>
      </c>
      <c r="T3792" s="13">
        <f>(((Table2[[#This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Table2[[#This Row],[pledged]]/Table2[[#This Row],[goal]]</f>
        <v>0</v>
      </c>
      <c r="P3793" s="8" t="e">
        <f>Table2[[#This Row],[pledged]]/Table2[[#This Row],[backers_count]]</f>
        <v>#DIV/0!</v>
      </c>
      <c r="Q3793" t="str">
        <f>LEFT(Table2[[#This Row],[Category and Sub-Category]],FIND("/",Table2[[#This Row],[Category and Sub-Category]],1)-1)</f>
        <v>theater</v>
      </c>
      <c r="R3793" t="str">
        <f>RIGHT(Table2[[#This Row],[Category and Sub-Category]],LEN(Table2[[#This Row],[Category and Sub-Category]])-FIND("/",Table2[[#This Row],[Category and Sub-Category]],1))</f>
        <v>musical</v>
      </c>
      <c r="S3793" s="13">
        <f>(((Table2[[#This Row],[launched_at]]/60)/60)/24)+DATE(1970,1,1)</f>
        <v>41766.692037037035</v>
      </c>
      <c r="T3793" s="13">
        <f>(((Table2[[#This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Table2[[#This Row],[pledged]]/Table2[[#This Row],[goal]]</f>
        <v>2.8E-3</v>
      </c>
      <c r="P3794" s="8">
        <f>Table2[[#This Row],[pledged]]/Table2[[#This Row],[backers_count]]</f>
        <v>17.5</v>
      </c>
      <c r="Q3794" t="str">
        <f>LEFT(Table2[[#This Row],[Category and Sub-Category]],FIND("/",Table2[[#This Row],[Category and Sub-Category]],1)-1)</f>
        <v>theater</v>
      </c>
      <c r="R3794" t="str">
        <f>RIGHT(Table2[[#This Row],[Category and Sub-Category]],LEN(Table2[[#This Row],[Category and Sub-Category]])-FIND("/",Table2[[#This Row],[Category and Sub-Category]],1))</f>
        <v>musical</v>
      </c>
      <c r="S3794" s="13">
        <f>(((Table2[[#This Row],[launched_at]]/60)/60)/24)+DATE(1970,1,1)</f>
        <v>42170.447013888886</v>
      </c>
      <c r="T3794" s="13">
        <f>(((Table2[[#This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Table2[[#This Row],[pledged]]/Table2[[#This Row],[goal]]</f>
        <v>0.59657142857142853</v>
      </c>
      <c r="P3795" s="8">
        <f>Table2[[#This Row],[pledged]]/Table2[[#This Row],[backers_count]]</f>
        <v>174</v>
      </c>
      <c r="Q3795" t="str">
        <f>LEFT(Table2[[#This Row],[Category and Sub-Category]],FIND("/",Table2[[#This Row],[Category and Sub-Category]],1)-1)</f>
        <v>theater</v>
      </c>
      <c r="R3795" t="str">
        <f>RIGHT(Table2[[#This Row],[Category and Sub-Category]],LEN(Table2[[#This Row],[Category and Sub-Category]])-FIND("/",Table2[[#This Row],[Category and Sub-Category]],1))</f>
        <v>musical</v>
      </c>
      <c r="S3795" s="13">
        <f>(((Table2[[#This Row],[launched_at]]/60)/60)/24)+DATE(1970,1,1)</f>
        <v>41968.938993055555</v>
      </c>
      <c r="T3795" s="13">
        <f>(((Table2[[#This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Table2[[#This Row],[pledged]]/Table2[[#This Row],[goal]]</f>
        <v>0.01</v>
      </c>
      <c r="P3796" s="8">
        <f>Table2[[#This Row],[pledged]]/Table2[[#This Row],[backers_count]]</f>
        <v>50</v>
      </c>
      <c r="Q3796" t="str">
        <f>LEFT(Table2[[#This Row],[Category and Sub-Category]],FIND("/",Table2[[#This Row],[Category and Sub-Category]],1)-1)</f>
        <v>theater</v>
      </c>
      <c r="R3796" t="str">
        <f>RIGHT(Table2[[#This Row],[Category and Sub-Category]],LEN(Table2[[#This Row],[Category and Sub-Category]])-FIND("/",Table2[[#This Row],[Category and Sub-Category]],1))</f>
        <v>musical</v>
      </c>
      <c r="S3796" s="13">
        <f>(((Table2[[#This Row],[launched_at]]/60)/60)/24)+DATE(1970,1,1)</f>
        <v>42132.58048611111</v>
      </c>
      <c r="T3796" s="13">
        <f>(((Table2[[#This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Table2[[#This Row],[pledged]]/Table2[[#This Row],[goal]]</f>
        <v>1.6666666666666666E-2</v>
      </c>
      <c r="P3797" s="8">
        <f>Table2[[#This Row],[pledged]]/Table2[[#This Row],[backers_count]]</f>
        <v>5</v>
      </c>
      <c r="Q3797" t="str">
        <f>LEFT(Table2[[#This Row],[Category and Sub-Category]],FIND("/",Table2[[#This Row],[Category and Sub-Category]],1)-1)</f>
        <v>theater</v>
      </c>
      <c r="R3797" t="str">
        <f>RIGHT(Table2[[#This Row],[Category and Sub-Category]],LEN(Table2[[#This Row],[Category and Sub-Category]])-FIND("/",Table2[[#This Row],[Category and Sub-Category]],1))</f>
        <v>musical</v>
      </c>
      <c r="S3797" s="13">
        <f>(((Table2[[#This Row],[launched_at]]/60)/60)/24)+DATE(1970,1,1)</f>
        <v>42201.436226851853</v>
      </c>
      <c r="T3797" s="13">
        <f>(((Table2[[#This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Table2[[#This Row],[pledged]]/Table2[[#This Row],[goal]]</f>
        <v>4.4444444444444447E-5</v>
      </c>
      <c r="P3798" s="8">
        <f>Table2[[#This Row],[pledged]]/Table2[[#This Row],[backers_count]]</f>
        <v>1</v>
      </c>
      <c r="Q3798" t="str">
        <f>LEFT(Table2[[#This Row],[Category and Sub-Category]],FIND("/",Table2[[#This Row],[Category and Sub-Category]],1)-1)</f>
        <v>theater</v>
      </c>
      <c r="R3798" t="str">
        <f>RIGHT(Table2[[#This Row],[Category and Sub-Category]],LEN(Table2[[#This Row],[Category and Sub-Category]])-FIND("/",Table2[[#This Row],[Category and Sub-Category]],1))</f>
        <v>musical</v>
      </c>
      <c r="S3798" s="13">
        <f>(((Table2[[#This Row],[launched_at]]/60)/60)/24)+DATE(1970,1,1)</f>
        <v>42689.029583333337</v>
      </c>
      <c r="T3798" s="13">
        <f>(((Table2[[#This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Table2[[#This Row],[pledged]]/Table2[[#This Row],[goal]]</f>
        <v>0.89666666666666661</v>
      </c>
      <c r="P3799" s="8">
        <f>Table2[[#This Row],[pledged]]/Table2[[#This Row],[backers_count]]</f>
        <v>145.40540540540542</v>
      </c>
      <c r="Q3799" t="str">
        <f>LEFT(Table2[[#This Row],[Category and Sub-Category]],FIND("/",Table2[[#This Row],[Category and Sub-Category]],1)-1)</f>
        <v>theater</v>
      </c>
      <c r="R3799" t="str">
        <f>RIGHT(Table2[[#This Row],[Category and Sub-Category]],LEN(Table2[[#This Row],[Category and Sub-Category]])-FIND("/",Table2[[#This Row],[Category and Sub-Category]],1))</f>
        <v>musical</v>
      </c>
      <c r="S3799" s="13">
        <f>(((Table2[[#This Row],[launched_at]]/60)/60)/24)+DATE(1970,1,1)</f>
        <v>42084.881539351853</v>
      </c>
      <c r="T3799" s="13">
        <f>(((Table2[[#This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Table2[[#This Row],[pledged]]/Table2[[#This Row],[goal]]</f>
        <v>1.4642857142857143E-2</v>
      </c>
      <c r="P3800" s="8">
        <f>Table2[[#This Row],[pledged]]/Table2[[#This Row],[backers_count]]</f>
        <v>205</v>
      </c>
      <c r="Q3800" t="str">
        <f>LEFT(Table2[[#This Row],[Category and Sub-Category]],FIND("/",Table2[[#This Row],[Category and Sub-Category]],1)-1)</f>
        <v>theater</v>
      </c>
      <c r="R3800" t="str">
        <f>RIGHT(Table2[[#This Row],[Category and Sub-Category]],LEN(Table2[[#This Row],[Category and Sub-Category]])-FIND("/",Table2[[#This Row],[Category and Sub-Category]],1))</f>
        <v>musical</v>
      </c>
      <c r="S3800" s="13">
        <f>(((Table2[[#This Row],[launched_at]]/60)/60)/24)+DATE(1970,1,1)</f>
        <v>41831.722777777781</v>
      </c>
      <c r="T3800" s="13">
        <f>(((Table2[[#This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Table2[[#This Row],[pledged]]/Table2[[#This Row],[goal]]</f>
        <v>4.02E-2</v>
      </c>
      <c r="P3801" s="8">
        <f>Table2[[#This Row],[pledged]]/Table2[[#This Row],[backers_count]]</f>
        <v>100.5</v>
      </c>
      <c r="Q3801" t="str">
        <f>LEFT(Table2[[#This Row],[Category and Sub-Category]],FIND("/",Table2[[#This Row],[Category and Sub-Category]],1)-1)</f>
        <v>theater</v>
      </c>
      <c r="R3801" t="str">
        <f>RIGHT(Table2[[#This Row],[Category and Sub-Category]],LEN(Table2[[#This Row],[Category and Sub-Category]])-FIND("/",Table2[[#This Row],[Category and Sub-Category]],1))</f>
        <v>musical</v>
      </c>
      <c r="S3801" s="13">
        <f>(((Table2[[#This Row],[launched_at]]/60)/60)/24)+DATE(1970,1,1)</f>
        <v>42410.93105324074</v>
      </c>
      <c r="T3801" s="13">
        <f>(((Table2[[#This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Table2[[#This Row],[pledged]]/Table2[[#This Row],[goal]]</f>
        <v>4.0045454545454544E-2</v>
      </c>
      <c r="P3802" s="8">
        <f>Table2[[#This Row],[pledged]]/Table2[[#This Row],[backers_count]]</f>
        <v>55.0625</v>
      </c>
      <c r="Q3802" t="str">
        <f>LEFT(Table2[[#This Row],[Category and Sub-Category]],FIND("/",Table2[[#This Row],[Category and Sub-Category]],1)-1)</f>
        <v>theater</v>
      </c>
      <c r="R3802" t="str">
        <f>RIGHT(Table2[[#This Row],[Category and Sub-Category]],LEN(Table2[[#This Row],[Category and Sub-Category]])-FIND("/",Table2[[#This Row],[Category and Sub-Category]],1))</f>
        <v>musical</v>
      </c>
      <c r="S3802" s="13">
        <f>(((Table2[[#This Row],[launched_at]]/60)/60)/24)+DATE(1970,1,1)</f>
        <v>41982.737071759257</v>
      </c>
      <c r="T3802" s="13">
        <f>(((Table2[[#This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Table2[[#This Row],[pledged]]/Table2[[#This Row],[goal]]</f>
        <v>8.5199999999999998E-2</v>
      </c>
      <c r="P3803" s="8">
        <f>Table2[[#This Row],[pledged]]/Table2[[#This Row],[backers_count]]</f>
        <v>47.333333333333336</v>
      </c>
      <c r="Q3803" t="str">
        <f>LEFT(Table2[[#This Row],[Category and Sub-Category]],FIND("/",Table2[[#This Row],[Category and Sub-Category]],1)-1)</f>
        <v>theater</v>
      </c>
      <c r="R3803" t="str">
        <f>RIGHT(Table2[[#This Row],[Category and Sub-Category]],LEN(Table2[[#This Row],[Category and Sub-Category]])-FIND("/",Table2[[#This Row],[Category and Sub-Category]],1))</f>
        <v>musical</v>
      </c>
      <c r="S3803" s="13">
        <f>(((Table2[[#This Row],[launched_at]]/60)/60)/24)+DATE(1970,1,1)</f>
        <v>41975.676111111112</v>
      </c>
      <c r="T3803" s="13">
        <f>(((Table2[[#This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Table2[[#This Row],[pledged]]/Table2[[#This Row],[goal]]</f>
        <v>0</v>
      </c>
      <c r="P3804" s="8" t="e">
        <f>Table2[[#This Row],[pledged]]/Table2[[#This Row],[backers_count]]</f>
        <v>#DIV/0!</v>
      </c>
      <c r="Q3804" t="str">
        <f>LEFT(Table2[[#This Row],[Category and Sub-Category]],FIND("/",Table2[[#This Row],[Category and Sub-Category]],1)-1)</f>
        <v>theater</v>
      </c>
      <c r="R3804" t="str">
        <f>RIGHT(Table2[[#This Row],[Category and Sub-Category]],LEN(Table2[[#This Row],[Category and Sub-Category]])-FIND("/",Table2[[#This Row],[Category and Sub-Category]],1))</f>
        <v>musical</v>
      </c>
      <c r="S3804" s="13">
        <f>(((Table2[[#This Row],[launched_at]]/60)/60)/24)+DATE(1970,1,1)</f>
        <v>42269.126226851848</v>
      </c>
      <c r="T3804" s="13">
        <f>(((Table2[[#This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Table2[[#This Row],[pledged]]/Table2[[#This Row],[goal]]</f>
        <v>0.19650000000000001</v>
      </c>
      <c r="P3805" s="8">
        <f>Table2[[#This Row],[pledged]]/Table2[[#This Row],[backers_count]]</f>
        <v>58.95</v>
      </c>
      <c r="Q3805" t="str">
        <f>LEFT(Table2[[#This Row],[Category and Sub-Category]],FIND("/",Table2[[#This Row],[Category and Sub-Category]],1)-1)</f>
        <v>theater</v>
      </c>
      <c r="R3805" t="str">
        <f>RIGHT(Table2[[#This Row],[Category and Sub-Category]],LEN(Table2[[#This Row],[Category and Sub-Category]])-FIND("/",Table2[[#This Row],[Category and Sub-Category]],1))</f>
        <v>musical</v>
      </c>
      <c r="S3805" s="13">
        <f>(((Table2[[#This Row],[launched_at]]/60)/60)/24)+DATE(1970,1,1)</f>
        <v>42403.971851851849</v>
      </c>
      <c r="T3805" s="13">
        <f>(((Table2[[#This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Table2[[#This Row],[pledged]]/Table2[[#This Row],[goal]]</f>
        <v>0</v>
      </c>
      <c r="P3806" s="8" t="e">
        <f>Table2[[#This Row],[pledged]]/Table2[[#This Row],[backers_count]]</f>
        <v>#DIV/0!</v>
      </c>
      <c r="Q3806" t="str">
        <f>LEFT(Table2[[#This Row],[Category and Sub-Category]],FIND("/",Table2[[#This Row],[Category and Sub-Category]],1)-1)</f>
        <v>theater</v>
      </c>
      <c r="R3806" t="str">
        <f>RIGHT(Table2[[#This Row],[Category and Sub-Category]],LEN(Table2[[#This Row],[Category and Sub-Category]])-FIND("/",Table2[[#This Row],[Category and Sub-Category]],1))</f>
        <v>musical</v>
      </c>
      <c r="S3806" s="13">
        <f>(((Table2[[#This Row],[launched_at]]/60)/60)/24)+DATE(1970,1,1)</f>
        <v>42527.00953703704</v>
      </c>
      <c r="T3806" s="13">
        <f>(((Table2[[#This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Table2[[#This Row],[pledged]]/Table2[[#This Row],[goal]]</f>
        <v>2.0000000000000002E-5</v>
      </c>
      <c r="P3807" s="8">
        <f>Table2[[#This Row],[pledged]]/Table2[[#This Row],[backers_count]]</f>
        <v>1.5</v>
      </c>
      <c r="Q3807" t="str">
        <f>LEFT(Table2[[#This Row],[Category and Sub-Category]],FIND("/",Table2[[#This Row],[Category and Sub-Category]],1)-1)</f>
        <v>theater</v>
      </c>
      <c r="R3807" t="str">
        <f>RIGHT(Table2[[#This Row],[Category and Sub-Category]],LEN(Table2[[#This Row],[Category and Sub-Category]])-FIND("/",Table2[[#This Row],[Category and Sub-Category]],1))</f>
        <v>musical</v>
      </c>
      <c r="S3807" s="13">
        <f>(((Table2[[#This Row],[launched_at]]/60)/60)/24)+DATE(1970,1,1)</f>
        <v>41849.887037037035</v>
      </c>
      <c r="T3807" s="13">
        <f>(((Table2[[#This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Table2[[#This Row],[pledged]]/Table2[[#This Row],[goal]]</f>
        <v>6.6666666666666664E-4</v>
      </c>
      <c r="P3808" s="8">
        <f>Table2[[#This Row],[pledged]]/Table2[[#This Row],[backers_count]]</f>
        <v>5</v>
      </c>
      <c r="Q3808" t="str">
        <f>LEFT(Table2[[#This Row],[Category and Sub-Category]],FIND("/",Table2[[#This Row],[Category and Sub-Category]],1)-1)</f>
        <v>theater</v>
      </c>
      <c r="R3808" t="str">
        <f>RIGHT(Table2[[#This Row],[Category and Sub-Category]],LEN(Table2[[#This Row],[Category and Sub-Category]])-FIND("/",Table2[[#This Row],[Category and Sub-Category]],1))</f>
        <v>musical</v>
      </c>
      <c r="S3808" s="13">
        <f>(((Table2[[#This Row],[launched_at]]/60)/60)/24)+DATE(1970,1,1)</f>
        <v>41799.259039351848</v>
      </c>
      <c r="T3808" s="13">
        <f>(((Table2[[#This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Table2[[#This Row],[pledged]]/Table2[[#This Row],[goal]]</f>
        <v>0.30333333333333334</v>
      </c>
      <c r="P3809" s="8">
        <f>Table2[[#This Row],[pledged]]/Table2[[#This Row],[backers_count]]</f>
        <v>50.555555555555557</v>
      </c>
      <c r="Q3809" t="str">
        <f>LEFT(Table2[[#This Row],[Category and Sub-Category]],FIND("/",Table2[[#This Row],[Category and Sub-Category]],1)-1)</f>
        <v>theater</v>
      </c>
      <c r="R3809" t="str">
        <f>RIGHT(Table2[[#This Row],[Category and Sub-Category]],LEN(Table2[[#This Row],[Category and Sub-Category]])-FIND("/",Table2[[#This Row],[Category and Sub-Category]],1))</f>
        <v>musical</v>
      </c>
      <c r="S3809" s="13">
        <f>(((Table2[[#This Row],[launched_at]]/60)/60)/24)+DATE(1970,1,1)</f>
        <v>42090.909016203703</v>
      </c>
      <c r="T3809" s="13">
        <f>(((Table2[[#This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Table2[[#This Row],[pledged]]/Table2[[#This Row],[goal]]</f>
        <v>1</v>
      </c>
      <c r="P3810" s="8">
        <f>Table2[[#This Row],[pledged]]/Table2[[#This Row],[backers_count]]</f>
        <v>41.666666666666664</v>
      </c>
      <c r="Q3810" t="str">
        <f>LEFT(Table2[[#This Row],[Category and Sub-Category]],FIND("/",Table2[[#This Row],[Category and Sub-Category]],1)-1)</f>
        <v>theater</v>
      </c>
      <c r="R3810" t="str">
        <f>RIGHT(Table2[[#This Row],[Category and Sub-Category]],LEN(Table2[[#This Row],[Category and Sub-Category]])-FIND("/",Table2[[#This Row],[Category and Sub-Category]],1))</f>
        <v>plays</v>
      </c>
      <c r="S3810" s="13">
        <f>(((Table2[[#This Row],[launched_at]]/60)/60)/24)+DATE(1970,1,1)</f>
        <v>42059.453923611116</v>
      </c>
      <c r="T3810" s="13">
        <f>(((Table2[[#This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Table2[[#This Row],[pledged]]/Table2[[#This Row],[goal]]</f>
        <v>1.0125</v>
      </c>
      <c r="P3811" s="8">
        <f>Table2[[#This Row],[pledged]]/Table2[[#This Row],[backers_count]]</f>
        <v>53.289473684210527</v>
      </c>
      <c r="Q3811" t="str">
        <f>LEFT(Table2[[#This Row],[Category and Sub-Category]],FIND("/",Table2[[#This Row],[Category and Sub-Category]],1)-1)</f>
        <v>theater</v>
      </c>
      <c r="R3811" t="str">
        <f>RIGHT(Table2[[#This Row],[Category and Sub-Category]],LEN(Table2[[#This Row],[Category and Sub-Category]])-FIND("/",Table2[[#This Row],[Category and Sub-Category]],1))</f>
        <v>plays</v>
      </c>
      <c r="S3811" s="13">
        <f>(((Table2[[#This Row],[launched_at]]/60)/60)/24)+DATE(1970,1,1)</f>
        <v>41800.526701388888</v>
      </c>
      <c r="T3811" s="13">
        <f>(((Table2[[#This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Table2[[#This Row],[pledged]]/Table2[[#This Row],[goal]]</f>
        <v>1.2173333333333334</v>
      </c>
      <c r="P3812" s="8">
        <f>Table2[[#This Row],[pledged]]/Table2[[#This Row],[backers_count]]</f>
        <v>70.230769230769226</v>
      </c>
      <c r="Q3812" t="str">
        <f>LEFT(Table2[[#This Row],[Category and Sub-Category]],FIND("/",Table2[[#This Row],[Category and Sub-Category]],1)-1)</f>
        <v>theater</v>
      </c>
      <c r="R3812" t="str">
        <f>RIGHT(Table2[[#This Row],[Category and Sub-Category]],LEN(Table2[[#This Row],[Category and Sub-Category]])-FIND("/",Table2[[#This Row],[Category and Sub-Category]],1))</f>
        <v>plays</v>
      </c>
      <c r="S3812" s="13">
        <f>(((Table2[[#This Row],[launched_at]]/60)/60)/24)+DATE(1970,1,1)</f>
        <v>42054.849050925928</v>
      </c>
      <c r="T3812" s="13">
        <f>(((Table2[[#This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Table2[[#This Row],[pledged]]/Table2[[#This Row],[goal]]</f>
        <v>3.3</v>
      </c>
      <c r="P3813" s="8">
        <f>Table2[[#This Row],[pledged]]/Table2[[#This Row],[backers_count]]</f>
        <v>43.421052631578945</v>
      </c>
      <c r="Q3813" t="str">
        <f>LEFT(Table2[[#This Row],[Category and Sub-Category]],FIND("/",Table2[[#This Row],[Category and Sub-Category]],1)-1)</f>
        <v>theater</v>
      </c>
      <c r="R3813" t="str">
        <f>RIGHT(Table2[[#This Row],[Category and Sub-Category]],LEN(Table2[[#This Row],[Category and Sub-Category]])-FIND("/",Table2[[#This Row],[Category and Sub-Category]],1))</f>
        <v>plays</v>
      </c>
      <c r="S3813" s="13">
        <f>(((Table2[[#This Row],[launched_at]]/60)/60)/24)+DATE(1970,1,1)</f>
        <v>42487.62700231481</v>
      </c>
      <c r="T3813" s="13">
        <f>(((Table2[[#This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Table2[[#This Row],[pledged]]/Table2[[#This Row],[goal]]</f>
        <v>1.0954999999999999</v>
      </c>
      <c r="P3814" s="8">
        <f>Table2[[#This Row],[pledged]]/Table2[[#This Row],[backers_count]]</f>
        <v>199.18181818181819</v>
      </c>
      <c r="Q3814" t="str">
        <f>LEFT(Table2[[#This Row],[Category and Sub-Category]],FIND("/",Table2[[#This Row],[Category and Sub-Category]],1)-1)</f>
        <v>theater</v>
      </c>
      <c r="R3814" t="str">
        <f>RIGHT(Table2[[#This Row],[Category and Sub-Category]],LEN(Table2[[#This Row],[Category and Sub-Category]])-FIND("/",Table2[[#This Row],[Category and Sub-Category]],1))</f>
        <v>plays</v>
      </c>
      <c r="S3814" s="13">
        <f>(((Table2[[#This Row],[launched_at]]/60)/60)/24)+DATE(1970,1,1)</f>
        <v>42109.751250000001</v>
      </c>
      <c r="T3814" s="13">
        <f>(((Table2[[#This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Table2[[#This Row],[pledged]]/Table2[[#This Row],[goal]]</f>
        <v>1.0095190476190474</v>
      </c>
      <c r="P3815" s="8">
        <f>Table2[[#This Row],[pledged]]/Table2[[#This Row],[backers_count]]</f>
        <v>78.518148148148143</v>
      </c>
      <c r="Q3815" t="str">
        <f>LEFT(Table2[[#This Row],[Category and Sub-Category]],FIND("/",Table2[[#This Row],[Category and Sub-Category]],1)-1)</f>
        <v>theater</v>
      </c>
      <c r="R3815" t="str">
        <f>RIGHT(Table2[[#This Row],[Category and Sub-Category]],LEN(Table2[[#This Row],[Category and Sub-Category]])-FIND("/",Table2[[#This Row],[Category and Sub-Category]],1))</f>
        <v>plays</v>
      </c>
      <c r="S3815" s="13">
        <f>(((Table2[[#This Row],[launched_at]]/60)/60)/24)+DATE(1970,1,1)</f>
        <v>42497.275706018518</v>
      </c>
      <c r="T3815" s="13">
        <f>(((Table2[[#This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Table2[[#This Row],[pledged]]/Table2[[#This Row],[goal]]</f>
        <v>1.4013333333333333</v>
      </c>
      <c r="P3816" s="8">
        <f>Table2[[#This Row],[pledged]]/Table2[[#This Row],[backers_count]]</f>
        <v>61.823529411764703</v>
      </c>
      <c r="Q3816" t="str">
        <f>LEFT(Table2[[#This Row],[Category and Sub-Category]],FIND("/",Table2[[#This Row],[Category and Sub-Category]],1)-1)</f>
        <v>theater</v>
      </c>
      <c r="R3816" t="str">
        <f>RIGHT(Table2[[#This Row],[Category and Sub-Category]],LEN(Table2[[#This Row],[Category and Sub-Category]])-FIND("/",Table2[[#This Row],[Category and Sub-Category]],1))</f>
        <v>plays</v>
      </c>
      <c r="S3816" s="13">
        <f>(((Table2[[#This Row],[launched_at]]/60)/60)/24)+DATE(1970,1,1)</f>
        <v>42058.904074074075</v>
      </c>
      <c r="T3816" s="13">
        <f>(((Table2[[#This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Table2[[#This Row],[pledged]]/Table2[[#This Row],[goal]]</f>
        <v>1.0000100000000001</v>
      </c>
      <c r="P3817" s="8">
        <f>Table2[[#This Row],[pledged]]/Table2[[#This Row],[backers_count]]</f>
        <v>50.000500000000002</v>
      </c>
      <c r="Q3817" t="str">
        <f>LEFT(Table2[[#This Row],[Category and Sub-Category]],FIND("/",Table2[[#This Row],[Category and Sub-Category]],1)-1)</f>
        <v>theater</v>
      </c>
      <c r="R3817" t="str">
        <f>RIGHT(Table2[[#This Row],[Category and Sub-Category]],LEN(Table2[[#This Row],[Category and Sub-Category]])-FIND("/",Table2[[#This Row],[Category and Sub-Category]],1))</f>
        <v>plays</v>
      </c>
      <c r="S3817" s="13">
        <f>(((Table2[[#This Row],[launched_at]]/60)/60)/24)+DATE(1970,1,1)</f>
        <v>42207.259918981479</v>
      </c>
      <c r="T3817" s="13">
        <f>(((Table2[[#This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Table2[[#This Row],[pledged]]/Table2[[#This Row],[goal]]</f>
        <v>1.19238</v>
      </c>
      <c r="P3818" s="8">
        <f>Table2[[#This Row],[pledged]]/Table2[[#This Row],[backers_count]]</f>
        <v>48.339729729729726</v>
      </c>
      <c r="Q3818" t="str">
        <f>LEFT(Table2[[#This Row],[Category and Sub-Category]],FIND("/",Table2[[#This Row],[Category and Sub-Category]],1)-1)</f>
        <v>theater</v>
      </c>
      <c r="R3818" t="str">
        <f>RIGHT(Table2[[#This Row],[Category and Sub-Category]],LEN(Table2[[#This Row],[Category and Sub-Category]])-FIND("/",Table2[[#This Row],[Category and Sub-Category]],1))</f>
        <v>plays</v>
      </c>
      <c r="S3818" s="13">
        <f>(((Table2[[#This Row],[launched_at]]/60)/60)/24)+DATE(1970,1,1)</f>
        <v>41807.690081018518</v>
      </c>
      <c r="T3818" s="13">
        <f>(((Table2[[#This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Table2[[#This Row],[pledged]]/Table2[[#This Row],[goal]]</f>
        <v>1.0725</v>
      </c>
      <c r="P3819" s="8">
        <f>Table2[[#This Row],[pledged]]/Table2[[#This Row],[backers_count]]</f>
        <v>107.25</v>
      </c>
      <c r="Q3819" t="str">
        <f>LEFT(Table2[[#This Row],[Category and Sub-Category]],FIND("/",Table2[[#This Row],[Category and Sub-Category]],1)-1)</f>
        <v>theater</v>
      </c>
      <c r="R3819" t="str">
        <f>RIGHT(Table2[[#This Row],[Category and Sub-Category]],LEN(Table2[[#This Row],[Category and Sub-Category]])-FIND("/",Table2[[#This Row],[Category and Sub-Category]],1))</f>
        <v>plays</v>
      </c>
      <c r="S3819" s="13">
        <f>(((Table2[[#This Row],[launched_at]]/60)/60)/24)+DATE(1970,1,1)</f>
        <v>42284.69694444444</v>
      </c>
      <c r="T3819" s="13">
        <f>(((Table2[[#This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Table2[[#This Row],[pledged]]/Table2[[#This Row],[goal]]</f>
        <v>2.2799999999999998</v>
      </c>
      <c r="P3820" s="8">
        <f>Table2[[#This Row],[pledged]]/Table2[[#This Row],[backers_count]]</f>
        <v>57</v>
      </c>
      <c r="Q3820" t="str">
        <f>LEFT(Table2[[#This Row],[Category and Sub-Category]],FIND("/",Table2[[#This Row],[Category and Sub-Category]],1)-1)</f>
        <v>theater</v>
      </c>
      <c r="R3820" t="str">
        <f>RIGHT(Table2[[#This Row],[Category and Sub-Category]],LEN(Table2[[#This Row],[Category and Sub-Category]])-FIND("/",Table2[[#This Row],[Category and Sub-Category]],1))</f>
        <v>plays</v>
      </c>
      <c r="S3820" s="13">
        <f>(((Table2[[#This Row],[launched_at]]/60)/60)/24)+DATE(1970,1,1)</f>
        <v>42045.84238425926</v>
      </c>
      <c r="T3820" s="13">
        <f>(((Table2[[#This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Table2[[#This Row],[pledged]]/Table2[[#This Row],[goal]]</f>
        <v>1.0640000000000001</v>
      </c>
      <c r="P3821" s="8">
        <f>Table2[[#This Row],[pledged]]/Table2[[#This Row],[backers_count]]</f>
        <v>40.92307692307692</v>
      </c>
      <c r="Q3821" t="str">
        <f>LEFT(Table2[[#This Row],[Category and Sub-Category]],FIND("/",Table2[[#This Row],[Category and Sub-Category]],1)-1)</f>
        <v>theater</v>
      </c>
      <c r="R3821" t="str">
        <f>RIGHT(Table2[[#This Row],[Category and Sub-Category]],LEN(Table2[[#This Row],[Category and Sub-Category]])-FIND("/",Table2[[#This Row],[Category and Sub-Category]],1))</f>
        <v>plays</v>
      </c>
      <c r="S3821" s="13">
        <f>(((Table2[[#This Row],[launched_at]]/60)/60)/24)+DATE(1970,1,1)</f>
        <v>42184.209537037037</v>
      </c>
      <c r="T3821" s="13">
        <f>(((Table2[[#This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Table2[[#This Row],[pledged]]/Table2[[#This Row],[goal]]</f>
        <v>1.4333333333333333</v>
      </c>
      <c r="P3822" s="8">
        <f>Table2[[#This Row],[pledged]]/Table2[[#This Row],[backers_count]]</f>
        <v>21.5</v>
      </c>
      <c r="Q3822" t="str">
        <f>LEFT(Table2[[#This Row],[Category and Sub-Category]],FIND("/",Table2[[#This Row],[Category and Sub-Category]],1)-1)</f>
        <v>theater</v>
      </c>
      <c r="R3822" t="str">
        <f>RIGHT(Table2[[#This Row],[Category and Sub-Category]],LEN(Table2[[#This Row],[Category and Sub-Category]])-FIND("/",Table2[[#This Row],[Category and Sub-Category]],1))</f>
        <v>plays</v>
      </c>
      <c r="S3822" s="13">
        <f>(((Table2[[#This Row],[launched_at]]/60)/60)/24)+DATE(1970,1,1)</f>
        <v>42160.651817129634</v>
      </c>
      <c r="T3822" s="13">
        <f>(((Table2[[#This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Table2[[#This Row],[pledged]]/Table2[[#This Row],[goal]]</f>
        <v>1.0454285714285714</v>
      </c>
      <c r="P3823" s="8">
        <f>Table2[[#This Row],[pledged]]/Table2[[#This Row],[backers_count]]</f>
        <v>79.543478260869563</v>
      </c>
      <c r="Q3823" t="str">
        <f>LEFT(Table2[[#This Row],[Category and Sub-Category]],FIND("/",Table2[[#This Row],[Category and Sub-Category]],1)-1)</f>
        <v>theater</v>
      </c>
      <c r="R3823" t="str">
        <f>RIGHT(Table2[[#This Row],[Category and Sub-Category]],LEN(Table2[[#This Row],[Category and Sub-Category]])-FIND("/",Table2[[#This Row],[Category and Sub-Category]],1))</f>
        <v>plays</v>
      </c>
      <c r="S3823" s="13">
        <f>(((Table2[[#This Row],[launched_at]]/60)/60)/24)+DATE(1970,1,1)</f>
        <v>42341.180636574078</v>
      </c>
      <c r="T3823" s="13">
        <f>(((Table2[[#This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Table2[[#This Row],[pledged]]/Table2[[#This Row],[goal]]</f>
        <v>1.1002000000000001</v>
      </c>
      <c r="P3824" s="8">
        <f>Table2[[#This Row],[pledged]]/Table2[[#This Row],[backers_count]]</f>
        <v>72.381578947368425</v>
      </c>
      <c r="Q3824" t="str">
        <f>LEFT(Table2[[#This Row],[Category and Sub-Category]],FIND("/",Table2[[#This Row],[Category and Sub-Category]],1)-1)</f>
        <v>theater</v>
      </c>
      <c r="R3824" t="str">
        <f>RIGHT(Table2[[#This Row],[Category and Sub-Category]],LEN(Table2[[#This Row],[Category and Sub-Category]])-FIND("/",Table2[[#This Row],[Category and Sub-Category]],1))</f>
        <v>plays</v>
      </c>
      <c r="S3824" s="13">
        <f>(((Table2[[#This Row],[launched_at]]/60)/60)/24)+DATE(1970,1,1)</f>
        <v>42329.838159722218</v>
      </c>
      <c r="T3824" s="13">
        <f>(((Table2[[#This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Table2[[#This Row],[pledged]]/Table2[[#This Row],[goal]]</f>
        <v>1.06</v>
      </c>
      <c r="P3825" s="8">
        <f>Table2[[#This Row],[pledged]]/Table2[[#This Row],[backers_count]]</f>
        <v>64.634146341463421</v>
      </c>
      <c r="Q3825" t="str">
        <f>LEFT(Table2[[#This Row],[Category and Sub-Category]],FIND("/",Table2[[#This Row],[Category and Sub-Category]],1)-1)</f>
        <v>theater</v>
      </c>
      <c r="R3825" t="str">
        <f>RIGHT(Table2[[#This Row],[Category and Sub-Category]],LEN(Table2[[#This Row],[Category and Sub-Category]])-FIND("/",Table2[[#This Row],[Category and Sub-Category]],1))</f>
        <v>plays</v>
      </c>
      <c r="S3825" s="13">
        <f>(((Table2[[#This Row],[launched_at]]/60)/60)/24)+DATE(1970,1,1)</f>
        <v>42170.910231481481</v>
      </c>
      <c r="T3825" s="13">
        <f>(((Table2[[#This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Table2[[#This Row],[pledged]]/Table2[[#This Row],[goal]]</f>
        <v>1.08</v>
      </c>
      <c r="P3826" s="8">
        <f>Table2[[#This Row],[pledged]]/Table2[[#This Row],[backers_count]]</f>
        <v>38.571428571428569</v>
      </c>
      <c r="Q3826" t="str">
        <f>LEFT(Table2[[#This Row],[Category and Sub-Category]],FIND("/",Table2[[#This Row],[Category and Sub-Category]],1)-1)</f>
        <v>theater</v>
      </c>
      <c r="R3826" t="str">
        <f>RIGHT(Table2[[#This Row],[Category and Sub-Category]],LEN(Table2[[#This Row],[Category and Sub-Category]])-FIND("/",Table2[[#This Row],[Category and Sub-Category]],1))</f>
        <v>plays</v>
      </c>
      <c r="S3826" s="13">
        <f>(((Table2[[#This Row],[launched_at]]/60)/60)/24)+DATE(1970,1,1)</f>
        <v>42571.626192129625</v>
      </c>
      <c r="T3826" s="13">
        <f>(((Table2[[#This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Table2[[#This Row],[pledged]]/Table2[[#This Row],[goal]]</f>
        <v>1.0542</v>
      </c>
      <c r="P3827" s="8">
        <f>Table2[[#This Row],[pledged]]/Table2[[#This Row],[backers_count]]</f>
        <v>107.57142857142857</v>
      </c>
      <c r="Q3827" t="str">
        <f>LEFT(Table2[[#This Row],[Category and Sub-Category]],FIND("/",Table2[[#This Row],[Category and Sub-Category]],1)-1)</f>
        <v>theater</v>
      </c>
      <c r="R3827" t="str">
        <f>RIGHT(Table2[[#This Row],[Category and Sub-Category]],LEN(Table2[[#This Row],[Category and Sub-Category]])-FIND("/",Table2[[#This Row],[Category and Sub-Category]],1))</f>
        <v>plays</v>
      </c>
      <c r="S3827" s="13">
        <f>(((Table2[[#This Row],[launched_at]]/60)/60)/24)+DATE(1970,1,1)</f>
        <v>42151.069606481484</v>
      </c>
      <c r="T3827" s="13">
        <f>(((Table2[[#This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Table2[[#This Row],[pledged]]/Table2[[#This Row],[goal]]</f>
        <v>1.1916666666666667</v>
      </c>
      <c r="P3828" s="8">
        <f>Table2[[#This Row],[pledged]]/Table2[[#This Row],[backers_count]]</f>
        <v>27.5</v>
      </c>
      <c r="Q3828" t="str">
        <f>LEFT(Table2[[#This Row],[Category and Sub-Category]],FIND("/",Table2[[#This Row],[Category and Sub-Category]],1)-1)</f>
        <v>theater</v>
      </c>
      <c r="R3828" t="str">
        <f>RIGHT(Table2[[#This Row],[Category and Sub-Category]],LEN(Table2[[#This Row],[Category and Sub-Category]])-FIND("/",Table2[[#This Row],[Category and Sub-Category]],1))</f>
        <v>plays</v>
      </c>
      <c r="S3828" s="13">
        <f>(((Table2[[#This Row],[launched_at]]/60)/60)/24)+DATE(1970,1,1)</f>
        <v>42101.423541666663</v>
      </c>
      <c r="T3828" s="13">
        <f>(((Table2[[#This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Table2[[#This Row],[pledged]]/Table2[[#This Row],[goal]]</f>
        <v>1.5266666666666666</v>
      </c>
      <c r="P3829" s="8">
        <f>Table2[[#This Row],[pledged]]/Table2[[#This Row],[backers_count]]</f>
        <v>70.461538461538467</v>
      </c>
      <c r="Q3829" t="str">
        <f>LEFT(Table2[[#This Row],[Category and Sub-Category]],FIND("/",Table2[[#This Row],[Category and Sub-Category]],1)-1)</f>
        <v>theater</v>
      </c>
      <c r="R3829" t="str">
        <f>RIGHT(Table2[[#This Row],[Category and Sub-Category]],LEN(Table2[[#This Row],[Category and Sub-Category]])-FIND("/",Table2[[#This Row],[Category and Sub-Category]],1))</f>
        <v>plays</v>
      </c>
      <c r="S3829" s="13">
        <f>(((Table2[[#This Row],[launched_at]]/60)/60)/24)+DATE(1970,1,1)</f>
        <v>42034.928252314814</v>
      </c>
      <c r="T3829" s="13">
        <f>(((Table2[[#This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Table2[[#This Row],[pledged]]/Table2[[#This Row],[goal]]</f>
        <v>1</v>
      </c>
      <c r="P3830" s="8">
        <f>Table2[[#This Row],[pledged]]/Table2[[#This Row],[backers_count]]</f>
        <v>178.57142857142858</v>
      </c>
      <c r="Q3830" t="str">
        <f>LEFT(Table2[[#This Row],[Category and Sub-Category]],FIND("/",Table2[[#This Row],[Category and Sub-Category]],1)-1)</f>
        <v>theater</v>
      </c>
      <c r="R3830" t="str">
        <f>RIGHT(Table2[[#This Row],[Category and Sub-Category]],LEN(Table2[[#This Row],[Category and Sub-Category]])-FIND("/",Table2[[#This Row],[Category and Sub-Category]],1))</f>
        <v>plays</v>
      </c>
      <c r="S3830" s="13">
        <f>(((Table2[[#This Row],[launched_at]]/60)/60)/24)+DATE(1970,1,1)</f>
        <v>41944.527627314819</v>
      </c>
      <c r="T3830" s="13">
        <f>(((Table2[[#This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Table2[[#This Row],[pledged]]/Table2[[#This Row],[goal]]</f>
        <v>1.002</v>
      </c>
      <c r="P3831" s="8">
        <f>Table2[[#This Row],[pledged]]/Table2[[#This Row],[backers_count]]</f>
        <v>62.625</v>
      </c>
      <c r="Q3831" t="str">
        <f>LEFT(Table2[[#This Row],[Category and Sub-Category]],FIND("/",Table2[[#This Row],[Category and Sub-Category]],1)-1)</f>
        <v>theater</v>
      </c>
      <c r="R3831" t="str">
        <f>RIGHT(Table2[[#This Row],[Category and Sub-Category]],LEN(Table2[[#This Row],[Category and Sub-Category]])-FIND("/",Table2[[#This Row],[Category and Sub-Category]],1))</f>
        <v>plays</v>
      </c>
      <c r="S3831" s="13">
        <f>(((Table2[[#This Row],[launched_at]]/60)/60)/24)+DATE(1970,1,1)</f>
        <v>42593.865405092598</v>
      </c>
      <c r="T3831" s="13">
        <f>(((Table2[[#This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Table2[[#This Row],[pledged]]/Table2[[#This Row],[goal]]</f>
        <v>2.25</v>
      </c>
      <c r="P3832" s="8">
        <f>Table2[[#This Row],[pledged]]/Table2[[#This Row],[backers_count]]</f>
        <v>75</v>
      </c>
      <c r="Q3832" t="str">
        <f>LEFT(Table2[[#This Row],[Category and Sub-Category]],FIND("/",Table2[[#This Row],[Category and Sub-Category]],1)-1)</f>
        <v>theater</v>
      </c>
      <c r="R3832" t="str">
        <f>RIGHT(Table2[[#This Row],[Category and Sub-Category]],LEN(Table2[[#This Row],[Category and Sub-Category]])-FIND("/",Table2[[#This Row],[Category and Sub-Category]],1))</f>
        <v>plays</v>
      </c>
      <c r="S3832" s="13">
        <f>(((Table2[[#This Row],[launched_at]]/60)/60)/24)+DATE(1970,1,1)</f>
        <v>42503.740868055553</v>
      </c>
      <c r="T3832" s="13">
        <f>(((Table2[[#This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Table2[[#This Row],[pledged]]/Table2[[#This Row],[goal]]</f>
        <v>1.0602199999999999</v>
      </c>
      <c r="P3833" s="8">
        <f>Table2[[#This Row],[pledged]]/Table2[[#This Row],[backers_count]]</f>
        <v>58.901111111111113</v>
      </c>
      <c r="Q3833" t="str">
        <f>LEFT(Table2[[#This Row],[Category and Sub-Category]],FIND("/",Table2[[#This Row],[Category and Sub-Category]],1)-1)</f>
        <v>theater</v>
      </c>
      <c r="R3833" t="str">
        <f>RIGHT(Table2[[#This Row],[Category and Sub-Category]],LEN(Table2[[#This Row],[Category and Sub-Category]])-FIND("/",Table2[[#This Row],[Category and Sub-Category]],1))</f>
        <v>plays</v>
      </c>
      <c r="S3833" s="13">
        <f>(((Table2[[#This Row],[launched_at]]/60)/60)/24)+DATE(1970,1,1)</f>
        <v>41927.848900462966</v>
      </c>
      <c r="T3833" s="13">
        <f>(((Table2[[#This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Table2[[#This Row],[pledged]]/Table2[[#This Row],[goal]]</f>
        <v>1.0466666666666666</v>
      </c>
      <c r="P3834" s="8">
        <f>Table2[[#This Row],[pledged]]/Table2[[#This Row],[backers_count]]</f>
        <v>139.55555555555554</v>
      </c>
      <c r="Q3834" t="str">
        <f>LEFT(Table2[[#This Row],[Category and Sub-Category]],FIND("/",Table2[[#This Row],[Category and Sub-Category]],1)-1)</f>
        <v>theater</v>
      </c>
      <c r="R3834" t="str">
        <f>RIGHT(Table2[[#This Row],[Category and Sub-Category]],LEN(Table2[[#This Row],[Category and Sub-Category]])-FIND("/",Table2[[#This Row],[Category and Sub-Category]],1))</f>
        <v>plays</v>
      </c>
      <c r="S3834" s="13">
        <f>(((Table2[[#This Row],[launched_at]]/60)/60)/24)+DATE(1970,1,1)</f>
        <v>42375.114988425921</v>
      </c>
      <c r="T3834" s="13">
        <f>(((Table2[[#This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Table2[[#This Row],[pledged]]/Table2[[#This Row],[goal]]</f>
        <v>1.1666666666666667</v>
      </c>
      <c r="P3835" s="8">
        <f>Table2[[#This Row],[pledged]]/Table2[[#This Row],[backers_count]]</f>
        <v>70</v>
      </c>
      <c r="Q3835" t="str">
        <f>LEFT(Table2[[#This Row],[Category and Sub-Category]],FIND("/",Table2[[#This Row],[Category and Sub-Category]],1)-1)</f>
        <v>theater</v>
      </c>
      <c r="R3835" t="str">
        <f>RIGHT(Table2[[#This Row],[Category and Sub-Category]],LEN(Table2[[#This Row],[Category and Sub-Category]])-FIND("/",Table2[[#This Row],[Category and Sub-Category]],1))</f>
        <v>plays</v>
      </c>
      <c r="S3835" s="13">
        <f>(((Table2[[#This Row],[launched_at]]/60)/60)/24)+DATE(1970,1,1)</f>
        <v>41963.872361111105</v>
      </c>
      <c r="T3835" s="13">
        <f>(((Table2[[#This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Table2[[#This Row],[pledged]]/Table2[[#This Row],[goal]]</f>
        <v>1.0903333333333334</v>
      </c>
      <c r="P3836" s="8">
        <f>Table2[[#This Row],[pledged]]/Table2[[#This Row],[backers_count]]</f>
        <v>57.385964912280699</v>
      </c>
      <c r="Q3836" t="str">
        <f>LEFT(Table2[[#This Row],[Category and Sub-Category]],FIND("/",Table2[[#This Row],[Category and Sub-Category]],1)-1)</f>
        <v>theater</v>
      </c>
      <c r="R3836" t="str">
        <f>RIGHT(Table2[[#This Row],[Category and Sub-Category]],LEN(Table2[[#This Row],[Category and Sub-Category]])-FIND("/",Table2[[#This Row],[Category and Sub-Category]],1))</f>
        <v>plays</v>
      </c>
      <c r="S3836" s="13">
        <f>(((Table2[[#This Row],[launched_at]]/60)/60)/24)+DATE(1970,1,1)</f>
        <v>42143.445219907408</v>
      </c>
      <c r="T3836" s="13">
        <f>(((Table2[[#This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Table2[[#This Row],[pledged]]/Table2[[#This Row],[goal]]</f>
        <v>1.6</v>
      </c>
      <c r="P3837" s="8">
        <f>Table2[[#This Row],[pledged]]/Table2[[#This Row],[backers_count]]</f>
        <v>40</v>
      </c>
      <c r="Q3837" t="str">
        <f>LEFT(Table2[[#This Row],[Category and Sub-Category]],FIND("/",Table2[[#This Row],[Category and Sub-Category]],1)-1)</f>
        <v>theater</v>
      </c>
      <c r="R3837" t="str">
        <f>RIGHT(Table2[[#This Row],[Category and Sub-Category]],LEN(Table2[[#This Row],[Category and Sub-Category]])-FIND("/",Table2[[#This Row],[Category and Sub-Category]],1))</f>
        <v>plays</v>
      </c>
      <c r="S3837" s="13">
        <f>(((Table2[[#This Row],[launched_at]]/60)/60)/24)+DATE(1970,1,1)</f>
        <v>42460.94222222222</v>
      </c>
      <c r="T3837" s="13">
        <f>(((Table2[[#This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Table2[[#This Row],[pledged]]/Table2[[#This Row],[goal]]</f>
        <v>1.125</v>
      </c>
      <c r="P3838" s="8">
        <f>Table2[[#This Row],[pledged]]/Table2[[#This Row],[backers_count]]</f>
        <v>64.285714285714292</v>
      </c>
      <c r="Q3838" t="str">
        <f>LEFT(Table2[[#This Row],[Category and Sub-Category]],FIND("/",Table2[[#This Row],[Category and Sub-Category]],1)-1)</f>
        <v>theater</v>
      </c>
      <c r="R3838" t="str">
        <f>RIGHT(Table2[[#This Row],[Category and Sub-Category]],LEN(Table2[[#This Row],[Category and Sub-Category]])-FIND("/",Table2[[#This Row],[Category and Sub-Category]],1))</f>
        <v>plays</v>
      </c>
      <c r="S3838" s="13">
        <f>(((Table2[[#This Row],[launched_at]]/60)/60)/24)+DATE(1970,1,1)</f>
        <v>42553.926527777774</v>
      </c>
      <c r="T3838" s="13">
        <f>(((Table2[[#This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Table2[[#This Row],[pledged]]/Table2[[#This Row],[goal]]</f>
        <v>1.0209999999999999</v>
      </c>
      <c r="P3839" s="8">
        <f>Table2[[#This Row],[pledged]]/Table2[[#This Row],[backers_count]]</f>
        <v>120.11764705882354</v>
      </c>
      <c r="Q3839" t="str">
        <f>LEFT(Table2[[#This Row],[Category and Sub-Category]],FIND("/",Table2[[#This Row],[Category and Sub-Category]],1)-1)</f>
        <v>theater</v>
      </c>
      <c r="R3839" t="str">
        <f>RIGHT(Table2[[#This Row],[Category and Sub-Category]],LEN(Table2[[#This Row],[Category and Sub-Category]])-FIND("/",Table2[[#This Row],[Category and Sub-Category]],1))</f>
        <v>plays</v>
      </c>
      <c r="S3839" s="13">
        <f>(((Table2[[#This Row],[launched_at]]/60)/60)/24)+DATE(1970,1,1)</f>
        <v>42152.765717592592</v>
      </c>
      <c r="T3839" s="13">
        <f>(((Table2[[#This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Table2[[#This Row],[pledged]]/Table2[[#This Row],[goal]]</f>
        <v>1.00824</v>
      </c>
      <c r="P3840" s="8">
        <f>Table2[[#This Row],[pledged]]/Table2[[#This Row],[backers_count]]</f>
        <v>1008.24</v>
      </c>
      <c r="Q3840" t="str">
        <f>LEFT(Table2[[#This Row],[Category and Sub-Category]],FIND("/",Table2[[#This Row],[Category and Sub-Category]],1)-1)</f>
        <v>theater</v>
      </c>
      <c r="R3840" t="str">
        <f>RIGHT(Table2[[#This Row],[Category and Sub-Category]],LEN(Table2[[#This Row],[Category and Sub-Category]])-FIND("/",Table2[[#This Row],[Category and Sub-Category]],1))</f>
        <v>plays</v>
      </c>
      <c r="S3840" s="13">
        <f>(((Table2[[#This Row],[launched_at]]/60)/60)/24)+DATE(1970,1,1)</f>
        <v>42116.710752314815</v>
      </c>
      <c r="T3840" s="13">
        <f>(((Table2[[#This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Table2[[#This Row],[pledged]]/Table2[[#This Row],[goal]]</f>
        <v>1.0125</v>
      </c>
      <c r="P3841" s="8">
        <f>Table2[[#This Row],[pledged]]/Table2[[#This Row],[backers_count]]</f>
        <v>63.28125</v>
      </c>
      <c r="Q3841" t="str">
        <f>LEFT(Table2[[#This Row],[Category and Sub-Category]],FIND("/",Table2[[#This Row],[Category and Sub-Category]],1)-1)</f>
        <v>theater</v>
      </c>
      <c r="R3841" t="str">
        <f>RIGHT(Table2[[#This Row],[Category and Sub-Category]],LEN(Table2[[#This Row],[Category and Sub-Category]])-FIND("/",Table2[[#This Row],[Category and Sub-Category]],1))</f>
        <v>plays</v>
      </c>
      <c r="S3841" s="13">
        <f>(((Table2[[#This Row],[launched_at]]/60)/60)/24)+DATE(1970,1,1)</f>
        <v>42155.142638888887</v>
      </c>
      <c r="T3841" s="13">
        <f>(((Table2[[#This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Table2[[#This Row],[pledged]]/Table2[[#This Row],[goal]]</f>
        <v>65</v>
      </c>
      <c r="P3842" s="8">
        <f>Table2[[#This Row],[pledged]]/Table2[[#This Row],[backers_count]]</f>
        <v>21.666666666666668</v>
      </c>
      <c r="Q3842" t="str">
        <f>LEFT(Table2[[#This Row],[Category and Sub-Category]],FIND("/",Table2[[#This Row],[Category and Sub-Category]],1)-1)</f>
        <v>theater</v>
      </c>
      <c r="R3842" t="str">
        <f>RIGHT(Table2[[#This Row],[Category and Sub-Category]],LEN(Table2[[#This Row],[Category and Sub-Category]])-FIND("/",Table2[[#This Row],[Category and Sub-Category]],1))</f>
        <v>plays</v>
      </c>
      <c r="S3842" s="13">
        <f>(((Table2[[#This Row],[launched_at]]/60)/60)/24)+DATE(1970,1,1)</f>
        <v>42432.701724537037</v>
      </c>
      <c r="T3842" s="13">
        <f>(((Table2[[#This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Table2[[#This Row],[pledged]]/Table2[[#This Row],[goal]]</f>
        <v>8.72E-2</v>
      </c>
      <c r="P3843" s="8">
        <f>Table2[[#This Row],[pledged]]/Table2[[#This Row],[backers_count]]</f>
        <v>25.647058823529413</v>
      </c>
      <c r="Q3843" t="str">
        <f>LEFT(Table2[[#This Row],[Category and Sub-Category]],FIND("/",Table2[[#This Row],[Category and Sub-Category]],1)-1)</f>
        <v>theater</v>
      </c>
      <c r="R3843" t="str">
        <f>RIGHT(Table2[[#This Row],[Category and Sub-Category]],LEN(Table2[[#This Row],[Category and Sub-Category]])-FIND("/",Table2[[#This Row],[Category and Sub-Category]],1))</f>
        <v>plays</v>
      </c>
      <c r="S3843" s="13">
        <f>(((Table2[[#This Row],[launched_at]]/60)/60)/24)+DATE(1970,1,1)</f>
        <v>41780.785729166666</v>
      </c>
      <c r="T3843" s="13">
        <f>(((Table2[[#This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Table2[[#This Row],[pledged]]/Table2[[#This Row],[goal]]</f>
        <v>0.21940000000000001</v>
      </c>
      <c r="P3844" s="8">
        <f>Table2[[#This Row],[pledged]]/Table2[[#This Row],[backers_count]]</f>
        <v>47.695652173913047</v>
      </c>
      <c r="Q3844" t="str">
        <f>LEFT(Table2[[#This Row],[Category and Sub-Category]],FIND("/",Table2[[#This Row],[Category and Sub-Category]],1)-1)</f>
        <v>theater</v>
      </c>
      <c r="R3844" t="str">
        <f>RIGHT(Table2[[#This Row],[Category and Sub-Category]],LEN(Table2[[#This Row],[Category and Sub-Category]])-FIND("/",Table2[[#This Row],[Category and Sub-Category]],1))</f>
        <v>plays</v>
      </c>
      <c r="S3844" s="13">
        <f>(((Table2[[#This Row],[launched_at]]/60)/60)/24)+DATE(1970,1,1)</f>
        <v>41740.493657407409</v>
      </c>
      <c r="T3844" s="13">
        <f>(((Table2[[#This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Table2[[#This Row],[pledged]]/Table2[[#This Row],[goal]]</f>
        <v>0.21299999999999999</v>
      </c>
      <c r="P3845" s="8">
        <f>Table2[[#This Row],[pledged]]/Table2[[#This Row],[backers_count]]</f>
        <v>56.05263157894737</v>
      </c>
      <c r="Q3845" t="str">
        <f>LEFT(Table2[[#This Row],[Category and Sub-Category]],FIND("/",Table2[[#This Row],[Category and Sub-Category]],1)-1)</f>
        <v>theater</v>
      </c>
      <c r="R3845" t="str">
        <f>RIGHT(Table2[[#This Row],[Category and Sub-Category]],LEN(Table2[[#This Row],[Category and Sub-Category]])-FIND("/",Table2[[#This Row],[Category and Sub-Category]],1))</f>
        <v>plays</v>
      </c>
      <c r="S3845" s="13">
        <f>(((Table2[[#This Row],[launched_at]]/60)/60)/24)+DATE(1970,1,1)</f>
        <v>41766.072500000002</v>
      </c>
      <c r="T3845" s="13">
        <f>(((Table2[[#This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Table2[[#This Row],[pledged]]/Table2[[#This Row],[goal]]</f>
        <v>0.41489795918367345</v>
      </c>
      <c r="P3846" s="8">
        <f>Table2[[#This Row],[pledged]]/Table2[[#This Row],[backers_count]]</f>
        <v>81.319999999999993</v>
      </c>
      <c r="Q3846" t="str">
        <f>LEFT(Table2[[#This Row],[Category and Sub-Category]],FIND("/",Table2[[#This Row],[Category and Sub-Category]],1)-1)</f>
        <v>theater</v>
      </c>
      <c r="R3846" t="str">
        <f>RIGHT(Table2[[#This Row],[Category and Sub-Category]],LEN(Table2[[#This Row],[Category and Sub-Category]])-FIND("/",Table2[[#This Row],[Category and Sub-Category]],1))</f>
        <v>plays</v>
      </c>
      <c r="S3846" s="13">
        <f>(((Table2[[#This Row],[launched_at]]/60)/60)/24)+DATE(1970,1,1)</f>
        <v>41766.617291666669</v>
      </c>
      <c r="T3846" s="13">
        <f>(((Table2[[#This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Table2[[#This Row],[pledged]]/Table2[[#This Row],[goal]]</f>
        <v>2.1049999999999999E-2</v>
      </c>
      <c r="P3847" s="8">
        <f>Table2[[#This Row],[pledged]]/Table2[[#This Row],[backers_count]]</f>
        <v>70.166666666666671</v>
      </c>
      <c r="Q3847" t="str">
        <f>LEFT(Table2[[#This Row],[Category and Sub-Category]],FIND("/",Table2[[#This Row],[Category and Sub-Category]],1)-1)</f>
        <v>theater</v>
      </c>
      <c r="R3847" t="str">
        <f>RIGHT(Table2[[#This Row],[Category and Sub-Category]],LEN(Table2[[#This Row],[Category and Sub-Category]])-FIND("/",Table2[[#This Row],[Category and Sub-Category]],1))</f>
        <v>plays</v>
      </c>
      <c r="S3847" s="13">
        <f>(((Table2[[#This Row],[launched_at]]/60)/60)/24)+DATE(1970,1,1)</f>
        <v>42248.627013888887</v>
      </c>
      <c r="T3847" s="13">
        <f>(((Table2[[#This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Table2[[#This Row],[pledged]]/Table2[[#This Row],[goal]]</f>
        <v>2.7E-2</v>
      </c>
      <c r="P3848" s="8">
        <f>Table2[[#This Row],[pledged]]/Table2[[#This Row],[backers_count]]</f>
        <v>23.625</v>
      </c>
      <c r="Q3848" t="str">
        <f>LEFT(Table2[[#This Row],[Category and Sub-Category]],FIND("/",Table2[[#This Row],[Category and Sub-Category]],1)-1)</f>
        <v>theater</v>
      </c>
      <c r="R3848" t="str">
        <f>RIGHT(Table2[[#This Row],[Category and Sub-Category]],LEN(Table2[[#This Row],[Category and Sub-Category]])-FIND("/",Table2[[#This Row],[Category and Sub-Category]],1))</f>
        <v>plays</v>
      </c>
      <c r="S3848" s="13">
        <f>(((Table2[[#This Row],[launched_at]]/60)/60)/24)+DATE(1970,1,1)</f>
        <v>41885.221550925926</v>
      </c>
      <c r="T3848" s="13">
        <f>(((Table2[[#This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Table2[[#This Row],[pledged]]/Table2[[#This Row],[goal]]</f>
        <v>0.16161904761904761</v>
      </c>
      <c r="P3849" s="8">
        <f>Table2[[#This Row],[pledged]]/Table2[[#This Row],[backers_count]]</f>
        <v>188.55555555555554</v>
      </c>
      <c r="Q3849" t="str">
        <f>LEFT(Table2[[#This Row],[Category and Sub-Category]],FIND("/",Table2[[#This Row],[Category and Sub-Category]],1)-1)</f>
        <v>theater</v>
      </c>
      <c r="R3849" t="str">
        <f>RIGHT(Table2[[#This Row],[Category and Sub-Category]],LEN(Table2[[#This Row],[Category and Sub-Category]])-FIND("/",Table2[[#This Row],[Category and Sub-Category]],1))</f>
        <v>plays</v>
      </c>
      <c r="S3849" s="13">
        <f>(((Table2[[#This Row],[launched_at]]/60)/60)/24)+DATE(1970,1,1)</f>
        <v>42159.224432870367</v>
      </c>
      <c r="T3849" s="13">
        <f>(((Table2[[#This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Table2[[#This Row],[pledged]]/Table2[[#This Row],[goal]]</f>
        <v>0.16376923076923078</v>
      </c>
      <c r="P3850" s="8">
        <f>Table2[[#This Row],[pledged]]/Table2[[#This Row],[backers_count]]</f>
        <v>49.511627906976742</v>
      </c>
      <c r="Q3850" t="str">
        <f>LEFT(Table2[[#This Row],[Category and Sub-Category]],FIND("/",Table2[[#This Row],[Category and Sub-Category]],1)-1)</f>
        <v>theater</v>
      </c>
      <c r="R3850" t="str">
        <f>RIGHT(Table2[[#This Row],[Category and Sub-Category]],LEN(Table2[[#This Row],[Category and Sub-Category]])-FIND("/",Table2[[#This Row],[Category and Sub-Category]],1))</f>
        <v>plays</v>
      </c>
      <c r="S3850" s="13">
        <f>(((Table2[[#This Row],[launched_at]]/60)/60)/24)+DATE(1970,1,1)</f>
        <v>42265.817002314812</v>
      </c>
      <c r="T3850" s="13">
        <f>(((Table2[[#This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Table2[[#This Row],[pledged]]/Table2[[#This Row],[goal]]</f>
        <v>7.0433333333333334E-2</v>
      </c>
      <c r="P3851" s="8">
        <f>Table2[[#This Row],[pledged]]/Table2[[#This Row],[backers_count]]</f>
        <v>75.464285714285708</v>
      </c>
      <c r="Q3851" t="str">
        <f>LEFT(Table2[[#This Row],[Category and Sub-Category]],FIND("/",Table2[[#This Row],[Category and Sub-Category]],1)-1)</f>
        <v>theater</v>
      </c>
      <c r="R3851" t="str">
        <f>RIGHT(Table2[[#This Row],[Category and Sub-Category]],LEN(Table2[[#This Row],[Category and Sub-Category]])-FIND("/",Table2[[#This Row],[Category and Sub-Category]],1))</f>
        <v>plays</v>
      </c>
      <c r="S3851" s="13">
        <f>(((Table2[[#This Row],[launched_at]]/60)/60)/24)+DATE(1970,1,1)</f>
        <v>42136.767175925925</v>
      </c>
      <c r="T3851" s="13">
        <f>(((Table2[[#This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Table2[[#This Row],[pledged]]/Table2[[#This Row],[goal]]</f>
        <v>3.7999999999999999E-2</v>
      </c>
      <c r="P3852" s="8">
        <f>Table2[[#This Row],[pledged]]/Table2[[#This Row],[backers_count]]</f>
        <v>9.5</v>
      </c>
      <c r="Q3852" t="str">
        <f>LEFT(Table2[[#This Row],[Category and Sub-Category]],FIND("/",Table2[[#This Row],[Category and Sub-Category]],1)-1)</f>
        <v>theater</v>
      </c>
      <c r="R3852" t="str">
        <f>RIGHT(Table2[[#This Row],[Category and Sub-Category]],LEN(Table2[[#This Row],[Category and Sub-Category]])-FIND("/",Table2[[#This Row],[Category and Sub-Category]],1))</f>
        <v>plays</v>
      </c>
      <c r="S3852" s="13">
        <f>(((Table2[[#This Row],[launched_at]]/60)/60)/24)+DATE(1970,1,1)</f>
        <v>41975.124340277776</v>
      </c>
      <c r="T3852" s="13">
        <f>(((Table2[[#This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Table2[[#This Row],[pledged]]/Table2[[#This Row],[goal]]</f>
        <v>0.34079999999999999</v>
      </c>
      <c r="P3853" s="8">
        <f>Table2[[#This Row],[pledged]]/Table2[[#This Row],[backers_count]]</f>
        <v>35.5</v>
      </c>
      <c r="Q3853" t="str">
        <f>LEFT(Table2[[#This Row],[Category and Sub-Category]],FIND("/",Table2[[#This Row],[Category and Sub-Category]],1)-1)</f>
        <v>theater</v>
      </c>
      <c r="R3853" t="str">
        <f>RIGHT(Table2[[#This Row],[Category and Sub-Category]],LEN(Table2[[#This Row],[Category and Sub-Category]])-FIND("/",Table2[[#This Row],[Category and Sub-Category]],1))</f>
        <v>plays</v>
      </c>
      <c r="S3853" s="13">
        <f>(((Table2[[#This Row],[launched_at]]/60)/60)/24)+DATE(1970,1,1)</f>
        <v>42172.439571759256</v>
      </c>
      <c r="T3853" s="13">
        <f>(((Table2[[#This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Table2[[#This Row],[pledged]]/Table2[[#This Row],[goal]]</f>
        <v>2E-3</v>
      </c>
      <c r="P3854" s="8">
        <f>Table2[[#This Row],[pledged]]/Table2[[#This Row],[backers_count]]</f>
        <v>10</v>
      </c>
      <c r="Q3854" t="str">
        <f>LEFT(Table2[[#This Row],[Category and Sub-Category]],FIND("/",Table2[[#This Row],[Category and Sub-Category]],1)-1)</f>
        <v>theater</v>
      </c>
      <c r="R3854" t="str">
        <f>RIGHT(Table2[[#This Row],[Category and Sub-Category]],LEN(Table2[[#This Row],[Category and Sub-Category]])-FIND("/",Table2[[#This Row],[Category and Sub-Category]],1))</f>
        <v>plays</v>
      </c>
      <c r="S3854" s="13">
        <f>(((Table2[[#This Row],[launched_at]]/60)/60)/24)+DATE(1970,1,1)</f>
        <v>42065.190694444449</v>
      </c>
      <c r="T3854" s="13">
        <f>(((Table2[[#This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Table2[[#This Row],[pledged]]/Table2[[#This Row],[goal]]</f>
        <v>2.5999999999999998E-4</v>
      </c>
      <c r="P3855" s="8">
        <f>Table2[[#This Row],[pledged]]/Table2[[#This Row],[backers_count]]</f>
        <v>13</v>
      </c>
      <c r="Q3855" t="str">
        <f>LEFT(Table2[[#This Row],[Category and Sub-Category]],FIND("/",Table2[[#This Row],[Category and Sub-Category]],1)-1)</f>
        <v>theater</v>
      </c>
      <c r="R3855" t="str">
        <f>RIGHT(Table2[[#This Row],[Category and Sub-Category]],LEN(Table2[[#This Row],[Category and Sub-Category]])-FIND("/",Table2[[#This Row],[Category and Sub-Category]],1))</f>
        <v>plays</v>
      </c>
      <c r="S3855" s="13">
        <f>(((Table2[[#This Row],[launched_at]]/60)/60)/24)+DATE(1970,1,1)</f>
        <v>41848.84002314815</v>
      </c>
      <c r="T3855" s="13">
        <f>(((Table2[[#This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Table2[[#This Row],[pledged]]/Table2[[#This Row],[goal]]</f>
        <v>0.16254545454545455</v>
      </c>
      <c r="P3856" s="8">
        <f>Table2[[#This Row],[pledged]]/Table2[[#This Row],[backers_count]]</f>
        <v>89.4</v>
      </c>
      <c r="Q3856" t="str">
        <f>LEFT(Table2[[#This Row],[Category and Sub-Category]],FIND("/",Table2[[#This Row],[Category and Sub-Category]],1)-1)</f>
        <v>theater</v>
      </c>
      <c r="R3856" t="str">
        <f>RIGHT(Table2[[#This Row],[Category and Sub-Category]],LEN(Table2[[#This Row],[Category and Sub-Category]])-FIND("/",Table2[[#This Row],[Category and Sub-Category]],1))</f>
        <v>plays</v>
      </c>
      <c r="S3856" s="13">
        <f>(((Table2[[#This Row],[launched_at]]/60)/60)/24)+DATE(1970,1,1)</f>
        <v>42103.884930555556</v>
      </c>
      <c r="T3856" s="13">
        <f>(((Table2[[#This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Table2[[#This Row],[pledged]]/Table2[[#This Row],[goal]]</f>
        <v>2.5000000000000001E-2</v>
      </c>
      <c r="P3857" s="8">
        <f>Table2[[#This Row],[pledged]]/Table2[[#This Row],[backers_count]]</f>
        <v>25</v>
      </c>
      <c r="Q3857" t="str">
        <f>LEFT(Table2[[#This Row],[Category and Sub-Category]],FIND("/",Table2[[#This Row],[Category and Sub-Category]],1)-1)</f>
        <v>theater</v>
      </c>
      <c r="R3857" t="str">
        <f>RIGHT(Table2[[#This Row],[Category and Sub-Category]],LEN(Table2[[#This Row],[Category and Sub-Category]])-FIND("/",Table2[[#This Row],[Category and Sub-Category]],1))</f>
        <v>plays</v>
      </c>
      <c r="S3857" s="13">
        <f>(((Table2[[#This Row],[launched_at]]/60)/60)/24)+DATE(1970,1,1)</f>
        <v>42059.970729166671</v>
      </c>
      <c r="T3857" s="13">
        <f>(((Table2[[#This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Table2[[#This Row],[pledged]]/Table2[[#This Row],[goal]]</f>
        <v>2.0000000000000001E-4</v>
      </c>
      <c r="P3858" s="8">
        <f>Table2[[#This Row],[pledged]]/Table2[[#This Row],[backers_count]]</f>
        <v>1</v>
      </c>
      <c r="Q3858" t="str">
        <f>LEFT(Table2[[#This Row],[Category and Sub-Category]],FIND("/",Table2[[#This Row],[Category and Sub-Category]],1)-1)</f>
        <v>theater</v>
      </c>
      <c r="R3858" t="str">
        <f>RIGHT(Table2[[#This Row],[Category and Sub-Category]],LEN(Table2[[#This Row],[Category and Sub-Category]])-FIND("/",Table2[[#This Row],[Category and Sub-Category]],1))</f>
        <v>plays</v>
      </c>
      <c r="S3858" s="13">
        <f>(((Table2[[#This Row],[launched_at]]/60)/60)/24)+DATE(1970,1,1)</f>
        <v>42041.743090277778</v>
      </c>
      <c r="T3858" s="13">
        <f>(((Table2[[#This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Table2[[#This Row],[pledged]]/Table2[[#This Row],[goal]]</f>
        <v>5.1999999999999998E-2</v>
      </c>
      <c r="P3859" s="8">
        <f>Table2[[#This Row],[pledged]]/Table2[[#This Row],[backers_count]]</f>
        <v>65</v>
      </c>
      <c r="Q3859" t="str">
        <f>LEFT(Table2[[#This Row],[Category and Sub-Category]],FIND("/",Table2[[#This Row],[Category and Sub-Category]],1)-1)</f>
        <v>theater</v>
      </c>
      <c r="R3859" t="str">
        <f>RIGHT(Table2[[#This Row],[Category and Sub-Category]],LEN(Table2[[#This Row],[Category and Sub-Category]])-FIND("/",Table2[[#This Row],[Category and Sub-Category]],1))</f>
        <v>plays</v>
      </c>
      <c r="S3859" s="13">
        <f>(((Table2[[#This Row],[launched_at]]/60)/60)/24)+DATE(1970,1,1)</f>
        <v>41829.73715277778</v>
      </c>
      <c r="T3859" s="13">
        <f>(((Table2[[#This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Table2[[#This Row],[pledged]]/Table2[[#This Row],[goal]]</f>
        <v>0.02</v>
      </c>
      <c r="P3860" s="8">
        <f>Table2[[#This Row],[pledged]]/Table2[[#This Row],[backers_count]]</f>
        <v>10</v>
      </c>
      <c r="Q3860" t="str">
        <f>LEFT(Table2[[#This Row],[Category and Sub-Category]],FIND("/",Table2[[#This Row],[Category and Sub-Category]],1)-1)</f>
        <v>theater</v>
      </c>
      <c r="R3860" t="str">
        <f>RIGHT(Table2[[#This Row],[Category and Sub-Category]],LEN(Table2[[#This Row],[Category and Sub-Category]])-FIND("/",Table2[[#This Row],[Category and Sub-Category]],1))</f>
        <v>plays</v>
      </c>
      <c r="S3860" s="13">
        <f>(((Table2[[#This Row],[launched_at]]/60)/60)/24)+DATE(1970,1,1)</f>
        <v>42128.431064814817</v>
      </c>
      <c r="T3860" s="13">
        <f>(((Table2[[#This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Table2[[#This Row],[pledged]]/Table2[[#This Row],[goal]]</f>
        <v>4.0000000000000002E-4</v>
      </c>
      <c r="P3861" s="8">
        <f>Table2[[#This Row],[pledged]]/Table2[[#This Row],[backers_count]]</f>
        <v>1</v>
      </c>
      <c r="Q3861" t="str">
        <f>LEFT(Table2[[#This Row],[Category and Sub-Category]],FIND("/",Table2[[#This Row],[Category and Sub-Category]],1)-1)</f>
        <v>theater</v>
      </c>
      <c r="R3861" t="str">
        <f>RIGHT(Table2[[#This Row],[Category and Sub-Category]],LEN(Table2[[#This Row],[Category and Sub-Category]])-FIND("/",Table2[[#This Row],[Category and Sub-Category]],1))</f>
        <v>plays</v>
      </c>
      <c r="S3861" s="13">
        <f>(((Table2[[#This Row],[launched_at]]/60)/60)/24)+DATE(1970,1,1)</f>
        <v>41789.893599537041</v>
      </c>
      <c r="T3861" s="13">
        <f>(((Table2[[#This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Table2[[#This Row],[pledged]]/Table2[[#This Row],[goal]]</f>
        <v>0.17666666666666667</v>
      </c>
      <c r="P3862" s="8">
        <f>Table2[[#This Row],[pledged]]/Table2[[#This Row],[backers_count]]</f>
        <v>81.538461538461533</v>
      </c>
      <c r="Q3862" t="str">
        <f>LEFT(Table2[[#This Row],[Category and Sub-Category]],FIND("/",Table2[[#This Row],[Category and Sub-Category]],1)-1)</f>
        <v>theater</v>
      </c>
      <c r="R3862" t="str">
        <f>RIGHT(Table2[[#This Row],[Category and Sub-Category]],LEN(Table2[[#This Row],[Category and Sub-Category]])-FIND("/",Table2[[#This Row],[Category and Sub-Category]],1))</f>
        <v>plays</v>
      </c>
      <c r="S3862" s="13">
        <f>(((Table2[[#This Row],[launched_at]]/60)/60)/24)+DATE(1970,1,1)</f>
        <v>41833.660995370366</v>
      </c>
      <c r="T3862" s="13">
        <f>(((Table2[[#This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Table2[[#This Row],[pledged]]/Table2[[#This Row],[goal]]</f>
        <v>0.05</v>
      </c>
      <c r="P3863" s="8">
        <f>Table2[[#This Row],[pledged]]/Table2[[#This Row],[backers_count]]</f>
        <v>100</v>
      </c>
      <c r="Q3863" t="str">
        <f>LEFT(Table2[[#This Row],[Category and Sub-Category]],FIND("/",Table2[[#This Row],[Category and Sub-Category]],1)-1)</f>
        <v>theater</v>
      </c>
      <c r="R3863" t="str">
        <f>RIGHT(Table2[[#This Row],[Category and Sub-Category]],LEN(Table2[[#This Row],[Category and Sub-Category]])-FIND("/",Table2[[#This Row],[Category and Sub-Category]],1))</f>
        <v>plays</v>
      </c>
      <c r="S3863" s="13">
        <f>(((Table2[[#This Row],[launched_at]]/60)/60)/24)+DATE(1970,1,1)</f>
        <v>41914.590011574073</v>
      </c>
      <c r="T3863" s="13">
        <f>(((Table2[[#This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Table2[[#This Row],[pledged]]/Table2[[#This Row],[goal]]</f>
        <v>1.3333333333333334E-4</v>
      </c>
      <c r="P3864" s="8">
        <f>Table2[[#This Row],[pledged]]/Table2[[#This Row],[backers_count]]</f>
        <v>1</v>
      </c>
      <c r="Q3864" t="str">
        <f>LEFT(Table2[[#This Row],[Category and Sub-Category]],FIND("/",Table2[[#This Row],[Category and Sub-Category]],1)-1)</f>
        <v>theater</v>
      </c>
      <c r="R3864" t="str">
        <f>RIGHT(Table2[[#This Row],[Category and Sub-Category]],LEN(Table2[[#This Row],[Category and Sub-Category]])-FIND("/",Table2[[#This Row],[Category and Sub-Category]],1))</f>
        <v>plays</v>
      </c>
      <c r="S3864" s="13">
        <f>(((Table2[[#This Row],[launched_at]]/60)/60)/24)+DATE(1970,1,1)</f>
        <v>42611.261064814811</v>
      </c>
      <c r="T3864" s="13">
        <f>(((Table2[[#This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Table2[[#This Row],[pledged]]/Table2[[#This Row],[goal]]</f>
        <v>0</v>
      </c>
      <c r="P3865" s="8" t="e">
        <f>Table2[[#This Row],[pledged]]/Table2[[#This Row],[backers_count]]</f>
        <v>#DIV/0!</v>
      </c>
      <c r="Q3865" t="str">
        <f>LEFT(Table2[[#This Row],[Category and Sub-Category]],FIND("/",Table2[[#This Row],[Category and Sub-Category]],1)-1)</f>
        <v>theater</v>
      </c>
      <c r="R3865" t="str">
        <f>RIGHT(Table2[[#This Row],[Category and Sub-Category]],LEN(Table2[[#This Row],[Category and Sub-Category]])-FIND("/",Table2[[#This Row],[Category and Sub-Category]],1))</f>
        <v>plays</v>
      </c>
      <c r="S3865" s="13">
        <f>(((Table2[[#This Row],[launched_at]]/60)/60)/24)+DATE(1970,1,1)</f>
        <v>42253.633159722223</v>
      </c>
      <c r="T3865" s="13">
        <f>(((Table2[[#This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Table2[[#This Row],[pledged]]/Table2[[#This Row],[goal]]</f>
        <v>1.2E-2</v>
      </c>
      <c r="P3866" s="8">
        <f>Table2[[#This Row],[pledged]]/Table2[[#This Row],[backers_count]]</f>
        <v>20</v>
      </c>
      <c r="Q3866" t="str">
        <f>LEFT(Table2[[#This Row],[Category and Sub-Category]],FIND("/",Table2[[#This Row],[Category and Sub-Category]],1)-1)</f>
        <v>theater</v>
      </c>
      <c r="R3866" t="str">
        <f>RIGHT(Table2[[#This Row],[Category and Sub-Category]],LEN(Table2[[#This Row],[Category and Sub-Category]])-FIND("/",Table2[[#This Row],[Category and Sub-Category]],1))</f>
        <v>plays</v>
      </c>
      <c r="S3866" s="13">
        <f>(((Table2[[#This Row],[launched_at]]/60)/60)/24)+DATE(1970,1,1)</f>
        <v>42295.891828703709</v>
      </c>
      <c r="T3866" s="13">
        <f>(((Table2[[#This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Table2[[#This Row],[pledged]]/Table2[[#This Row],[goal]]</f>
        <v>0.26937422295897223</v>
      </c>
      <c r="P3867" s="8">
        <f>Table2[[#This Row],[pledged]]/Table2[[#This Row],[backers_count]]</f>
        <v>46.428571428571431</v>
      </c>
      <c r="Q3867" t="str">
        <f>LEFT(Table2[[#This Row],[Category and Sub-Category]],FIND("/",Table2[[#This Row],[Category and Sub-Category]],1)-1)</f>
        <v>theater</v>
      </c>
      <c r="R3867" t="str">
        <f>RIGHT(Table2[[#This Row],[Category and Sub-Category]],LEN(Table2[[#This Row],[Category and Sub-Category]])-FIND("/",Table2[[#This Row],[Category and Sub-Category]],1))</f>
        <v>plays</v>
      </c>
      <c r="S3867" s="13">
        <f>(((Table2[[#This Row],[launched_at]]/60)/60)/24)+DATE(1970,1,1)</f>
        <v>41841.651597222226</v>
      </c>
      <c r="T3867" s="13">
        <f>(((Table2[[#This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Table2[[#This Row],[pledged]]/Table2[[#This Row],[goal]]</f>
        <v>5.4999999999999997E-3</v>
      </c>
      <c r="P3868" s="8">
        <f>Table2[[#This Row],[pledged]]/Table2[[#This Row],[backers_count]]</f>
        <v>5.5</v>
      </c>
      <c r="Q3868" t="str">
        <f>LEFT(Table2[[#This Row],[Category and Sub-Category]],FIND("/",Table2[[#This Row],[Category and Sub-Category]],1)-1)</f>
        <v>theater</v>
      </c>
      <c r="R3868" t="str">
        <f>RIGHT(Table2[[#This Row],[Category and Sub-Category]],LEN(Table2[[#This Row],[Category and Sub-Category]])-FIND("/",Table2[[#This Row],[Category and Sub-Category]],1))</f>
        <v>plays</v>
      </c>
      <c r="S3868" s="13">
        <f>(((Table2[[#This Row],[launched_at]]/60)/60)/24)+DATE(1970,1,1)</f>
        <v>42402.947002314817</v>
      </c>
      <c r="T3868" s="13">
        <f>(((Table2[[#This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Table2[[#This Row],[pledged]]/Table2[[#This Row],[goal]]</f>
        <v>0.1255</v>
      </c>
      <c r="P3869" s="8">
        <f>Table2[[#This Row],[pledged]]/Table2[[#This Row],[backers_count]]</f>
        <v>50.2</v>
      </c>
      <c r="Q3869" t="str">
        <f>LEFT(Table2[[#This Row],[Category and Sub-Category]],FIND("/",Table2[[#This Row],[Category and Sub-Category]],1)-1)</f>
        <v>theater</v>
      </c>
      <c r="R3869" t="str">
        <f>RIGHT(Table2[[#This Row],[Category and Sub-Category]],LEN(Table2[[#This Row],[Category and Sub-Category]])-FIND("/",Table2[[#This Row],[Category and Sub-Category]],1))</f>
        <v>plays</v>
      </c>
      <c r="S3869" s="13">
        <f>(((Table2[[#This Row],[launched_at]]/60)/60)/24)+DATE(1970,1,1)</f>
        <v>42509.814108796301</v>
      </c>
      <c r="T3869" s="13">
        <f>(((Table2[[#This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Table2[[#This Row],[pledged]]/Table2[[#This Row],[goal]]</f>
        <v>2E-3</v>
      </c>
      <c r="P3870" s="8">
        <f>Table2[[#This Row],[pledged]]/Table2[[#This Row],[backers_count]]</f>
        <v>10</v>
      </c>
      <c r="Q3870" t="str">
        <f>LEFT(Table2[[#This Row],[Category and Sub-Category]],FIND("/",Table2[[#This Row],[Category and Sub-Category]],1)-1)</f>
        <v>theater</v>
      </c>
      <c r="R3870" t="str">
        <f>RIGHT(Table2[[#This Row],[Category and Sub-Category]],LEN(Table2[[#This Row],[Category and Sub-Category]])-FIND("/",Table2[[#This Row],[Category and Sub-Category]],1))</f>
        <v>musical</v>
      </c>
      <c r="S3870" s="13">
        <f>(((Table2[[#This Row],[launched_at]]/60)/60)/24)+DATE(1970,1,1)</f>
        <v>41865.659780092588</v>
      </c>
      <c r="T3870" s="13">
        <f>(((Table2[[#This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Table2[[#This Row],[pledged]]/Table2[[#This Row],[goal]]</f>
        <v>3.44748684310884E-2</v>
      </c>
      <c r="P3871" s="8">
        <f>Table2[[#This Row],[pledged]]/Table2[[#This Row],[backers_count]]</f>
        <v>30.133333333333333</v>
      </c>
      <c r="Q3871" t="str">
        <f>LEFT(Table2[[#This Row],[Category and Sub-Category]],FIND("/",Table2[[#This Row],[Category and Sub-Category]],1)-1)</f>
        <v>theater</v>
      </c>
      <c r="R3871" t="str">
        <f>RIGHT(Table2[[#This Row],[Category and Sub-Category]],LEN(Table2[[#This Row],[Category and Sub-Category]])-FIND("/",Table2[[#This Row],[Category and Sub-Category]],1))</f>
        <v>musical</v>
      </c>
      <c r="S3871" s="13">
        <f>(((Table2[[#This Row],[launched_at]]/60)/60)/24)+DATE(1970,1,1)</f>
        <v>42047.724444444444</v>
      </c>
      <c r="T3871" s="13">
        <f>(((Table2[[#This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Table2[[#This Row],[pledged]]/Table2[[#This Row],[goal]]</f>
        <v>0.15</v>
      </c>
      <c r="P3872" s="8">
        <f>Table2[[#This Row],[pledged]]/Table2[[#This Row],[backers_count]]</f>
        <v>150</v>
      </c>
      <c r="Q3872" t="str">
        <f>LEFT(Table2[[#This Row],[Category and Sub-Category]],FIND("/",Table2[[#This Row],[Category and Sub-Category]],1)-1)</f>
        <v>theater</v>
      </c>
      <c r="R3872" t="str">
        <f>RIGHT(Table2[[#This Row],[Category and Sub-Category]],LEN(Table2[[#This Row],[Category and Sub-Category]])-FIND("/",Table2[[#This Row],[Category and Sub-Category]],1))</f>
        <v>musical</v>
      </c>
      <c r="S3872" s="13">
        <f>(((Table2[[#This Row],[launched_at]]/60)/60)/24)+DATE(1970,1,1)</f>
        <v>41793.17219907407</v>
      </c>
      <c r="T3872" s="13">
        <f>(((Table2[[#This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Table2[[#This Row],[pledged]]/Table2[[#This Row],[goal]]</f>
        <v>2.6666666666666668E-2</v>
      </c>
      <c r="P3873" s="8">
        <f>Table2[[#This Row],[pledged]]/Table2[[#This Row],[backers_count]]</f>
        <v>13.333333333333334</v>
      </c>
      <c r="Q3873" t="str">
        <f>LEFT(Table2[[#This Row],[Category and Sub-Category]],FIND("/",Table2[[#This Row],[Category and Sub-Category]],1)-1)</f>
        <v>theater</v>
      </c>
      <c r="R3873" t="str">
        <f>RIGHT(Table2[[#This Row],[Category and Sub-Category]],LEN(Table2[[#This Row],[Category and Sub-Category]])-FIND("/",Table2[[#This Row],[Category and Sub-Category]],1))</f>
        <v>musical</v>
      </c>
      <c r="S3873" s="13">
        <f>(((Table2[[#This Row],[launched_at]]/60)/60)/24)+DATE(1970,1,1)</f>
        <v>42763.780671296292</v>
      </c>
      <c r="T3873" s="13">
        <f>(((Table2[[#This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Table2[[#This Row],[pledged]]/Table2[[#This Row],[goal]]</f>
        <v>0</v>
      </c>
      <c r="P3874" s="8" t="e">
        <f>Table2[[#This Row],[pledged]]/Table2[[#This Row],[backers_count]]</f>
        <v>#DIV/0!</v>
      </c>
      <c r="Q3874" t="str">
        <f>LEFT(Table2[[#This Row],[Category and Sub-Category]],FIND("/",Table2[[#This Row],[Category and Sub-Category]],1)-1)</f>
        <v>theater</v>
      </c>
      <c r="R3874" t="str">
        <f>RIGHT(Table2[[#This Row],[Category and Sub-Category]],LEN(Table2[[#This Row],[Category and Sub-Category]])-FIND("/",Table2[[#This Row],[Category and Sub-Category]],1))</f>
        <v>musical</v>
      </c>
      <c r="S3874" s="13">
        <f>(((Table2[[#This Row],[launched_at]]/60)/60)/24)+DATE(1970,1,1)</f>
        <v>42180.145787037036</v>
      </c>
      <c r="T3874" s="13">
        <f>(((Table2[[#This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Table2[[#This Row],[pledged]]/Table2[[#This Row],[goal]]</f>
        <v>0</v>
      </c>
      <c r="P3875" s="8" t="e">
        <f>Table2[[#This Row],[pledged]]/Table2[[#This Row],[backers_count]]</f>
        <v>#DIV/0!</v>
      </c>
      <c r="Q3875" t="str">
        <f>LEFT(Table2[[#This Row],[Category and Sub-Category]],FIND("/",Table2[[#This Row],[Category and Sub-Category]],1)-1)</f>
        <v>theater</v>
      </c>
      <c r="R3875" t="str">
        <f>RIGHT(Table2[[#This Row],[Category and Sub-Category]],LEN(Table2[[#This Row],[Category and Sub-Category]])-FIND("/",Table2[[#This Row],[Category and Sub-Category]],1))</f>
        <v>musical</v>
      </c>
      <c r="S3875" s="13">
        <f>(((Table2[[#This Row],[launched_at]]/60)/60)/24)+DATE(1970,1,1)</f>
        <v>42255.696006944447</v>
      </c>
      <c r="T3875" s="13">
        <f>(((Table2[[#This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Table2[[#This Row],[pledged]]/Table2[[#This Row],[goal]]</f>
        <v>0</v>
      </c>
      <c r="P3876" s="8" t="e">
        <f>Table2[[#This Row],[pledged]]/Table2[[#This Row],[backers_count]]</f>
        <v>#DIV/0!</v>
      </c>
      <c r="Q3876" t="str">
        <f>LEFT(Table2[[#This Row],[Category and Sub-Category]],FIND("/",Table2[[#This Row],[Category and Sub-Category]],1)-1)</f>
        <v>theater</v>
      </c>
      <c r="R3876" t="str">
        <f>RIGHT(Table2[[#This Row],[Category and Sub-Category]],LEN(Table2[[#This Row],[Category and Sub-Category]])-FIND("/",Table2[[#This Row],[Category and Sub-Category]],1))</f>
        <v>musical</v>
      </c>
      <c r="S3876" s="13">
        <f>(((Table2[[#This Row],[launched_at]]/60)/60)/24)+DATE(1970,1,1)</f>
        <v>42007.016458333332</v>
      </c>
      <c r="T3876" s="13">
        <f>(((Table2[[#This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Table2[[#This Row],[pledged]]/Table2[[#This Row],[goal]]</f>
        <v>0</v>
      </c>
      <c r="P3877" s="8" t="e">
        <f>Table2[[#This Row],[pledged]]/Table2[[#This Row],[backers_count]]</f>
        <v>#DIV/0!</v>
      </c>
      <c r="Q3877" t="str">
        <f>LEFT(Table2[[#This Row],[Category and Sub-Category]],FIND("/",Table2[[#This Row],[Category and Sub-Category]],1)-1)</f>
        <v>theater</v>
      </c>
      <c r="R3877" t="str">
        <f>RIGHT(Table2[[#This Row],[Category and Sub-Category]],LEN(Table2[[#This Row],[Category and Sub-Category]])-FIND("/",Table2[[#This Row],[Category and Sub-Category]],1))</f>
        <v>musical</v>
      </c>
      <c r="S3877" s="13">
        <f>(((Table2[[#This Row],[launched_at]]/60)/60)/24)+DATE(1970,1,1)</f>
        <v>42615.346817129626</v>
      </c>
      <c r="T3877" s="13">
        <f>(((Table2[[#This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Table2[[#This Row],[pledged]]/Table2[[#This Row],[goal]]</f>
        <v>0.52794871794871789</v>
      </c>
      <c r="P3878" s="8">
        <f>Table2[[#This Row],[pledged]]/Table2[[#This Row],[backers_count]]</f>
        <v>44.760869565217391</v>
      </c>
      <c r="Q3878" t="str">
        <f>LEFT(Table2[[#This Row],[Category and Sub-Category]],FIND("/",Table2[[#This Row],[Category and Sub-Category]],1)-1)</f>
        <v>theater</v>
      </c>
      <c r="R3878" t="str">
        <f>RIGHT(Table2[[#This Row],[Category and Sub-Category]],LEN(Table2[[#This Row],[Category and Sub-Category]])-FIND("/",Table2[[#This Row],[Category and Sub-Category]],1))</f>
        <v>musical</v>
      </c>
      <c r="S3878" s="13">
        <f>(((Table2[[#This Row],[launched_at]]/60)/60)/24)+DATE(1970,1,1)</f>
        <v>42372.624166666668</v>
      </c>
      <c r="T3878" s="13">
        <f>(((Table2[[#This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Table2[[#This Row],[pledged]]/Table2[[#This Row],[goal]]</f>
        <v>4.9639999999999997E-2</v>
      </c>
      <c r="P3879" s="8">
        <f>Table2[[#This Row],[pledged]]/Table2[[#This Row],[backers_count]]</f>
        <v>88.642857142857139</v>
      </c>
      <c r="Q3879" t="str">
        <f>LEFT(Table2[[#This Row],[Category and Sub-Category]],FIND("/",Table2[[#This Row],[Category and Sub-Category]],1)-1)</f>
        <v>theater</v>
      </c>
      <c r="R3879" t="str">
        <f>RIGHT(Table2[[#This Row],[Category and Sub-Category]],LEN(Table2[[#This Row],[Category and Sub-Category]])-FIND("/",Table2[[#This Row],[Category and Sub-Category]],1))</f>
        <v>musical</v>
      </c>
      <c r="S3879" s="13">
        <f>(((Table2[[#This Row],[launched_at]]/60)/60)/24)+DATE(1970,1,1)</f>
        <v>42682.67768518519</v>
      </c>
      <c r="T3879" s="13">
        <f>(((Table2[[#This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Table2[[#This Row],[pledged]]/Table2[[#This Row],[goal]]</f>
        <v>5.5555555555555556E-4</v>
      </c>
      <c r="P3880" s="8">
        <f>Table2[[#This Row],[pledged]]/Table2[[#This Row],[backers_count]]</f>
        <v>10</v>
      </c>
      <c r="Q3880" t="str">
        <f>LEFT(Table2[[#This Row],[Category and Sub-Category]],FIND("/",Table2[[#This Row],[Category and Sub-Category]],1)-1)</f>
        <v>theater</v>
      </c>
      <c r="R3880" t="str">
        <f>RIGHT(Table2[[#This Row],[Category and Sub-Category]],LEN(Table2[[#This Row],[Category and Sub-Category]])-FIND("/",Table2[[#This Row],[Category and Sub-Category]],1))</f>
        <v>musical</v>
      </c>
      <c r="S3880" s="13">
        <f>(((Table2[[#This Row],[launched_at]]/60)/60)/24)+DATE(1970,1,1)</f>
        <v>42154.818819444445</v>
      </c>
      <c r="T3880" s="13">
        <f>(((Table2[[#This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Table2[[#This Row],[pledged]]/Table2[[#This Row],[goal]]</f>
        <v>0</v>
      </c>
      <c r="P3881" s="8" t="e">
        <f>Table2[[#This Row],[pledged]]/Table2[[#This Row],[backers_count]]</f>
        <v>#DIV/0!</v>
      </c>
      <c r="Q3881" t="str">
        <f>LEFT(Table2[[#This Row],[Category and Sub-Category]],FIND("/",Table2[[#This Row],[Category and Sub-Category]],1)-1)</f>
        <v>theater</v>
      </c>
      <c r="R3881" t="str">
        <f>RIGHT(Table2[[#This Row],[Category and Sub-Category]],LEN(Table2[[#This Row],[Category and Sub-Category]])-FIND("/",Table2[[#This Row],[Category and Sub-Category]],1))</f>
        <v>musical</v>
      </c>
      <c r="S3881" s="13">
        <f>(((Table2[[#This Row],[launched_at]]/60)/60)/24)+DATE(1970,1,1)</f>
        <v>41999.861064814817</v>
      </c>
      <c r="T3881" s="13">
        <f>(((Table2[[#This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Table2[[#This Row],[pledged]]/Table2[[#This Row],[goal]]</f>
        <v>0.13066666666666665</v>
      </c>
      <c r="P3882" s="8">
        <f>Table2[[#This Row],[pledged]]/Table2[[#This Row],[backers_count]]</f>
        <v>57.647058823529413</v>
      </c>
      <c r="Q3882" t="str">
        <f>LEFT(Table2[[#This Row],[Category and Sub-Category]],FIND("/",Table2[[#This Row],[Category and Sub-Category]],1)-1)</f>
        <v>theater</v>
      </c>
      <c r="R3882" t="str">
        <f>RIGHT(Table2[[#This Row],[Category and Sub-Category]],LEN(Table2[[#This Row],[Category and Sub-Category]])-FIND("/",Table2[[#This Row],[Category and Sub-Category]],1))</f>
        <v>musical</v>
      </c>
      <c r="S3882" s="13">
        <f>(((Table2[[#This Row],[launched_at]]/60)/60)/24)+DATE(1970,1,1)</f>
        <v>41815.815046296295</v>
      </c>
      <c r="T3882" s="13">
        <f>(((Table2[[#This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Table2[[#This Row],[pledged]]/Table2[[#This Row],[goal]]</f>
        <v>0.05</v>
      </c>
      <c r="P3883" s="8">
        <f>Table2[[#This Row],[pledged]]/Table2[[#This Row],[backers_count]]</f>
        <v>25</v>
      </c>
      <c r="Q3883" t="str">
        <f>LEFT(Table2[[#This Row],[Category and Sub-Category]],FIND("/",Table2[[#This Row],[Category and Sub-Category]],1)-1)</f>
        <v>theater</v>
      </c>
      <c r="R3883" t="str">
        <f>RIGHT(Table2[[#This Row],[Category and Sub-Category]],LEN(Table2[[#This Row],[Category and Sub-Category]])-FIND("/",Table2[[#This Row],[Category and Sub-Category]],1))</f>
        <v>musical</v>
      </c>
      <c r="S3883" s="13">
        <f>(((Table2[[#This Row],[launched_at]]/60)/60)/24)+DATE(1970,1,1)</f>
        <v>42756.018506944441</v>
      </c>
      <c r="T3883" s="13">
        <f>(((Table2[[#This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Table2[[#This Row],[pledged]]/Table2[[#This Row],[goal]]</f>
        <v>0</v>
      </c>
      <c r="P3884" s="8" t="e">
        <f>Table2[[#This Row],[pledged]]/Table2[[#This Row],[backers_count]]</f>
        <v>#DIV/0!</v>
      </c>
      <c r="Q3884" t="str">
        <f>LEFT(Table2[[#This Row],[Category and Sub-Category]],FIND("/",Table2[[#This Row],[Category and Sub-Category]],1)-1)</f>
        <v>theater</v>
      </c>
      <c r="R3884" t="str">
        <f>RIGHT(Table2[[#This Row],[Category and Sub-Category]],LEN(Table2[[#This Row],[Category and Sub-Category]])-FIND("/",Table2[[#This Row],[Category and Sub-Category]],1))</f>
        <v>musical</v>
      </c>
      <c r="S3884" s="13">
        <f>(((Table2[[#This Row],[launched_at]]/60)/60)/24)+DATE(1970,1,1)</f>
        <v>42373.983449074076</v>
      </c>
      <c r="T3884" s="13">
        <f>(((Table2[[#This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Table2[[#This Row],[pledged]]/Table2[[#This Row],[goal]]</f>
        <v>0</v>
      </c>
      <c r="P3885" s="8" t="e">
        <f>Table2[[#This Row],[pledged]]/Table2[[#This Row],[backers_count]]</f>
        <v>#DIV/0!</v>
      </c>
      <c r="Q3885" t="str">
        <f>LEFT(Table2[[#This Row],[Category and Sub-Category]],FIND("/",Table2[[#This Row],[Category and Sub-Category]],1)-1)</f>
        <v>theater</v>
      </c>
      <c r="R3885" t="str">
        <f>RIGHT(Table2[[#This Row],[Category and Sub-Category]],LEN(Table2[[#This Row],[Category and Sub-Category]])-FIND("/",Table2[[#This Row],[Category and Sub-Category]],1))</f>
        <v>musical</v>
      </c>
      <c r="S3885" s="13">
        <f>(((Table2[[#This Row],[launched_at]]/60)/60)/24)+DATE(1970,1,1)</f>
        <v>41854.602650462963</v>
      </c>
      <c r="T3885" s="13">
        <f>(((Table2[[#This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Table2[[#This Row],[pledged]]/Table2[[#This Row],[goal]]</f>
        <v>0</v>
      </c>
      <c r="P3886" s="8" t="e">
        <f>Table2[[#This Row],[pledged]]/Table2[[#This Row],[backers_count]]</f>
        <v>#DIV/0!</v>
      </c>
      <c r="Q3886" t="str">
        <f>LEFT(Table2[[#This Row],[Category and Sub-Category]],FIND("/",Table2[[#This Row],[Category and Sub-Category]],1)-1)</f>
        <v>theater</v>
      </c>
      <c r="R3886" t="str">
        <f>RIGHT(Table2[[#This Row],[Category and Sub-Category]],LEN(Table2[[#This Row],[Category and Sub-Category]])-FIND("/",Table2[[#This Row],[Category and Sub-Category]],1))</f>
        <v>musical</v>
      </c>
      <c r="S3886" s="13">
        <f>(((Table2[[#This Row],[launched_at]]/60)/60)/24)+DATE(1970,1,1)</f>
        <v>42065.791574074072</v>
      </c>
      <c r="T3886" s="13">
        <f>(((Table2[[#This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Table2[[#This Row],[pledged]]/Table2[[#This Row],[goal]]</f>
        <v>0</v>
      </c>
      <c r="P3887" s="8" t="e">
        <f>Table2[[#This Row],[pledged]]/Table2[[#This Row],[backers_count]]</f>
        <v>#DIV/0!</v>
      </c>
      <c r="Q3887" t="str">
        <f>LEFT(Table2[[#This Row],[Category and Sub-Category]],FIND("/",Table2[[#This Row],[Category and Sub-Category]],1)-1)</f>
        <v>theater</v>
      </c>
      <c r="R3887" t="str">
        <f>RIGHT(Table2[[#This Row],[Category and Sub-Category]],LEN(Table2[[#This Row],[Category and Sub-Category]])-FIND("/",Table2[[#This Row],[Category and Sub-Category]],1))</f>
        <v>musical</v>
      </c>
      <c r="S3887" s="13">
        <f>(((Table2[[#This Row],[launched_at]]/60)/60)/24)+DATE(1970,1,1)</f>
        <v>42469.951284722221</v>
      </c>
      <c r="T3887" s="13">
        <f>(((Table2[[#This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Table2[[#This Row],[pledged]]/Table2[[#This Row],[goal]]</f>
        <v>0</v>
      </c>
      <c r="P3888" s="8" t="e">
        <f>Table2[[#This Row],[pledged]]/Table2[[#This Row],[backers_count]]</f>
        <v>#DIV/0!</v>
      </c>
      <c r="Q3888" t="str">
        <f>LEFT(Table2[[#This Row],[Category and Sub-Category]],FIND("/",Table2[[#This Row],[Category and Sub-Category]],1)-1)</f>
        <v>theater</v>
      </c>
      <c r="R3888" t="str">
        <f>RIGHT(Table2[[#This Row],[Category and Sub-Category]],LEN(Table2[[#This Row],[Category and Sub-Category]])-FIND("/",Table2[[#This Row],[Category and Sub-Category]],1))</f>
        <v>musical</v>
      </c>
      <c r="S3888" s="13">
        <f>(((Table2[[#This Row],[launched_at]]/60)/60)/24)+DATE(1970,1,1)</f>
        <v>41954.228032407409</v>
      </c>
      <c r="T3888" s="13">
        <f>(((Table2[[#This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Table2[[#This Row],[pledged]]/Table2[[#This Row],[goal]]</f>
        <v>1.7500000000000002E-2</v>
      </c>
      <c r="P3889" s="8">
        <f>Table2[[#This Row],[pledged]]/Table2[[#This Row],[backers_count]]</f>
        <v>17.5</v>
      </c>
      <c r="Q3889" t="str">
        <f>LEFT(Table2[[#This Row],[Category and Sub-Category]],FIND("/",Table2[[#This Row],[Category and Sub-Category]],1)-1)</f>
        <v>theater</v>
      </c>
      <c r="R3889" t="str">
        <f>RIGHT(Table2[[#This Row],[Category and Sub-Category]],LEN(Table2[[#This Row],[Category and Sub-Category]])-FIND("/",Table2[[#This Row],[Category and Sub-Category]],1))</f>
        <v>musical</v>
      </c>
      <c r="S3889" s="13">
        <f>(((Table2[[#This Row],[launched_at]]/60)/60)/24)+DATE(1970,1,1)</f>
        <v>42079.857974537037</v>
      </c>
      <c r="T3889" s="13">
        <f>(((Table2[[#This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Table2[[#This Row],[pledged]]/Table2[[#This Row],[goal]]</f>
        <v>0.27100000000000002</v>
      </c>
      <c r="P3890" s="8">
        <f>Table2[[#This Row],[pledged]]/Table2[[#This Row],[backers_count]]</f>
        <v>38.714285714285715</v>
      </c>
      <c r="Q3890" t="str">
        <f>LEFT(Table2[[#This Row],[Category and Sub-Category]],FIND("/",Table2[[#This Row],[Category and Sub-Category]],1)-1)</f>
        <v>theater</v>
      </c>
      <c r="R3890" t="str">
        <f>RIGHT(Table2[[#This Row],[Category and Sub-Category]],LEN(Table2[[#This Row],[Category and Sub-Category]])-FIND("/",Table2[[#This Row],[Category and Sub-Category]],1))</f>
        <v>plays</v>
      </c>
      <c r="S3890" s="13">
        <f>(((Table2[[#This Row],[launched_at]]/60)/60)/24)+DATE(1970,1,1)</f>
        <v>42762.545810185184</v>
      </c>
      <c r="T3890" s="13">
        <f>(((Table2[[#This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Table2[[#This Row],[pledged]]/Table2[[#This Row],[goal]]</f>
        <v>1.4749999999999999E-2</v>
      </c>
      <c r="P3891" s="8">
        <f>Table2[[#This Row],[pledged]]/Table2[[#This Row],[backers_count]]</f>
        <v>13.111111111111111</v>
      </c>
      <c r="Q3891" t="str">
        <f>LEFT(Table2[[#This Row],[Category and Sub-Category]],FIND("/",Table2[[#This Row],[Category and Sub-Category]],1)-1)</f>
        <v>theater</v>
      </c>
      <c r="R3891" t="str">
        <f>RIGHT(Table2[[#This Row],[Category and Sub-Category]],LEN(Table2[[#This Row],[Category and Sub-Category]])-FIND("/",Table2[[#This Row],[Category and Sub-Category]],1))</f>
        <v>plays</v>
      </c>
      <c r="S3891" s="13">
        <f>(((Table2[[#This Row],[launched_at]]/60)/60)/24)+DATE(1970,1,1)</f>
        <v>41977.004976851851</v>
      </c>
      <c r="T3891" s="13">
        <f>(((Table2[[#This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Table2[[#This Row],[pledged]]/Table2[[#This Row],[goal]]</f>
        <v>0.16826666666666668</v>
      </c>
      <c r="P3892" s="8">
        <f>Table2[[#This Row],[pledged]]/Table2[[#This Row],[backers_count]]</f>
        <v>315.5</v>
      </c>
      <c r="Q3892" t="str">
        <f>LEFT(Table2[[#This Row],[Category and Sub-Category]],FIND("/",Table2[[#This Row],[Category and Sub-Category]],1)-1)</f>
        <v>theater</v>
      </c>
      <c r="R3892" t="str">
        <f>RIGHT(Table2[[#This Row],[Category and Sub-Category]],LEN(Table2[[#This Row],[Category and Sub-Category]])-FIND("/",Table2[[#This Row],[Category and Sub-Category]],1))</f>
        <v>plays</v>
      </c>
      <c r="S3892" s="13">
        <f>(((Table2[[#This Row],[launched_at]]/60)/60)/24)+DATE(1970,1,1)</f>
        <v>42171.758611111116</v>
      </c>
      <c r="T3892" s="13">
        <f>(((Table2[[#This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Table2[[#This Row],[pledged]]/Table2[[#This Row],[goal]]</f>
        <v>0.32500000000000001</v>
      </c>
      <c r="P3893" s="8">
        <f>Table2[[#This Row],[pledged]]/Table2[[#This Row],[backers_count]]</f>
        <v>37.142857142857146</v>
      </c>
      <c r="Q3893" t="str">
        <f>LEFT(Table2[[#This Row],[Category and Sub-Category]],FIND("/",Table2[[#This Row],[Category and Sub-Category]],1)-1)</f>
        <v>theater</v>
      </c>
      <c r="R3893" t="str">
        <f>RIGHT(Table2[[#This Row],[Category and Sub-Category]],LEN(Table2[[#This Row],[Category and Sub-Category]])-FIND("/",Table2[[#This Row],[Category and Sub-Category]],1))</f>
        <v>plays</v>
      </c>
      <c r="S3893" s="13">
        <f>(((Table2[[#This Row],[launched_at]]/60)/60)/24)+DATE(1970,1,1)</f>
        <v>42056.1324537037</v>
      </c>
      <c r="T3893" s="13">
        <f>(((Table2[[#This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Table2[[#This Row],[pledged]]/Table2[[#This Row],[goal]]</f>
        <v>0</v>
      </c>
      <c r="P3894" s="8" t="e">
        <f>Table2[[#This Row],[pledged]]/Table2[[#This Row],[backers_count]]</f>
        <v>#DIV/0!</v>
      </c>
      <c r="Q3894" t="str">
        <f>LEFT(Table2[[#This Row],[Category and Sub-Category]],FIND("/",Table2[[#This Row],[Category and Sub-Category]],1)-1)</f>
        <v>theater</v>
      </c>
      <c r="R3894" t="str">
        <f>RIGHT(Table2[[#This Row],[Category and Sub-Category]],LEN(Table2[[#This Row],[Category and Sub-Category]])-FIND("/",Table2[[#This Row],[Category and Sub-Category]],1))</f>
        <v>plays</v>
      </c>
      <c r="S3894" s="13">
        <f>(((Table2[[#This Row],[launched_at]]/60)/60)/24)+DATE(1970,1,1)</f>
        <v>41867.652280092596</v>
      </c>
      <c r="T3894" s="13">
        <f>(((Table2[[#This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Table2[[#This Row],[pledged]]/Table2[[#This Row],[goal]]</f>
        <v>0.2155</v>
      </c>
      <c r="P3895" s="8">
        <f>Table2[[#This Row],[pledged]]/Table2[[#This Row],[backers_count]]</f>
        <v>128.27380952380952</v>
      </c>
      <c r="Q3895" t="str">
        <f>LEFT(Table2[[#This Row],[Category and Sub-Category]],FIND("/",Table2[[#This Row],[Category and Sub-Category]],1)-1)</f>
        <v>theater</v>
      </c>
      <c r="R3895" t="str">
        <f>RIGHT(Table2[[#This Row],[Category and Sub-Category]],LEN(Table2[[#This Row],[Category and Sub-Category]])-FIND("/",Table2[[#This Row],[Category and Sub-Category]],1))</f>
        <v>plays</v>
      </c>
      <c r="S3895" s="13">
        <f>(((Table2[[#This Row],[launched_at]]/60)/60)/24)+DATE(1970,1,1)</f>
        <v>41779.657870370371</v>
      </c>
      <c r="T3895" s="13">
        <f>(((Table2[[#This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Table2[[#This Row],[pledged]]/Table2[[#This Row],[goal]]</f>
        <v>3.4666666666666665E-2</v>
      </c>
      <c r="P3896" s="8">
        <f>Table2[[#This Row],[pledged]]/Table2[[#This Row],[backers_count]]</f>
        <v>47.272727272727273</v>
      </c>
      <c r="Q3896" t="str">
        <f>LEFT(Table2[[#This Row],[Category and Sub-Category]],FIND("/",Table2[[#This Row],[Category and Sub-Category]],1)-1)</f>
        <v>theater</v>
      </c>
      <c r="R3896" t="str">
        <f>RIGHT(Table2[[#This Row],[Category and Sub-Category]],LEN(Table2[[#This Row],[Category and Sub-Category]])-FIND("/",Table2[[#This Row],[Category and Sub-Category]],1))</f>
        <v>plays</v>
      </c>
      <c r="S3896" s="13">
        <f>(((Table2[[#This Row],[launched_at]]/60)/60)/24)+DATE(1970,1,1)</f>
        <v>42679.958472222221</v>
      </c>
      <c r="T3896" s="13">
        <f>(((Table2[[#This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Table2[[#This Row],[pledged]]/Table2[[#This Row],[goal]]</f>
        <v>0.05</v>
      </c>
      <c r="P3897" s="8">
        <f>Table2[[#This Row],[pledged]]/Table2[[#This Row],[backers_count]]</f>
        <v>50</v>
      </c>
      <c r="Q3897" t="str">
        <f>LEFT(Table2[[#This Row],[Category and Sub-Category]],FIND("/",Table2[[#This Row],[Category and Sub-Category]],1)-1)</f>
        <v>theater</v>
      </c>
      <c r="R3897" t="str">
        <f>RIGHT(Table2[[#This Row],[Category and Sub-Category]],LEN(Table2[[#This Row],[Category and Sub-Category]])-FIND("/",Table2[[#This Row],[Category and Sub-Category]],1))</f>
        <v>plays</v>
      </c>
      <c r="S3897" s="13">
        <f>(((Table2[[#This Row],[launched_at]]/60)/60)/24)+DATE(1970,1,1)</f>
        <v>42032.250208333338</v>
      </c>
      <c r="T3897" s="13">
        <f>(((Table2[[#This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Table2[[#This Row],[pledged]]/Table2[[#This Row],[goal]]</f>
        <v>0.10625</v>
      </c>
      <c r="P3898" s="8">
        <f>Table2[[#This Row],[pledged]]/Table2[[#This Row],[backers_count]]</f>
        <v>42.5</v>
      </c>
      <c r="Q3898" t="str">
        <f>LEFT(Table2[[#This Row],[Category and Sub-Category]],FIND("/",Table2[[#This Row],[Category and Sub-Category]],1)-1)</f>
        <v>theater</v>
      </c>
      <c r="R3898" t="str">
        <f>RIGHT(Table2[[#This Row],[Category and Sub-Category]],LEN(Table2[[#This Row],[Category and Sub-Category]])-FIND("/",Table2[[#This Row],[Category and Sub-Category]],1))</f>
        <v>plays</v>
      </c>
      <c r="S3898" s="13">
        <f>(((Table2[[#This Row],[launched_at]]/60)/60)/24)+DATE(1970,1,1)</f>
        <v>41793.191875000004</v>
      </c>
      <c r="T3898" s="13">
        <f>(((Table2[[#This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Table2[[#This Row],[pledged]]/Table2[[#This Row],[goal]]</f>
        <v>0.17599999999999999</v>
      </c>
      <c r="P3899" s="8">
        <f>Table2[[#This Row],[pledged]]/Table2[[#This Row],[backers_count]]</f>
        <v>44</v>
      </c>
      <c r="Q3899" t="str">
        <f>LEFT(Table2[[#This Row],[Category and Sub-Category]],FIND("/",Table2[[#This Row],[Category and Sub-Category]],1)-1)</f>
        <v>theater</v>
      </c>
      <c r="R3899" t="str">
        <f>RIGHT(Table2[[#This Row],[Category and Sub-Category]],LEN(Table2[[#This Row],[Category and Sub-Category]])-FIND("/",Table2[[#This Row],[Category and Sub-Category]],1))</f>
        <v>plays</v>
      </c>
      <c r="S3899" s="13">
        <f>(((Table2[[#This Row],[launched_at]]/60)/60)/24)+DATE(1970,1,1)</f>
        <v>41982.87364583333</v>
      </c>
      <c r="T3899" s="13">
        <f>(((Table2[[#This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Table2[[#This Row],[pledged]]/Table2[[#This Row],[goal]]</f>
        <v>0.3256</v>
      </c>
      <c r="P3900" s="8">
        <f>Table2[[#This Row],[pledged]]/Table2[[#This Row],[backers_count]]</f>
        <v>50.875</v>
      </c>
      <c r="Q3900" t="str">
        <f>LEFT(Table2[[#This Row],[Category and Sub-Category]],FIND("/",Table2[[#This Row],[Category and Sub-Category]],1)-1)</f>
        <v>theater</v>
      </c>
      <c r="R3900" t="str">
        <f>RIGHT(Table2[[#This Row],[Category and Sub-Category]],LEN(Table2[[#This Row],[Category and Sub-Category]])-FIND("/",Table2[[#This Row],[Category and Sub-Category]],1))</f>
        <v>plays</v>
      </c>
      <c r="S3900" s="13">
        <f>(((Table2[[#This Row],[launched_at]]/60)/60)/24)+DATE(1970,1,1)</f>
        <v>42193.482291666667</v>
      </c>
      <c r="T3900" s="13">
        <f>(((Table2[[#This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Table2[[#This Row],[pledged]]/Table2[[#This Row],[goal]]</f>
        <v>1.2500000000000001E-2</v>
      </c>
      <c r="P3901" s="8">
        <f>Table2[[#This Row],[pledged]]/Table2[[#This Row],[backers_count]]</f>
        <v>62.5</v>
      </c>
      <c r="Q3901" t="str">
        <f>LEFT(Table2[[#This Row],[Category and Sub-Category]],FIND("/",Table2[[#This Row],[Category and Sub-Category]],1)-1)</f>
        <v>theater</v>
      </c>
      <c r="R3901" t="str">
        <f>RIGHT(Table2[[#This Row],[Category and Sub-Category]],LEN(Table2[[#This Row],[Category and Sub-Category]])-FIND("/",Table2[[#This Row],[Category and Sub-Category]],1))</f>
        <v>plays</v>
      </c>
      <c r="S3901" s="13">
        <f>(((Table2[[#This Row],[launched_at]]/60)/60)/24)+DATE(1970,1,1)</f>
        <v>41843.775011574071</v>
      </c>
      <c r="T3901" s="13">
        <f>(((Table2[[#This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Table2[[#This Row],[pledged]]/Table2[[#This Row],[goal]]</f>
        <v>5.3999999999999999E-2</v>
      </c>
      <c r="P3902" s="8">
        <f>Table2[[#This Row],[pledged]]/Table2[[#This Row],[backers_count]]</f>
        <v>27</v>
      </c>
      <c r="Q3902" t="str">
        <f>LEFT(Table2[[#This Row],[Category and Sub-Category]],FIND("/",Table2[[#This Row],[Category and Sub-Category]],1)-1)</f>
        <v>theater</v>
      </c>
      <c r="R3902" t="str">
        <f>RIGHT(Table2[[#This Row],[Category and Sub-Category]],LEN(Table2[[#This Row],[Category and Sub-Category]])-FIND("/",Table2[[#This Row],[Category and Sub-Category]],1))</f>
        <v>plays</v>
      </c>
      <c r="S3902" s="13">
        <f>(((Table2[[#This Row],[launched_at]]/60)/60)/24)+DATE(1970,1,1)</f>
        <v>42136.092488425929</v>
      </c>
      <c r="T3902" s="13">
        <f>(((Table2[[#This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Table2[[#This Row],[pledged]]/Table2[[#This Row],[goal]]</f>
        <v>8.3333333333333332E-3</v>
      </c>
      <c r="P3903" s="8">
        <f>Table2[[#This Row],[pledged]]/Table2[[#This Row],[backers_count]]</f>
        <v>25</v>
      </c>
      <c r="Q3903" t="str">
        <f>LEFT(Table2[[#This Row],[Category and Sub-Category]],FIND("/",Table2[[#This Row],[Category and Sub-Category]],1)-1)</f>
        <v>theater</v>
      </c>
      <c r="R3903" t="str">
        <f>RIGHT(Table2[[#This Row],[Category and Sub-Category]],LEN(Table2[[#This Row],[Category and Sub-Category]])-FIND("/",Table2[[#This Row],[Category and Sub-Category]],1))</f>
        <v>plays</v>
      </c>
      <c r="S3903" s="13">
        <f>(((Table2[[#This Row],[launched_at]]/60)/60)/24)+DATE(1970,1,1)</f>
        <v>42317.826377314821</v>
      </c>
      <c r="T3903" s="13">
        <f>(((Table2[[#This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Table2[[#This Row],[pledged]]/Table2[[#This Row],[goal]]</f>
        <v>0.48833333333333334</v>
      </c>
      <c r="P3904" s="8">
        <f>Table2[[#This Row],[pledged]]/Table2[[#This Row],[backers_count]]</f>
        <v>47.258064516129032</v>
      </c>
      <c r="Q3904" t="str">
        <f>LEFT(Table2[[#This Row],[Category and Sub-Category]],FIND("/",Table2[[#This Row],[Category and Sub-Category]],1)-1)</f>
        <v>theater</v>
      </c>
      <c r="R3904" t="str">
        <f>RIGHT(Table2[[#This Row],[Category and Sub-Category]],LEN(Table2[[#This Row],[Category and Sub-Category]])-FIND("/",Table2[[#This Row],[Category and Sub-Category]],1))</f>
        <v>plays</v>
      </c>
      <c r="S3904" s="13">
        <f>(((Table2[[#This Row],[launched_at]]/60)/60)/24)+DATE(1970,1,1)</f>
        <v>42663.468078703707</v>
      </c>
      <c r="T3904" s="13">
        <f>(((Table2[[#This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Table2[[#This Row],[pledged]]/Table2[[#This Row],[goal]]</f>
        <v>0</v>
      </c>
      <c r="P3905" s="8" t="e">
        <f>Table2[[#This Row],[pledged]]/Table2[[#This Row],[backers_count]]</f>
        <v>#DIV/0!</v>
      </c>
      <c r="Q3905" t="str">
        <f>LEFT(Table2[[#This Row],[Category and Sub-Category]],FIND("/",Table2[[#This Row],[Category and Sub-Category]],1)-1)</f>
        <v>theater</v>
      </c>
      <c r="R3905" t="str">
        <f>RIGHT(Table2[[#This Row],[Category and Sub-Category]],LEN(Table2[[#This Row],[Category and Sub-Category]])-FIND("/",Table2[[#This Row],[Category and Sub-Category]],1))</f>
        <v>plays</v>
      </c>
      <c r="S3905" s="13">
        <f>(((Table2[[#This Row],[launched_at]]/60)/60)/24)+DATE(1970,1,1)</f>
        <v>42186.01116898148</v>
      </c>
      <c r="T3905" s="13">
        <f>(((Table2[[#This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Table2[[#This Row],[pledged]]/Table2[[#This Row],[goal]]</f>
        <v>2.9999999999999997E-4</v>
      </c>
      <c r="P3906" s="8">
        <f>Table2[[#This Row],[pledged]]/Table2[[#This Row],[backers_count]]</f>
        <v>1.5</v>
      </c>
      <c r="Q3906" t="str">
        <f>LEFT(Table2[[#This Row],[Category and Sub-Category]],FIND("/",Table2[[#This Row],[Category and Sub-Category]],1)-1)</f>
        <v>theater</v>
      </c>
      <c r="R3906" t="str">
        <f>RIGHT(Table2[[#This Row],[Category and Sub-Category]],LEN(Table2[[#This Row],[Category and Sub-Category]])-FIND("/",Table2[[#This Row],[Category and Sub-Category]],1))</f>
        <v>plays</v>
      </c>
      <c r="S3906" s="13">
        <f>(((Table2[[#This Row],[launched_at]]/60)/60)/24)+DATE(1970,1,1)</f>
        <v>42095.229166666672</v>
      </c>
      <c r="T3906" s="13">
        <f>(((Table2[[#This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Table2[[#This Row],[pledged]]/Table2[[#This Row],[goal]]</f>
        <v>0.11533333333333333</v>
      </c>
      <c r="P3907" s="8">
        <f>Table2[[#This Row],[pledged]]/Table2[[#This Row],[backers_count]]</f>
        <v>24.714285714285715</v>
      </c>
      <c r="Q3907" t="str">
        <f>LEFT(Table2[[#This Row],[Category and Sub-Category]],FIND("/",Table2[[#This Row],[Category and Sub-Category]],1)-1)</f>
        <v>theater</v>
      </c>
      <c r="R3907" t="str">
        <f>RIGHT(Table2[[#This Row],[Category and Sub-Category]],LEN(Table2[[#This Row],[Category and Sub-Category]])-FIND("/",Table2[[#This Row],[Category and Sub-Category]],1))</f>
        <v>plays</v>
      </c>
      <c r="S3907" s="13">
        <f>(((Table2[[#This Row],[launched_at]]/60)/60)/24)+DATE(1970,1,1)</f>
        <v>42124.623877314814</v>
      </c>
      <c r="T3907" s="13">
        <f>(((Table2[[#This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Table2[[#This Row],[pledged]]/Table2[[#This Row],[goal]]</f>
        <v>0.67333333333333334</v>
      </c>
      <c r="P3908" s="8">
        <f>Table2[[#This Row],[pledged]]/Table2[[#This Row],[backers_count]]</f>
        <v>63.125</v>
      </c>
      <c r="Q3908" t="str">
        <f>LEFT(Table2[[#This Row],[Category and Sub-Category]],FIND("/",Table2[[#This Row],[Category and Sub-Category]],1)-1)</f>
        <v>theater</v>
      </c>
      <c r="R3908" t="str">
        <f>RIGHT(Table2[[#This Row],[Category and Sub-Category]],LEN(Table2[[#This Row],[Category and Sub-Category]])-FIND("/",Table2[[#This Row],[Category and Sub-Category]],1))</f>
        <v>plays</v>
      </c>
      <c r="S3908" s="13">
        <f>(((Table2[[#This Row],[launched_at]]/60)/60)/24)+DATE(1970,1,1)</f>
        <v>42143.917743055557</v>
      </c>
      <c r="T3908" s="13">
        <f>(((Table2[[#This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Table2[[#This Row],[pledged]]/Table2[[#This Row],[goal]]</f>
        <v>0.153</v>
      </c>
      <c r="P3909" s="8">
        <f>Table2[[#This Row],[pledged]]/Table2[[#This Row],[backers_count]]</f>
        <v>38.25</v>
      </c>
      <c r="Q3909" t="str">
        <f>LEFT(Table2[[#This Row],[Category and Sub-Category]],FIND("/",Table2[[#This Row],[Category and Sub-Category]],1)-1)</f>
        <v>theater</v>
      </c>
      <c r="R3909" t="str">
        <f>RIGHT(Table2[[#This Row],[Category and Sub-Category]],LEN(Table2[[#This Row],[Category and Sub-Category]])-FIND("/",Table2[[#This Row],[Category and Sub-Category]],1))</f>
        <v>plays</v>
      </c>
      <c r="S3909" s="13">
        <f>(((Table2[[#This Row],[launched_at]]/60)/60)/24)+DATE(1970,1,1)</f>
        <v>41906.819513888891</v>
      </c>
      <c r="T3909" s="13">
        <f>(((Table2[[#This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Table2[[#This Row],[pledged]]/Table2[[#This Row],[goal]]</f>
        <v>8.666666666666667E-2</v>
      </c>
      <c r="P3910" s="8">
        <f>Table2[[#This Row],[pledged]]/Table2[[#This Row],[backers_count]]</f>
        <v>16.25</v>
      </c>
      <c r="Q3910" t="str">
        <f>LEFT(Table2[[#This Row],[Category and Sub-Category]],FIND("/",Table2[[#This Row],[Category and Sub-Category]],1)-1)</f>
        <v>theater</v>
      </c>
      <c r="R3910" t="str">
        <f>RIGHT(Table2[[#This Row],[Category and Sub-Category]],LEN(Table2[[#This Row],[Category and Sub-Category]])-FIND("/",Table2[[#This Row],[Category and Sub-Category]],1))</f>
        <v>plays</v>
      </c>
      <c r="S3910" s="13">
        <f>(((Table2[[#This Row],[launched_at]]/60)/60)/24)+DATE(1970,1,1)</f>
        <v>41834.135370370372</v>
      </c>
      <c r="T3910" s="13">
        <f>(((Table2[[#This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Table2[[#This Row],[pledged]]/Table2[[#This Row],[goal]]</f>
        <v>2.2499999999999998E-3</v>
      </c>
      <c r="P3911" s="8">
        <f>Table2[[#This Row],[pledged]]/Table2[[#This Row],[backers_count]]</f>
        <v>33.75</v>
      </c>
      <c r="Q3911" t="str">
        <f>LEFT(Table2[[#This Row],[Category and Sub-Category]],FIND("/",Table2[[#This Row],[Category and Sub-Category]],1)-1)</f>
        <v>theater</v>
      </c>
      <c r="R3911" t="str">
        <f>RIGHT(Table2[[#This Row],[Category and Sub-Category]],LEN(Table2[[#This Row],[Category and Sub-Category]])-FIND("/",Table2[[#This Row],[Category and Sub-Category]],1))</f>
        <v>plays</v>
      </c>
      <c r="S3911" s="13">
        <f>(((Table2[[#This Row],[launched_at]]/60)/60)/24)+DATE(1970,1,1)</f>
        <v>41863.359282407408</v>
      </c>
      <c r="T3911" s="13">
        <f>(((Table2[[#This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Table2[[#This Row],[pledged]]/Table2[[#This Row],[goal]]</f>
        <v>3.0833333333333334E-2</v>
      </c>
      <c r="P3912" s="8">
        <f>Table2[[#This Row],[pledged]]/Table2[[#This Row],[backers_count]]</f>
        <v>61.666666666666664</v>
      </c>
      <c r="Q3912" t="str">
        <f>LEFT(Table2[[#This Row],[Category and Sub-Category]],FIND("/",Table2[[#This Row],[Category and Sub-Category]],1)-1)</f>
        <v>theater</v>
      </c>
      <c r="R3912" t="str">
        <f>RIGHT(Table2[[#This Row],[Category and Sub-Category]],LEN(Table2[[#This Row],[Category and Sub-Category]])-FIND("/",Table2[[#This Row],[Category and Sub-Category]],1))</f>
        <v>plays</v>
      </c>
      <c r="S3912" s="13">
        <f>(((Table2[[#This Row],[launched_at]]/60)/60)/24)+DATE(1970,1,1)</f>
        <v>42224.756909722222</v>
      </c>
      <c r="T3912" s="13">
        <f>(((Table2[[#This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Table2[[#This Row],[pledged]]/Table2[[#This Row],[goal]]</f>
        <v>0.37412499999999999</v>
      </c>
      <c r="P3913" s="8">
        <f>Table2[[#This Row],[pledged]]/Table2[[#This Row],[backers_count]]</f>
        <v>83.138888888888886</v>
      </c>
      <c r="Q3913" t="str">
        <f>LEFT(Table2[[#This Row],[Category and Sub-Category]],FIND("/",Table2[[#This Row],[Category and Sub-Category]],1)-1)</f>
        <v>theater</v>
      </c>
      <c r="R3913" t="str">
        <f>RIGHT(Table2[[#This Row],[Category and Sub-Category]],LEN(Table2[[#This Row],[Category and Sub-Category]])-FIND("/",Table2[[#This Row],[Category and Sub-Category]],1))</f>
        <v>plays</v>
      </c>
      <c r="S3913" s="13">
        <f>(((Table2[[#This Row],[launched_at]]/60)/60)/24)+DATE(1970,1,1)</f>
        <v>41939.8122337963</v>
      </c>
      <c r="T3913" s="13">
        <f>(((Table2[[#This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Table2[[#This Row],[pledged]]/Table2[[#This Row],[goal]]</f>
        <v>6.666666666666667E-5</v>
      </c>
      <c r="P3914" s="8">
        <f>Table2[[#This Row],[pledged]]/Table2[[#This Row],[backers_count]]</f>
        <v>1</v>
      </c>
      <c r="Q3914" t="str">
        <f>LEFT(Table2[[#This Row],[Category and Sub-Category]],FIND("/",Table2[[#This Row],[Category and Sub-Category]],1)-1)</f>
        <v>theater</v>
      </c>
      <c r="R3914" t="str">
        <f>RIGHT(Table2[[#This Row],[Category and Sub-Category]],LEN(Table2[[#This Row],[Category and Sub-Category]])-FIND("/",Table2[[#This Row],[Category and Sub-Category]],1))</f>
        <v>plays</v>
      </c>
      <c r="S3914" s="13">
        <f>(((Table2[[#This Row],[launched_at]]/60)/60)/24)+DATE(1970,1,1)</f>
        <v>42059.270023148143</v>
      </c>
      <c r="T3914" s="13">
        <f>(((Table2[[#This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Table2[[#This Row],[pledged]]/Table2[[#This Row],[goal]]</f>
        <v>0.1</v>
      </c>
      <c r="P3915" s="8">
        <f>Table2[[#This Row],[pledged]]/Table2[[#This Row],[backers_count]]</f>
        <v>142.85714285714286</v>
      </c>
      <c r="Q3915" t="str">
        <f>LEFT(Table2[[#This Row],[Category and Sub-Category]],FIND("/",Table2[[#This Row],[Category and Sub-Category]],1)-1)</f>
        <v>theater</v>
      </c>
      <c r="R3915" t="str">
        <f>RIGHT(Table2[[#This Row],[Category and Sub-Category]],LEN(Table2[[#This Row],[Category and Sub-Category]])-FIND("/",Table2[[#This Row],[Category and Sub-Category]],1))</f>
        <v>plays</v>
      </c>
      <c r="S3915" s="13">
        <f>(((Table2[[#This Row],[launched_at]]/60)/60)/24)+DATE(1970,1,1)</f>
        <v>42308.211215277777</v>
      </c>
      <c r="T3915" s="13">
        <f>(((Table2[[#This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Table2[[#This Row],[pledged]]/Table2[[#This Row],[goal]]</f>
        <v>0.36359999999999998</v>
      </c>
      <c r="P3916" s="8">
        <f>Table2[[#This Row],[pledged]]/Table2[[#This Row],[backers_count]]</f>
        <v>33.666666666666664</v>
      </c>
      <c r="Q3916" t="str">
        <f>LEFT(Table2[[#This Row],[Category and Sub-Category]],FIND("/",Table2[[#This Row],[Category and Sub-Category]],1)-1)</f>
        <v>theater</v>
      </c>
      <c r="R3916" t="str">
        <f>RIGHT(Table2[[#This Row],[Category and Sub-Category]],LEN(Table2[[#This Row],[Category and Sub-Category]])-FIND("/",Table2[[#This Row],[Category and Sub-Category]],1))</f>
        <v>plays</v>
      </c>
      <c r="S3916" s="13">
        <f>(((Table2[[#This Row],[launched_at]]/60)/60)/24)+DATE(1970,1,1)</f>
        <v>42114.818935185183</v>
      </c>
      <c r="T3916" s="13">
        <f>(((Table2[[#This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Table2[[#This Row],[pledged]]/Table2[[#This Row],[goal]]</f>
        <v>3.3333333333333335E-3</v>
      </c>
      <c r="P3917" s="8">
        <f>Table2[[#This Row],[pledged]]/Table2[[#This Row],[backers_count]]</f>
        <v>5</v>
      </c>
      <c r="Q3917" t="str">
        <f>LEFT(Table2[[#This Row],[Category and Sub-Category]],FIND("/",Table2[[#This Row],[Category and Sub-Category]],1)-1)</f>
        <v>theater</v>
      </c>
      <c r="R3917" t="str">
        <f>RIGHT(Table2[[#This Row],[Category and Sub-Category]],LEN(Table2[[#This Row],[Category and Sub-Category]])-FIND("/",Table2[[#This Row],[Category and Sub-Category]],1))</f>
        <v>plays</v>
      </c>
      <c r="S3917" s="13">
        <f>(((Table2[[#This Row],[launched_at]]/60)/60)/24)+DATE(1970,1,1)</f>
        <v>42492.98505787037</v>
      </c>
      <c r="T3917" s="13">
        <f>(((Table2[[#This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Table2[[#This Row],[pledged]]/Table2[[#This Row],[goal]]</f>
        <v>0</v>
      </c>
      <c r="P3918" s="8" t="e">
        <f>Table2[[#This Row],[pledged]]/Table2[[#This Row],[backers_count]]</f>
        <v>#DIV/0!</v>
      </c>
      <c r="Q3918" t="str">
        <f>LEFT(Table2[[#This Row],[Category and Sub-Category]],FIND("/",Table2[[#This Row],[Category and Sub-Category]],1)-1)</f>
        <v>theater</v>
      </c>
      <c r="R3918" t="str">
        <f>RIGHT(Table2[[#This Row],[Category and Sub-Category]],LEN(Table2[[#This Row],[Category and Sub-Category]])-FIND("/",Table2[[#This Row],[Category and Sub-Category]],1))</f>
        <v>plays</v>
      </c>
      <c r="S3918" s="13">
        <f>(((Table2[[#This Row],[launched_at]]/60)/60)/24)+DATE(1970,1,1)</f>
        <v>42494.471666666665</v>
      </c>
      <c r="T3918" s="13">
        <f>(((Table2[[#This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Table2[[#This Row],[pledged]]/Table2[[#This Row],[goal]]</f>
        <v>2.8571428571428571E-3</v>
      </c>
      <c r="P3919" s="8">
        <f>Table2[[#This Row],[pledged]]/Table2[[#This Row],[backers_count]]</f>
        <v>10</v>
      </c>
      <c r="Q3919" t="str">
        <f>LEFT(Table2[[#This Row],[Category and Sub-Category]],FIND("/",Table2[[#This Row],[Category and Sub-Category]],1)-1)</f>
        <v>theater</v>
      </c>
      <c r="R3919" t="str">
        <f>RIGHT(Table2[[#This Row],[Category and Sub-Category]],LEN(Table2[[#This Row],[Category and Sub-Category]])-FIND("/",Table2[[#This Row],[Category and Sub-Category]],1))</f>
        <v>plays</v>
      </c>
      <c r="S3919" s="13">
        <f>(((Table2[[#This Row],[launched_at]]/60)/60)/24)+DATE(1970,1,1)</f>
        <v>41863.527326388888</v>
      </c>
      <c r="T3919" s="13">
        <f>(((Table2[[#This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Table2[[#This Row],[pledged]]/Table2[[#This Row],[goal]]</f>
        <v>2E-3</v>
      </c>
      <c r="P3920" s="8">
        <f>Table2[[#This Row],[pledged]]/Table2[[#This Row],[backers_count]]</f>
        <v>40</v>
      </c>
      <c r="Q3920" t="str">
        <f>LEFT(Table2[[#This Row],[Category and Sub-Category]],FIND("/",Table2[[#This Row],[Category and Sub-Category]],1)-1)</f>
        <v>theater</v>
      </c>
      <c r="R3920" t="str">
        <f>RIGHT(Table2[[#This Row],[Category and Sub-Category]],LEN(Table2[[#This Row],[Category and Sub-Category]])-FIND("/",Table2[[#This Row],[Category and Sub-Category]],1))</f>
        <v>plays</v>
      </c>
      <c r="S3920" s="13">
        <f>(((Table2[[#This Row],[launched_at]]/60)/60)/24)+DATE(1970,1,1)</f>
        <v>41843.664618055554</v>
      </c>
      <c r="T3920" s="13">
        <f>(((Table2[[#This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Table2[[#This Row],[pledged]]/Table2[[#This Row],[goal]]</f>
        <v>1.7999999999999999E-2</v>
      </c>
      <c r="P3921" s="8">
        <f>Table2[[#This Row],[pledged]]/Table2[[#This Row],[backers_count]]</f>
        <v>30</v>
      </c>
      <c r="Q3921" t="str">
        <f>LEFT(Table2[[#This Row],[Category and Sub-Category]],FIND("/",Table2[[#This Row],[Category and Sub-Category]],1)-1)</f>
        <v>theater</v>
      </c>
      <c r="R3921" t="str">
        <f>RIGHT(Table2[[#This Row],[Category and Sub-Category]],LEN(Table2[[#This Row],[Category and Sub-Category]])-FIND("/",Table2[[#This Row],[Category and Sub-Category]],1))</f>
        <v>plays</v>
      </c>
      <c r="S3921" s="13">
        <f>(((Table2[[#This Row],[launched_at]]/60)/60)/24)+DATE(1970,1,1)</f>
        <v>42358.684872685189</v>
      </c>
      <c r="T3921" s="13">
        <f>(((Table2[[#This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Table2[[#This Row],[pledged]]/Table2[[#This Row],[goal]]</f>
        <v>5.3999999999999999E-2</v>
      </c>
      <c r="P3922" s="8">
        <f>Table2[[#This Row],[pledged]]/Table2[[#This Row],[backers_count]]</f>
        <v>45</v>
      </c>
      <c r="Q3922" t="str">
        <f>LEFT(Table2[[#This Row],[Category and Sub-Category]],FIND("/",Table2[[#This Row],[Category and Sub-Category]],1)-1)</f>
        <v>theater</v>
      </c>
      <c r="R3922" t="str">
        <f>RIGHT(Table2[[#This Row],[Category and Sub-Category]],LEN(Table2[[#This Row],[Category and Sub-Category]])-FIND("/",Table2[[#This Row],[Category and Sub-Category]],1))</f>
        <v>plays</v>
      </c>
      <c r="S3922" s="13">
        <f>(((Table2[[#This Row],[launched_at]]/60)/60)/24)+DATE(1970,1,1)</f>
        <v>42657.38726851852</v>
      </c>
      <c r="T3922" s="13">
        <f>(((Table2[[#This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Table2[[#This Row],[pledged]]/Table2[[#This Row],[goal]]</f>
        <v>0</v>
      </c>
      <c r="P3923" s="8" t="e">
        <f>Table2[[#This Row],[pledged]]/Table2[[#This Row],[backers_count]]</f>
        <v>#DIV/0!</v>
      </c>
      <c r="Q3923" t="str">
        <f>LEFT(Table2[[#This Row],[Category and Sub-Category]],FIND("/",Table2[[#This Row],[Category and Sub-Category]],1)-1)</f>
        <v>theater</v>
      </c>
      <c r="R3923" t="str">
        <f>RIGHT(Table2[[#This Row],[Category and Sub-Category]],LEN(Table2[[#This Row],[Category and Sub-Category]])-FIND("/",Table2[[#This Row],[Category and Sub-Category]],1))</f>
        <v>plays</v>
      </c>
      <c r="S3923" s="13">
        <f>(((Table2[[#This Row],[launched_at]]/60)/60)/24)+DATE(1970,1,1)</f>
        <v>41926.542303240742</v>
      </c>
      <c r="T3923" s="13">
        <f>(((Table2[[#This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Table2[[#This Row],[pledged]]/Table2[[#This Row],[goal]]</f>
        <v>8.1333333333333327E-2</v>
      </c>
      <c r="P3924" s="8">
        <f>Table2[[#This Row],[pledged]]/Table2[[#This Row],[backers_count]]</f>
        <v>10.166666666666666</v>
      </c>
      <c r="Q3924" t="str">
        <f>LEFT(Table2[[#This Row],[Category and Sub-Category]],FIND("/",Table2[[#This Row],[Category and Sub-Category]],1)-1)</f>
        <v>theater</v>
      </c>
      <c r="R3924" t="str">
        <f>RIGHT(Table2[[#This Row],[Category and Sub-Category]],LEN(Table2[[#This Row],[Category and Sub-Category]])-FIND("/",Table2[[#This Row],[Category and Sub-Category]],1))</f>
        <v>plays</v>
      </c>
      <c r="S3924" s="13">
        <f>(((Table2[[#This Row],[launched_at]]/60)/60)/24)+DATE(1970,1,1)</f>
        <v>42020.768634259264</v>
      </c>
      <c r="T3924" s="13">
        <f>(((Table2[[#This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Table2[[#This Row],[pledged]]/Table2[[#This Row],[goal]]</f>
        <v>0.12034782608695652</v>
      </c>
      <c r="P3925" s="8">
        <f>Table2[[#This Row],[pledged]]/Table2[[#This Row],[backers_count]]</f>
        <v>81.411764705882348</v>
      </c>
      <c r="Q3925" t="str">
        <f>LEFT(Table2[[#This Row],[Category and Sub-Category]],FIND("/",Table2[[#This Row],[Category and Sub-Category]],1)-1)</f>
        <v>theater</v>
      </c>
      <c r="R3925" t="str">
        <f>RIGHT(Table2[[#This Row],[Category and Sub-Category]],LEN(Table2[[#This Row],[Category and Sub-Category]])-FIND("/",Table2[[#This Row],[Category and Sub-Category]],1))</f>
        <v>plays</v>
      </c>
      <c r="S3925" s="13">
        <f>(((Table2[[#This Row],[launched_at]]/60)/60)/24)+DATE(1970,1,1)</f>
        <v>42075.979988425926</v>
      </c>
      <c r="T3925" s="13">
        <f>(((Table2[[#This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Table2[[#This Row],[pledged]]/Table2[[#This Row],[goal]]</f>
        <v>0.15266666666666667</v>
      </c>
      <c r="P3926" s="8">
        <f>Table2[[#This Row],[pledged]]/Table2[[#This Row],[backers_count]]</f>
        <v>57.25</v>
      </c>
      <c r="Q3926" t="str">
        <f>LEFT(Table2[[#This Row],[Category and Sub-Category]],FIND("/",Table2[[#This Row],[Category and Sub-Category]],1)-1)</f>
        <v>theater</v>
      </c>
      <c r="R3926" t="str">
        <f>RIGHT(Table2[[#This Row],[Category and Sub-Category]],LEN(Table2[[#This Row],[Category and Sub-Category]])-FIND("/",Table2[[#This Row],[Category and Sub-Category]],1))</f>
        <v>plays</v>
      </c>
      <c r="S3926" s="13">
        <f>(((Table2[[#This Row],[launched_at]]/60)/60)/24)+DATE(1970,1,1)</f>
        <v>41786.959745370368</v>
      </c>
      <c r="T3926" s="13">
        <f>(((Table2[[#This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Table2[[#This Row],[pledged]]/Table2[[#This Row],[goal]]</f>
        <v>0.1</v>
      </c>
      <c r="P3927" s="8">
        <f>Table2[[#This Row],[pledged]]/Table2[[#This Row],[backers_count]]</f>
        <v>5</v>
      </c>
      <c r="Q3927" t="str">
        <f>LEFT(Table2[[#This Row],[Category and Sub-Category]],FIND("/",Table2[[#This Row],[Category and Sub-Category]],1)-1)</f>
        <v>theater</v>
      </c>
      <c r="R3927" t="str">
        <f>RIGHT(Table2[[#This Row],[Category and Sub-Category]],LEN(Table2[[#This Row],[Category and Sub-Category]])-FIND("/",Table2[[#This Row],[Category and Sub-Category]],1))</f>
        <v>plays</v>
      </c>
      <c r="S3927" s="13">
        <f>(((Table2[[#This Row],[launched_at]]/60)/60)/24)+DATE(1970,1,1)</f>
        <v>41820.870821759258</v>
      </c>
      <c r="T3927" s="13">
        <f>(((Table2[[#This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Table2[[#This Row],[pledged]]/Table2[[#This Row],[goal]]</f>
        <v>3.0000000000000001E-3</v>
      </c>
      <c r="P3928" s="8">
        <f>Table2[[#This Row],[pledged]]/Table2[[#This Row],[backers_count]]</f>
        <v>15</v>
      </c>
      <c r="Q3928" t="str">
        <f>LEFT(Table2[[#This Row],[Category and Sub-Category]],FIND("/",Table2[[#This Row],[Category and Sub-Category]],1)-1)</f>
        <v>theater</v>
      </c>
      <c r="R3928" t="str">
        <f>RIGHT(Table2[[#This Row],[Category and Sub-Category]],LEN(Table2[[#This Row],[Category and Sub-Category]])-FIND("/",Table2[[#This Row],[Category and Sub-Category]],1))</f>
        <v>plays</v>
      </c>
      <c r="S3928" s="13">
        <f>(((Table2[[#This Row],[launched_at]]/60)/60)/24)+DATE(1970,1,1)</f>
        <v>41970.085046296299</v>
      </c>
      <c r="T3928" s="13">
        <f>(((Table2[[#This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Table2[[#This Row],[pledged]]/Table2[[#This Row],[goal]]</f>
        <v>0.01</v>
      </c>
      <c r="P3929" s="8">
        <f>Table2[[#This Row],[pledged]]/Table2[[#This Row],[backers_count]]</f>
        <v>12.5</v>
      </c>
      <c r="Q3929" t="str">
        <f>LEFT(Table2[[#This Row],[Category and Sub-Category]],FIND("/",Table2[[#This Row],[Category and Sub-Category]],1)-1)</f>
        <v>theater</v>
      </c>
      <c r="R3929" t="str">
        <f>RIGHT(Table2[[#This Row],[Category and Sub-Category]],LEN(Table2[[#This Row],[Category and Sub-Category]])-FIND("/",Table2[[#This Row],[Category and Sub-Category]],1))</f>
        <v>plays</v>
      </c>
      <c r="S3929" s="13">
        <f>(((Table2[[#This Row],[launched_at]]/60)/60)/24)+DATE(1970,1,1)</f>
        <v>41830.267407407409</v>
      </c>
      <c r="T3929" s="13">
        <f>(((Table2[[#This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Table2[[#This Row],[pledged]]/Table2[[#This Row],[goal]]</f>
        <v>0.13020000000000001</v>
      </c>
      <c r="P3930" s="8">
        <f>Table2[[#This Row],[pledged]]/Table2[[#This Row],[backers_count]]</f>
        <v>93</v>
      </c>
      <c r="Q3930" t="str">
        <f>LEFT(Table2[[#This Row],[Category and Sub-Category]],FIND("/",Table2[[#This Row],[Category and Sub-Category]],1)-1)</f>
        <v>theater</v>
      </c>
      <c r="R3930" t="str">
        <f>RIGHT(Table2[[#This Row],[Category and Sub-Category]],LEN(Table2[[#This Row],[Category and Sub-Category]])-FIND("/",Table2[[#This Row],[Category and Sub-Category]],1))</f>
        <v>plays</v>
      </c>
      <c r="S3930" s="13">
        <f>(((Table2[[#This Row],[launched_at]]/60)/60)/24)+DATE(1970,1,1)</f>
        <v>42265.683182870373</v>
      </c>
      <c r="T3930" s="13">
        <f>(((Table2[[#This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Table2[[#This Row],[pledged]]/Table2[[#This Row],[goal]]</f>
        <v>2.265E-2</v>
      </c>
      <c r="P3931" s="8">
        <f>Table2[[#This Row],[pledged]]/Table2[[#This Row],[backers_count]]</f>
        <v>32.357142857142854</v>
      </c>
      <c r="Q3931" t="str">
        <f>LEFT(Table2[[#This Row],[Category and Sub-Category]],FIND("/",Table2[[#This Row],[Category and Sub-Category]],1)-1)</f>
        <v>theater</v>
      </c>
      <c r="R3931" t="str">
        <f>RIGHT(Table2[[#This Row],[Category and Sub-Category]],LEN(Table2[[#This Row],[Category and Sub-Category]])-FIND("/",Table2[[#This Row],[Category and Sub-Category]],1))</f>
        <v>plays</v>
      </c>
      <c r="S3931" s="13">
        <f>(((Table2[[#This Row],[launched_at]]/60)/60)/24)+DATE(1970,1,1)</f>
        <v>42601.827141203699</v>
      </c>
      <c r="T3931" s="13">
        <f>(((Table2[[#This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Table2[[#This Row],[pledged]]/Table2[[#This Row],[goal]]</f>
        <v>0</v>
      </c>
      <c r="P3932" s="8" t="e">
        <f>Table2[[#This Row],[pledged]]/Table2[[#This Row],[backers_count]]</f>
        <v>#DIV/0!</v>
      </c>
      <c r="Q3932" t="str">
        <f>LEFT(Table2[[#This Row],[Category and Sub-Category]],FIND("/",Table2[[#This Row],[Category and Sub-Category]],1)-1)</f>
        <v>theater</v>
      </c>
      <c r="R3932" t="str">
        <f>RIGHT(Table2[[#This Row],[Category and Sub-Category]],LEN(Table2[[#This Row],[Category and Sub-Category]])-FIND("/",Table2[[#This Row],[Category and Sub-Category]],1))</f>
        <v>plays</v>
      </c>
      <c r="S3932" s="13">
        <f>(((Table2[[#This Row],[launched_at]]/60)/60)/24)+DATE(1970,1,1)</f>
        <v>42433.338749999995</v>
      </c>
      <c r="T3932" s="13">
        <f>(((Table2[[#This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Table2[[#This Row],[pledged]]/Table2[[#This Row],[goal]]</f>
        <v>0</v>
      </c>
      <c r="P3933" s="8" t="e">
        <f>Table2[[#This Row],[pledged]]/Table2[[#This Row],[backers_count]]</f>
        <v>#DIV/0!</v>
      </c>
      <c r="Q3933" t="str">
        <f>LEFT(Table2[[#This Row],[Category and Sub-Category]],FIND("/",Table2[[#This Row],[Category and Sub-Category]],1)-1)</f>
        <v>theater</v>
      </c>
      <c r="R3933" t="str">
        <f>RIGHT(Table2[[#This Row],[Category and Sub-Category]],LEN(Table2[[#This Row],[Category and Sub-Category]])-FIND("/",Table2[[#This Row],[Category and Sub-Category]],1))</f>
        <v>plays</v>
      </c>
      <c r="S3933" s="13">
        <f>(((Table2[[#This Row],[launched_at]]/60)/60)/24)+DATE(1970,1,1)</f>
        <v>42228.151701388888</v>
      </c>
      <c r="T3933" s="13">
        <f>(((Table2[[#This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Table2[[#This Row],[pledged]]/Table2[[#This Row],[goal]]</f>
        <v>8.3333333333333331E-5</v>
      </c>
      <c r="P3934" s="8">
        <f>Table2[[#This Row],[pledged]]/Table2[[#This Row],[backers_count]]</f>
        <v>1</v>
      </c>
      <c r="Q3934" t="str">
        <f>LEFT(Table2[[#This Row],[Category and Sub-Category]],FIND("/",Table2[[#This Row],[Category and Sub-Category]],1)-1)</f>
        <v>theater</v>
      </c>
      <c r="R3934" t="str">
        <f>RIGHT(Table2[[#This Row],[Category and Sub-Category]],LEN(Table2[[#This Row],[Category and Sub-Category]])-FIND("/",Table2[[#This Row],[Category and Sub-Category]],1))</f>
        <v>plays</v>
      </c>
      <c r="S3934" s="13">
        <f>(((Table2[[#This Row],[launched_at]]/60)/60)/24)+DATE(1970,1,1)</f>
        <v>42415.168564814812</v>
      </c>
      <c r="T3934" s="13">
        <f>(((Table2[[#This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Table2[[#This Row],[pledged]]/Table2[[#This Row],[goal]]</f>
        <v>0.15742857142857142</v>
      </c>
      <c r="P3935" s="8">
        <f>Table2[[#This Row],[pledged]]/Table2[[#This Row],[backers_count]]</f>
        <v>91.833333333333329</v>
      </c>
      <c r="Q3935" t="str">
        <f>LEFT(Table2[[#This Row],[Category and Sub-Category]],FIND("/",Table2[[#This Row],[Category and Sub-Category]],1)-1)</f>
        <v>theater</v>
      </c>
      <c r="R3935" t="str">
        <f>RIGHT(Table2[[#This Row],[Category and Sub-Category]],LEN(Table2[[#This Row],[Category and Sub-Category]])-FIND("/",Table2[[#This Row],[Category and Sub-Category]],1))</f>
        <v>plays</v>
      </c>
      <c r="S3935" s="13">
        <f>(((Table2[[#This Row],[launched_at]]/60)/60)/24)+DATE(1970,1,1)</f>
        <v>42538.968310185184</v>
      </c>
      <c r="T3935" s="13">
        <f>(((Table2[[#This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Table2[[#This Row],[pledged]]/Table2[[#This Row],[goal]]</f>
        <v>0.11</v>
      </c>
      <c r="P3936" s="8">
        <f>Table2[[#This Row],[pledged]]/Table2[[#This Row],[backers_count]]</f>
        <v>45.833333333333336</v>
      </c>
      <c r="Q3936" t="str">
        <f>LEFT(Table2[[#This Row],[Category and Sub-Category]],FIND("/",Table2[[#This Row],[Category and Sub-Category]],1)-1)</f>
        <v>theater</v>
      </c>
      <c r="R3936" t="str">
        <f>RIGHT(Table2[[#This Row],[Category and Sub-Category]],LEN(Table2[[#This Row],[Category and Sub-Category]])-FIND("/",Table2[[#This Row],[Category and Sub-Category]],1))</f>
        <v>plays</v>
      </c>
      <c r="S3936" s="13">
        <f>(((Table2[[#This Row],[launched_at]]/60)/60)/24)+DATE(1970,1,1)</f>
        <v>42233.671747685185</v>
      </c>
      <c r="T3936" s="13">
        <f>(((Table2[[#This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Table2[[#This Row],[pledged]]/Table2[[#This Row],[goal]]</f>
        <v>0.43833333333333335</v>
      </c>
      <c r="P3937" s="8">
        <f>Table2[[#This Row],[pledged]]/Table2[[#This Row],[backers_count]]</f>
        <v>57.173913043478258</v>
      </c>
      <c r="Q3937" t="str">
        <f>LEFT(Table2[[#This Row],[Category and Sub-Category]],FIND("/",Table2[[#This Row],[Category and Sub-Category]],1)-1)</f>
        <v>theater</v>
      </c>
      <c r="R3937" t="str">
        <f>RIGHT(Table2[[#This Row],[Category and Sub-Category]],LEN(Table2[[#This Row],[Category and Sub-Category]])-FIND("/",Table2[[#This Row],[Category and Sub-Category]],1))</f>
        <v>plays</v>
      </c>
      <c r="S3937" s="13">
        <f>(((Table2[[#This Row],[launched_at]]/60)/60)/24)+DATE(1970,1,1)</f>
        <v>42221.656782407401</v>
      </c>
      <c r="T3937" s="13">
        <f>(((Table2[[#This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Table2[[#This Row],[pledged]]/Table2[[#This Row],[goal]]</f>
        <v>0</v>
      </c>
      <c r="P3938" s="8" t="e">
        <f>Table2[[#This Row],[pledged]]/Table2[[#This Row],[backers_count]]</f>
        <v>#DIV/0!</v>
      </c>
      <c r="Q3938" t="str">
        <f>LEFT(Table2[[#This Row],[Category and Sub-Category]],FIND("/",Table2[[#This Row],[Category and Sub-Category]],1)-1)</f>
        <v>theater</v>
      </c>
      <c r="R3938" t="str">
        <f>RIGHT(Table2[[#This Row],[Category and Sub-Category]],LEN(Table2[[#This Row],[Category and Sub-Category]])-FIND("/",Table2[[#This Row],[Category and Sub-Category]],1))</f>
        <v>plays</v>
      </c>
      <c r="S3938" s="13">
        <f>(((Table2[[#This Row],[launched_at]]/60)/60)/24)+DATE(1970,1,1)</f>
        <v>42675.262962962966</v>
      </c>
      <c r="T3938" s="13">
        <f>(((Table2[[#This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Table2[[#This Row],[pledged]]/Table2[[#This Row],[goal]]</f>
        <v>0.86135181975736563</v>
      </c>
      <c r="P3939" s="8">
        <f>Table2[[#This Row],[pledged]]/Table2[[#This Row],[backers_count]]</f>
        <v>248.5</v>
      </c>
      <c r="Q3939" t="str">
        <f>LEFT(Table2[[#This Row],[Category and Sub-Category]],FIND("/",Table2[[#This Row],[Category and Sub-Category]],1)-1)</f>
        <v>theater</v>
      </c>
      <c r="R3939" t="str">
        <f>RIGHT(Table2[[#This Row],[Category and Sub-Category]],LEN(Table2[[#This Row],[Category and Sub-Category]])-FIND("/",Table2[[#This Row],[Category and Sub-Category]],1))</f>
        <v>plays</v>
      </c>
      <c r="S3939" s="13">
        <f>(((Table2[[#This Row],[launched_at]]/60)/60)/24)+DATE(1970,1,1)</f>
        <v>42534.631481481483</v>
      </c>
      <c r="T3939" s="13">
        <f>(((Table2[[#This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Table2[[#This Row],[pledged]]/Table2[[#This Row],[goal]]</f>
        <v>0.12196620583717357</v>
      </c>
      <c r="P3940" s="8">
        <f>Table2[[#This Row],[pledged]]/Table2[[#This Row],[backers_count]]</f>
        <v>79.400000000000006</v>
      </c>
      <c r="Q3940" t="str">
        <f>LEFT(Table2[[#This Row],[Category and Sub-Category]],FIND("/",Table2[[#This Row],[Category and Sub-Category]],1)-1)</f>
        <v>theater</v>
      </c>
      <c r="R3940" t="str">
        <f>RIGHT(Table2[[#This Row],[Category and Sub-Category]],LEN(Table2[[#This Row],[Category and Sub-Category]])-FIND("/",Table2[[#This Row],[Category and Sub-Category]],1))</f>
        <v>plays</v>
      </c>
      <c r="S3940" s="13">
        <f>(((Table2[[#This Row],[launched_at]]/60)/60)/24)+DATE(1970,1,1)</f>
        <v>42151.905717592599</v>
      </c>
      <c r="T3940" s="13">
        <f>(((Table2[[#This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Table2[[#This Row],[pledged]]/Table2[[#This Row],[goal]]</f>
        <v>1E-3</v>
      </c>
      <c r="P3941" s="8">
        <f>Table2[[#This Row],[pledged]]/Table2[[#This Row],[backers_count]]</f>
        <v>5</v>
      </c>
      <c r="Q3941" t="str">
        <f>LEFT(Table2[[#This Row],[Category and Sub-Category]],FIND("/",Table2[[#This Row],[Category and Sub-Category]],1)-1)</f>
        <v>theater</v>
      </c>
      <c r="R3941" t="str">
        <f>RIGHT(Table2[[#This Row],[Category and Sub-Category]],LEN(Table2[[#This Row],[Category and Sub-Category]])-FIND("/",Table2[[#This Row],[Category and Sub-Category]],1))</f>
        <v>plays</v>
      </c>
      <c r="S3941" s="13">
        <f>(((Table2[[#This Row],[launched_at]]/60)/60)/24)+DATE(1970,1,1)</f>
        <v>41915.400219907409</v>
      </c>
      <c r="T3941" s="13">
        <f>(((Table2[[#This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Table2[[#This Row],[pledged]]/Table2[[#This Row],[goal]]</f>
        <v>2.2000000000000001E-3</v>
      </c>
      <c r="P3942" s="8">
        <f>Table2[[#This Row],[pledged]]/Table2[[#This Row],[backers_count]]</f>
        <v>5.5</v>
      </c>
      <c r="Q3942" t="str">
        <f>LEFT(Table2[[#This Row],[Category and Sub-Category]],FIND("/",Table2[[#This Row],[Category and Sub-Category]],1)-1)</f>
        <v>theater</v>
      </c>
      <c r="R3942" t="str">
        <f>RIGHT(Table2[[#This Row],[Category and Sub-Category]],LEN(Table2[[#This Row],[Category and Sub-Category]])-FIND("/",Table2[[#This Row],[Category and Sub-Category]],1))</f>
        <v>plays</v>
      </c>
      <c r="S3942" s="13">
        <f>(((Table2[[#This Row],[launched_at]]/60)/60)/24)+DATE(1970,1,1)</f>
        <v>41961.492488425924</v>
      </c>
      <c r="T3942" s="13">
        <f>(((Table2[[#This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Table2[[#This Row],[pledged]]/Table2[[#This Row],[goal]]</f>
        <v>9.0909090909090905E-3</v>
      </c>
      <c r="P3943" s="8">
        <f>Table2[[#This Row],[pledged]]/Table2[[#This Row],[backers_count]]</f>
        <v>25</v>
      </c>
      <c r="Q3943" t="str">
        <f>LEFT(Table2[[#This Row],[Category and Sub-Category]],FIND("/",Table2[[#This Row],[Category and Sub-Category]],1)-1)</f>
        <v>theater</v>
      </c>
      <c r="R3943" t="str">
        <f>RIGHT(Table2[[#This Row],[Category and Sub-Category]],LEN(Table2[[#This Row],[Category and Sub-Category]])-FIND("/",Table2[[#This Row],[Category and Sub-Category]],1))</f>
        <v>plays</v>
      </c>
      <c r="S3943" s="13">
        <f>(((Table2[[#This Row],[launched_at]]/60)/60)/24)+DATE(1970,1,1)</f>
        <v>41940.587233796294</v>
      </c>
      <c r="T3943" s="13">
        <f>(((Table2[[#This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Table2[[#This Row],[pledged]]/Table2[[#This Row],[goal]]</f>
        <v>0</v>
      </c>
      <c r="P3944" s="8" t="e">
        <f>Table2[[#This Row],[pledged]]/Table2[[#This Row],[backers_count]]</f>
        <v>#DIV/0!</v>
      </c>
      <c r="Q3944" t="str">
        <f>LEFT(Table2[[#This Row],[Category and Sub-Category]],FIND("/",Table2[[#This Row],[Category and Sub-Category]],1)-1)</f>
        <v>theater</v>
      </c>
      <c r="R3944" t="str">
        <f>RIGHT(Table2[[#This Row],[Category and Sub-Category]],LEN(Table2[[#This Row],[Category and Sub-Category]])-FIND("/",Table2[[#This Row],[Category and Sub-Category]],1))</f>
        <v>plays</v>
      </c>
      <c r="S3944" s="13">
        <f>(((Table2[[#This Row],[launched_at]]/60)/60)/24)+DATE(1970,1,1)</f>
        <v>42111.904097222221</v>
      </c>
      <c r="T3944" s="13">
        <f>(((Table2[[#This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Table2[[#This Row],[pledged]]/Table2[[#This Row],[goal]]</f>
        <v>0.35639999999999999</v>
      </c>
      <c r="P3945" s="8">
        <f>Table2[[#This Row],[pledged]]/Table2[[#This Row],[backers_count]]</f>
        <v>137.07692307692307</v>
      </c>
      <c r="Q3945" t="str">
        <f>LEFT(Table2[[#This Row],[Category and Sub-Category]],FIND("/",Table2[[#This Row],[Category and Sub-Category]],1)-1)</f>
        <v>theater</v>
      </c>
      <c r="R3945" t="str">
        <f>RIGHT(Table2[[#This Row],[Category and Sub-Category]],LEN(Table2[[#This Row],[Category and Sub-Category]])-FIND("/",Table2[[#This Row],[Category and Sub-Category]],1))</f>
        <v>plays</v>
      </c>
      <c r="S3945" s="13">
        <f>(((Table2[[#This Row],[launched_at]]/60)/60)/24)+DATE(1970,1,1)</f>
        <v>42279.778564814813</v>
      </c>
      <c r="T3945" s="13">
        <f>(((Table2[[#This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Table2[[#This Row],[pledged]]/Table2[[#This Row],[goal]]</f>
        <v>0</v>
      </c>
      <c r="P3946" s="8" t="e">
        <f>Table2[[#This Row],[pledged]]/Table2[[#This Row],[backers_count]]</f>
        <v>#DIV/0!</v>
      </c>
      <c r="Q3946" t="str">
        <f>LEFT(Table2[[#This Row],[Category and Sub-Category]],FIND("/",Table2[[#This Row],[Category and Sub-Category]],1)-1)</f>
        <v>theater</v>
      </c>
      <c r="R3946" t="str">
        <f>RIGHT(Table2[[#This Row],[Category and Sub-Category]],LEN(Table2[[#This Row],[Category and Sub-Category]])-FIND("/",Table2[[#This Row],[Category and Sub-Category]],1))</f>
        <v>plays</v>
      </c>
      <c r="S3946" s="13">
        <f>(((Table2[[#This Row],[launched_at]]/60)/60)/24)+DATE(1970,1,1)</f>
        <v>42213.662905092591</v>
      </c>
      <c r="T3946" s="13">
        <f>(((Table2[[#This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Table2[[#This Row],[pledged]]/Table2[[#This Row],[goal]]</f>
        <v>2.5000000000000001E-3</v>
      </c>
      <c r="P3947" s="8">
        <f>Table2[[#This Row],[pledged]]/Table2[[#This Row],[backers_count]]</f>
        <v>5</v>
      </c>
      <c r="Q3947" t="str">
        <f>LEFT(Table2[[#This Row],[Category and Sub-Category]],FIND("/",Table2[[#This Row],[Category and Sub-Category]],1)-1)</f>
        <v>theater</v>
      </c>
      <c r="R3947" t="str">
        <f>RIGHT(Table2[[#This Row],[Category and Sub-Category]],LEN(Table2[[#This Row],[Category and Sub-Category]])-FIND("/",Table2[[#This Row],[Category and Sub-Category]],1))</f>
        <v>plays</v>
      </c>
      <c r="S3947" s="13">
        <f>(((Table2[[#This Row],[launched_at]]/60)/60)/24)+DATE(1970,1,1)</f>
        <v>42109.801712962959</v>
      </c>
      <c r="T3947" s="13">
        <f>(((Table2[[#This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Table2[[#This Row],[pledged]]/Table2[[#This Row],[goal]]</f>
        <v>3.2500000000000001E-2</v>
      </c>
      <c r="P3948" s="8">
        <f>Table2[[#This Row],[pledged]]/Table2[[#This Row],[backers_count]]</f>
        <v>39</v>
      </c>
      <c r="Q3948" t="str">
        <f>LEFT(Table2[[#This Row],[Category and Sub-Category]],FIND("/",Table2[[#This Row],[Category and Sub-Category]],1)-1)</f>
        <v>theater</v>
      </c>
      <c r="R3948" t="str">
        <f>RIGHT(Table2[[#This Row],[Category and Sub-Category]],LEN(Table2[[#This Row],[Category and Sub-Category]])-FIND("/",Table2[[#This Row],[Category and Sub-Category]],1))</f>
        <v>plays</v>
      </c>
      <c r="S3948" s="13">
        <f>(((Table2[[#This Row],[launched_at]]/60)/60)/24)+DATE(1970,1,1)</f>
        <v>42031.833587962959</v>
      </c>
      <c r="T3948" s="13">
        <f>(((Table2[[#This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Table2[[#This Row],[pledged]]/Table2[[#This Row],[goal]]</f>
        <v>3.3666666666666664E-2</v>
      </c>
      <c r="P3949" s="8">
        <f>Table2[[#This Row],[pledged]]/Table2[[#This Row],[backers_count]]</f>
        <v>50.5</v>
      </c>
      <c r="Q3949" t="str">
        <f>LEFT(Table2[[#This Row],[Category and Sub-Category]],FIND("/",Table2[[#This Row],[Category and Sub-Category]],1)-1)</f>
        <v>theater</v>
      </c>
      <c r="R3949" t="str">
        <f>RIGHT(Table2[[#This Row],[Category and Sub-Category]],LEN(Table2[[#This Row],[Category and Sub-Category]])-FIND("/",Table2[[#This Row],[Category and Sub-Category]],1))</f>
        <v>plays</v>
      </c>
      <c r="S3949" s="13">
        <f>(((Table2[[#This Row],[launched_at]]/60)/60)/24)+DATE(1970,1,1)</f>
        <v>42615.142870370371</v>
      </c>
      <c r="T3949" s="13">
        <f>(((Table2[[#This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Table2[[#This Row],[pledged]]/Table2[[#This Row],[goal]]</f>
        <v>0</v>
      </c>
      <c r="P3950" s="8" t="e">
        <f>Table2[[#This Row],[pledged]]/Table2[[#This Row],[backers_count]]</f>
        <v>#DIV/0!</v>
      </c>
      <c r="Q3950" t="str">
        <f>LEFT(Table2[[#This Row],[Category and Sub-Category]],FIND("/",Table2[[#This Row],[Category and Sub-Category]],1)-1)</f>
        <v>theater</v>
      </c>
      <c r="R3950" t="str">
        <f>RIGHT(Table2[[#This Row],[Category and Sub-Category]],LEN(Table2[[#This Row],[Category and Sub-Category]])-FIND("/",Table2[[#This Row],[Category and Sub-Category]],1))</f>
        <v>plays</v>
      </c>
      <c r="S3950" s="13">
        <f>(((Table2[[#This Row],[launched_at]]/60)/60)/24)+DATE(1970,1,1)</f>
        <v>41829.325497685182</v>
      </c>
      <c r="T3950" s="13">
        <f>(((Table2[[#This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Table2[[#This Row],[pledged]]/Table2[[#This Row],[goal]]</f>
        <v>0.15770000000000001</v>
      </c>
      <c r="P3951" s="8">
        <f>Table2[[#This Row],[pledged]]/Table2[[#This Row],[backers_count]]</f>
        <v>49.28125</v>
      </c>
      <c r="Q3951" t="str">
        <f>LEFT(Table2[[#This Row],[Category and Sub-Category]],FIND("/",Table2[[#This Row],[Category and Sub-Category]],1)-1)</f>
        <v>theater</v>
      </c>
      <c r="R3951" t="str">
        <f>RIGHT(Table2[[#This Row],[Category and Sub-Category]],LEN(Table2[[#This Row],[Category and Sub-Category]])-FIND("/",Table2[[#This Row],[Category and Sub-Category]],1))</f>
        <v>plays</v>
      </c>
      <c r="S3951" s="13">
        <f>(((Table2[[#This Row],[launched_at]]/60)/60)/24)+DATE(1970,1,1)</f>
        <v>42016.120613425926</v>
      </c>
      <c r="T3951" s="13">
        <f>(((Table2[[#This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Table2[[#This Row],[pledged]]/Table2[[#This Row],[goal]]</f>
        <v>6.2500000000000003E-3</v>
      </c>
      <c r="P3952" s="8">
        <f>Table2[[#This Row],[pledged]]/Table2[[#This Row],[backers_count]]</f>
        <v>25</v>
      </c>
      <c r="Q3952" t="str">
        <f>LEFT(Table2[[#This Row],[Category and Sub-Category]],FIND("/",Table2[[#This Row],[Category and Sub-Category]],1)-1)</f>
        <v>theater</v>
      </c>
      <c r="R3952" t="str">
        <f>RIGHT(Table2[[#This Row],[Category and Sub-Category]],LEN(Table2[[#This Row],[Category and Sub-Category]])-FIND("/",Table2[[#This Row],[Category and Sub-Category]],1))</f>
        <v>plays</v>
      </c>
      <c r="S3952" s="13">
        <f>(((Table2[[#This Row],[launched_at]]/60)/60)/24)+DATE(1970,1,1)</f>
        <v>42439.702314814815</v>
      </c>
      <c r="T3952" s="13">
        <f>(((Table2[[#This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Table2[[#This Row],[pledged]]/Table2[[#This Row],[goal]]</f>
        <v>5.0000000000000004E-6</v>
      </c>
      <c r="P3953" s="8">
        <f>Table2[[#This Row],[pledged]]/Table2[[#This Row],[backers_count]]</f>
        <v>1</v>
      </c>
      <c r="Q3953" t="str">
        <f>LEFT(Table2[[#This Row],[Category and Sub-Category]],FIND("/",Table2[[#This Row],[Category and Sub-Category]],1)-1)</f>
        <v>theater</v>
      </c>
      <c r="R3953" t="str">
        <f>RIGHT(Table2[[#This Row],[Category and Sub-Category]],LEN(Table2[[#This Row],[Category and Sub-Category]])-FIND("/",Table2[[#This Row],[Category and Sub-Category]],1))</f>
        <v>plays</v>
      </c>
      <c r="S3953" s="13">
        <f>(((Table2[[#This Row],[launched_at]]/60)/60)/24)+DATE(1970,1,1)</f>
        <v>42433.825717592597</v>
      </c>
      <c r="T3953" s="13">
        <f>(((Table2[[#This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Table2[[#This Row],[pledged]]/Table2[[#This Row],[goal]]</f>
        <v>9.6153846153846159E-4</v>
      </c>
      <c r="P3954" s="8">
        <f>Table2[[#This Row],[pledged]]/Table2[[#This Row],[backers_count]]</f>
        <v>25</v>
      </c>
      <c r="Q3954" t="str">
        <f>LEFT(Table2[[#This Row],[Category and Sub-Category]],FIND("/",Table2[[#This Row],[Category and Sub-Category]],1)-1)</f>
        <v>theater</v>
      </c>
      <c r="R3954" t="str">
        <f>RIGHT(Table2[[#This Row],[Category and Sub-Category]],LEN(Table2[[#This Row],[Category and Sub-Category]])-FIND("/",Table2[[#This Row],[Category and Sub-Category]],1))</f>
        <v>plays</v>
      </c>
      <c r="S3954" s="13">
        <f>(((Table2[[#This Row],[launched_at]]/60)/60)/24)+DATE(1970,1,1)</f>
        <v>42243.790393518517</v>
      </c>
      <c r="T3954" s="13">
        <f>(((Table2[[#This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Table2[[#This Row],[pledged]]/Table2[[#This Row],[goal]]</f>
        <v>0</v>
      </c>
      <c r="P3955" s="8" t="e">
        <f>Table2[[#This Row],[pledged]]/Table2[[#This Row],[backers_count]]</f>
        <v>#DIV/0!</v>
      </c>
      <c r="Q3955" t="str">
        <f>LEFT(Table2[[#This Row],[Category and Sub-Category]],FIND("/",Table2[[#This Row],[Category and Sub-Category]],1)-1)</f>
        <v>theater</v>
      </c>
      <c r="R3955" t="str">
        <f>RIGHT(Table2[[#This Row],[Category and Sub-Category]],LEN(Table2[[#This Row],[Category and Sub-Category]])-FIND("/",Table2[[#This Row],[Category and Sub-Category]],1))</f>
        <v>plays</v>
      </c>
      <c r="S3955" s="13">
        <f>(((Table2[[#This Row],[launched_at]]/60)/60)/24)+DATE(1970,1,1)</f>
        <v>42550.048449074078</v>
      </c>
      <c r="T3955" s="13">
        <f>(((Table2[[#This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Table2[[#This Row],[pledged]]/Table2[[#This Row],[goal]]</f>
        <v>0</v>
      </c>
      <c r="P3956" s="8" t="e">
        <f>Table2[[#This Row],[pledged]]/Table2[[#This Row],[backers_count]]</f>
        <v>#DIV/0!</v>
      </c>
      <c r="Q3956" t="str">
        <f>LEFT(Table2[[#This Row],[Category and Sub-Category]],FIND("/",Table2[[#This Row],[Category and Sub-Category]],1)-1)</f>
        <v>theater</v>
      </c>
      <c r="R3956" t="str">
        <f>RIGHT(Table2[[#This Row],[Category and Sub-Category]],LEN(Table2[[#This Row],[Category and Sub-Category]])-FIND("/",Table2[[#This Row],[Category and Sub-Category]],1))</f>
        <v>plays</v>
      </c>
      <c r="S3956" s="13">
        <f>(((Table2[[#This Row],[launched_at]]/60)/60)/24)+DATE(1970,1,1)</f>
        <v>41774.651203703703</v>
      </c>
      <c r="T3956" s="13">
        <f>(((Table2[[#This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Table2[[#This Row],[pledged]]/Table2[[#This Row],[goal]]</f>
        <v>0.24285714285714285</v>
      </c>
      <c r="P3957" s="8">
        <f>Table2[[#This Row],[pledged]]/Table2[[#This Row],[backers_count]]</f>
        <v>53.125</v>
      </c>
      <c r="Q3957" t="str">
        <f>LEFT(Table2[[#This Row],[Category and Sub-Category]],FIND("/",Table2[[#This Row],[Category and Sub-Category]],1)-1)</f>
        <v>theater</v>
      </c>
      <c r="R3957" t="str">
        <f>RIGHT(Table2[[#This Row],[Category and Sub-Category]],LEN(Table2[[#This Row],[Category and Sub-Category]])-FIND("/",Table2[[#This Row],[Category and Sub-Category]],1))</f>
        <v>plays</v>
      </c>
      <c r="S3957" s="13">
        <f>(((Table2[[#This Row],[launched_at]]/60)/60)/24)+DATE(1970,1,1)</f>
        <v>42306.848854166667</v>
      </c>
      <c r="T3957" s="13">
        <f>(((Table2[[#This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Table2[[#This Row],[pledged]]/Table2[[#This Row],[goal]]</f>
        <v>0</v>
      </c>
      <c r="P3958" s="8" t="e">
        <f>Table2[[#This Row],[pledged]]/Table2[[#This Row],[backers_count]]</f>
        <v>#DIV/0!</v>
      </c>
      <c r="Q3958" t="str">
        <f>LEFT(Table2[[#This Row],[Category and Sub-Category]],FIND("/",Table2[[#This Row],[Category and Sub-Category]],1)-1)</f>
        <v>theater</v>
      </c>
      <c r="R3958" t="str">
        <f>RIGHT(Table2[[#This Row],[Category and Sub-Category]],LEN(Table2[[#This Row],[Category and Sub-Category]])-FIND("/",Table2[[#This Row],[Category and Sub-Category]],1))</f>
        <v>plays</v>
      </c>
      <c r="S3958" s="13">
        <f>(((Table2[[#This Row],[launched_at]]/60)/60)/24)+DATE(1970,1,1)</f>
        <v>42457.932025462964</v>
      </c>
      <c r="T3958" s="13">
        <f>(((Table2[[#This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Table2[[#This Row],[pledged]]/Table2[[#This Row],[goal]]</f>
        <v>2.5000000000000001E-4</v>
      </c>
      <c r="P3959" s="8">
        <f>Table2[[#This Row],[pledged]]/Table2[[#This Row],[backers_count]]</f>
        <v>7</v>
      </c>
      <c r="Q3959" t="str">
        <f>LEFT(Table2[[#This Row],[Category and Sub-Category]],FIND("/",Table2[[#This Row],[Category and Sub-Category]],1)-1)</f>
        <v>theater</v>
      </c>
      <c r="R3959" t="str">
        <f>RIGHT(Table2[[#This Row],[Category and Sub-Category]],LEN(Table2[[#This Row],[Category and Sub-Category]])-FIND("/",Table2[[#This Row],[Category and Sub-Category]],1))</f>
        <v>plays</v>
      </c>
      <c r="S3959" s="13">
        <f>(((Table2[[#This Row],[launched_at]]/60)/60)/24)+DATE(1970,1,1)</f>
        <v>42513.976319444439</v>
      </c>
      <c r="T3959" s="13">
        <f>(((Table2[[#This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Table2[[#This Row],[pledged]]/Table2[[#This Row],[goal]]</f>
        <v>0.32050000000000001</v>
      </c>
      <c r="P3960" s="8">
        <f>Table2[[#This Row],[pledged]]/Table2[[#This Row],[backers_count]]</f>
        <v>40.0625</v>
      </c>
      <c r="Q3960" t="str">
        <f>LEFT(Table2[[#This Row],[Category and Sub-Category]],FIND("/",Table2[[#This Row],[Category and Sub-Category]],1)-1)</f>
        <v>theater</v>
      </c>
      <c r="R3960" t="str">
        <f>RIGHT(Table2[[#This Row],[Category and Sub-Category]],LEN(Table2[[#This Row],[Category and Sub-Category]])-FIND("/",Table2[[#This Row],[Category and Sub-Category]],1))</f>
        <v>plays</v>
      </c>
      <c r="S3960" s="13">
        <f>(((Table2[[#This Row],[launched_at]]/60)/60)/24)+DATE(1970,1,1)</f>
        <v>41816.950370370374</v>
      </c>
      <c r="T3960" s="13">
        <f>(((Table2[[#This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Table2[[#This Row],[pledged]]/Table2[[#This Row],[goal]]</f>
        <v>0.24333333333333335</v>
      </c>
      <c r="P3961" s="8">
        <f>Table2[[#This Row],[pledged]]/Table2[[#This Row],[backers_count]]</f>
        <v>24.333333333333332</v>
      </c>
      <c r="Q3961" t="str">
        <f>LEFT(Table2[[#This Row],[Category and Sub-Category]],FIND("/",Table2[[#This Row],[Category and Sub-Category]],1)-1)</f>
        <v>theater</v>
      </c>
      <c r="R3961" t="str">
        <f>RIGHT(Table2[[#This Row],[Category and Sub-Category]],LEN(Table2[[#This Row],[Category and Sub-Category]])-FIND("/",Table2[[#This Row],[Category and Sub-Category]],1))</f>
        <v>plays</v>
      </c>
      <c r="S3961" s="13">
        <f>(((Table2[[#This Row],[launched_at]]/60)/60)/24)+DATE(1970,1,1)</f>
        <v>41880.788842592592</v>
      </c>
      <c r="T3961" s="13">
        <f>(((Table2[[#This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Table2[[#This Row],[pledged]]/Table2[[#This Row],[goal]]</f>
        <v>1.4999999999999999E-2</v>
      </c>
      <c r="P3962" s="8">
        <f>Table2[[#This Row],[pledged]]/Table2[[#This Row],[backers_count]]</f>
        <v>11.25</v>
      </c>
      <c r="Q3962" t="str">
        <f>LEFT(Table2[[#This Row],[Category and Sub-Category]],FIND("/",Table2[[#This Row],[Category and Sub-Category]],1)-1)</f>
        <v>theater</v>
      </c>
      <c r="R3962" t="str">
        <f>RIGHT(Table2[[#This Row],[Category and Sub-Category]],LEN(Table2[[#This Row],[Category and Sub-Category]])-FIND("/",Table2[[#This Row],[Category and Sub-Category]],1))</f>
        <v>plays</v>
      </c>
      <c r="S3962" s="13">
        <f>(((Table2[[#This Row],[launched_at]]/60)/60)/24)+DATE(1970,1,1)</f>
        <v>42342.845555555556</v>
      </c>
      <c r="T3962" s="13">
        <f>(((Table2[[#This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Table2[[#This Row],[pledged]]/Table2[[#This Row],[goal]]</f>
        <v>4.1999999999999997E-3</v>
      </c>
      <c r="P3963" s="8">
        <f>Table2[[#This Row],[pledged]]/Table2[[#This Row],[backers_count]]</f>
        <v>10.5</v>
      </c>
      <c r="Q3963" t="str">
        <f>LEFT(Table2[[#This Row],[Category and Sub-Category]],FIND("/",Table2[[#This Row],[Category and Sub-Category]],1)-1)</f>
        <v>theater</v>
      </c>
      <c r="R3963" t="str">
        <f>RIGHT(Table2[[#This Row],[Category and Sub-Category]],LEN(Table2[[#This Row],[Category and Sub-Category]])-FIND("/",Table2[[#This Row],[Category and Sub-Category]],1))</f>
        <v>plays</v>
      </c>
      <c r="S3963" s="13">
        <f>(((Table2[[#This Row],[launched_at]]/60)/60)/24)+DATE(1970,1,1)</f>
        <v>41745.891319444447</v>
      </c>
      <c r="T3963" s="13">
        <f>(((Table2[[#This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Table2[[#This Row],[pledged]]/Table2[[#This Row],[goal]]</f>
        <v>3.214285714285714E-2</v>
      </c>
      <c r="P3964" s="8">
        <f>Table2[[#This Row],[pledged]]/Table2[[#This Row],[backers_count]]</f>
        <v>15</v>
      </c>
      <c r="Q3964" t="str">
        <f>LEFT(Table2[[#This Row],[Category and Sub-Category]],FIND("/",Table2[[#This Row],[Category and Sub-Category]],1)-1)</f>
        <v>theater</v>
      </c>
      <c r="R3964" t="str">
        <f>RIGHT(Table2[[#This Row],[Category and Sub-Category]],LEN(Table2[[#This Row],[Category and Sub-Category]])-FIND("/",Table2[[#This Row],[Category and Sub-Category]],1))</f>
        <v>plays</v>
      </c>
      <c r="S3964" s="13">
        <f>(((Table2[[#This Row],[launched_at]]/60)/60)/24)+DATE(1970,1,1)</f>
        <v>42311.621458333335</v>
      </c>
      <c r="T3964" s="13">
        <f>(((Table2[[#This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Table2[[#This Row],[pledged]]/Table2[[#This Row],[goal]]</f>
        <v>0</v>
      </c>
      <c r="P3965" s="8" t="e">
        <f>Table2[[#This Row],[pledged]]/Table2[[#This Row],[backers_count]]</f>
        <v>#DIV/0!</v>
      </c>
      <c r="Q3965" t="str">
        <f>LEFT(Table2[[#This Row],[Category and Sub-Category]],FIND("/",Table2[[#This Row],[Category and Sub-Category]],1)-1)</f>
        <v>theater</v>
      </c>
      <c r="R3965" t="str">
        <f>RIGHT(Table2[[#This Row],[Category and Sub-Category]],LEN(Table2[[#This Row],[Category and Sub-Category]])-FIND("/",Table2[[#This Row],[Category and Sub-Category]],1))</f>
        <v>plays</v>
      </c>
      <c r="S3965" s="13">
        <f>(((Table2[[#This Row],[launched_at]]/60)/60)/24)+DATE(1970,1,1)</f>
        <v>42296.154131944444</v>
      </c>
      <c r="T3965" s="13">
        <f>(((Table2[[#This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Table2[[#This Row],[pledged]]/Table2[[#This Row],[goal]]</f>
        <v>6.3E-2</v>
      </c>
      <c r="P3966" s="8">
        <f>Table2[[#This Row],[pledged]]/Table2[[#This Row],[backers_count]]</f>
        <v>42</v>
      </c>
      <c r="Q3966" t="str">
        <f>LEFT(Table2[[#This Row],[Category and Sub-Category]],FIND("/",Table2[[#This Row],[Category and Sub-Category]],1)-1)</f>
        <v>theater</v>
      </c>
      <c r="R3966" t="str">
        <f>RIGHT(Table2[[#This Row],[Category and Sub-Category]],LEN(Table2[[#This Row],[Category and Sub-Category]])-FIND("/",Table2[[#This Row],[Category and Sub-Category]],1))</f>
        <v>plays</v>
      </c>
      <c r="S3966" s="13">
        <f>(((Table2[[#This Row],[launched_at]]/60)/60)/24)+DATE(1970,1,1)</f>
        <v>42053.722060185188</v>
      </c>
      <c r="T3966" s="13">
        <f>(((Table2[[#This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Table2[[#This Row],[pledged]]/Table2[[#This Row],[goal]]</f>
        <v>0.14249999999999999</v>
      </c>
      <c r="P3967" s="8">
        <f>Table2[[#This Row],[pledged]]/Table2[[#This Row],[backers_count]]</f>
        <v>71.25</v>
      </c>
      <c r="Q3967" t="str">
        <f>LEFT(Table2[[#This Row],[Category and Sub-Category]],FIND("/",Table2[[#This Row],[Category and Sub-Category]],1)-1)</f>
        <v>theater</v>
      </c>
      <c r="R3967" t="str">
        <f>RIGHT(Table2[[#This Row],[Category and Sub-Category]],LEN(Table2[[#This Row],[Category and Sub-Category]])-FIND("/",Table2[[#This Row],[Category and Sub-Category]],1))</f>
        <v>plays</v>
      </c>
      <c r="S3967" s="13">
        <f>(((Table2[[#This Row],[launched_at]]/60)/60)/24)+DATE(1970,1,1)</f>
        <v>42414.235879629632</v>
      </c>
      <c r="T3967" s="13">
        <f>(((Table2[[#This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Table2[[#This Row],[pledged]]/Table2[[#This Row],[goal]]</f>
        <v>6.0000000000000001E-3</v>
      </c>
      <c r="P3968" s="8">
        <f>Table2[[#This Row],[pledged]]/Table2[[#This Row],[backers_count]]</f>
        <v>22.5</v>
      </c>
      <c r="Q3968" t="str">
        <f>LEFT(Table2[[#This Row],[Category and Sub-Category]],FIND("/",Table2[[#This Row],[Category and Sub-Category]],1)-1)</f>
        <v>theater</v>
      </c>
      <c r="R3968" t="str">
        <f>RIGHT(Table2[[#This Row],[Category and Sub-Category]],LEN(Table2[[#This Row],[Category and Sub-Category]])-FIND("/",Table2[[#This Row],[Category and Sub-Category]],1))</f>
        <v>plays</v>
      </c>
      <c r="S3968" s="13">
        <f>(((Table2[[#This Row],[launched_at]]/60)/60)/24)+DATE(1970,1,1)</f>
        <v>41801.711550925924</v>
      </c>
      <c r="T3968" s="13">
        <f>(((Table2[[#This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Table2[[#This Row],[pledged]]/Table2[[#This Row],[goal]]</f>
        <v>0.2411764705882353</v>
      </c>
      <c r="P3969" s="8">
        <f>Table2[[#This Row],[pledged]]/Table2[[#This Row],[backers_count]]</f>
        <v>41</v>
      </c>
      <c r="Q3969" t="str">
        <f>LEFT(Table2[[#This Row],[Category and Sub-Category]],FIND("/",Table2[[#This Row],[Category and Sub-Category]],1)-1)</f>
        <v>theater</v>
      </c>
      <c r="R3969" t="str">
        <f>RIGHT(Table2[[#This Row],[Category and Sub-Category]],LEN(Table2[[#This Row],[Category and Sub-Category]])-FIND("/",Table2[[#This Row],[Category and Sub-Category]],1))</f>
        <v>plays</v>
      </c>
      <c r="S3969" s="13">
        <f>(((Table2[[#This Row],[launched_at]]/60)/60)/24)+DATE(1970,1,1)</f>
        <v>42770.290590277778</v>
      </c>
      <c r="T3969" s="13">
        <f>(((Table2[[#This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Table2[[#This Row],[pledged]]/Table2[[#This Row],[goal]]</f>
        <v>0.10539999999999999</v>
      </c>
      <c r="P3970" s="8">
        <f>Table2[[#This Row],[pledged]]/Table2[[#This Row],[backers_count]]</f>
        <v>47.909090909090907</v>
      </c>
      <c r="Q3970" t="str">
        <f>LEFT(Table2[[#This Row],[Category and Sub-Category]],FIND("/",Table2[[#This Row],[Category and Sub-Category]],1)-1)</f>
        <v>theater</v>
      </c>
      <c r="R3970" t="str">
        <f>RIGHT(Table2[[#This Row],[Category and Sub-Category]],LEN(Table2[[#This Row],[Category and Sub-Category]])-FIND("/",Table2[[#This Row],[Category and Sub-Category]],1))</f>
        <v>plays</v>
      </c>
      <c r="S3970" s="13">
        <f>(((Table2[[#This Row],[launched_at]]/60)/60)/24)+DATE(1970,1,1)</f>
        <v>42452.815659722226</v>
      </c>
      <c r="T3970" s="13">
        <f>(((Table2[[#This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Table2[[#This Row],[pledged]]/Table2[[#This Row],[goal]]</f>
        <v>7.4690265486725665E-2</v>
      </c>
      <c r="P3971" s="8">
        <f>Table2[[#This Row],[pledged]]/Table2[[#This Row],[backers_count]]</f>
        <v>35.166666666666664</v>
      </c>
      <c r="Q3971" t="str">
        <f>LEFT(Table2[[#This Row],[Category and Sub-Category]],FIND("/",Table2[[#This Row],[Category and Sub-Category]],1)-1)</f>
        <v>theater</v>
      </c>
      <c r="R3971" t="str">
        <f>RIGHT(Table2[[#This Row],[Category and Sub-Category]],LEN(Table2[[#This Row],[Category and Sub-Category]])-FIND("/",Table2[[#This Row],[Category and Sub-Category]],1))</f>
        <v>plays</v>
      </c>
      <c r="S3971" s="13">
        <f>(((Table2[[#This Row],[launched_at]]/60)/60)/24)+DATE(1970,1,1)</f>
        <v>42601.854699074072</v>
      </c>
      <c r="T3971" s="13">
        <f>(((Table2[[#This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Table2[[#This Row],[pledged]]/Table2[[#This Row],[goal]]</f>
        <v>7.3333333333333334E-4</v>
      </c>
      <c r="P3972" s="8">
        <f>Table2[[#This Row],[pledged]]/Table2[[#This Row],[backers_count]]</f>
        <v>5.5</v>
      </c>
      <c r="Q3972" t="str">
        <f>LEFT(Table2[[#This Row],[Category and Sub-Category]],FIND("/",Table2[[#This Row],[Category and Sub-Category]],1)-1)</f>
        <v>theater</v>
      </c>
      <c r="R3972" t="str">
        <f>RIGHT(Table2[[#This Row],[Category and Sub-Category]],LEN(Table2[[#This Row],[Category and Sub-Category]])-FIND("/",Table2[[#This Row],[Category and Sub-Category]],1))</f>
        <v>plays</v>
      </c>
      <c r="S3972" s="13">
        <f>(((Table2[[#This Row],[launched_at]]/60)/60)/24)+DATE(1970,1,1)</f>
        <v>42447.863553240735</v>
      </c>
      <c r="T3972" s="13">
        <f>(((Table2[[#This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Table2[[#This Row],[pledged]]/Table2[[#This Row],[goal]]</f>
        <v>9.7142857142857135E-3</v>
      </c>
      <c r="P3973" s="8">
        <f>Table2[[#This Row],[pledged]]/Table2[[#This Row],[backers_count]]</f>
        <v>22.666666666666668</v>
      </c>
      <c r="Q3973" t="str">
        <f>LEFT(Table2[[#This Row],[Category and Sub-Category]],FIND("/",Table2[[#This Row],[Category and Sub-Category]],1)-1)</f>
        <v>theater</v>
      </c>
      <c r="R3973" t="str">
        <f>RIGHT(Table2[[#This Row],[Category and Sub-Category]],LEN(Table2[[#This Row],[Category and Sub-Category]])-FIND("/",Table2[[#This Row],[Category and Sub-Category]],1))</f>
        <v>plays</v>
      </c>
      <c r="S3973" s="13">
        <f>(((Table2[[#This Row],[launched_at]]/60)/60)/24)+DATE(1970,1,1)</f>
        <v>41811.536180555559</v>
      </c>
      <c r="T3973" s="13">
        <f>(((Table2[[#This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Table2[[#This Row],[pledged]]/Table2[[#This Row],[goal]]</f>
        <v>0.21099999999999999</v>
      </c>
      <c r="P3974" s="8">
        <f>Table2[[#This Row],[pledged]]/Table2[[#This Row],[backers_count]]</f>
        <v>26.375</v>
      </c>
      <c r="Q3974" t="str">
        <f>LEFT(Table2[[#This Row],[Category and Sub-Category]],FIND("/",Table2[[#This Row],[Category and Sub-Category]],1)-1)</f>
        <v>theater</v>
      </c>
      <c r="R3974" t="str">
        <f>RIGHT(Table2[[#This Row],[Category and Sub-Category]],LEN(Table2[[#This Row],[Category and Sub-Category]])-FIND("/",Table2[[#This Row],[Category and Sub-Category]],1))</f>
        <v>plays</v>
      </c>
      <c r="S3974" s="13">
        <f>(((Table2[[#This Row],[launched_at]]/60)/60)/24)+DATE(1970,1,1)</f>
        <v>41981.067523148144</v>
      </c>
      <c r="T3974" s="13">
        <f>(((Table2[[#This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Table2[[#This Row],[pledged]]/Table2[[#This Row],[goal]]</f>
        <v>0.78100000000000003</v>
      </c>
      <c r="P3975" s="8">
        <f>Table2[[#This Row],[pledged]]/Table2[[#This Row],[backers_count]]</f>
        <v>105.54054054054055</v>
      </c>
      <c r="Q3975" t="str">
        <f>LEFT(Table2[[#This Row],[Category and Sub-Category]],FIND("/",Table2[[#This Row],[Category and Sub-Category]],1)-1)</f>
        <v>theater</v>
      </c>
      <c r="R3975" t="str">
        <f>RIGHT(Table2[[#This Row],[Category and Sub-Category]],LEN(Table2[[#This Row],[Category and Sub-Category]])-FIND("/",Table2[[#This Row],[Category and Sub-Category]],1))</f>
        <v>plays</v>
      </c>
      <c r="S3975" s="13">
        <f>(((Table2[[#This Row],[launched_at]]/60)/60)/24)+DATE(1970,1,1)</f>
        <v>42469.68414351852</v>
      </c>
      <c r="T3975" s="13">
        <f>(((Table2[[#This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Table2[[#This Row],[pledged]]/Table2[[#This Row],[goal]]</f>
        <v>0.32</v>
      </c>
      <c r="P3976" s="8">
        <f>Table2[[#This Row],[pledged]]/Table2[[#This Row],[backers_count]]</f>
        <v>29.09090909090909</v>
      </c>
      <c r="Q3976" t="str">
        <f>LEFT(Table2[[#This Row],[Category and Sub-Category]],FIND("/",Table2[[#This Row],[Category and Sub-Category]],1)-1)</f>
        <v>theater</v>
      </c>
      <c r="R3976" t="str">
        <f>RIGHT(Table2[[#This Row],[Category and Sub-Category]],LEN(Table2[[#This Row],[Category and Sub-Category]])-FIND("/",Table2[[#This Row],[Category and Sub-Category]],1))</f>
        <v>plays</v>
      </c>
      <c r="S3976" s="13">
        <f>(((Table2[[#This Row],[launched_at]]/60)/60)/24)+DATE(1970,1,1)</f>
        <v>42493.546851851846</v>
      </c>
      <c r="T3976" s="13">
        <f>(((Table2[[#This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Table2[[#This Row],[pledged]]/Table2[[#This Row],[goal]]</f>
        <v>0</v>
      </c>
      <c r="P3977" s="8" t="e">
        <f>Table2[[#This Row],[pledged]]/Table2[[#This Row],[backers_count]]</f>
        <v>#DIV/0!</v>
      </c>
      <c r="Q3977" t="str">
        <f>LEFT(Table2[[#This Row],[Category and Sub-Category]],FIND("/",Table2[[#This Row],[Category and Sub-Category]],1)-1)</f>
        <v>theater</v>
      </c>
      <c r="R3977" t="str">
        <f>RIGHT(Table2[[#This Row],[Category and Sub-Category]],LEN(Table2[[#This Row],[Category and Sub-Category]])-FIND("/",Table2[[#This Row],[Category and Sub-Category]],1))</f>
        <v>plays</v>
      </c>
      <c r="S3977" s="13">
        <f>(((Table2[[#This Row],[launched_at]]/60)/60)/24)+DATE(1970,1,1)</f>
        <v>42534.866875</v>
      </c>
      <c r="T3977" s="13">
        <f>(((Table2[[#This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Table2[[#This Row],[pledged]]/Table2[[#This Row],[goal]]</f>
        <v>0.47692307692307695</v>
      </c>
      <c r="P3978" s="8">
        <f>Table2[[#This Row],[pledged]]/Table2[[#This Row],[backers_count]]</f>
        <v>62</v>
      </c>
      <c r="Q3978" t="str">
        <f>LEFT(Table2[[#This Row],[Category and Sub-Category]],FIND("/",Table2[[#This Row],[Category and Sub-Category]],1)-1)</f>
        <v>theater</v>
      </c>
      <c r="R3978" t="str">
        <f>RIGHT(Table2[[#This Row],[Category and Sub-Category]],LEN(Table2[[#This Row],[Category and Sub-Category]])-FIND("/",Table2[[#This Row],[Category and Sub-Category]],1))</f>
        <v>plays</v>
      </c>
      <c r="S3978" s="13">
        <f>(((Table2[[#This Row],[launched_at]]/60)/60)/24)+DATE(1970,1,1)</f>
        <v>41830.858344907407</v>
      </c>
      <c r="T3978" s="13">
        <f>(((Table2[[#This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Table2[[#This Row],[pledged]]/Table2[[#This Row],[goal]]</f>
        <v>1.4500000000000001E-2</v>
      </c>
      <c r="P3979" s="8">
        <f>Table2[[#This Row],[pledged]]/Table2[[#This Row],[backers_count]]</f>
        <v>217.5</v>
      </c>
      <c r="Q3979" t="str">
        <f>LEFT(Table2[[#This Row],[Category and Sub-Category]],FIND("/",Table2[[#This Row],[Category and Sub-Category]],1)-1)</f>
        <v>theater</v>
      </c>
      <c r="R3979" t="str">
        <f>RIGHT(Table2[[#This Row],[Category and Sub-Category]],LEN(Table2[[#This Row],[Category and Sub-Category]])-FIND("/",Table2[[#This Row],[Category and Sub-Category]],1))</f>
        <v>plays</v>
      </c>
      <c r="S3979" s="13">
        <f>(((Table2[[#This Row],[launched_at]]/60)/60)/24)+DATE(1970,1,1)</f>
        <v>42543.788564814815</v>
      </c>
      <c r="T3979" s="13">
        <f>(((Table2[[#This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Table2[[#This Row],[pledged]]/Table2[[#This Row],[goal]]</f>
        <v>0.107</v>
      </c>
      <c r="P3980" s="8">
        <f>Table2[[#This Row],[pledged]]/Table2[[#This Row],[backers_count]]</f>
        <v>26.75</v>
      </c>
      <c r="Q3980" t="str">
        <f>LEFT(Table2[[#This Row],[Category and Sub-Category]],FIND("/",Table2[[#This Row],[Category and Sub-Category]],1)-1)</f>
        <v>theater</v>
      </c>
      <c r="R3980" t="str">
        <f>RIGHT(Table2[[#This Row],[Category and Sub-Category]],LEN(Table2[[#This Row],[Category and Sub-Category]])-FIND("/",Table2[[#This Row],[Category and Sub-Category]],1))</f>
        <v>plays</v>
      </c>
      <c r="S3980" s="13">
        <f>(((Table2[[#This Row],[launched_at]]/60)/60)/24)+DATE(1970,1,1)</f>
        <v>41975.642974537041</v>
      </c>
      <c r="T3980" s="13">
        <f>(((Table2[[#This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Table2[[#This Row],[pledged]]/Table2[[#This Row],[goal]]</f>
        <v>1.8333333333333333E-2</v>
      </c>
      <c r="P3981" s="8">
        <f>Table2[[#This Row],[pledged]]/Table2[[#This Row],[backers_count]]</f>
        <v>18.333333333333332</v>
      </c>
      <c r="Q3981" t="str">
        <f>LEFT(Table2[[#This Row],[Category and Sub-Category]],FIND("/",Table2[[#This Row],[Category and Sub-Category]],1)-1)</f>
        <v>theater</v>
      </c>
      <c r="R3981" t="str">
        <f>RIGHT(Table2[[#This Row],[Category and Sub-Category]],LEN(Table2[[#This Row],[Category and Sub-Category]])-FIND("/",Table2[[#This Row],[Category and Sub-Category]],1))</f>
        <v>plays</v>
      </c>
      <c r="S3981" s="13">
        <f>(((Table2[[#This Row],[launched_at]]/60)/60)/24)+DATE(1970,1,1)</f>
        <v>42069.903437500005</v>
      </c>
      <c r="T3981" s="13">
        <f>(((Table2[[#This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Table2[[#This Row],[pledged]]/Table2[[#This Row],[goal]]</f>
        <v>0.18</v>
      </c>
      <c r="P3982" s="8">
        <f>Table2[[#This Row],[pledged]]/Table2[[#This Row],[backers_count]]</f>
        <v>64.285714285714292</v>
      </c>
      <c r="Q3982" t="str">
        <f>LEFT(Table2[[#This Row],[Category and Sub-Category]],FIND("/",Table2[[#This Row],[Category and Sub-Category]],1)-1)</f>
        <v>theater</v>
      </c>
      <c r="R3982" t="str">
        <f>RIGHT(Table2[[#This Row],[Category and Sub-Category]],LEN(Table2[[#This Row],[Category and Sub-Category]])-FIND("/",Table2[[#This Row],[Category and Sub-Category]],1))</f>
        <v>plays</v>
      </c>
      <c r="S3982" s="13">
        <f>(((Table2[[#This Row],[launched_at]]/60)/60)/24)+DATE(1970,1,1)</f>
        <v>41795.598923611113</v>
      </c>
      <c r="T3982" s="13">
        <f>(((Table2[[#This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Table2[[#This Row],[pledged]]/Table2[[#This Row],[goal]]</f>
        <v>4.0833333333333333E-2</v>
      </c>
      <c r="P3983" s="8">
        <f>Table2[[#This Row],[pledged]]/Table2[[#This Row],[backers_count]]</f>
        <v>175</v>
      </c>
      <c r="Q3983" t="str">
        <f>LEFT(Table2[[#This Row],[Category and Sub-Category]],FIND("/",Table2[[#This Row],[Category and Sub-Category]],1)-1)</f>
        <v>theater</v>
      </c>
      <c r="R3983" t="str">
        <f>RIGHT(Table2[[#This Row],[Category and Sub-Category]],LEN(Table2[[#This Row],[Category and Sub-Category]])-FIND("/",Table2[[#This Row],[Category and Sub-Category]],1))</f>
        <v>plays</v>
      </c>
      <c r="S3983" s="13">
        <f>(((Table2[[#This Row],[launched_at]]/60)/60)/24)+DATE(1970,1,1)</f>
        <v>42508.179965277777</v>
      </c>
      <c r="T3983" s="13">
        <f>(((Table2[[#This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Table2[[#This Row],[pledged]]/Table2[[#This Row],[goal]]</f>
        <v>0.2</v>
      </c>
      <c r="P3984" s="8">
        <f>Table2[[#This Row],[pledged]]/Table2[[#This Row],[backers_count]]</f>
        <v>34</v>
      </c>
      <c r="Q3984" t="str">
        <f>LEFT(Table2[[#This Row],[Category and Sub-Category]],FIND("/",Table2[[#This Row],[Category and Sub-Category]],1)-1)</f>
        <v>theater</v>
      </c>
      <c r="R3984" t="str">
        <f>RIGHT(Table2[[#This Row],[Category and Sub-Category]],LEN(Table2[[#This Row],[Category and Sub-Category]])-FIND("/",Table2[[#This Row],[Category and Sub-Category]],1))</f>
        <v>plays</v>
      </c>
      <c r="S3984" s="13">
        <f>(((Table2[[#This Row],[launched_at]]/60)/60)/24)+DATE(1970,1,1)</f>
        <v>42132.809953703705</v>
      </c>
      <c r="T3984" s="13">
        <f>(((Table2[[#This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Table2[[#This Row],[pledged]]/Table2[[#This Row],[goal]]</f>
        <v>0.34802513464991025</v>
      </c>
      <c r="P3985" s="8">
        <f>Table2[[#This Row],[pledged]]/Table2[[#This Row],[backers_count]]</f>
        <v>84.282608695652172</v>
      </c>
      <c r="Q3985" t="str">
        <f>LEFT(Table2[[#This Row],[Category and Sub-Category]],FIND("/",Table2[[#This Row],[Category and Sub-Category]],1)-1)</f>
        <v>theater</v>
      </c>
      <c r="R3985" t="str">
        <f>RIGHT(Table2[[#This Row],[Category and Sub-Category]],LEN(Table2[[#This Row],[Category and Sub-Category]])-FIND("/",Table2[[#This Row],[Category and Sub-Category]],1))</f>
        <v>plays</v>
      </c>
      <c r="S3985" s="13">
        <f>(((Table2[[#This Row],[launched_at]]/60)/60)/24)+DATE(1970,1,1)</f>
        <v>41747.86986111111</v>
      </c>
      <c r="T3985" s="13">
        <f>(((Table2[[#This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Table2[[#This Row],[pledged]]/Table2[[#This Row],[goal]]</f>
        <v>6.3333333333333339E-2</v>
      </c>
      <c r="P3986" s="8">
        <f>Table2[[#This Row],[pledged]]/Table2[[#This Row],[backers_count]]</f>
        <v>9.5</v>
      </c>
      <c r="Q3986" t="str">
        <f>LEFT(Table2[[#This Row],[Category and Sub-Category]],FIND("/",Table2[[#This Row],[Category and Sub-Category]],1)-1)</f>
        <v>theater</v>
      </c>
      <c r="R3986" t="str">
        <f>RIGHT(Table2[[#This Row],[Category and Sub-Category]],LEN(Table2[[#This Row],[Category and Sub-Category]])-FIND("/",Table2[[#This Row],[Category and Sub-Category]],1))</f>
        <v>plays</v>
      </c>
      <c r="S3986" s="13">
        <f>(((Table2[[#This Row],[launched_at]]/60)/60)/24)+DATE(1970,1,1)</f>
        <v>41920.963472222218</v>
      </c>
      <c r="T3986" s="13">
        <f>(((Table2[[#This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Table2[[#This Row],[pledged]]/Table2[[#This Row],[goal]]</f>
        <v>0.32050000000000001</v>
      </c>
      <c r="P3987" s="8">
        <f>Table2[[#This Row],[pledged]]/Table2[[#This Row],[backers_count]]</f>
        <v>33.736842105263158</v>
      </c>
      <c r="Q3987" t="str">
        <f>LEFT(Table2[[#This Row],[Category and Sub-Category]],FIND("/",Table2[[#This Row],[Category and Sub-Category]],1)-1)</f>
        <v>theater</v>
      </c>
      <c r="R3987" t="str">
        <f>RIGHT(Table2[[#This Row],[Category and Sub-Category]],LEN(Table2[[#This Row],[Category and Sub-Category]])-FIND("/",Table2[[#This Row],[Category and Sub-Category]],1))</f>
        <v>plays</v>
      </c>
      <c r="S3987" s="13">
        <f>(((Table2[[#This Row],[launched_at]]/60)/60)/24)+DATE(1970,1,1)</f>
        <v>42399.707407407404</v>
      </c>
      <c r="T3987" s="13">
        <f>(((Table2[[#This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Table2[[#This Row],[pledged]]/Table2[[#This Row],[goal]]</f>
        <v>9.7600000000000006E-2</v>
      </c>
      <c r="P3988" s="8">
        <f>Table2[[#This Row],[pledged]]/Table2[[#This Row],[backers_count]]</f>
        <v>37.53846153846154</v>
      </c>
      <c r="Q3988" t="str">
        <f>LEFT(Table2[[#This Row],[Category and Sub-Category]],FIND("/",Table2[[#This Row],[Category and Sub-Category]],1)-1)</f>
        <v>theater</v>
      </c>
      <c r="R3988" t="str">
        <f>RIGHT(Table2[[#This Row],[Category and Sub-Category]],LEN(Table2[[#This Row],[Category and Sub-Category]])-FIND("/",Table2[[#This Row],[Category and Sub-Category]],1))</f>
        <v>plays</v>
      </c>
      <c r="S3988" s="13">
        <f>(((Table2[[#This Row],[launched_at]]/60)/60)/24)+DATE(1970,1,1)</f>
        <v>42467.548541666663</v>
      </c>
      <c r="T3988" s="13">
        <f>(((Table2[[#This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Table2[[#This Row],[pledged]]/Table2[[#This Row],[goal]]</f>
        <v>0.3775</v>
      </c>
      <c r="P3989" s="8">
        <f>Table2[[#This Row],[pledged]]/Table2[[#This Row],[backers_count]]</f>
        <v>11.615384615384615</v>
      </c>
      <c r="Q3989" t="str">
        <f>LEFT(Table2[[#This Row],[Category and Sub-Category]],FIND("/",Table2[[#This Row],[Category and Sub-Category]],1)-1)</f>
        <v>theater</v>
      </c>
      <c r="R3989" t="str">
        <f>RIGHT(Table2[[#This Row],[Category and Sub-Category]],LEN(Table2[[#This Row],[Category and Sub-Category]])-FIND("/",Table2[[#This Row],[Category and Sub-Category]],1))</f>
        <v>plays</v>
      </c>
      <c r="S3989" s="13">
        <f>(((Table2[[#This Row],[launched_at]]/60)/60)/24)+DATE(1970,1,1)</f>
        <v>41765.92465277778</v>
      </c>
      <c r="T3989" s="13">
        <f>(((Table2[[#This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Table2[[#This Row],[pledged]]/Table2[[#This Row],[goal]]</f>
        <v>2.1333333333333333E-2</v>
      </c>
      <c r="P3990" s="8">
        <f>Table2[[#This Row],[pledged]]/Table2[[#This Row],[backers_count]]</f>
        <v>8</v>
      </c>
      <c r="Q3990" t="str">
        <f>LEFT(Table2[[#This Row],[Category and Sub-Category]],FIND("/",Table2[[#This Row],[Category and Sub-Category]],1)-1)</f>
        <v>theater</v>
      </c>
      <c r="R3990" t="str">
        <f>RIGHT(Table2[[#This Row],[Category and Sub-Category]],LEN(Table2[[#This Row],[Category and Sub-Category]])-FIND("/",Table2[[#This Row],[Category and Sub-Category]],1))</f>
        <v>plays</v>
      </c>
      <c r="S3990" s="13">
        <f>(((Table2[[#This Row],[launched_at]]/60)/60)/24)+DATE(1970,1,1)</f>
        <v>42230.08116898148</v>
      </c>
      <c r="T3990" s="13">
        <f>(((Table2[[#This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Table2[[#This Row],[pledged]]/Table2[[#This Row],[goal]]</f>
        <v>0</v>
      </c>
      <c r="P3991" s="8" t="e">
        <f>Table2[[#This Row],[pledged]]/Table2[[#This Row],[backers_count]]</f>
        <v>#DIV/0!</v>
      </c>
      <c r="Q3991" t="str">
        <f>LEFT(Table2[[#This Row],[Category and Sub-Category]],FIND("/",Table2[[#This Row],[Category and Sub-Category]],1)-1)</f>
        <v>theater</v>
      </c>
      <c r="R3991" t="str">
        <f>RIGHT(Table2[[#This Row],[Category and Sub-Category]],LEN(Table2[[#This Row],[Category and Sub-Category]])-FIND("/",Table2[[#This Row],[Category and Sub-Category]],1))</f>
        <v>plays</v>
      </c>
      <c r="S3991" s="13">
        <f>(((Table2[[#This Row],[launched_at]]/60)/60)/24)+DATE(1970,1,1)</f>
        <v>42286.749780092592</v>
      </c>
      <c r="T3991" s="13">
        <f>(((Table2[[#This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Table2[[#This Row],[pledged]]/Table2[[#This Row],[goal]]</f>
        <v>4.1818181818181817E-2</v>
      </c>
      <c r="P3992" s="8">
        <f>Table2[[#This Row],[pledged]]/Table2[[#This Row],[backers_count]]</f>
        <v>23</v>
      </c>
      <c r="Q3992" t="str">
        <f>LEFT(Table2[[#This Row],[Category and Sub-Category]],FIND("/",Table2[[#This Row],[Category and Sub-Category]],1)-1)</f>
        <v>theater</v>
      </c>
      <c r="R3992" t="str">
        <f>RIGHT(Table2[[#This Row],[Category and Sub-Category]],LEN(Table2[[#This Row],[Category and Sub-Category]])-FIND("/",Table2[[#This Row],[Category and Sub-Category]],1))</f>
        <v>plays</v>
      </c>
      <c r="S3992" s="13">
        <f>(((Table2[[#This Row],[launched_at]]/60)/60)/24)+DATE(1970,1,1)</f>
        <v>42401.672372685185</v>
      </c>
      <c r="T3992" s="13">
        <f>(((Table2[[#This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Table2[[#This Row],[pledged]]/Table2[[#This Row],[goal]]</f>
        <v>0.2</v>
      </c>
      <c r="P3993" s="8">
        <f>Table2[[#This Row],[pledged]]/Table2[[#This Row],[backers_count]]</f>
        <v>100</v>
      </c>
      <c r="Q3993" t="str">
        <f>LEFT(Table2[[#This Row],[Category and Sub-Category]],FIND("/",Table2[[#This Row],[Category and Sub-Category]],1)-1)</f>
        <v>theater</v>
      </c>
      <c r="R3993" t="str">
        <f>RIGHT(Table2[[#This Row],[Category and Sub-Category]],LEN(Table2[[#This Row],[Category and Sub-Category]])-FIND("/",Table2[[#This Row],[Category and Sub-Category]],1))</f>
        <v>plays</v>
      </c>
      <c r="S3993" s="13">
        <f>(((Table2[[#This Row],[launched_at]]/60)/60)/24)+DATE(1970,1,1)</f>
        <v>42125.644467592589</v>
      </c>
      <c r="T3993" s="13">
        <f>(((Table2[[#This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Table2[[#This Row],[pledged]]/Table2[[#This Row],[goal]]</f>
        <v>5.4100000000000002E-2</v>
      </c>
      <c r="P3994" s="8">
        <f>Table2[[#This Row],[pledged]]/Table2[[#This Row],[backers_count]]</f>
        <v>60.111111111111114</v>
      </c>
      <c r="Q3994" t="str">
        <f>LEFT(Table2[[#This Row],[Category and Sub-Category]],FIND("/",Table2[[#This Row],[Category and Sub-Category]],1)-1)</f>
        <v>theater</v>
      </c>
      <c r="R3994" t="str">
        <f>RIGHT(Table2[[#This Row],[Category and Sub-Category]],LEN(Table2[[#This Row],[Category and Sub-Category]])-FIND("/",Table2[[#This Row],[Category and Sub-Category]],1))</f>
        <v>plays</v>
      </c>
      <c r="S3994" s="13">
        <f>(((Table2[[#This Row],[launched_at]]/60)/60)/24)+DATE(1970,1,1)</f>
        <v>42289.94049768518</v>
      </c>
      <c r="T3994" s="13">
        <f>(((Table2[[#This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Table2[[#This Row],[pledged]]/Table2[[#This Row],[goal]]</f>
        <v>6.0000000000000002E-5</v>
      </c>
      <c r="P3995" s="8">
        <f>Table2[[#This Row],[pledged]]/Table2[[#This Row],[backers_count]]</f>
        <v>3</v>
      </c>
      <c r="Q3995" t="str">
        <f>LEFT(Table2[[#This Row],[Category and Sub-Category]],FIND("/",Table2[[#This Row],[Category and Sub-Category]],1)-1)</f>
        <v>theater</v>
      </c>
      <c r="R3995" t="str">
        <f>RIGHT(Table2[[#This Row],[Category and Sub-Category]],LEN(Table2[[#This Row],[Category and Sub-Category]])-FIND("/",Table2[[#This Row],[Category and Sub-Category]],1))</f>
        <v>plays</v>
      </c>
      <c r="S3995" s="13">
        <f>(((Table2[[#This Row],[launched_at]]/60)/60)/24)+DATE(1970,1,1)</f>
        <v>42107.864722222221</v>
      </c>
      <c r="T3995" s="13">
        <f>(((Table2[[#This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Table2[[#This Row],[pledged]]/Table2[[#This Row],[goal]]</f>
        <v>2.5000000000000001E-3</v>
      </c>
      <c r="P3996" s="8">
        <f>Table2[[#This Row],[pledged]]/Table2[[#This Row],[backers_count]]</f>
        <v>5</v>
      </c>
      <c r="Q3996" t="str">
        <f>LEFT(Table2[[#This Row],[Category and Sub-Category]],FIND("/",Table2[[#This Row],[Category and Sub-Category]],1)-1)</f>
        <v>theater</v>
      </c>
      <c r="R3996" t="str">
        <f>RIGHT(Table2[[#This Row],[Category and Sub-Category]],LEN(Table2[[#This Row],[Category and Sub-Category]])-FIND("/",Table2[[#This Row],[Category and Sub-Category]],1))</f>
        <v>plays</v>
      </c>
      <c r="S3996" s="13">
        <f>(((Table2[[#This Row],[launched_at]]/60)/60)/24)+DATE(1970,1,1)</f>
        <v>41809.389930555553</v>
      </c>
      <c r="T3996" s="13">
        <f>(((Table2[[#This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Table2[[#This Row],[pledged]]/Table2[[#This Row],[goal]]</f>
        <v>0.35</v>
      </c>
      <c r="P3997" s="8">
        <f>Table2[[#This Row],[pledged]]/Table2[[#This Row],[backers_count]]</f>
        <v>17.5</v>
      </c>
      <c r="Q3997" t="str">
        <f>LEFT(Table2[[#This Row],[Category and Sub-Category]],FIND("/",Table2[[#This Row],[Category and Sub-Category]],1)-1)</f>
        <v>theater</v>
      </c>
      <c r="R3997" t="str">
        <f>RIGHT(Table2[[#This Row],[Category and Sub-Category]],LEN(Table2[[#This Row],[Category and Sub-Category]])-FIND("/",Table2[[#This Row],[Category and Sub-Category]],1))</f>
        <v>plays</v>
      </c>
      <c r="S3997" s="13">
        <f>(((Table2[[#This Row],[launched_at]]/60)/60)/24)+DATE(1970,1,1)</f>
        <v>42019.683761574073</v>
      </c>
      <c r="T3997" s="13">
        <f>(((Table2[[#This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Table2[[#This Row],[pledged]]/Table2[[#This Row],[goal]]</f>
        <v>0.16566666666666666</v>
      </c>
      <c r="P3998" s="8">
        <f>Table2[[#This Row],[pledged]]/Table2[[#This Row],[backers_count]]</f>
        <v>29.235294117647058</v>
      </c>
      <c r="Q3998" t="str">
        <f>LEFT(Table2[[#This Row],[Category and Sub-Category]],FIND("/",Table2[[#This Row],[Category and Sub-Category]],1)-1)</f>
        <v>theater</v>
      </c>
      <c r="R3998" t="str">
        <f>RIGHT(Table2[[#This Row],[Category and Sub-Category]],LEN(Table2[[#This Row],[Category and Sub-Category]])-FIND("/",Table2[[#This Row],[Category and Sub-Category]],1))</f>
        <v>plays</v>
      </c>
      <c r="S3998" s="13">
        <f>(((Table2[[#This Row],[launched_at]]/60)/60)/24)+DATE(1970,1,1)</f>
        <v>41950.26694444444</v>
      </c>
      <c r="T3998" s="13">
        <f>(((Table2[[#This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Table2[[#This Row],[pledged]]/Table2[[#This Row],[goal]]</f>
        <v>0</v>
      </c>
      <c r="P3999" s="8" t="e">
        <f>Table2[[#This Row],[pledged]]/Table2[[#This Row],[backers_count]]</f>
        <v>#DIV/0!</v>
      </c>
      <c r="Q3999" t="str">
        <f>LEFT(Table2[[#This Row],[Category and Sub-Category]],FIND("/",Table2[[#This Row],[Category and Sub-Category]],1)-1)</f>
        <v>theater</v>
      </c>
      <c r="R3999" t="str">
        <f>RIGHT(Table2[[#This Row],[Category and Sub-Category]],LEN(Table2[[#This Row],[Category and Sub-Category]])-FIND("/",Table2[[#This Row],[Category and Sub-Category]],1))</f>
        <v>plays</v>
      </c>
      <c r="S3999" s="13">
        <f>(((Table2[[#This Row],[launched_at]]/60)/60)/24)+DATE(1970,1,1)</f>
        <v>42069.391446759255</v>
      </c>
      <c r="T3999" s="13">
        <f>(((Table2[[#This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Table2[[#This Row],[pledged]]/Table2[[#This Row],[goal]]</f>
        <v>0.57199999999999995</v>
      </c>
      <c r="P4000" s="8">
        <f>Table2[[#This Row],[pledged]]/Table2[[#This Row],[backers_count]]</f>
        <v>59.583333333333336</v>
      </c>
      <c r="Q4000" t="str">
        <f>LEFT(Table2[[#This Row],[Category and Sub-Category]],FIND("/",Table2[[#This Row],[Category and Sub-Category]],1)-1)</f>
        <v>theater</v>
      </c>
      <c r="R4000" t="str">
        <f>RIGHT(Table2[[#This Row],[Category and Sub-Category]],LEN(Table2[[#This Row],[Category and Sub-Category]])-FIND("/",Table2[[#This Row],[Category and Sub-Category]],1))</f>
        <v>plays</v>
      </c>
      <c r="S4000" s="13">
        <f>(((Table2[[#This Row],[launched_at]]/60)/60)/24)+DATE(1970,1,1)</f>
        <v>42061.963263888887</v>
      </c>
      <c r="T4000" s="13">
        <f>(((Table2[[#This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Table2[[#This Row],[pledged]]/Table2[[#This Row],[goal]]</f>
        <v>0.16514285714285715</v>
      </c>
      <c r="P4001" s="8">
        <f>Table2[[#This Row],[pledged]]/Table2[[#This Row],[backers_count]]</f>
        <v>82.571428571428569</v>
      </c>
      <c r="Q4001" t="str">
        <f>LEFT(Table2[[#This Row],[Category and Sub-Category]],FIND("/",Table2[[#This Row],[Category and Sub-Category]],1)-1)</f>
        <v>theater</v>
      </c>
      <c r="R4001" t="str">
        <f>RIGHT(Table2[[#This Row],[Category and Sub-Category]],LEN(Table2[[#This Row],[Category and Sub-Category]])-FIND("/",Table2[[#This Row],[Category and Sub-Category]],1))</f>
        <v>plays</v>
      </c>
      <c r="S4001" s="13">
        <f>(((Table2[[#This Row],[launched_at]]/60)/60)/24)+DATE(1970,1,1)</f>
        <v>41842.828680555554</v>
      </c>
      <c r="T4001" s="13">
        <f>(((Table2[[#This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Table2[[#This Row],[pledged]]/Table2[[#This Row],[goal]]</f>
        <v>1.25E-3</v>
      </c>
      <c r="P4002" s="8">
        <f>Table2[[#This Row],[pledged]]/Table2[[#This Row],[backers_count]]</f>
        <v>10</v>
      </c>
      <c r="Q4002" t="str">
        <f>LEFT(Table2[[#This Row],[Category and Sub-Category]],FIND("/",Table2[[#This Row],[Category and Sub-Category]],1)-1)</f>
        <v>theater</v>
      </c>
      <c r="R4002" t="str">
        <f>RIGHT(Table2[[#This Row],[Category and Sub-Category]],LEN(Table2[[#This Row],[Category and Sub-Category]])-FIND("/",Table2[[#This Row],[Category and Sub-Category]],1))</f>
        <v>plays</v>
      </c>
      <c r="S4002" s="13">
        <f>(((Table2[[#This Row],[launched_at]]/60)/60)/24)+DATE(1970,1,1)</f>
        <v>42437.64534722222</v>
      </c>
      <c r="T4002" s="13">
        <f>(((Table2[[#This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Table2[[#This Row],[pledged]]/Table2[[#This Row],[goal]]</f>
        <v>0.3775</v>
      </c>
      <c r="P4003" s="8">
        <f>Table2[[#This Row],[pledged]]/Table2[[#This Row],[backers_count]]</f>
        <v>32.357142857142854</v>
      </c>
      <c r="Q4003" t="str">
        <f>LEFT(Table2[[#This Row],[Category and Sub-Category]],FIND("/",Table2[[#This Row],[Category and Sub-Category]],1)-1)</f>
        <v>theater</v>
      </c>
      <c r="R4003" t="str">
        <f>RIGHT(Table2[[#This Row],[Category and Sub-Category]],LEN(Table2[[#This Row],[Category and Sub-Category]])-FIND("/",Table2[[#This Row],[Category and Sub-Category]],1))</f>
        <v>plays</v>
      </c>
      <c r="S4003" s="13">
        <f>(((Table2[[#This Row],[launched_at]]/60)/60)/24)+DATE(1970,1,1)</f>
        <v>42775.964212962965</v>
      </c>
      <c r="T4003" s="13">
        <f>(((Table2[[#This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Table2[[#This Row],[pledged]]/Table2[[#This Row],[goal]]</f>
        <v>1.84E-2</v>
      </c>
      <c r="P4004" s="8">
        <f>Table2[[#This Row],[pledged]]/Table2[[#This Row],[backers_count]]</f>
        <v>5.75</v>
      </c>
      <c r="Q4004" t="str">
        <f>LEFT(Table2[[#This Row],[Category and Sub-Category]],FIND("/",Table2[[#This Row],[Category and Sub-Category]],1)-1)</f>
        <v>theater</v>
      </c>
      <c r="R4004" t="str">
        <f>RIGHT(Table2[[#This Row],[Category and Sub-Category]],LEN(Table2[[#This Row],[Category and Sub-Category]])-FIND("/",Table2[[#This Row],[Category and Sub-Category]],1))</f>
        <v>plays</v>
      </c>
      <c r="S4004" s="13">
        <f>(((Table2[[#This Row],[launched_at]]/60)/60)/24)+DATE(1970,1,1)</f>
        <v>41879.043530092589</v>
      </c>
      <c r="T4004" s="13">
        <f>(((Table2[[#This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Table2[[#This Row],[pledged]]/Table2[[#This Row],[goal]]</f>
        <v>0.10050000000000001</v>
      </c>
      <c r="P4005" s="8">
        <f>Table2[[#This Row],[pledged]]/Table2[[#This Row],[backers_count]]</f>
        <v>100.5</v>
      </c>
      <c r="Q4005" t="str">
        <f>LEFT(Table2[[#This Row],[Category and Sub-Category]],FIND("/",Table2[[#This Row],[Category and Sub-Category]],1)-1)</f>
        <v>theater</v>
      </c>
      <c r="R4005" t="str">
        <f>RIGHT(Table2[[#This Row],[Category and Sub-Category]],LEN(Table2[[#This Row],[Category and Sub-Category]])-FIND("/",Table2[[#This Row],[Category and Sub-Category]],1))</f>
        <v>plays</v>
      </c>
      <c r="S4005" s="13">
        <f>(((Table2[[#This Row],[launched_at]]/60)/60)/24)+DATE(1970,1,1)</f>
        <v>42020.587349537032</v>
      </c>
      <c r="T4005" s="13">
        <f>(((Table2[[#This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Table2[[#This Row],[pledged]]/Table2[[#This Row],[goal]]</f>
        <v>2E-3</v>
      </c>
      <c r="P4006" s="8">
        <f>Table2[[#This Row],[pledged]]/Table2[[#This Row],[backers_count]]</f>
        <v>1</v>
      </c>
      <c r="Q4006" t="str">
        <f>LEFT(Table2[[#This Row],[Category and Sub-Category]],FIND("/",Table2[[#This Row],[Category and Sub-Category]],1)-1)</f>
        <v>theater</v>
      </c>
      <c r="R4006" t="str">
        <f>RIGHT(Table2[[#This Row],[Category and Sub-Category]],LEN(Table2[[#This Row],[Category and Sub-Category]])-FIND("/",Table2[[#This Row],[Category and Sub-Category]],1))</f>
        <v>plays</v>
      </c>
      <c r="S4006" s="13">
        <f>(((Table2[[#This Row],[launched_at]]/60)/60)/24)+DATE(1970,1,1)</f>
        <v>41890.16269675926</v>
      </c>
      <c r="T4006" s="13">
        <f>(((Table2[[#This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Table2[[#This Row],[pledged]]/Table2[[#This Row],[goal]]</f>
        <v>1.3333333333333334E-2</v>
      </c>
      <c r="P4007" s="8">
        <f>Table2[[#This Row],[pledged]]/Table2[[#This Row],[backers_count]]</f>
        <v>20</v>
      </c>
      <c r="Q4007" t="str">
        <f>LEFT(Table2[[#This Row],[Category and Sub-Category]],FIND("/",Table2[[#This Row],[Category and Sub-Category]],1)-1)</f>
        <v>theater</v>
      </c>
      <c r="R4007" t="str">
        <f>RIGHT(Table2[[#This Row],[Category and Sub-Category]],LEN(Table2[[#This Row],[Category and Sub-Category]])-FIND("/",Table2[[#This Row],[Category and Sub-Category]],1))</f>
        <v>plays</v>
      </c>
      <c r="S4007" s="13">
        <f>(((Table2[[#This Row],[launched_at]]/60)/60)/24)+DATE(1970,1,1)</f>
        <v>41872.807696759257</v>
      </c>
      <c r="T4007" s="13">
        <f>(((Table2[[#This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Table2[[#This Row],[pledged]]/Table2[[#This Row],[goal]]</f>
        <v>6.666666666666667E-5</v>
      </c>
      <c r="P4008" s="8">
        <f>Table2[[#This Row],[pledged]]/Table2[[#This Row],[backers_count]]</f>
        <v>2</v>
      </c>
      <c r="Q4008" t="str">
        <f>LEFT(Table2[[#This Row],[Category and Sub-Category]],FIND("/",Table2[[#This Row],[Category and Sub-Category]],1)-1)</f>
        <v>theater</v>
      </c>
      <c r="R4008" t="str">
        <f>RIGHT(Table2[[#This Row],[Category and Sub-Category]],LEN(Table2[[#This Row],[Category and Sub-Category]])-FIND("/",Table2[[#This Row],[Category and Sub-Category]],1))</f>
        <v>plays</v>
      </c>
      <c r="S4008" s="13">
        <f>(((Table2[[#This Row],[launched_at]]/60)/60)/24)+DATE(1970,1,1)</f>
        <v>42391.772997685184</v>
      </c>
      <c r="T4008" s="13">
        <f>(((Table2[[#This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Table2[[#This Row],[pledged]]/Table2[[#This Row],[goal]]</f>
        <v>2.5000000000000001E-3</v>
      </c>
      <c r="P4009" s="8">
        <f>Table2[[#This Row],[pledged]]/Table2[[#This Row],[backers_count]]</f>
        <v>5</v>
      </c>
      <c r="Q4009" t="str">
        <f>LEFT(Table2[[#This Row],[Category and Sub-Category]],FIND("/",Table2[[#This Row],[Category and Sub-Category]],1)-1)</f>
        <v>theater</v>
      </c>
      <c r="R4009" t="str">
        <f>RIGHT(Table2[[#This Row],[Category and Sub-Category]],LEN(Table2[[#This Row],[Category and Sub-Category]])-FIND("/",Table2[[#This Row],[Category and Sub-Category]],1))</f>
        <v>plays</v>
      </c>
      <c r="S4009" s="13">
        <f>(((Table2[[#This Row],[launched_at]]/60)/60)/24)+DATE(1970,1,1)</f>
        <v>41848.772928240738</v>
      </c>
      <c r="T4009" s="13">
        <f>(((Table2[[#This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Table2[[#This Row],[pledged]]/Table2[[#This Row],[goal]]</f>
        <v>0.06</v>
      </c>
      <c r="P4010" s="8">
        <f>Table2[[#This Row],[pledged]]/Table2[[#This Row],[backers_count]]</f>
        <v>15</v>
      </c>
      <c r="Q4010" t="str">
        <f>LEFT(Table2[[#This Row],[Category and Sub-Category]],FIND("/",Table2[[#This Row],[Category and Sub-Category]],1)-1)</f>
        <v>theater</v>
      </c>
      <c r="R4010" t="str">
        <f>RIGHT(Table2[[#This Row],[Category and Sub-Category]],LEN(Table2[[#This Row],[Category and Sub-Category]])-FIND("/",Table2[[#This Row],[Category and Sub-Category]],1))</f>
        <v>plays</v>
      </c>
      <c r="S4010" s="13">
        <f>(((Table2[[#This Row],[launched_at]]/60)/60)/24)+DATE(1970,1,1)</f>
        <v>42177.964201388888</v>
      </c>
      <c r="T4010" s="13">
        <f>(((Table2[[#This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Table2[[#This Row],[pledged]]/Table2[[#This Row],[goal]]</f>
        <v>3.8860103626943004E-2</v>
      </c>
      <c r="P4011" s="8">
        <f>Table2[[#This Row],[pledged]]/Table2[[#This Row],[backers_count]]</f>
        <v>25</v>
      </c>
      <c r="Q4011" t="str">
        <f>LEFT(Table2[[#This Row],[Category and Sub-Category]],FIND("/",Table2[[#This Row],[Category and Sub-Category]],1)-1)</f>
        <v>theater</v>
      </c>
      <c r="R4011" t="str">
        <f>RIGHT(Table2[[#This Row],[Category and Sub-Category]],LEN(Table2[[#This Row],[Category and Sub-Category]])-FIND("/",Table2[[#This Row],[Category and Sub-Category]],1))</f>
        <v>plays</v>
      </c>
      <c r="S4011" s="13">
        <f>(((Table2[[#This Row],[launched_at]]/60)/60)/24)+DATE(1970,1,1)</f>
        <v>41851.700925925928</v>
      </c>
      <c r="T4011" s="13">
        <f>(((Table2[[#This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Table2[[#This Row],[pledged]]/Table2[[#This Row],[goal]]</f>
        <v>0.24194444444444443</v>
      </c>
      <c r="P4012" s="8">
        <f>Table2[[#This Row],[pledged]]/Table2[[#This Row],[backers_count]]</f>
        <v>45.842105263157897</v>
      </c>
      <c r="Q4012" t="str">
        <f>LEFT(Table2[[#This Row],[Category and Sub-Category]],FIND("/",Table2[[#This Row],[Category and Sub-Category]],1)-1)</f>
        <v>theater</v>
      </c>
      <c r="R4012" t="str">
        <f>RIGHT(Table2[[#This Row],[Category and Sub-Category]],LEN(Table2[[#This Row],[Category and Sub-Category]])-FIND("/",Table2[[#This Row],[Category and Sub-Category]],1))</f>
        <v>plays</v>
      </c>
      <c r="S4012" s="13">
        <f>(((Table2[[#This Row],[launched_at]]/60)/60)/24)+DATE(1970,1,1)</f>
        <v>41921.770439814813</v>
      </c>
      <c r="T4012" s="13">
        <f>(((Table2[[#This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Table2[[#This Row],[pledged]]/Table2[[#This Row],[goal]]</f>
        <v>7.5999999999999998E-2</v>
      </c>
      <c r="P4013" s="8">
        <f>Table2[[#This Row],[pledged]]/Table2[[#This Row],[backers_count]]</f>
        <v>4.75</v>
      </c>
      <c r="Q4013" t="str">
        <f>LEFT(Table2[[#This Row],[Category and Sub-Category]],FIND("/",Table2[[#This Row],[Category and Sub-Category]],1)-1)</f>
        <v>theater</v>
      </c>
      <c r="R4013" t="str">
        <f>RIGHT(Table2[[#This Row],[Category and Sub-Category]],LEN(Table2[[#This Row],[Category and Sub-Category]])-FIND("/",Table2[[#This Row],[Category and Sub-Category]],1))</f>
        <v>plays</v>
      </c>
      <c r="S4013" s="13">
        <f>(((Table2[[#This Row],[launched_at]]/60)/60)/24)+DATE(1970,1,1)</f>
        <v>42002.54488425926</v>
      </c>
      <c r="T4013" s="13">
        <f>(((Table2[[#This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Table2[[#This Row],[pledged]]/Table2[[#This Row],[goal]]</f>
        <v>0</v>
      </c>
      <c r="P4014" s="8" t="e">
        <f>Table2[[#This Row],[pledged]]/Table2[[#This Row],[backers_count]]</f>
        <v>#DIV/0!</v>
      </c>
      <c r="Q4014" t="str">
        <f>LEFT(Table2[[#This Row],[Category and Sub-Category]],FIND("/",Table2[[#This Row],[Category and Sub-Category]],1)-1)</f>
        <v>theater</v>
      </c>
      <c r="R4014" t="str">
        <f>RIGHT(Table2[[#This Row],[Category and Sub-Category]],LEN(Table2[[#This Row],[Category and Sub-Category]])-FIND("/",Table2[[#This Row],[Category and Sub-Category]],1))</f>
        <v>plays</v>
      </c>
      <c r="S4014" s="13">
        <f>(((Table2[[#This Row],[launched_at]]/60)/60)/24)+DATE(1970,1,1)</f>
        <v>42096.544548611113</v>
      </c>
      <c r="T4014" s="13">
        <f>(((Table2[[#This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Table2[[#This Row],[pledged]]/Table2[[#This Row],[goal]]</f>
        <v>1.2999999999999999E-2</v>
      </c>
      <c r="P4015" s="8">
        <f>Table2[[#This Row],[pledged]]/Table2[[#This Row],[backers_count]]</f>
        <v>13</v>
      </c>
      <c r="Q4015" t="str">
        <f>LEFT(Table2[[#This Row],[Category and Sub-Category]],FIND("/",Table2[[#This Row],[Category and Sub-Category]],1)-1)</f>
        <v>theater</v>
      </c>
      <c r="R4015" t="str">
        <f>RIGHT(Table2[[#This Row],[Category and Sub-Category]],LEN(Table2[[#This Row],[Category and Sub-Category]])-FIND("/",Table2[[#This Row],[Category and Sub-Category]],1))</f>
        <v>plays</v>
      </c>
      <c r="S4015" s="13">
        <f>(((Table2[[#This Row],[launched_at]]/60)/60)/24)+DATE(1970,1,1)</f>
        <v>42021.301192129627</v>
      </c>
      <c r="T4015" s="13">
        <f>(((Table2[[#This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Table2[[#This Row],[pledged]]/Table2[[#This Row],[goal]]</f>
        <v>0</v>
      </c>
      <c r="P4016" s="8" t="e">
        <f>Table2[[#This Row],[pledged]]/Table2[[#This Row],[backers_count]]</f>
        <v>#DIV/0!</v>
      </c>
      <c r="Q4016" t="str">
        <f>LEFT(Table2[[#This Row],[Category and Sub-Category]],FIND("/",Table2[[#This Row],[Category and Sub-Category]],1)-1)</f>
        <v>theater</v>
      </c>
      <c r="R4016" t="str">
        <f>RIGHT(Table2[[#This Row],[Category and Sub-Category]],LEN(Table2[[#This Row],[Category and Sub-Category]])-FIND("/",Table2[[#This Row],[Category and Sub-Category]],1))</f>
        <v>plays</v>
      </c>
      <c r="S4016" s="13">
        <f>(((Table2[[#This Row],[launched_at]]/60)/60)/24)+DATE(1970,1,1)</f>
        <v>42419.246168981481</v>
      </c>
      <c r="T4016" s="13">
        <f>(((Table2[[#This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Table2[[#This Row],[pledged]]/Table2[[#This Row],[goal]]</f>
        <v>1.4285714285714287E-4</v>
      </c>
      <c r="P4017" s="8">
        <f>Table2[[#This Row],[pledged]]/Table2[[#This Row],[backers_count]]</f>
        <v>1</v>
      </c>
      <c r="Q4017" t="str">
        <f>LEFT(Table2[[#This Row],[Category and Sub-Category]],FIND("/",Table2[[#This Row],[Category and Sub-Category]],1)-1)</f>
        <v>theater</v>
      </c>
      <c r="R4017" t="str">
        <f>RIGHT(Table2[[#This Row],[Category and Sub-Category]],LEN(Table2[[#This Row],[Category and Sub-Category]])-FIND("/",Table2[[#This Row],[Category and Sub-Category]],1))</f>
        <v>plays</v>
      </c>
      <c r="S4017" s="13">
        <f>(((Table2[[#This Row],[launched_at]]/60)/60)/24)+DATE(1970,1,1)</f>
        <v>42174.780821759254</v>
      </c>
      <c r="T4017" s="13">
        <f>(((Table2[[#This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Table2[[#This Row],[pledged]]/Table2[[#This Row],[goal]]</f>
        <v>0.14000000000000001</v>
      </c>
      <c r="P4018" s="8">
        <f>Table2[[#This Row],[pledged]]/Table2[[#This Row],[backers_count]]</f>
        <v>10</v>
      </c>
      <c r="Q4018" t="str">
        <f>LEFT(Table2[[#This Row],[Category and Sub-Category]],FIND("/",Table2[[#This Row],[Category and Sub-Category]],1)-1)</f>
        <v>theater</v>
      </c>
      <c r="R4018" t="str">
        <f>RIGHT(Table2[[#This Row],[Category and Sub-Category]],LEN(Table2[[#This Row],[Category and Sub-Category]])-FIND("/",Table2[[#This Row],[Category and Sub-Category]],1))</f>
        <v>plays</v>
      </c>
      <c r="S4018" s="13">
        <f>(((Table2[[#This Row],[launched_at]]/60)/60)/24)+DATE(1970,1,1)</f>
        <v>41869.872685185182</v>
      </c>
      <c r="T4018" s="13">
        <f>(((Table2[[#This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Table2[[#This Row],[pledged]]/Table2[[#This Row],[goal]]</f>
        <v>1.0500000000000001E-2</v>
      </c>
      <c r="P4019" s="8">
        <f>Table2[[#This Row],[pledged]]/Table2[[#This Row],[backers_count]]</f>
        <v>52.5</v>
      </c>
      <c r="Q4019" t="str">
        <f>LEFT(Table2[[#This Row],[Category and Sub-Category]],FIND("/",Table2[[#This Row],[Category and Sub-Category]],1)-1)</f>
        <v>theater</v>
      </c>
      <c r="R4019" t="str">
        <f>RIGHT(Table2[[#This Row],[Category and Sub-Category]],LEN(Table2[[#This Row],[Category and Sub-Category]])-FIND("/",Table2[[#This Row],[Category and Sub-Category]],1))</f>
        <v>plays</v>
      </c>
      <c r="S4019" s="13">
        <f>(((Table2[[#This Row],[launched_at]]/60)/60)/24)+DATE(1970,1,1)</f>
        <v>41856.672152777777</v>
      </c>
      <c r="T4019" s="13">
        <f>(((Table2[[#This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Table2[[#This Row],[pledged]]/Table2[[#This Row],[goal]]</f>
        <v>8.666666666666667E-2</v>
      </c>
      <c r="P4020" s="8">
        <f>Table2[[#This Row],[pledged]]/Table2[[#This Row],[backers_count]]</f>
        <v>32.5</v>
      </c>
      <c r="Q4020" t="str">
        <f>LEFT(Table2[[#This Row],[Category and Sub-Category]],FIND("/",Table2[[#This Row],[Category and Sub-Category]],1)-1)</f>
        <v>theater</v>
      </c>
      <c r="R4020" t="str">
        <f>RIGHT(Table2[[#This Row],[Category and Sub-Category]],LEN(Table2[[#This Row],[Category and Sub-Category]])-FIND("/",Table2[[#This Row],[Category and Sub-Category]],1))</f>
        <v>plays</v>
      </c>
      <c r="S4020" s="13">
        <f>(((Table2[[#This Row],[launched_at]]/60)/60)/24)+DATE(1970,1,1)</f>
        <v>42620.91097222222</v>
      </c>
      <c r="T4020" s="13">
        <f>(((Table2[[#This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Table2[[#This Row],[pledged]]/Table2[[#This Row],[goal]]</f>
        <v>8.2857142857142851E-3</v>
      </c>
      <c r="P4021" s="8">
        <f>Table2[[#This Row],[pledged]]/Table2[[#This Row],[backers_count]]</f>
        <v>7.25</v>
      </c>
      <c r="Q4021" t="str">
        <f>LEFT(Table2[[#This Row],[Category and Sub-Category]],FIND("/",Table2[[#This Row],[Category and Sub-Category]],1)-1)</f>
        <v>theater</v>
      </c>
      <c r="R4021" t="str">
        <f>RIGHT(Table2[[#This Row],[Category and Sub-Category]],LEN(Table2[[#This Row],[Category and Sub-Category]])-FIND("/",Table2[[#This Row],[Category and Sub-Category]],1))</f>
        <v>plays</v>
      </c>
      <c r="S4021" s="13">
        <f>(((Table2[[#This Row],[launched_at]]/60)/60)/24)+DATE(1970,1,1)</f>
        <v>42417.675879629634</v>
      </c>
      <c r="T4021" s="13">
        <f>(((Table2[[#This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Table2[[#This Row],[pledged]]/Table2[[#This Row],[goal]]</f>
        <v>0.16666666666666666</v>
      </c>
      <c r="P4022" s="8">
        <f>Table2[[#This Row],[pledged]]/Table2[[#This Row],[backers_count]]</f>
        <v>33.333333333333336</v>
      </c>
      <c r="Q4022" t="str">
        <f>LEFT(Table2[[#This Row],[Category and Sub-Category]],FIND("/",Table2[[#This Row],[Category and Sub-Category]],1)-1)</f>
        <v>theater</v>
      </c>
      <c r="R4022" t="str">
        <f>RIGHT(Table2[[#This Row],[Category and Sub-Category]],LEN(Table2[[#This Row],[Category and Sub-Category]])-FIND("/",Table2[[#This Row],[Category and Sub-Category]],1))</f>
        <v>plays</v>
      </c>
      <c r="S4022" s="13">
        <f>(((Table2[[#This Row],[launched_at]]/60)/60)/24)+DATE(1970,1,1)</f>
        <v>42057.190960648149</v>
      </c>
      <c r="T4022" s="13">
        <f>(((Table2[[#This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Table2[[#This Row],[pledged]]/Table2[[#This Row],[goal]]</f>
        <v>8.3333333333333332E-3</v>
      </c>
      <c r="P4023" s="8">
        <f>Table2[[#This Row],[pledged]]/Table2[[#This Row],[backers_count]]</f>
        <v>62.5</v>
      </c>
      <c r="Q4023" t="str">
        <f>LEFT(Table2[[#This Row],[Category and Sub-Category]],FIND("/",Table2[[#This Row],[Category and Sub-Category]],1)-1)</f>
        <v>theater</v>
      </c>
      <c r="R4023" t="str">
        <f>RIGHT(Table2[[#This Row],[Category and Sub-Category]],LEN(Table2[[#This Row],[Category and Sub-Category]])-FIND("/",Table2[[#This Row],[Category and Sub-Category]],1))</f>
        <v>plays</v>
      </c>
      <c r="S4023" s="13">
        <f>(((Table2[[#This Row],[launched_at]]/60)/60)/24)+DATE(1970,1,1)</f>
        <v>41878.911550925928</v>
      </c>
      <c r="T4023" s="13">
        <f>(((Table2[[#This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Table2[[#This Row],[pledged]]/Table2[[#This Row],[goal]]</f>
        <v>0.69561111111111107</v>
      </c>
      <c r="P4024" s="8">
        <f>Table2[[#This Row],[pledged]]/Table2[[#This Row],[backers_count]]</f>
        <v>63.558375634517766</v>
      </c>
      <c r="Q4024" t="str">
        <f>LEFT(Table2[[#This Row],[Category and Sub-Category]],FIND("/",Table2[[#This Row],[Category and Sub-Category]],1)-1)</f>
        <v>theater</v>
      </c>
      <c r="R4024" t="str">
        <f>RIGHT(Table2[[#This Row],[Category and Sub-Category]],LEN(Table2[[#This Row],[Category and Sub-Category]])-FIND("/",Table2[[#This Row],[Category and Sub-Category]],1))</f>
        <v>plays</v>
      </c>
      <c r="S4024" s="13">
        <f>(((Table2[[#This Row],[launched_at]]/60)/60)/24)+DATE(1970,1,1)</f>
        <v>41990.584108796291</v>
      </c>
      <c r="T4024" s="13">
        <f>(((Table2[[#This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Table2[[#This Row],[pledged]]/Table2[[#This Row],[goal]]</f>
        <v>0</v>
      </c>
      <c r="P4025" s="8" t="e">
        <f>Table2[[#This Row],[pledged]]/Table2[[#This Row],[backers_count]]</f>
        <v>#DIV/0!</v>
      </c>
      <c r="Q4025" t="str">
        <f>LEFT(Table2[[#This Row],[Category and Sub-Category]],FIND("/",Table2[[#This Row],[Category and Sub-Category]],1)-1)</f>
        <v>theater</v>
      </c>
      <c r="R4025" t="str">
        <f>RIGHT(Table2[[#This Row],[Category and Sub-Category]],LEN(Table2[[#This Row],[Category and Sub-Category]])-FIND("/",Table2[[#This Row],[Category and Sub-Category]],1))</f>
        <v>plays</v>
      </c>
      <c r="S4025" s="13">
        <f>(((Table2[[#This Row],[launched_at]]/60)/60)/24)+DATE(1970,1,1)</f>
        <v>42408.999571759254</v>
      </c>
      <c r="T4025" s="13">
        <f>(((Table2[[#This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Table2[[#This Row],[pledged]]/Table2[[#This Row],[goal]]</f>
        <v>1.2500000000000001E-2</v>
      </c>
      <c r="P4026" s="8">
        <f>Table2[[#This Row],[pledged]]/Table2[[#This Row],[backers_count]]</f>
        <v>10</v>
      </c>
      <c r="Q4026" t="str">
        <f>LEFT(Table2[[#This Row],[Category and Sub-Category]],FIND("/",Table2[[#This Row],[Category and Sub-Category]],1)-1)</f>
        <v>theater</v>
      </c>
      <c r="R4026" t="str">
        <f>RIGHT(Table2[[#This Row],[Category and Sub-Category]],LEN(Table2[[#This Row],[Category and Sub-Category]])-FIND("/",Table2[[#This Row],[Category and Sub-Category]],1))</f>
        <v>plays</v>
      </c>
      <c r="S4026" s="13">
        <f>(((Table2[[#This Row],[launched_at]]/60)/60)/24)+DATE(1970,1,1)</f>
        <v>42217.670104166667</v>
      </c>
      <c r="T4026" s="13">
        <f>(((Table2[[#This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Table2[[#This Row],[pledged]]/Table2[[#This Row],[goal]]</f>
        <v>0.05</v>
      </c>
      <c r="P4027" s="8">
        <f>Table2[[#This Row],[pledged]]/Table2[[#This Row],[backers_count]]</f>
        <v>62.5</v>
      </c>
      <c r="Q4027" t="str">
        <f>LEFT(Table2[[#This Row],[Category and Sub-Category]],FIND("/",Table2[[#This Row],[Category and Sub-Category]],1)-1)</f>
        <v>theater</v>
      </c>
      <c r="R4027" t="str">
        <f>RIGHT(Table2[[#This Row],[Category and Sub-Category]],LEN(Table2[[#This Row],[Category and Sub-Category]])-FIND("/",Table2[[#This Row],[Category and Sub-Category]],1))</f>
        <v>plays</v>
      </c>
      <c r="S4027" s="13">
        <f>(((Table2[[#This Row],[launched_at]]/60)/60)/24)+DATE(1970,1,1)</f>
        <v>42151.237685185188</v>
      </c>
      <c r="T4027" s="13">
        <f>(((Table2[[#This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Table2[[#This Row],[pledged]]/Table2[[#This Row],[goal]]</f>
        <v>0</v>
      </c>
      <c r="P4028" s="8" t="e">
        <f>Table2[[#This Row],[pledged]]/Table2[[#This Row],[backers_count]]</f>
        <v>#DIV/0!</v>
      </c>
      <c r="Q4028" t="str">
        <f>LEFT(Table2[[#This Row],[Category and Sub-Category]],FIND("/",Table2[[#This Row],[Category and Sub-Category]],1)-1)</f>
        <v>theater</v>
      </c>
      <c r="R4028" t="str">
        <f>RIGHT(Table2[[#This Row],[Category and Sub-Category]],LEN(Table2[[#This Row],[Category and Sub-Category]])-FIND("/",Table2[[#This Row],[Category and Sub-Category]],1))</f>
        <v>plays</v>
      </c>
      <c r="S4028" s="13">
        <f>(((Table2[[#This Row],[launched_at]]/60)/60)/24)+DATE(1970,1,1)</f>
        <v>42282.655543981484</v>
      </c>
      <c r="T4028" s="13">
        <f>(((Table2[[#This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Table2[[#This Row],[pledged]]/Table2[[#This Row],[goal]]</f>
        <v>7.166666666666667E-2</v>
      </c>
      <c r="P4029" s="8">
        <f>Table2[[#This Row],[pledged]]/Table2[[#This Row],[backers_count]]</f>
        <v>30.714285714285715</v>
      </c>
      <c r="Q4029" t="str">
        <f>LEFT(Table2[[#This Row],[Category and Sub-Category]],FIND("/",Table2[[#This Row],[Category and Sub-Category]],1)-1)</f>
        <v>theater</v>
      </c>
      <c r="R4029" t="str">
        <f>RIGHT(Table2[[#This Row],[Category and Sub-Category]],LEN(Table2[[#This Row],[Category and Sub-Category]])-FIND("/",Table2[[#This Row],[Category and Sub-Category]],1))</f>
        <v>plays</v>
      </c>
      <c r="S4029" s="13">
        <f>(((Table2[[#This Row],[launched_at]]/60)/60)/24)+DATE(1970,1,1)</f>
        <v>42768.97084490741</v>
      </c>
      <c r="T4029" s="13">
        <f>(((Table2[[#This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Table2[[#This Row],[pledged]]/Table2[[#This Row],[goal]]</f>
        <v>0.28050000000000003</v>
      </c>
      <c r="P4030" s="8">
        <f>Table2[[#This Row],[pledged]]/Table2[[#This Row],[backers_count]]</f>
        <v>51</v>
      </c>
      <c r="Q4030" t="str">
        <f>LEFT(Table2[[#This Row],[Category and Sub-Category]],FIND("/",Table2[[#This Row],[Category and Sub-Category]],1)-1)</f>
        <v>theater</v>
      </c>
      <c r="R4030" t="str">
        <f>RIGHT(Table2[[#This Row],[Category and Sub-Category]],LEN(Table2[[#This Row],[Category and Sub-Category]])-FIND("/",Table2[[#This Row],[Category and Sub-Category]],1))</f>
        <v>plays</v>
      </c>
      <c r="S4030" s="13">
        <f>(((Table2[[#This Row],[launched_at]]/60)/60)/24)+DATE(1970,1,1)</f>
        <v>41765.938657407409</v>
      </c>
      <c r="T4030" s="13">
        <f>(((Table2[[#This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Table2[[#This Row],[pledged]]/Table2[[#This Row],[goal]]</f>
        <v>0</v>
      </c>
      <c r="P4031" s="8" t="e">
        <f>Table2[[#This Row],[pledged]]/Table2[[#This Row],[backers_count]]</f>
        <v>#DIV/0!</v>
      </c>
      <c r="Q4031" t="str">
        <f>LEFT(Table2[[#This Row],[Category and Sub-Category]],FIND("/",Table2[[#This Row],[Category and Sub-Category]],1)-1)</f>
        <v>theater</v>
      </c>
      <c r="R4031" t="str">
        <f>RIGHT(Table2[[#This Row],[Category and Sub-Category]],LEN(Table2[[#This Row],[Category and Sub-Category]])-FIND("/",Table2[[#This Row],[Category and Sub-Category]],1))</f>
        <v>plays</v>
      </c>
      <c r="S4031" s="13">
        <f>(((Table2[[#This Row],[launched_at]]/60)/60)/24)+DATE(1970,1,1)</f>
        <v>42322.025115740747</v>
      </c>
      <c r="T4031" s="13">
        <f>(((Table2[[#This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Table2[[#This Row],[pledged]]/Table2[[#This Row],[goal]]</f>
        <v>0.16</v>
      </c>
      <c r="P4032" s="8">
        <f>Table2[[#This Row],[pledged]]/Table2[[#This Row],[backers_count]]</f>
        <v>66.666666666666671</v>
      </c>
      <c r="Q4032" t="str">
        <f>LEFT(Table2[[#This Row],[Category and Sub-Category]],FIND("/",Table2[[#This Row],[Category and Sub-Category]],1)-1)</f>
        <v>theater</v>
      </c>
      <c r="R4032" t="str">
        <f>RIGHT(Table2[[#This Row],[Category and Sub-Category]],LEN(Table2[[#This Row],[Category and Sub-Category]])-FIND("/",Table2[[#This Row],[Category and Sub-Category]],1))</f>
        <v>plays</v>
      </c>
      <c r="S4032" s="13">
        <f>(((Table2[[#This Row],[launched_at]]/60)/60)/24)+DATE(1970,1,1)</f>
        <v>42374.655081018514</v>
      </c>
      <c r="T4032" s="13">
        <f>(((Table2[[#This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Table2[[#This Row],[pledged]]/Table2[[#This Row],[goal]]</f>
        <v>0</v>
      </c>
      <c r="P4033" s="8" t="e">
        <f>Table2[[#This Row],[pledged]]/Table2[[#This Row],[backers_count]]</f>
        <v>#DIV/0!</v>
      </c>
      <c r="Q4033" t="str">
        <f>LEFT(Table2[[#This Row],[Category and Sub-Category]],FIND("/",Table2[[#This Row],[Category and Sub-Category]],1)-1)</f>
        <v>theater</v>
      </c>
      <c r="R4033" t="str">
        <f>RIGHT(Table2[[#This Row],[Category and Sub-Category]],LEN(Table2[[#This Row],[Category and Sub-Category]])-FIND("/",Table2[[#This Row],[Category and Sub-Category]],1))</f>
        <v>plays</v>
      </c>
      <c r="S4033" s="13">
        <f>(((Table2[[#This Row],[launched_at]]/60)/60)/24)+DATE(1970,1,1)</f>
        <v>41941.585231481484</v>
      </c>
      <c r="T4033" s="13">
        <f>(((Table2[[#This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Table2[[#This Row],[pledged]]/Table2[[#This Row],[goal]]</f>
        <v>6.8287037037037035E-2</v>
      </c>
      <c r="P4034" s="8">
        <f>Table2[[#This Row],[pledged]]/Table2[[#This Row],[backers_count]]</f>
        <v>59</v>
      </c>
      <c r="Q4034" t="str">
        <f>LEFT(Table2[[#This Row],[Category and Sub-Category]],FIND("/",Table2[[#This Row],[Category and Sub-Category]],1)-1)</f>
        <v>theater</v>
      </c>
      <c r="R4034" t="str">
        <f>RIGHT(Table2[[#This Row],[Category and Sub-Category]],LEN(Table2[[#This Row],[Category and Sub-Category]])-FIND("/",Table2[[#This Row],[Category and Sub-Category]],1))</f>
        <v>plays</v>
      </c>
      <c r="S4034" s="13">
        <f>(((Table2[[#This Row],[launched_at]]/60)/60)/24)+DATE(1970,1,1)</f>
        <v>42293.809212962966</v>
      </c>
      <c r="T4034" s="13">
        <f>(((Table2[[#This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Table2[[#This Row],[pledged]]/Table2[[#This Row],[goal]]</f>
        <v>0.25698702928870293</v>
      </c>
      <c r="P4035" s="8">
        <f>Table2[[#This Row],[pledged]]/Table2[[#This Row],[backers_count]]</f>
        <v>65.340319148936175</v>
      </c>
      <c r="Q4035" t="str">
        <f>LEFT(Table2[[#This Row],[Category and Sub-Category]],FIND("/",Table2[[#This Row],[Category and Sub-Category]],1)-1)</f>
        <v>theater</v>
      </c>
      <c r="R4035" t="str">
        <f>RIGHT(Table2[[#This Row],[Category and Sub-Category]],LEN(Table2[[#This Row],[Category and Sub-Category]])-FIND("/",Table2[[#This Row],[Category and Sub-Category]],1))</f>
        <v>plays</v>
      </c>
      <c r="S4035" s="13">
        <f>(((Table2[[#This Row],[launched_at]]/60)/60)/24)+DATE(1970,1,1)</f>
        <v>42614.268796296295</v>
      </c>
      <c r="T4035" s="13">
        <f>(((Table2[[#This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Table2[[#This Row],[pledged]]/Table2[[#This Row],[goal]]</f>
        <v>1.4814814814814815E-2</v>
      </c>
      <c r="P4036" s="8">
        <f>Table2[[#This Row],[pledged]]/Table2[[#This Row],[backers_count]]</f>
        <v>100</v>
      </c>
      <c r="Q4036" t="str">
        <f>LEFT(Table2[[#This Row],[Category and Sub-Category]],FIND("/",Table2[[#This Row],[Category and Sub-Category]],1)-1)</f>
        <v>theater</v>
      </c>
      <c r="R4036" t="str">
        <f>RIGHT(Table2[[#This Row],[Category and Sub-Category]],LEN(Table2[[#This Row],[Category and Sub-Category]])-FIND("/",Table2[[#This Row],[Category and Sub-Category]],1))</f>
        <v>plays</v>
      </c>
      <c r="S4036" s="13">
        <f>(((Table2[[#This Row],[launched_at]]/60)/60)/24)+DATE(1970,1,1)</f>
        <v>42067.947337962964</v>
      </c>
      <c r="T4036" s="13">
        <f>(((Table2[[#This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Table2[[#This Row],[pledged]]/Table2[[#This Row],[goal]]</f>
        <v>0.36849999999999999</v>
      </c>
      <c r="P4037" s="8">
        <f>Table2[[#This Row],[pledged]]/Table2[[#This Row],[backers_count]]</f>
        <v>147.4</v>
      </c>
      <c r="Q4037" t="str">
        <f>LEFT(Table2[[#This Row],[Category and Sub-Category]],FIND("/",Table2[[#This Row],[Category and Sub-Category]],1)-1)</f>
        <v>theater</v>
      </c>
      <c r="R4037" t="str">
        <f>RIGHT(Table2[[#This Row],[Category and Sub-Category]],LEN(Table2[[#This Row],[Category and Sub-Category]])-FIND("/",Table2[[#This Row],[Category and Sub-Category]],1))</f>
        <v>plays</v>
      </c>
      <c r="S4037" s="13">
        <f>(((Table2[[#This Row],[launched_at]]/60)/60)/24)+DATE(1970,1,1)</f>
        <v>41903.882951388885</v>
      </c>
      <c r="T4037" s="13">
        <f>(((Table2[[#This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Table2[[#This Row],[pledged]]/Table2[[#This Row],[goal]]</f>
        <v>0.47049999999999997</v>
      </c>
      <c r="P4038" s="8">
        <f>Table2[[#This Row],[pledged]]/Table2[[#This Row],[backers_count]]</f>
        <v>166.05882352941177</v>
      </c>
      <c r="Q4038" t="str">
        <f>LEFT(Table2[[#This Row],[Category and Sub-Category]],FIND("/",Table2[[#This Row],[Category and Sub-Category]],1)-1)</f>
        <v>theater</v>
      </c>
      <c r="R4038" t="str">
        <f>RIGHT(Table2[[#This Row],[Category and Sub-Category]],LEN(Table2[[#This Row],[Category and Sub-Category]])-FIND("/",Table2[[#This Row],[Category and Sub-Category]],1))</f>
        <v>plays</v>
      </c>
      <c r="S4038" s="13">
        <f>(((Table2[[#This Row],[launched_at]]/60)/60)/24)+DATE(1970,1,1)</f>
        <v>41804.937083333331</v>
      </c>
      <c r="T4038" s="13">
        <f>(((Table2[[#This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Table2[[#This Row],[pledged]]/Table2[[#This Row],[goal]]</f>
        <v>0.11428571428571428</v>
      </c>
      <c r="P4039" s="8">
        <f>Table2[[#This Row],[pledged]]/Table2[[#This Row],[backers_count]]</f>
        <v>40</v>
      </c>
      <c r="Q4039" t="str">
        <f>LEFT(Table2[[#This Row],[Category and Sub-Category]],FIND("/",Table2[[#This Row],[Category and Sub-Category]],1)-1)</f>
        <v>theater</v>
      </c>
      <c r="R4039" t="str">
        <f>RIGHT(Table2[[#This Row],[Category and Sub-Category]],LEN(Table2[[#This Row],[Category and Sub-Category]])-FIND("/",Table2[[#This Row],[Category and Sub-Category]],1))</f>
        <v>plays</v>
      </c>
      <c r="S4039" s="13">
        <f>(((Table2[[#This Row],[launched_at]]/60)/60)/24)+DATE(1970,1,1)</f>
        <v>42497.070775462969</v>
      </c>
      <c r="T4039" s="13">
        <f>(((Table2[[#This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Table2[[#This Row],[pledged]]/Table2[[#This Row],[goal]]</f>
        <v>0.12039999999999999</v>
      </c>
      <c r="P4040" s="8">
        <f>Table2[[#This Row],[pledged]]/Table2[[#This Row],[backers_count]]</f>
        <v>75.25</v>
      </c>
      <c r="Q4040" t="str">
        <f>LEFT(Table2[[#This Row],[Category and Sub-Category]],FIND("/",Table2[[#This Row],[Category and Sub-Category]],1)-1)</f>
        <v>theater</v>
      </c>
      <c r="R4040" t="str">
        <f>RIGHT(Table2[[#This Row],[Category and Sub-Category]],LEN(Table2[[#This Row],[Category and Sub-Category]])-FIND("/",Table2[[#This Row],[Category and Sub-Category]],1))</f>
        <v>plays</v>
      </c>
      <c r="S4040" s="13">
        <f>(((Table2[[#This Row],[launched_at]]/60)/60)/24)+DATE(1970,1,1)</f>
        <v>41869.798726851855</v>
      </c>
      <c r="T4040" s="13">
        <f>(((Table2[[#This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Table2[[#This Row],[pledged]]/Table2[[#This Row],[goal]]</f>
        <v>0.6</v>
      </c>
      <c r="P4041" s="8">
        <f>Table2[[#This Row],[pledged]]/Table2[[#This Row],[backers_count]]</f>
        <v>60</v>
      </c>
      <c r="Q4041" t="str">
        <f>LEFT(Table2[[#This Row],[Category and Sub-Category]],FIND("/",Table2[[#This Row],[Category and Sub-Category]],1)-1)</f>
        <v>theater</v>
      </c>
      <c r="R4041" t="str">
        <f>RIGHT(Table2[[#This Row],[Category and Sub-Category]],LEN(Table2[[#This Row],[Category and Sub-Category]])-FIND("/",Table2[[#This Row],[Category and Sub-Category]],1))</f>
        <v>plays</v>
      </c>
      <c r="S4041" s="13">
        <f>(((Table2[[#This Row],[launched_at]]/60)/60)/24)+DATE(1970,1,1)</f>
        <v>42305.670914351853</v>
      </c>
      <c r="T4041" s="13">
        <f>(((Table2[[#This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Table2[[#This Row],[pledged]]/Table2[[#This Row],[goal]]</f>
        <v>0.3125</v>
      </c>
      <c r="P4042" s="8">
        <f>Table2[[#This Row],[pledged]]/Table2[[#This Row],[backers_count]]</f>
        <v>1250</v>
      </c>
      <c r="Q4042" t="str">
        <f>LEFT(Table2[[#This Row],[Category and Sub-Category]],FIND("/",Table2[[#This Row],[Category and Sub-Category]],1)-1)</f>
        <v>theater</v>
      </c>
      <c r="R4042" t="str">
        <f>RIGHT(Table2[[#This Row],[Category and Sub-Category]],LEN(Table2[[#This Row],[Category and Sub-Category]])-FIND("/",Table2[[#This Row],[Category and Sub-Category]],1))</f>
        <v>plays</v>
      </c>
      <c r="S4042" s="13">
        <f>(((Table2[[#This Row],[launched_at]]/60)/60)/24)+DATE(1970,1,1)</f>
        <v>42144.231527777782</v>
      </c>
      <c r="T4042" s="13">
        <f>(((Table2[[#This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Table2[[#This Row],[pledged]]/Table2[[#This Row],[goal]]</f>
        <v>4.1999999999999997E-3</v>
      </c>
      <c r="P4043" s="8">
        <f>Table2[[#This Row],[pledged]]/Table2[[#This Row],[backers_count]]</f>
        <v>10.5</v>
      </c>
      <c r="Q4043" t="str">
        <f>LEFT(Table2[[#This Row],[Category and Sub-Category]],FIND("/",Table2[[#This Row],[Category and Sub-Category]],1)-1)</f>
        <v>theater</v>
      </c>
      <c r="R4043" t="str">
        <f>RIGHT(Table2[[#This Row],[Category and Sub-Category]],LEN(Table2[[#This Row],[Category and Sub-Category]])-FIND("/",Table2[[#This Row],[Category and Sub-Category]],1))</f>
        <v>plays</v>
      </c>
      <c r="S4043" s="13">
        <f>(((Table2[[#This Row],[launched_at]]/60)/60)/24)+DATE(1970,1,1)</f>
        <v>42559.474004629628</v>
      </c>
      <c r="T4043" s="13">
        <f>(((Table2[[#This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Table2[[#This Row],[pledged]]/Table2[[#This Row],[goal]]</f>
        <v>2.0999999999999999E-3</v>
      </c>
      <c r="P4044" s="8">
        <f>Table2[[#This Row],[pledged]]/Table2[[#This Row],[backers_count]]</f>
        <v>7</v>
      </c>
      <c r="Q4044" t="str">
        <f>LEFT(Table2[[#This Row],[Category and Sub-Category]],FIND("/",Table2[[#This Row],[Category and Sub-Category]],1)-1)</f>
        <v>theater</v>
      </c>
      <c r="R4044" t="str">
        <f>RIGHT(Table2[[#This Row],[Category and Sub-Category]],LEN(Table2[[#This Row],[Category and Sub-Category]])-FIND("/",Table2[[#This Row],[Category and Sub-Category]],1))</f>
        <v>plays</v>
      </c>
      <c r="S4044" s="13">
        <f>(((Table2[[#This Row],[launched_at]]/60)/60)/24)+DATE(1970,1,1)</f>
        <v>41995.084074074075</v>
      </c>
      <c r="T4044" s="13">
        <f>(((Table2[[#This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Table2[[#This Row],[pledged]]/Table2[[#This Row],[goal]]</f>
        <v>0</v>
      </c>
      <c r="P4045" s="8" t="e">
        <f>Table2[[#This Row],[pledged]]/Table2[[#This Row],[backers_count]]</f>
        <v>#DIV/0!</v>
      </c>
      <c r="Q4045" t="str">
        <f>LEFT(Table2[[#This Row],[Category and Sub-Category]],FIND("/",Table2[[#This Row],[Category and Sub-Category]],1)-1)</f>
        <v>theater</v>
      </c>
      <c r="R4045" t="str">
        <f>RIGHT(Table2[[#This Row],[Category and Sub-Category]],LEN(Table2[[#This Row],[Category and Sub-Category]])-FIND("/",Table2[[#This Row],[Category and Sub-Category]],1))</f>
        <v>plays</v>
      </c>
      <c r="S4045" s="13">
        <f>(((Table2[[#This Row],[launched_at]]/60)/60)/24)+DATE(1970,1,1)</f>
        <v>41948.957465277781</v>
      </c>
      <c r="T4045" s="13">
        <f>(((Table2[[#This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Table2[[#This Row],[pledged]]/Table2[[#This Row],[goal]]</f>
        <v>0.375</v>
      </c>
      <c r="P4046" s="8">
        <f>Table2[[#This Row],[pledged]]/Table2[[#This Row],[backers_count]]</f>
        <v>56.25</v>
      </c>
      <c r="Q4046" t="str">
        <f>LEFT(Table2[[#This Row],[Category and Sub-Category]],FIND("/",Table2[[#This Row],[Category and Sub-Category]],1)-1)</f>
        <v>theater</v>
      </c>
      <c r="R4046" t="str">
        <f>RIGHT(Table2[[#This Row],[Category and Sub-Category]],LEN(Table2[[#This Row],[Category and Sub-Category]])-FIND("/",Table2[[#This Row],[Category and Sub-Category]],1))</f>
        <v>plays</v>
      </c>
      <c r="S4046" s="13">
        <f>(((Table2[[#This Row],[launched_at]]/60)/60)/24)+DATE(1970,1,1)</f>
        <v>42074.219699074078</v>
      </c>
      <c r="T4046" s="13">
        <f>(((Table2[[#This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Table2[[#This Row],[pledged]]/Table2[[#This Row],[goal]]</f>
        <v>2.0000000000000001E-4</v>
      </c>
      <c r="P4047" s="8">
        <f>Table2[[#This Row],[pledged]]/Table2[[#This Row],[backers_count]]</f>
        <v>1</v>
      </c>
      <c r="Q4047" t="str">
        <f>LEFT(Table2[[#This Row],[Category and Sub-Category]],FIND("/",Table2[[#This Row],[Category and Sub-Category]],1)-1)</f>
        <v>theater</v>
      </c>
      <c r="R4047" t="str">
        <f>RIGHT(Table2[[#This Row],[Category and Sub-Category]],LEN(Table2[[#This Row],[Category and Sub-Category]])-FIND("/",Table2[[#This Row],[Category and Sub-Category]],1))</f>
        <v>plays</v>
      </c>
      <c r="S4047" s="13">
        <f>(((Table2[[#This Row],[launched_at]]/60)/60)/24)+DATE(1970,1,1)</f>
        <v>41842.201261574075</v>
      </c>
      <c r="T4047" s="13">
        <f>(((Table2[[#This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Table2[[#This Row],[pledged]]/Table2[[#This Row],[goal]]</f>
        <v>8.2142857142857142E-2</v>
      </c>
      <c r="P4048" s="8">
        <f>Table2[[#This Row],[pledged]]/Table2[[#This Row],[backers_count]]</f>
        <v>38.333333333333336</v>
      </c>
      <c r="Q4048" t="str">
        <f>LEFT(Table2[[#This Row],[Category and Sub-Category]],FIND("/",Table2[[#This Row],[Category and Sub-Category]],1)-1)</f>
        <v>theater</v>
      </c>
      <c r="R4048" t="str">
        <f>RIGHT(Table2[[#This Row],[Category and Sub-Category]],LEN(Table2[[#This Row],[Category and Sub-Category]])-FIND("/",Table2[[#This Row],[Category and Sub-Category]],1))</f>
        <v>plays</v>
      </c>
      <c r="S4048" s="13">
        <f>(((Table2[[#This Row],[launched_at]]/60)/60)/24)+DATE(1970,1,1)</f>
        <v>41904.650578703702</v>
      </c>
      <c r="T4048" s="13">
        <f>(((Table2[[#This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Table2[[#This Row],[pledged]]/Table2[[#This Row],[goal]]</f>
        <v>2.1999999999999999E-2</v>
      </c>
      <c r="P4049" s="8">
        <f>Table2[[#This Row],[pledged]]/Table2[[#This Row],[backers_count]]</f>
        <v>27.5</v>
      </c>
      <c r="Q4049" t="str">
        <f>LEFT(Table2[[#This Row],[Category and Sub-Category]],FIND("/",Table2[[#This Row],[Category and Sub-Category]],1)-1)</f>
        <v>theater</v>
      </c>
      <c r="R4049" t="str">
        <f>RIGHT(Table2[[#This Row],[Category and Sub-Category]],LEN(Table2[[#This Row],[Category and Sub-Category]])-FIND("/",Table2[[#This Row],[Category and Sub-Category]],1))</f>
        <v>plays</v>
      </c>
      <c r="S4049" s="13">
        <f>(((Table2[[#This Row],[launched_at]]/60)/60)/24)+DATE(1970,1,1)</f>
        <v>41991.022488425922</v>
      </c>
      <c r="T4049" s="13">
        <f>(((Table2[[#This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Table2[[#This Row],[pledged]]/Table2[[#This Row],[goal]]</f>
        <v>0.17652941176470588</v>
      </c>
      <c r="P4050" s="8">
        <f>Table2[[#This Row],[pledged]]/Table2[[#This Row],[backers_count]]</f>
        <v>32.978021978021978</v>
      </c>
      <c r="Q4050" t="str">
        <f>LEFT(Table2[[#This Row],[Category and Sub-Category]],FIND("/",Table2[[#This Row],[Category and Sub-Category]],1)-1)</f>
        <v>theater</v>
      </c>
      <c r="R4050" t="str">
        <f>RIGHT(Table2[[#This Row],[Category and Sub-Category]],LEN(Table2[[#This Row],[Category and Sub-Category]])-FIND("/",Table2[[#This Row],[Category and Sub-Category]],1))</f>
        <v>plays</v>
      </c>
      <c r="S4050" s="13">
        <f>(((Table2[[#This Row],[launched_at]]/60)/60)/24)+DATE(1970,1,1)</f>
        <v>42436.509108796294</v>
      </c>
      <c r="T4050" s="13">
        <f>(((Table2[[#This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Table2[[#This Row],[pledged]]/Table2[[#This Row],[goal]]</f>
        <v>8.0000000000000004E-4</v>
      </c>
      <c r="P4051" s="8">
        <f>Table2[[#This Row],[pledged]]/Table2[[#This Row],[backers_count]]</f>
        <v>16</v>
      </c>
      <c r="Q4051" t="str">
        <f>LEFT(Table2[[#This Row],[Category and Sub-Category]],FIND("/",Table2[[#This Row],[Category and Sub-Category]],1)-1)</f>
        <v>theater</v>
      </c>
      <c r="R4051" t="str">
        <f>RIGHT(Table2[[#This Row],[Category and Sub-Category]],LEN(Table2[[#This Row],[Category and Sub-Category]])-FIND("/",Table2[[#This Row],[Category and Sub-Category]],1))</f>
        <v>plays</v>
      </c>
      <c r="S4051" s="13">
        <f>(((Table2[[#This Row],[launched_at]]/60)/60)/24)+DATE(1970,1,1)</f>
        <v>42169.958506944444</v>
      </c>
      <c r="T4051" s="13">
        <f>(((Table2[[#This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Table2[[#This Row],[pledged]]/Table2[[#This Row],[goal]]</f>
        <v>6.6666666666666664E-4</v>
      </c>
      <c r="P4052" s="8">
        <f>Table2[[#This Row],[pledged]]/Table2[[#This Row],[backers_count]]</f>
        <v>1</v>
      </c>
      <c r="Q4052" t="str">
        <f>LEFT(Table2[[#This Row],[Category and Sub-Category]],FIND("/",Table2[[#This Row],[Category and Sub-Category]],1)-1)</f>
        <v>theater</v>
      </c>
      <c r="R4052" t="str">
        <f>RIGHT(Table2[[#This Row],[Category and Sub-Category]],LEN(Table2[[#This Row],[Category and Sub-Category]])-FIND("/",Table2[[#This Row],[Category and Sub-Category]],1))</f>
        <v>plays</v>
      </c>
      <c r="S4052" s="13">
        <f>(((Table2[[#This Row],[launched_at]]/60)/60)/24)+DATE(1970,1,1)</f>
        <v>41905.636469907404</v>
      </c>
      <c r="T4052" s="13">
        <f>(((Table2[[#This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Table2[[#This Row],[pledged]]/Table2[[#This Row],[goal]]</f>
        <v>0</v>
      </c>
      <c r="P4053" s="8" t="e">
        <f>Table2[[#This Row],[pledged]]/Table2[[#This Row],[backers_count]]</f>
        <v>#DIV/0!</v>
      </c>
      <c r="Q4053" t="str">
        <f>LEFT(Table2[[#This Row],[Category and Sub-Category]],FIND("/",Table2[[#This Row],[Category and Sub-Category]],1)-1)</f>
        <v>theater</v>
      </c>
      <c r="R4053" t="str">
        <f>RIGHT(Table2[[#This Row],[Category and Sub-Category]],LEN(Table2[[#This Row],[Category and Sub-Category]])-FIND("/",Table2[[#This Row],[Category and Sub-Category]],1))</f>
        <v>plays</v>
      </c>
      <c r="S4053" s="13">
        <f>(((Table2[[#This Row],[launched_at]]/60)/60)/24)+DATE(1970,1,1)</f>
        <v>41761.810150462967</v>
      </c>
      <c r="T4053" s="13">
        <f>(((Table2[[#This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Table2[[#This Row],[pledged]]/Table2[[#This Row],[goal]]</f>
        <v>0.37533333333333335</v>
      </c>
      <c r="P4054" s="8">
        <f>Table2[[#This Row],[pledged]]/Table2[[#This Row],[backers_count]]</f>
        <v>86.615384615384613</v>
      </c>
      <c r="Q4054" t="str">
        <f>LEFT(Table2[[#This Row],[Category and Sub-Category]],FIND("/",Table2[[#This Row],[Category and Sub-Category]],1)-1)</f>
        <v>theater</v>
      </c>
      <c r="R4054" t="str">
        <f>RIGHT(Table2[[#This Row],[Category and Sub-Category]],LEN(Table2[[#This Row],[Category and Sub-Category]])-FIND("/",Table2[[#This Row],[Category and Sub-Category]],1))</f>
        <v>plays</v>
      </c>
      <c r="S4054" s="13">
        <f>(((Table2[[#This Row],[launched_at]]/60)/60)/24)+DATE(1970,1,1)</f>
        <v>41865.878657407404</v>
      </c>
      <c r="T4054" s="13">
        <f>(((Table2[[#This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Table2[[#This Row],[pledged]]/Table2[[#This Row],[goal]]</f>
        <v>0.22</v>
      </c>
      <c r="P4055" s="8">
        <f>Table2[[#This Row],[pledged]]/Table2[[#This Row],[backers_count]]</f>
        <v>55</v>
      </c>
      <c r="Q4055" t="str">
        <f>LEFT(Table2[[#This Row],[Category and Sub-Category]],FIND("/",Table2[[#This Row],[Category and Sub-Category]],1)-1)</f>
        <v>theater</v>
      </c>
      <c r="R4055" t="str">
        <f>RIGHT(Table2[[#This Row],[Category and Sub-Category]],LEN(Table2[[#This Row],[Category and Sub-Category]])-FIND("/",Table2[[#This Row],[Category and Sub-Category]],1))</f>
        <v>plays</v>
      </c>
      <c r="S4055" s="13">
        <f>(((Table2[[#This Row],[launched_at]]/60)/60)/24)+DATE(1970,1,1)</f>
        <v>41928.690138888887</v>
      </c>
      <c r="T4055" s="13">
        <f>(((Table2[[#This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Table2[[#This Row],[pledged]]/Table2[[#This Row],[goal]]</f>
        <v>0</v>
      </c>
      <c r="P4056" s="8" t="e">
        <f>Table2[[#This Row],[pledged]]/Table2[[#This Row],[backers_count]]</f>
        <v>#DIV/0!</v>
      </c>
      <c r="Q4056" t="str">
        <f>LEFT(Table2[[#This Row],[Category and Sub-Category]],FIND("/",Table2[[#This Row],[Category and Sub-Category]],1)-1)</f>
        <v>theater</v>
      </c>
      <c r="R4056" t="str">
        <f>RIGHT(Table2[[#This Row],[Category and Sub-Category]],LEN(Table2[[#This Row],[Category and Sub-Category]])-FIND("/",Table2[[#This Row],[Category and Sub-Category]],1))</f>
        <v>plays</v>
      </c>
      <c r="S4056" s="13">
        <f>(((Table2[[#This Row],[launched_at]]/60)/60)/24)+DATE(1970,1,1)</f>
        <v>42613.841261574074</v>
      </c>
      <c r="T4056" s="13">
        <f>(((Table2[[#This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Table2[[#This Row],[pledged]]/Table2[[#This Row],[goal]]</f>
        <v>0.1762</v>
      </c>
      <c r="P4057" s="8">
        <f>Table2[[#This Row],[pledged]]/Table2[[#This Row],[backers_count]]</f>
        <v>41.952380952380949</v>
      </c>
      <c r="Q4057" t="str">
        <f>LEFT(Table2[[#This Row],[Category and Sub-Category]],FIND("/",Table2[[#This Row],[Category and Sub-Category]],1)-1)</f>
        <v>theater</v>
      </c>
      <c r="R4057" t="str">
        <f>RIGHT(Table2[[#This Row],[Category and Sub-Category]],LEN(Table2[[#This Row],[Category and Sub-Category]])-FIND("/",Table2[[#This Row],[Category and Sub-Category]],1))</f>
        <v>plays</v>
      </c>
      <c r="S4057" s="13">
        <f>(((Table2[[#This Row],[launched_at]]/60)/60)/24)+DATE(1970,1,1)</f>
        <v>41779.648506944446</v>
      </c>
      <c r="T4057" s="13">
        <f>(((Table2[[#This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Table2[[#This Row],[pledged]]/Table2[[#This Row],[goal]]</f>
        <v>0.53</v>
      </c>
      <c r="P4058" s="8">
        <f>Table2[[#This Row],[pledged]]/Table2[[#This Row],[backers_count]]</f>
        <v>88.333333333333329</v>
      </c>
      <c r="Q4058" t="str">
        <f>LEFT(Table2[[#This Row],[Category and Sub-Category]],FIND("/",Table2[[#This Row],[Category and Sub-Category]],1)-1)</f>
        <v>theater</v>
      </c>
      <c r="R4058" t="str">
        <f>RIGHT(Table2[[#This Row],[Category and Sub-Category]],LEN(Table2[[#This Row],[Category and Sub-Category]])-FIND("/",Table2[[#This Row],[Category and Sub-Category]],1))</f>
        <v>plays</v>
      </c>
      <c r="S4058" s="13">
        <f>(((Table2[[#This Row],[launched_at]]/60)/60)/24)+DATE(1970,1,1)</f>
        <v>42534.933321759265</v>
      </c>
      <c r="T4058" s="13">
        <f>(((Table2[[#This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Table2[[#This Row],[pledged]]/Table2[[#This Row],[goal]]</f>
        <v>0.22142857142857142</v>
      </c>
      <c r="P4059" s="8">
        <f>Table2[[#This Row],[pledged]]/Table2[[#This Row],[backers_count]]</f>
        <v>129.16666666666666</v>
      </c>
      <c r="Q4059" t="str">
        <f>LEFT(Table2[[#This Row],[Category and Sub-Category]],FIND("/",Table2[[#This Row],[Category and Sub-Category]],1)-1)</f>
        <v>theater</v>
      </c>
      <c r="R4059" t="str">
        <f>RIGHT(Table2[[#This Row],[Category and Sub-Category]],LEN(Table2[[#This Row],[Category and Sub-Category]])-FIND("/",Table2[[#This Row],[Category and Sub-Category]],1))</f>
        <v>plays</v>
      </c>
      <c r="S4059" s="13">
        <f>(((Table2[[#This Row],[launched_at]]/60)/60)/24)+DATE(1970,1,1)</f>
        <v>42310.968518518523</v>
      </c>
      <c r="T4059" s="13">
        <f>(((Table2[[#This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Table2[[#This Row],[pledged]]/Table2[[#This Row],[goal]]</f>
        <v>2.5333333333333333E-2</v>
      </c>
      <c r="P4060" s="8">
        <f>Table2[[#This Row],[pledged]]/Table2[[#This Row],[backers_count]]</f>
        <v>23.75</v>
      </c>
      <c r="Q4060" t="str">
        <f>LEFT(Table2[[#This Row],[Category and Sub-Category]],FIND("/",Table2[[#This Row],[Category and Sub-Category]],1)-1)</f>
        <v>theater</v>
      </c>
      <c r="R4060" t="str">
        <f>RIGHT(Table2[[#This Row],[Category and Sub-Category]],LEN(Table2[[#This Row],[Category and Sub-Category]])-FIND("/",Table2[[#This Row],[Category and Sub-Category]],1))</f>
        <v>plays</v>
      </c>
      <c r="S4060" s="13">
        <f>(((Table2[[#This Row],[launched_at]]/60)/60)/24)+DATE(1970,1,1)</f>
        <v>42446.060694444444</v>
      </c>
      <c r="T4060" s="13">
        <f>(((Table2[[#This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Table2[[#This Row],[pledged]]/Table2[[#This Row],[goal]]</f>
        <v>2.5000000000000001E-2</v>
      </c>
      <c r="P4061" s="8">
        <f>Table2[[#This Row],[pledged]]/Table2[[#This Row],[backers_count]]</f>
        <v>35.714285714285715</v>
      </c>
      <c r="Q4061" t="str">
        <f>LEFT(Table2[[#This Row],[Category and Sub-Category]],FIND("/",Table2[[#This Row],[Category and Sub-Category]],1)-1)</f>
        <v>theater</v>
      </c>
      <c r="R4061" t="str">
        <f>RIGHT(Table2[[#This Row],[Category and Sub-Category]],LEN(Table2[[#This Row],[Category and Sub-Category]])-FIND("/",Table2[[#This Row],[Category and Sub-Category]],1))</f>
        <v>plays</v>
      </c>
      <c r="S4061" s="13">
        <f>(((Table2[[#This Row],[launched_at]]/60)/60)/24)+DATE(1970,1,1)</f>
        <v>41866.640648148146</v>
      </c>
      <c r="T4061" s="13">
        <f>(((Table2[[#This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Table2[[#This Row],[pledged]]/Table2[[#This Row],[goal]]</f>
        <v>2.8500000000000001E-2</v>
      </c>
      <c r="P4062" s="8">
        <f>Table2[[#This Row],[pledged]]/Table2[[#This Row],[backers_count]]</f>
        <v>57</v>
      </c>
      <c r="Q4062" t="str">
        <f>LEFT(Table2[[#This Row],[Category and Sub-Category]],FIND("/",Table2[[#This Row],[Category and Sub-Category]],1)-1)</f>
        <v>theater</v>
      </c>
      <c r="R4062" t="str">
        <f>RIGHT(Table2[[#This Row],[Category and Sub-Category]],LEN(Table2[[#This Row],[Category and Sub-Category]])-FIND("/",Table2[[#This Row],[Category and Sub-Category]],1))</f>
        <v>plays</v>
      </c>
      <c r="S4062" s="13">
        <f>(((Table2[[#This Row],[launched_at]]/60)/60)/24)+DATE(1970,1,1)</f>
        <v>41779.695092592592</v>
      </c>
      <c r="T4062" s="13">
        <f>(((Table2[[#This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Table2[[#This Row],[pledged]]/Table2[[#This Row],[goal]]</f>
        <v>0</v>
      </c>
      <c r="P4063" s="8" t="e">
        <f>Table2[[#This Row],[pledged]]/Table2[[#This Row],[backers_count]]</f>
        <v>#DIV/0!</v>
      </c>
      <c r="Q4063" t="str">
        <f>LEFT(Table2[[#This Row],[Category and Sub-Category]],FIND("/",Table2[[#This Row],[Category and Sub-Category]],1)-1)</f>
        <v>theater</v>
      </c>
      <c r="R4063" t="str">
        <f>RIGHT(Table2[[#This Row],[Category and Sub-Category]],LEN(Table2[[#This Row],[Category and Sub-Category]])-FIND("/",Table2[[#This Row],[Category and Sub-Category]],1))</f>
        <v>plays</v>
      </c>
      <c r="S4063" s="13">
        <f>(((Table2[[#This Row],[launched_at]]/60)/60)/24)+DATE(1970,1,1)</f>
        <v>42421.141469907408</v>
      </c>
      <c r="T4063" s="13">
        <f>(((Table2[[#This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Table2[[#This Row],[pledged]]/Table2[[#This Row],[goal]]</f>
        <v>2.4500000000000001E-2</v>
      </c>
      <c r="P4064" s="8">
        <f>Table2[[#This Row],[pledged]]/Table2[[#This Row],[backers_count]]</f>
        <v>163.33333333333334</v>
      </c>
      <c r="Q4064" t="str">
        <f>LEFT(Table2[[#This Row],[Category and Sub-Category]],FIND("/",Table2[[#This Row],[Category and Sub-Category]],1)-1)</f>
        <v>theater</v>
      </c>
      <c r="R4064" t="str">
        <f>RIGHT(Table2[[#This Row],[Category and Sub-Category]],LEN(Table2[[#This Row],[Category and Sub-Category]])-FIND("/",Table2[[#This Row],[Category and Sub-Category]],1))</f>
        <v>plays</v>
      </c>
      <c r="S4064" s="13">
        <f>(((Table2[[#This Row],[launched_at]]/60)/60)/24)+DATE(1970,1,1)</f>
        <v>42523.739212962959</v>
      </c>
      <c r="T4064" s="13">
        <f>(((Table2[[#This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Table2[[#This Row],[pledged]]/Table2[[#This Row],[goal]]</f>
        <v>1.4210526315789474E-2</v>
      </c>
      <c r="P4065" s="8">
        <f>Table2[[#This Row],[pledged]]/Table2[[#This Row],[backers_count]]</f>
        <v>15</v>
      </c>
      <c r="Q4065" t="str">
        <f>LEFT(Table2[[#This Row],[Category and Sub-Category]],FIND("/",Table2[[#This Row],[Category and Sub-Category]],1)-1)</f>
        <v>theater</v>
      </c>
      <c r="R4065" t="str">
        <f>RIGHT(Table2[[#This Row],[Category and Sub-Category]],LEN(Table2[[#This Row],[Category and Sub-Category]])-FIND("/",Table2[[#This Row],[Category and Sub-Category]],1))</f>
        <v>plays</v>
      </c>
      <c r="S4065" s="13">
        <f>(((Table2[[#This Row],[launched_at]]/60)/60)/24)+DATE(1970,1,1)</f>
        <v>41787.681527777779</v>
      </c>
      <c r="T4065" s="13">
        <f>(((Table2[[#This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Table2[[#This Row],[pledged]]/Table2[[#This Row],[goal]]</f>
        <v>0.1925</v>
      </c>
      <c r="P4066" s="8">
        <f>Table2[[#This Row],[pledged]]/Table2[[#This Row],[backers_count]]</f>
        <v>64.166666666666671</v>
      </c>
      <c r="Q4066" t="str">
        <f>LEFT(Table2[[#This Row],[Category and Sub-Category]],FIND("/",Table2[[#This Row],[Category and Sub-Category]],1)-1)</f>
        <v>theater</v>
      </c>
      <c r="R4066" t="str">
        <f>RIGHT(Table2[[#This Row],[Category and Sub-Category]],LEN(Table2[[#This Row],[Category and Sub-Category]])-FIND("/",Table2[[#This Row],[Category and Sub-Category]],1))</f>
        <v>plays</v>
      </c>
      <c r="S4066" s="13">
        <f>(((Table2[[#This Row],[launched_at]]/60)/60)/24)+DATE(1970,1,1)</f>
        <v>42093.588263888887</v>
      </c>
      <c r="T4066" s="13">
        <f>(((Table2[[#This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Table2[[#This Row],[pledged]]/Table2[[#This Row],[goal]]</f>
        <v>6.7499999999999999E-3</v>
      </c>
      <c r="P4067" s="8">
        <f>Table2[[#This Row],[pledged]]/Table2[[#This Row],[backers_count]]</f>
        <v>6.75</v>
      </c>
      <c r="Q4067" t="str">
        <f>LEFT(Table2[[#This Row],[Category and Sub-Category]],FIND("/",Table2[[#This Row],[Category and Sub-Category]],1)-1)</f>
        <v>theater</v>
      </c>
      <c r="R4067" t="str">
        <f>RIGHT(Table2[[#This Row],[Category and Sub-Category]],LEN(Table2[[#This Row],[Category and Sub-Category]])-FIND("/",Table2[[#This Row],[Category and Sub-Category]],1))</f>
        <v>plays</v>
      </c>
      <c r="S4067" s="13">
        <f>(((Table2[[#This Row],[launched_at]]/60)/60)/24)+DATE(1970,1,1)</f>
        <v>41833.951516203706</v>
      </c>
      <c r="T4067" s="13">
        <f>(((Table2[[#This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Table2[[#This Row],[pledged]]/Table2[[#This Row],[goal]]</f>
        <v>1.6666666666666668E-3</v>
      </c>
      <c r="P4068" s="8">
        <f>Table2[[#This Row],[pledged]]/Table2[[#This Row],[backers_count]]</f>
        <v>25</v>
      </c>
      <c r="Q4068" t="str">
        <f>LEFT(Table2[[#This Row],[Category and Sub-Category]],FIND("/",Table2[[#This Row],[Category and Sub-Category]],1)-1)</f>
        <v>theater</v>
      </c>
      <c r="R4068" t="str">
        <f>RIGHT(Table2[[#This Row],[Category and Sub-Category]],LEN(Table2[[#This Row],[Category and Sub-Category]])-FIND("/",Table2[[#This Row],[Category and Sub-Category]],1))</f>
        <v>plays</v>
      </c>
      <c r="S4068" s="13">
        <f>(((Table2[[#This Row],[launched_at]]/60)/60)/24)+DATE(1970,1,1)</f>
        <v>42479.039212962962</v>
      </c>
      <c r="T4068" s="13">
        <f>(((Table2[[#This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Table2[[#This Row],[pledged]]/Table2[[#This Row],[goal]]</f>
        <v>0.60899999999999999</v>
      </c>
      <c r="P4069" s="8">
        <f>Table2[[#This Row],[pledged]]/Table2[[#This Row],[backers_count]]</f>
        <v>179.11764705882354</v>
      </c>
      <c r="Q4069" t="str">
        <f>LEFT(Table2[[#This Row],[Category and Sub-Category]],FIND("/",Table2[[#This Row],[Category and Sub-Category]],1)-1)</f>
        <v>theater</v>
      </c>
      <c r="R4069" t="str">
        <f>RIGHT(Table2[[#This Row],[Category and Sub-Category]],LEN(Table2[[#This Row],[Category and Sub-Category]])-FIND("/",Table2[[#This Row],[Category and Sub-Category]],1))</f>
        <v>plays</v>
      </c>
      <c r="S4069" s="13">
        <f>(((Table2[[#This Row],[launched_at]]/60)/60)/24)+DATE(1970,1,1)</f>
        <v>42235.117476851854</v>
      </c>
      <c r="T4069" s="13">
        <f>(((Table2[[#This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Table2[[#This Row],[pledged]]/Table2[[#This Row],[goal]]</f>
        <v>0.01</v>
      </c>
      <c r="P4070" s="8">
        <f>Table2[[#This Row],[pledged]]/Table2[[#This Row],[backers_count]]</f>
        <v>34.950000000000003</v>
      </c>
      <c r="Q4070" t="str">
        <f>LEFT(Table2[[#This Row],[Category and Sub-Category]],FIND("/",Table2[[#This Row],[Category and Sub-Category]],1)-1)</f>
        <v>theater</v>
      </c>
      <c r="R4070" t="str">
        <f>RIGHT(Table2[[#This Row],[Category and Sub-Category]],LEN(Table2[[#This Row],[Category and Sub-Category]])-FIND("/",Table2[[#This Row],[Category and Sub-Category]],1))</f>
        <v>plays</v>
      </c>
      <c r="S4070" s="13">
        <f>(((Table2[[#This Row],[launched_at]]/60)/60)/24)+DATE(1970,1,1)</f>
        <v>42718.963599537034</v>
      </c>
      <c r="T4070" s="13">
        <f>(((Table2[[#This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Table2[[#This Row],[pledged]]/Table2[[#This Row],[goal]]</f>
        <v>0.34399999999999997</v>
      </c>
      <c r="P4071" s="8">
        <f>Table2[[#This Row],[pledged]]/Table2[[#This Row],[backers_count]]</f>
        <v>33.07692307692308</v>
      </c>
      <c r="Q4071" t="str">
        <f>LEFT(Table2[[#This Row],[Category and Sub-Category]],FIND("/",Table2[[#This Row],[Category and Sub-Category]],1)-1)</f>
        <v>theater</v>
      </c>
      <c r="R4071" t="str">
        <f>RIGHT(Table2[[#This Row],[Category and Sub-Category]],LEN(Table2[[#This Row],[Category and Sub-Category]])-FIND("/",Table2[[#This Row],[Category and Sub-Category]],1))</f>
        <v>plays</v>
      </c>
      <c r="S4071" s="13">
        <f>(((Table2[[#This Row],[launched_at]]/60)/60)/24)+DATE(1970,1,1)</f>
        <v>42022.661527777775</v>
      </c>
      <c r="T4071" s="13">
        <f>(((Table2[[#This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Table2[[#This Row],[pledged]]/Table2[[#This Row],[goal]]</f>
        <v>0.16500000000000001</v>
      </c>
      <c r="P4072" s="8">
        <f>Table2[[#This Row],[pledged]]/Table2[[#This Row],[backers_count]]</f>
        <v>27.5</v>
      </c>
      <c r="Q4072" t="str">
        <f>LEFT(Table2[[#This Row],[Category and Sub-Category]],FIND("/",Table2[[#This Row],[Category and Sub-Category]],1)-1)</f>
        <v>theater</v>
      </c>
      <c r="R4072" t="str">
        <f>RIGHT(Table2[[#This Row],[Category and Sub-Category]],LEN(Table2[[#This Row],[Category and Sub-Category]])-FIND("/",Table2[[#This Row],[Category and Sub-Category]],1))</f>
        <v>plays</v>
      </c>
      <c r="S4072" s="13">
        <f>(((Table2[[#This Row],[launched_at]]/60)/60)/24)+DATE(1970,1,1)</f>
        <v>42031.666898148149</v>
      </c>
      <c r="T4072" s="13">
        <f>(((Table2[[#This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Table2[[#This Row],[pledged]]/Table2[[#This Row],[goal]]</f>
        <v>0</v>
      </c>
      <c r="P4073" s="8" t="e">
        <f>Table2[[#This Row],[pledged]]/Table2[[#This Row],[backers_count]]</f>
        <v>#DIV/0!</v>
      </c>
      <c r="Q4073" t="str">
        <f>LEFT(Table2[[#This Row],[Category and Sub-Category]],FIND("/",Table2[[#This Row],[Category and Sub-Category]],1)-1)</f>
        <v>theater</v>
      </c>
      <c r="R4073" t="str">
        <f>RIGHT(Table2[[#This Row],[Category and Sub-Category]],LEN(Table2[[#This Row],[Category and Sub-Category]])-FIND("/",Table2[[#This Row],[Category and Sub-Category]],1))</f>
        <v>plays</v>
      </c>
      <c r="S4073" s="13">
        <f>(((Table2[[#This Row],[launched_at]]/60)/60)/24)+DATE(1970,1,1)</f>
        <v>42700.804756944446</v>
      </c>
      <c r="T4073" s="13">
        <f>(((Table2[[#This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Table2[[#This Row],[pledged]]/Table2[[#This Row],[goal]]</f>
        <v>4.0000000000000001E-3</v>
      </c>
      <c r="P4074" s="8">
        <f>Table2[[#This Row],[pledged]]/Table2[[#This Row],[backers_count]]</f>
        <v>2</v>
      </c>
      <c r="Q4074" t="str">
        <f>LEFT(Table2[[#This Row],[Category and Sub-Category]],FIND("/",Table2[[#This Row],[Category and Sub-Category]],1)-1)</f>
        <v>theater</v>
      </c>
      <c r="R4074" t="str">
        <f>RIGHT(Table2[[#This Row],[Category and Sub-Category]],LEN(Table2[[#This Row],[Category and Sub-Category]])-FIND("/",Table2[[#This Row],[Category and Sub-Category]],1))</f>
        <v>plays</v>
      </c>
      <c r="S4074" s="13">
        <f>(((Table2[[#This Row],[launched_at]]/60)/60)/24)+DATE(1970,1,1)</f>
        <v>41812.77443287037</v>
      </c>
      <c r="T4074" s="13">
        <f>(((Table2[[#This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Table2[[#This Row],[pledged]]/Table2[[#This Row],[goal]]</f>
        <v>1.0571428571428572E-2</v>
      </c>
      <c r="P4075" s="8">
        <f>Table2[[#This Row],[pledged]]/Table2[[#This Row],[backers_count]]</f>
        <v>18.5</v>
      </c>
      <c r="Q4075" t="str">
        <f>LEFT(Table2[[#This Row],[Category and Sub-Category]],FIND("/",Table2[[#This Row],[Category and Sub-Category]],1)-1)</f>
        <v>theater</v>
      </c>
      <c r="R4075" t="str">
        <f>RIGHT(Table2[[#This Row],[Category and Sub-Category]],LEN(Table2[[#This Row],[Category and Sub-Category]])-FIND("/",Table2[[#This Row],[Category and Sub-Category]],1))</f>
        <v>plays</v>
      </c>
      <c r="S4075" s="13">
        <f>(((Table2[[#This Row],[launched_at]]/60)/60)/24)+DATE(1970,1,1)</f>
        <v>42078.34520833334</v>
      </c>
      <c r="T4075" s="13">
        <f>(((Table2[[#This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Table2[[#This Row],[pledged]]/Table2[[#This Row],[goal]]</f>
        <v>0.26727272727272727</v>
      </c>
      <c r="P4076" s="8">
        <f>Table2[[#This Row],[pledged]]/Table2[[#This Row],[backers_count]]</f>
        <v>35</v>
      </c>
      <c r="Q4076" t="str">
        <f>LEFT(Table2[[#This Row],[Category and Sub-Category]],FIND("/",Table2[[#This Row],[Category and Sub-Category]],1)-1)</f>
        <v>theater</v>
      </c>
      <c r="R4076" t="str">
        <f>RIGHT(Table2[[#This Row],[Category and Sub-Category]],LEN(Table2[[#This Row],[Category and Sub-Category]])-FIND("/",Table2[[#This Row],[Category and Sub-Category]],1))</f>
        <v>plays</v>
      </c>
      <c r="S4076" s="13">
        <f>(((Table2[[#This Row],[launched_at]]/60)/60)/24)+DATE(1970,1,1)</f>
        <v>42283.552951388891</v>
      </c>
      <c r="T4076" s="13">
        <f>(((Table2[[#This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Table2[[#This Row],[pledged]]/Table2[[#This Row],[goal]]</f>
        <v>0.28799999999999998</v>
      </c>
      <c r="P4077" s="8">
        <f>Table2[[#This Row],[pledged]]/Table2[[#This Row],[backers_count]]</f>
        <v>44.307692307692307</v>
      </c>
      <c r="Q4077" t="str">
        <f>LEFT(Table2[[#This Row],[Category and Sub-Category]],FIND("/",Table2[[#This Row],[Category and Sub-Category]],1)-1)</f>
        <v>theater</v>
      </c>
      <c r="R4077" t="str">
        <f>RIGHT(Table2[[#This Row],[Category and Sub-Category]],LEN(Table2[[#This Row],[Category and Sub-Category]])-FIND("/",Table2[[#This Row],[Category and Sub-Category]],1))</f>
        <v>plays</v>
      </c>
      <c r="S4077" s="13">
        <f>(((Table2[[#This Row],[launched_at]]/60)/60)/24)+DATE(1970,1,1)</f>
        <v>41779.045937499999</v>
      </c>
      <c r="T4077" s="13">
        <f>(((Table2[[#This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Table2[[#This Row],[pledged]]/Table2[[#This Row],[goal]]</f>
        <v>0</v>
      </c>
      <c r="P4078" s="8" t="e">
        <f>Table2[[#This Row],[pledged]]/Table2[[#This Row],[backers_count]]</f>
        <v>#DIV/0!</v>
      </c>
      <c r="Q4078" t="str">
        <f>LEFT(Table2[[#This Row],[Category and Sub-Category]],FIND("/",Table2[[#This Row],[Category and Sub-Category]],1)-1)</f>
        <v>theater</v>
      </c>
      <c r="R4078" t="str">
        <f>RIGHT(Table2[[#This Row],[Category and Sub-Category]],LEN(Table2[[#This Row],[Category and Sub-Category]])-FIND("/",Table2[[#This Row],[Category and Sub-Category]],1))</f>
        <v>plays</v>
      </c>
      <c r="S4078" s="13">
        <f>(((Table2[[#This Row],[launched_at]]/60)/60)/24)+DATE(1970,1,1)</f>
        <v>41905.795706018522</v>
      </c>
      <c r="T4078" s="13">
        <f>(((Table2[[#This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Table2[[#This Row],[pledged]]/Table2[[#This Row],[goal]]</f>
        <v>8.8999999999999996E-2</v>
      </c>
      <c r="P4079" s="8">
        <f>Table2[[#This Row],[pledged]]/Table2[[#This Row],[backers_count]]</f>
        <v>222.5</v>
      </c>
      <c r="Q4079" t="str">
        <f>LEFT(Table2[[#This Row],[Category and Sub-Category]],FIND("/",Table2[[#This Row],[Category and Sub-Category]],1)-1)</f>
        <v>theater</v>
      </c>
      <c r="R4079" t="str">
        <f>RIGHT(Table2[[#This Row],[Category and Sub-Category]],LEN(Table2[[#This Row],[Category and Sub-Category]])-FIND("/",Table2[[#This Row],[Category and Sub-Category]],1))</f>
        <v>plays</v>
      </c>
      <c r="S4079" s="13">
        <f>(((Table2[[#This Row],[launched_at]]/60)/60)/24)+DATE(1970,1,1)</f>
        <v>42695.7105787037</v>
      </c>
      <c r="T4079" s="13">
        <f>(((Table2[[#This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Table2[[#This Row],[pledged]]/Table2[[#This Row],[goal]]</f>
        <v>0</v>
      </c>
      <c r="P4080" s="8" t="e">
        <f>Table2[[#This Row],[pledged]]/Table2[[#This Row],[backers_count]]</f>
        <v>#DIV/0!</v>
      </c>
      <c r="Q4080" t="str">
        <f>LEFT(Table2[[#This Row],[Category and Sub-Category]],FIND("/",Table2[[#This Row],[Category and Sub-Category]],1)-1)</f>
        <v>theater</v>
      </c>
      <c r="R4080" t="str">
        <f>RIGHT(Table2[[#This Row],[Category and Sub-Category]],LEN(Table2[[#This Row],[Category and Sub-Category]])-FIND("/",Table2[[#This Row],[Category and Sub-Category]],1))</f>
        <v>plays</v>
      </c>
      <c r="S4080" s="13">
        <f>(((Table2[[#This Row],[launched_at]]/60)/60)/24)+DATE(1970,1,1)</f>
        <v>42732.787523148145</v>
      </c>
      <c r="T4080" s="13">
        <f>(((Table2[[#This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Table2[[#This Row],[pledged]]/Table2[[#This Row],[goal]]</f>
        <v>1.6666666666666668E-3</v>
      </c>
      <c r="P4081" s="8">
        <f>Table2[[#This Row],[pledged]]/Table2[[#This Row],[backers_count]]</f>
        <v>5</v>
      </c>
      <c r="Q4081" t="str">
        <f>LEFT(Table2[[#This Row],[Category and Sub-Category]],FIND("/",Table2[[#This Row],[Category and Sub-Category]],1)-1)</f>
        <v>theater</v>
      </c>
      <c r="R4081" t="str">
        <f>RIGHT(Table2[[#This Row],[Category and Sub-Category]],LEN(Table2[[#This Row],[Category and Sub-Category]])-FIND("/",Table2[[#This Row],[Category and Sub-Category]],1))</f>
        <v>plays</v>
      </c>
      <c r="S4081" s="13">
        <f>(((Table2[[#This Row],[launched_at]]/60)/60)/24)+DATE(1970,1,1)</f>
        <v>42510.938900462963</v>
      </c>
      <c r="T4081" s="13">
        <f>(((Table2[[#This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Table2[[#This Row],[pledged]]/Table2[[#This Row],[goal]]</f>
        <v>0</v>
      </c>
      <c r="P4082" s="8" t="e">
        <f>Table2[[#This Row],[pledged]]/Table2[[#This Row],[backers_count]]</f>
        <v>#DIV/0!</v>
      </c>
      <c r="Q4082" t="str">
        <f>LEFT(Table2[[#This Row],[Category and Sub-Category]],FIND("/",Table2[[#This Row],[Category and Sub-Category]],1)-1)</f>
        <v>theater</v>
      </c>
      <c r="R4082" t="str">
        <f>RIGHT(Table2[[#This Row],[Category and Sub-Category]],LEN(Table2[[#This Row],[Category and Sub-Category]])-FIND("/",Table2[[#This Row],[Category and Sub-Category]],1))</f>
        <v>plays</v>
      </c>
      <c r="S4082" s="13">
        <f>(((Table2[[#This Row],[launched_at]]/60)/60)/24)+DATE(1970,1,1)</f>
        <v>42511.698101851856</v>
      </c>
      <c r="T4082" s="13">
        <f>(((Table2[[#This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Table2[[#This Row],[pledged]]/Table2[[#This Row],[goal]]</f>
        <v>0.15737410071942445</v>
      </c>
      <c r="P4083" s="8">
        <f>Table2[[#This Row],[pledged]]/Table2[[#This Row],[backers_count]]</f>
        <v>29.166666666666668</v>
      </c>
      <c r="Q4083" t="str">
        <f>LEFT(Table2[[#This Row],[Category and Sub-Category]],FIND("/",Table2[[#This Row],[Category and Sub-Category]],1)-1)</f>
        <v>theater</v>
      </c>
      <c r="R4083" t="str">
        <f>RIGHT(Table2[[#This Row],[Category and Sub-Category]],LEN(Table2[[#This Row],[Category and Sub-Category]])-FIND("/",Table2[[#This Row],[Category and Sub-Category]],1))</f>
        <v>plays</v>
      </c>
      <c r="S4083" s="13">
        <f>(((Table2[[#This Row],[launched_at]]/60)/60)/24)+DATE(1970,1,1)</f>
        <v>42041.581307870365</v>
      </c>
      <c r="T4083" s="13">
        <f>(((Table2[[#This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Table2[[#This Row],[pledged]]/Table2[[#This Row],[goal]]</f>
        <v>0.02</v>
      </c>
      <c r="P4084" s="8">
        <f>Table2[[#This Row],[pledged]]/Table2[[#This Row],[backers_count]]</f>
        <v>1.5</v>
      </c>
      <c r="Q4084" t="str">
        <f>LEFT(Table2[[#This Row],[Category and Sub-Category]],FIND("/",Table2[[#This Row],[Category and Sub-Category]],1)-1)</f>
        <v>theater</v>
      </c>
      <c r="R4084" t="str">
        <f>RIGHT(Table2[[#This Row],[Category and Sub-Category]],LEN(Table2[[#This Row],[Category and Sub-Category]])-FIND("/",Table2[[#This Row],[Category and Sub-Category]],1))</f>
        <v>plays</v>
      </c>
      <c r="S4084" s="13">
        <f>(((Table2[[#This Row],[launched_at]]/60)/60)/24)+DATE(1970,1,1)</f>
        <v>42307.189270833333</v>
      </c>
      <c r="T4084" s="13">
        <f>(((Table2[[#This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Table2[[#This Row],[pledged]]/Table2[[#This Row],[goal]]</f>
        <v>0.21685714285714286</v>
      </c>
      <c r="P4085" s="8">
        <f>Table2[[#This Row],[pledged]]/Table2[[#This Row],[backers_count]]</f>
        <v>126.5</v>
      </c>
      <c r="Q4085" t="str">
        <f>LEFT(Table2[[#This Row],[Category and Sub-Category]],FIND("/",Table2[[#This Row],[Category and Sub-Category]],1)-1)</f>
        <v>theater</v>
      </c>
      <c r="R4085" t="str">
        <f>RIGHT(Table2[[#This Row],[Category and Sub-Category]],LEN(Table2[[#This Row],[Category and Sub-Category]])-FIND("/",Table2[[#This Row],[Category and Sub-Category]],1))</f>
        <v>plays</v>
      </c>
      <c r="S4085" s="13">
        <f>(((Table2[[#This Row],[launched_at]]/60)/60)/24)+DATE(1970,1,1)</f>
        <v>42353.761759259258</v>
      </c>
      <c r="T4085" s="13">
        <f>(((Table2[[#This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Table2[[#This Row],[pledged]]/Table2[[#This Row],[goal]]</f>
        <v>3.3333333333333335E-3</v>
      </c>
      <c r="P4086" s="8">
        <f>Table2[[#This Row],[pledged]]/Table2[[#This Row],[backers_count]]</f>
        <v>10</v>
      </c>
      <c r="Q4086" t="str">
        <f>LEFT(Table2[[#This Row],[Category and Sub-Category]],FIND("/",Table2[[#This Row],[Category and Sub-Category]],1)-1)</f>
        <v>theater</v>
      </c>
      <c r="R4086" t="str">
        <f>RIGHT(Table2[[#This Row],[Category and Sub-Category]],LEN(Table2[[#This Row],[Category and Sub-Category]])-FIND("/",Table2[[#This Row],[Category and Sub-Category]],1))</f>
        <v>plays</v>
      </c>
      <c r="S4086" s="13">
        <f>(((Table2[[#This Row],[launched_at]]/60)/60)/24)+DATE(1970,1,1)</f>
        <v>42622.436412037037</v>
      </c>
      <c r="T4086" s="13">
        <f>(((Table2[[#This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Table2[[#This Row],[pledged]]/Table2[[#This Row],[goal]]</f>
        <v>2.8571428571428571E-3</v>
      </c>
      <c r="P4087" s="8">
        <f>Table2[[#This Row],[pledged]]/Table2[[#This Row],[backers_count]]</f>
        <v>10</v>
      </c>
      <c r="Q4087" t="str">
        <f>LEFT(Table2[[#This Row],[Category and Sub-Category]],FIND("/",Table2[[#This Row],[Category and Sub-Category]],1)-1)</f>
        <v>theater</v>
      </c>
      <c r="R4087" t="str">
        <f>RIGHT(Table2[[#This Row],[Category and Sub-Category]],LEN(Table2[[#This Row],[Category and Sub-Category]])-FIND("/",Table2[[#This Row],[Category and Sub-Category]],1))</f>
        <v>plays</v>
      </c>
      <c r="S4087" s="13">
        <f>(((Table2[[#This Row],[launched_at]]/60)/60)/24)+DATE(1970,1,1)</f>
        <v>42058.603877314818</v>
      </c>
      <c r="T4087" s="13">
        <f>(((Table2[[#This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Table2[[#This Row],[pledged]]/Table2[[#This Row],[goal]]</f>
        <v>4.7E-2</v>
      </c>
      <c r="P4088" s="8">
        <f>Table2[[#This Row],[pledged]]/Table2[[#This Row],[backers_count]]</f>
        <v>9.4</v>
      </c>
      <c r="Q4088" t="str">
        <f>LEFT(Table2[[#This Row],[Category and Sub-Category]],FIND("/",Table2[[#This Row],[Category and Sub-Category]],1)-1)</f>
        <v>theater</v>
      </c>
      <c r="R4088" t="str">
        <f>RIGHT(Table2[[#This Row],[Category and Sub-Category]],LEN(Table2[[#This Row],[Category and Sub-Category]])-FIND("/",Table2[[#This Row],[Category and Sub-Category]],1))</f>
        <v>plays</v>
      </c>
      <c r="S4088" s="13">
        <f>(((Table2[[#This Row],[launched_at]]/60)/60)/24)+DATE(1970,1,1)</f>
        <v>42304.940960648149</v>
      </c>
      <c r="T4088" s="13">
        <f>(((Table2[[#This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Table2[[#This Row],[pledged]]/Table2[[#This Row],[goal]]</f>
        <v>0</v>
      </c>
      <c r="P4089" s="8" t="e">
        <f>Table2[[#This Row],[pledged]]/Table2[[#This Row],[backers_count]]</f>
        <v>#DIV/0!</v>
      </c>
      <c r="Q4089" t="str">
        <f>LEFT(Table2[[#This Row],[Category and Sub-Category]],FIND("/",Table2[[#This Row],[Category and Sub-Category]],1)-1)</f>
        <v>theater</v>
      </c>
      <c r="R4089" t="str">
        <f>RIGHT(Table2[[#This Row],[Category and Sub-Category]],LEN(Table2[[#This Row],[Category and Sub-Category]])-FIND("/",Table2[[#This Row],[Category and Sub-Category]],1))</f>
        <v>plays</v>
      </c>
      <c r="S4089" s="13">
        <f>(((Table2[[#This Row],[launched_at]]/60)/60)/24)+DATE(1970,1,1)</f>
        <v>42538.742893518516</v>
      </c>
      <c r="T4089" s="13">
        <f>(((Table2[[#This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Table2[[#This Row],[pledged]]/Table2[[#This Row],[goal]]</f>
        <v>0.108</v>
      </c>
      <c r="P4090" s="8">
        <f>Table2[[#This Row],[pledged]]/Table2[[#This Row],[backers_count]]</f>
        <v>72</v>
      </c>
      <c r="Q4090" t="str">
        <f>LEFT(Table2[[#This Row],[Category and Sub-Category]],FIND("/",Table2[[#This Row],[Category and Sub-Category]],1)-1)</f>
        <v>theater</v>
      </c>
      <c r="R4090" t="str">
        <f>RIGHT(Table2[[#This Row],[Category and Sub-Category]],LEN(Table2[[#This Row],[Category and Sub-Category]])-FIND("/",Table2[[#This Row],[Category and Sub-Category]],1))</f>
        <v>plays</v>
      </c>
      <c r="S4090" s="13">
        <f>(((Table2[[#This Row],[launched_at]]/60)/60)/24)+DATE(1970,1,1)</f>
        <v>41990.612546296295</v>
      </c>
      <c r="T4090" s="13">
        <f>(((Table2[[#This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Table2[[#This Row],[pledged]]/Table2[[#This Row],[goal]]</f>
        <v>4.8000000000000001E-2</v>
      </c>
      <c r="P4091" s="8">
        <f>Table2[[#This Row],[pledged]]/Table2[[#This Row],[backers_count]]</f>
        <v>30</v>
      </c>
      <c r="Q4091" t="str">
        <f>LEFT(Table2[[#This Row],[Category and Sub-Category]],FIND("/",Table2[[#This Row],[Category and Sub-Category]],1)-1)</f>
        <v>theater</v>
      </c>
      <c r="R4091" t="str">
        <f>RIGHT(Table2[[#This Row],[Category and Sub-Category]],LEN(Table2[[#This Row],[Category and Sub-Category]])-FIND("/",Table2[[#This Row],[Category and Sub-Category]],1))</f>
        <v>plays</v>
      </c>
      <c r="S4091" s="13">
        <f>(((Table2[[#This Row],[launched_at]]/60)/60)/24)+DATE(1970,1,1)</f>
        <v>42122.732499999998</v>
      </c>
      <c r="T4091" s="13">
        <f>(((Table2[[#This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Table2[[#This Row],[pledged]]/Table2[[#This Row],[goal]]</f>
        <v>3.2000000000000001E-2</v>
      </c>
      <c r="P4092" s="8">
        <f>Table2[[#This Row],[pledged]]/Table2[[#This Row],[backers_count]]</f>
        <v>10.666666666666666</v>
      </c>
      <c r="Q4092" t="str">
        <f>LEFT(Table2[[#This Row],[Category and Sub-Category]],FIND("/",Table2[[#This Row],[Category and Sub-Category]],1)-1)</f>
        <v>theater</v>
      </c>
      <c r="R4092" t="str">
        <f>RIGHT(Table2[[#This Row],[Category and Sub-Category]],LEN(Table2[[#This Row],[Category and Sub-Category]])-FIND("/",Table2[[#This Row],[Category and Sub-Category]],1))</f>
        <v>plays</v>
      </c>
      <c r="S4092" s="13">
        <f>(((Table2[[#This Row],[launched_at]]/60)/60)/24)+DATE(1970,1,1)</f>
        <v>42209.67288194444</v>
      </c>
      <c r="T4092" s="13">
        <f>(((Table2[[#This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Table2[[#This Row],[pledged]]/Table2[[#This Row],[goal]]</f>
        <v>0.1275</v>
      </c>
      <c r="P4093" s="8">
        <f>Table2[[#This Row],[pledged]]/Table2[[#This Row],[backers_count]]</f>
        <v>25.5</v>
      </c>
      <c r="Q4093" t="str">
        <f>LEFT(Table2[[#This Row],[Category and Sub-Category]],FIND("/",Table2[[#This Row],[Category and Sub-Category]],1)-1)</f>
        <v>theater</v>
      </c>
      <c r="R4093" t="str">
        <f>RIGHT(Table2[[#This Row],[Category and Sub-Category]],LEN(Table2[[#This Row],[Category and Sub-Category]])-FIND("/",Table2[[#This Row],[Category and Sub-Category]],1))</f>
        <v>plays</v>
      </c>
      <c r="S4093" s="13">
        <f>(((Table2[[#This Row],[launched_at]]/60)/60)/24)+DATE(1970,1,1)</f>
        <v>41990.506377314814</v>
      </c>
      <c r="T4093" s="13">
        <f>(((Table2[[#This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Table2[[#This Row],[pledged]]/Table2[[#This Row],[goal]]</f>
        <v>1.8181818181818181E-4</v>
      </c>
      <c r="P4094" s="8">
        <f>Table2[[#This Row],[pledged]]/Table2[[#This Row],[backers_count]]</f>
        <v>20</v>
      </c>
      <c r="Q4094" t="str">
        <f>LEFT(Table2[[#This Row],[Category and Sub-Category]],FIND("/",Table2[[#This Row],[Category and Sub-Category]],1)-1)</f>
        <v>theater</v>
      </c>
      <c r="R4094" t="str">
        <f>RIGHT(Table2[[#This Row],[Category and Sub-Category]],LEN(Table2[[#This Row],[Category and Sub-Category]])-FIND("/",Table2[[#This Row],[Category and Sub-Category]],1))</f>
        <v>plays</v>
      </c>
      <c r="S4094" s="13">
        <f>(((Table2[[#This Row],[launched_at]]/60)/60)/24)+DATE(1970,1,1)</f>
        <v>42039.194988425923</v>
      </c>
      <c r="T4094" s="13">
        <f>(((Table2[[#This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Table2[[#This Row],[pledged]]/Table2[[#This Row],[goal]]</f>
        <v>2.4E-2</v>
      </c>
      <c r="P4095" s="8">
        <f>Table2[[#This Row],[pledged]]/Table2[[#This Row],[backers_count]]</f>
        <v>15</v>
      </c>
      <c r="Q4095" t="str">
        <f>LEFT(Table2[[#This Row],[Category and Sub-Category]],FIND("/",Table2[[#This Row],[Category and Sub-Category]],1)-1)</f>
        <v>theater</v>
      </c>
      <c r="R4095" t="str">
        <f>RIGHT(Table2[[#This Row],[Category and Sub-Category]],LEN(Table2[[#This Row],[Category and Sub-Category]])-FIND("/",Table2[[#This Row],[Category and Sub-Category]],1))</f>
        <v>plays</v>
      </c>
      <c r="S4095" s="13">
        <f>(((Table2[[#This Row],[launched_at]]/60)/60)/24)+DATE(1970,1,1)</f>
        <v>42178.815891203703</v>
      </c>
      <c r="T4095" s="13">
        <f>(((Table2[[#This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Table2[[#This Row],[pledged]]/Table2[[#This Row],[goal]]</f>
        <v>0.36499999999999999</v>
      </c>
      <c r="P4096" s="8">
        <f>Table2[[#This Row],[pledged]]/Table2[[#This Row],[backers_count]]</f>
        <v>91.25</v>
      </c>
      <c r="Q4096" t="str">
        <f>LEFT(Table2[[#This Row],[Category and Sub-Category]],FIND("/",Table2[[#This Row],[Category and Sub-Category]],1)-1)</f>
        <v>theater</v>
      </c>
      <c r="R4096" t="str">
        <f>RIGHT(Table2[[#This Row],[Category and Sub-Category]],LEN(Table2[[#This Row],[Category and Sub-Category]])-FIND("/",Table2[[#This Row],[Category and Sub-Category]],1))</f>
        <v>plays</v>
      </c>
      <c r="S4096" s="13">
        <f>(((Table2[[#This Row],[launched_at]]/60)/60)/24)+DATE(1970,1,1)</f>
        <v>41890.086805555555</v>
      </c>
      <c r="T4096" s="13">
        <f>(((Table2[[#This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Table2[[#This Row],[pledged]]/Table2[[#This Row],[goal]]</f>
        <v>2.6666666666666668E-2</v>
      </c>
      <c r="P4097" s="8">
        <f>Table2[[#This Row],[pledged]]/Table2[[#This Row],[backers_count]]</f>
        <v>800</v>
      </c>
      <c r="Q4097" t="str">
        <f>LEFT(Table2[[#This Row],[Category and Sub-Category]],FIND("/",Table2[[#This Row],[Category and Sub-Category]],1)-1)</f>
        <v>theater</v>
      </c>
      <c r="R4097" t="str">
        <f>RIGHT(Table2[[#This Row],[Category and Sub-Category]],LEN(Table2[[#This Row],[Category and Sub-Category]])-FIND("/",Table2[[#This Row],[Category and Sub-Category]],1))</f>
        <v>plays</v>
      </c>
      <c r="S4097" s="13">
        <f>(((Table2[[#This Row],[launched_at]]/60)/60)/24)+DATE(1970,1,1)</f>
        <v>42693.031828703708</v>
      </c>
      <c r="T4097" s="13">
        <f>(((Table2[[#This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Table2[[#This Row],[pledged]]/Table2[[#This Row],[goal]]</f>
        <v>0.11428571428571428</v>
      </c>
      <c r="P4098" s="8">
        <f>Table2[[#This Row],[pledged]]/Table2[[#This Row],[backers_count]]</f>
        <v>80</v>
      </c>
      <c r="Q4098" t="str">
        <f>LEFT(Table2[[#This Row],[Category and Sub-Category]],FIND("/",Table2[[#This Row],[Category and Sub-Category]],1)-1)</f>
        <v>theater</v>
      </c>
      <c r="R4098" t="str">
        <f>RIGHT(Table2[[#This Row],[Category and Sub-Category]],LEN(Table2[[#This Row],[Category and Sub-Category]])-FIND("/",Table2[[#This Row],[Category and Sub-Category]],1))</f>
        <v>plays</v>
      </c>
      <c r="S4098" s="13">
        <f>(((Table2[[#This Row],[launched_at]]/60)/60)/24)+DATE(1970,1,1)</f>
        <v>42750.530312499999</v>
      </c>
      <c r="T4098" s="13">
        <f>(((Table2[[#This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Table2[[#This Row],[pledged]]/Table2[[#This Row],[goal]]</f>
        <v>0</v>
      </c>
      <c r="P4099" s="8" t="e">
        <f>Table2[[#This Row],[pledged]]/Table2[[#This Row],[backers_count]]</f>
        <v>#DIV/0!</v>
      </c>
      <c r="Q4099" t="str">
        <f>LEFT(Table2[[#This Row],[Category and Sub-Category]],FIND("/",Table2[[#This Row],[Category and Sub-Category]],1)-1)</f>
        <v>theater</v>
      </c>
      <c r="R4099" t="str">
        <f>RIGHT(Table2[[#This Row],[Category and Sub-Category]],LEN(Table2[[#This Row],[Category and Sub-Category]])-FIND("/",Table2[[#This Row],[Category and Sub-Category]],1))</f>
        <v>plays</v>
      </c>
      <c r="S4099" s="13">
        <f>(((Table2[[#This Row],[launched_at]]/60)/60)/24)+DATE(1970,1,1)</f>
        <v>42344.824502314819</v>
      </c>
      <c r="T4099" s="13">
        <f>(((Table2[[#This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Table2[[#This Row],[pledged]]/Table2[[#This Row],[goal]]</f>
        <v>0</v>
      </c>
      <c r="P4100" s="8" t="e">
        <f>Table2[[#This Row],[pledged]]/Table2[[#This Row],[backers_count]]</f>
        <v>#DIV/0!</v>
      </c>
      <c r="Q4100" t="str">
        <f>LEFT(Table2[[#This Row],[Category and Sub-Category]],FIND("/",Table2[[#This Row],[Category and Sub-Category]],1)-1)</f>
        <v>theater</v>
      </c>
      <c r="R4100" t="str">
        <f>RIGHT(Table2[[#This Row],[Category and Sub-Category]],LEN(Table2[[#This Row],[Category and Sub-Category]])-FIND("/",Table2[[#This Row],[Category and Sub-Category]],1))</f>
        <v>plays</v>
      </c>
      <c r="S4100" s="13">
        <f>(((Table2[[#This Row],[launched_at]]/60)/60)/24)+DATE(1970,1,1)</f>
        <v>42495.722187499996</v>
      </c>
      <c r="T4100" s="13">
        <f>(((Table2[[#This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Table2[[#This Row],[pledged]]/Table2[[#This Row],[goal]]</f>
        <v>1.1111111111111112E-2</v>
      </c>
      <c r="P4101" s="8">
        <f>Table2[[#This Row],[pledged]]/Table2[[#This Row],[backers_count]]</f>
        <v>50</v>
      </c>
      <c r="Q4101" t="str">
        <f>LEFT(Table2[[#This Row],[Category and Sub-Category]],FIND("/",Table2[[#This Row],[Category and Sub-Category]],1)-1)</f>
        <v>theater</v>
      </c>
      <c r="R4101" t="str">
        <f>RIGHT(Table2[[#This Row],[Category and Sub-Category]],LEN(Table2[[#This Row],[Category and Sub-Category]])-FIND("/",Table2[[#This Row],[Category and Sub-Category]],1))</f>
        <v>plays</v>
      </c>
      <c r="S4101" s="13">
        <f>(((Table2[[#This Row],[launched_at]]/60)/60)/24)+DATE(1970,1,1)</f>
        <v>42570.850381944445</v>
      </c>
      <c r="T4101" s="13">
        <f>(((Table2[[#This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Table2[[#This Row],[pledged]]/Table2[[#This Row],[goal]]</f>
        <v>0</v>
      </c>
      <c r="P4102" s="8" t="e">
        <f>Table2[[#This Row],[pledged]]/Table2[[#This Row],[backers_count]]</f>
        <v>#DIV/0!</v>
      </c>
      <c r="Q4102" t="str">
        <f>LEFT(Table2[[#This Row],[Category and Sub-Category]],FIND("/",Table2[[#This Row],[Category and Sub-Category]],1)-1)</f>
        <v>theater</v>
      </c>
      <c r="R4102" t="str">
        <f>RIGHT(Table2[[#This Row],[Category and Sub-Category]],LEN(Table2[[#This Row],[Category and Sub-Category]])-FIND("/",Table2[[#This Row],[Category and Sub-Category]],1))</f>
        <v>plays</v>
      </c>
      <c r="S4102" s="13">
        <f>(((Table2[[#This Row],[launched_at]]/60)/60)/24)+DATE(1970,1,1)</f>
        <v>41927.124884259261</v>
      </c>
      <c r="T4102" s="13">
        <f>(((Table2[[#This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Table2[[#This Row],[pledged]]/Table2[[#This Row],[goal]]</f>
        <v>0</v>
      </c>
      <c r="P4103" s="8" t="e">
        <f>Table2[[#This Row],[pledged]]/Table2[[#This Row],[backers_count]]</f>
        <v>#DIV/0!</v>
      </c>
      <c r="Q4103" t="str">
        <f>LEFT(Table2[[#This Row],[Category and Sub-Category]],FIND("/",Table2[[#This Row],[Category and Sub-Category]],1)-1)</f>
        <v>theater</v>
      </c>
      <c r="R4103" t="str">
        <f>RIGHT(Table2[[#This Row],[Category and Sub-Category]],LEN(Table2[[#This Row],[Category and Sub-Category]])-FIND("/",Table2[[#This Row],[Category and Sub-Category]],1))</f>
        <v>plays</v>
      </c>
      <c r="S4103" s="13">
        <f>(((Table2[[#This Row],[launched_at]]/60)/60)/24)+DATE(1970,1,1)</f>
        <v>42730.903726851851</v>
      </c>
      <c r="T4103" s="13">
        <f>(((Table2[[#This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Table2[[#This Row],[pledged]]/Table2[[#This Row],[goal]]</f>
        <v>0.27400000000000002</v>
      </c>
      <c r="P4104" s="8">
        <f>Table2[[#This Row],[pledged]]/Table2[[#This Row],[backers_count]]</f>
        <v>22.833333333333332</v>
      </c>
      <c r="Q4104" t="str">
        <f>LEFT(Table2[[#This Row],[Category and Sub-Category]],FIND("/",Table2[[#This Row],[Category and Sub-Category]],1)-1)</f>
        <v>theater</v>
      </c>
      <c r="R4104" t="str">
        <f>RIGHT(Table2[[#This Row],[Category and Sub-Category]],LEN(Table2[[#This Row],[Category and Sub-Category]])-FIND("/",Table2[[#This Row],[Category and Sub-Category]],1))</f>
        <v>plays</v>
      </c>
      <c r="S4104" s="13">
        <f>(((Table2[[#This Row],[launched_at]]/60)/60)/24)+DATE(1970,1,1)</f>
        <v>42475.848067129627</v>
      </c>
      <c r="T4104" s="13">
        <f>(((Table2[[#This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Table2[[#This Row],[pledged]]/Table2[[#This Row],[goal]]</f>
        <v>0.1</v>
      </c>
      <c r="P4105" s="8">
        <f>Table2[[#This Row],[pledged]]/Table2[[#This Row],[backers_count]]</f>
        <v>16.666666666666668</v>
      </c>
      <c r="Q4105" t="str">
        <f>LEFT(Table2[[#This Row],[Category and Sub-Category]],FIND("/",Table2[[#This Row],[Category and Sub-Category]],1)-1)</f>
        <v>theater</v>
      </c>
      <c r="R4105" t="str">
        <f>RIGHT(Table2[[#This Row],[Category and Sub-Category]],LEN(Table2[[#This Row],[Category and Sub-Category]])-FIND("/",Table2[[#This Row],[Category and Sub-Category]],1))</f>
        <v>plays</v>
      </c>
      <c r="S4105" s="13">
        <f>(((Table2[[#This Row],[launched_at]]/60)/60)/24)+DATE(1970,1,1)</f>
        <v>42188.83293981482</v>
      </c>
      <c r="T4105" s="13">
        <f>(((Table2[[#This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Table2[[#This Row],[pledged]]/Table2[[#This Row],[goal]]</f>
        <v>0.21366666666666667</v>
      </c>
      <c r="P4106" s="8">
        <f>Table2[[#This Row],[pledged]]/Table2[[#This Row],[backers_count]]</f>
        <v>45.785714285714285</v>
      </c>
      <c r="Q4106" t="str">
        <f>LEFT(Table2[[#This Row],[Category and Sub-Category]],FIND("/",Table2[[#This Row],[Category and Sub-Category]],1)-1)</f>
        <v>theater</v>
      </c>
      <c r="R4106" t="str">
        <f>RIGHT(Table2[[#This Row],[Category and Sub-Category]],LEN(Table2[[#This Row],[Category and Sub-Category]])-FIND("/",Table2[[#This Row],[Category and Sub-Category]],1))</f>
        <v>plays</v>
      </c>
      <c r="S4106" s="13">
        <f>(((Table2[[#This Row],[launched_at]]/60)/60)/24)+DATE(1970,1,1)</f>
        <v>42640.278171296297</v>
      </c>
      <c r="T4106" s="13">
        <f>(((Table2[[#This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Table2[[#This Row],[pledged]]/Table2[[#This Row],[goal]]</f>
        <v>6.9696969696969702E-2</v>
      </c>
      <c r="P4107" s="8">
        <f>Table2[[#This Row],[pledged]]/Table2[[#This Row],[backers_count]]</f>
        <v>383.33333333333331</v>
      </c>
      <c r="Q4107" t="str">
        <f>LEFT(Table2[[#This Row],[Category and Sub-Category]],FIND("/",Table2[[#This Row],[Category and Sub-Category]],1)-1)</f>
        <v>theater</v>
      </c>
      <c r="R4107" t="str">
        <f>RIGHT(Table2[[#This Row],[Category and Sub-Category]],LEN(Table2[[#This Row],[Category and Sub-Category]])-FIND("/",Table2[[#This Row],[Category and Sub-Category]],1))</f>
        <v>plays</v>
      </c>
      <c r="S4107" s="13">
        <f>(((Table2[[#This Row],[launched_at]]/60)/60)/24)+DATE(1970,1,1)</f>
        <v>42697.010520833333</v>
      </c>
      <c r="T4107" s="13">
        <f>(((Table2[[#This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Table2[[#This Row],[pledged]]/Table2[[#This Row],[goal]]</f>
        <v>0.70599999999999996</v>
      </c>
      <c r="P4108" s="8">
        <f>Table2[[#This Row],[pledged]]/Table2[[#This Row],[backers_count]]</f>
        <v>106.96969696969697</v>
      </c>
      <c r="Q4108" t="str">
        <f>LEFT(Table2[[#This Row],[Category and Sub-Category]],FIND("/",Table2[[#This Row],[Category and Sub-Category]],1)-1)</f>
        <v>theater</v>
      </c>
      <c r="R4108" t="str">
        <f>RIGHT(Table2[[#This Row],[Category and Sub-Category]],LEN(Table2[[#This Row],[Category and Sub-Category]])-FIND("/",Table2[[#This Row],[Category and Sub-Category]],1))</f>
        <v>plays</v>
      </c>
      <c r="S4108" s="13">
        <f>(((Table2[[#This Row],[launched_at]]/60)/60)/24)+DATE(1970,1,1)</f>
        <v>42053.049375000002</v>
      </c>
      <c r="T4108" s="13">
        <f>(((Table2[[#This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Table2[[#This Row],[pledged]]/Table2[[#This Row],[goal]]</f>
        <v>2.0500000000000001E-2</v>
      </c>
      <c r="P4109" s="8">
        <f>Table2[[#This Row],[pledged]]/Table2[[#This Row],[backers_count]]</f>
        <v>10.25</v>
      </c>
      <c r="Q4109" t="str">
        <f>LEFT(Table2[[#This Row],[Category and Sub-Category]],FIND("/",Table2[[#This Row],[Category and Sub-Category]],1)-1)</f>
        <v>theater</v>
      </c>
      <c r="R4109" t="str">
        <f>RIGHT(Table2[[#This Row],[Category and Sub-Category]],LEN(Table2[[#This Row],[Category and Sub-Category]])-FIND("/",Table2[[#This Row],[Category and Sub-Category]],1))</f>
        <v>plays</v>
      </c>
      <c r="S4109" s="13">
        <f>(((Table2[[#This Row],[launched_at]]/60)/60)/24)+DATE(1970,1,1)</f>
        <v>41883.916678240741</v>
      </c>
      <c r="T4109" s="13">
        <f>(((Table2[[#This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Table2[[#This Row],[pledged]]/Table2[[#This Row],[goal]]</f>
        <v>1.9666666666666666E-2</v>
      </c>
      <c r="P4110" s="8">
        <f>Table2[[#This Row],[pledged]]/Table2[[#This Row],[backers_count]]</f>
        <v>59</v>
      </c>
      <c r="Q4110" t="str">
        <f>LEFT(Table2[[#This Row],[Category and Sub-Category]],FIND("/",Table2[[#This Row],[Category and Sub-Category]],1)-1)</f>
        <v>theater</v>
      </c>
      <c r="R4110" t="str">
        <f>RIGHT(Table2[[#This Row],[Category and Sub-Category]],LEN(Table2[[#This Row],[Category and Sub-Category]])-FIND("/",Table2[[#This Row],[Category and Sub-Category]],1))</f>
        <v>plays</v>
      </c>
      <c r="S4110" s="13">
        <f>(((Table2[[#This Row],[launched_at]]/60)/60)/24)+DATE(1970,1,1)</f>
        <v>42767.031678240746</v>
      </c>
      <c r="T4110" s="13">
        <f>(((Table2[[#This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Table2[[#This Row],[pledged]]/Table2[[#This Row],[goal]]</f>
        <v>0</v>
      </c>
      <c r="P4111" s="8" t="e">
        <f>Table2[[#This Row],[pledged]]/Table2[[#This Row],[backers_count]]</f>
        <v>#DIV/0!</v>
      </c>
      <c r="Q4111" t="str">
        <f>LEFT(Table2[[#This Row],[Category and Sub-Category]],FIND("/",Table2[[#This Row],[Category and Sub-Category]],1)-1)</f>
        <v>theater</v>
      </c>
      <c r="R4111" t="str">
        <f>RIGHT(Table2[[#This Row],[Category and Sub-Category]],LEN(Table2[[#This Row],[Category and Sub-Category]])-FIND("/",Table2[[#This Row],[Category and Sub-Category]],1))</f>
        <v>plays</v>
      </c>
      <c r="S4111" s="13">
        <f>(((Table2[[#This Row],[launched_at]]/60)/60)/24)+DATE(1970,1,1)</f>
        <v>42307.539398148147</v>
      </c>
      <c r="T4111" s="13">
        <f>(((Table2[[#This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Table2[[#This Row],[pledged]]/Table2[[#This Row],[goal]]</f>
        <v>0.28666666666666668</v>
      </c>
      <c r="P4112" s="8">
        <f>Table2[[#This Row],[pledged]]/Table2[[#This Row],[backers_count]]</f>
        <v>14.333333333333334</v>
      </c>
      <c r="Q4112" t="str">
        <f>LEFT(Table2[[#This Row],[Category and Sub-Category]],FIND("/",Table2[[#This Row],[Category and Sub-Category]],1)-1)</f>
        <v>theater</v>
      </c>
      <c r="R4112" t="str">
        <f>RIGHT(Table2[[#This Row],[Category and Sub-Category]],LEN(Table2[[#This Row],[Category and Sub-Category]])-FIND("/",Table2[[#This Row],[Category and Sub-Category]],1))</f>
        <v>plays</v>
      </c>
      <c r="S4112" s="13">
        <f>(((Table2[[#This Row],[launched_at]]/60)/60)/24)+DATE(1970,1,1)</f>
        <v>42512.626747685179</v>
      </c>
      <c r="T4112" s="13">
        <f>(((Table2[[#This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Table2[[#This Row],[pledged]]/Table2[[#This Row],[goal]]</f>
        <v>3.1333333333333331E-2</v>
      </c>
      <c r="P4113" s="8">
        <f>Table2[[#This Row],[pledged]]/Table2[[#This Row],[backers_count]]</f>
        <v>15.666666666666666</v>
      </c>
      <c r="Q4113" t="str">
        <f>LEFT(Table2[[#This Row],[Category and Sub-Category]],FIND("/",Table2[[#This Row],[Category and Sub-Category]],1)-1)</f>
        <v>theater</v>
      </c>
      <c r="R4113" t="str">
        <f>RIGHT(Table2[[#This Row],[Category and Sub-Category]],LEN(Table2[[#This Row],[Category and Sub-Category]])-FIND("/",Table2[[#This Row],[Category and Sub-Category]],1))</f>
        <v>plays</v>
      </c>
      <c r="S4113" s="13">
        <f>(((Table2[[#This Row],[launched_at]]/60)/60)/24)+DATE(1970,1,1)</f>
        <v>42029.135879629626</v>
      </c>
      <c r="T4113" s="13">
        <f>(((Table2[[#This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Table2[[#This Row],[pledged]]/Table2[[#This Row],[goal]]</f>
        <v>4.0000000000000002E-4</v>
      </c>
      <c r="P4114" s="8">
        <f>Table2[[#This Row],[pledged]]/Table2[[#This Row],[backers_count]]</f>
        <v>1</v>
      </c>
      <c r="Q4114" t="str">
        <f>LEFT(Table2[[#This Row],[Category and Sub-Category]],FIND("/",Table2[[#This Row],[Category and Sub-Category]],1)-1)</f>
        <v>theater</v>
      </c>
      <c r="R4114" t="str">
        <f>RIGHT(Table2[[#This Row],[Category and Sub-Category]],LEN(Table2[[#This Row],[Category and Sub-Category]])-FIND("/",Table2[[#This Row],[Category and Sub-Category]],1))</f>
        <v>plays</v>
      </c>
      <c r="S4114" s="13">
        <f>(((Table2[[#This Row],[launched_at]]/60)/60)/24)+DATE(1970,1,1)</f>
        <v>42400.946597222224</v>
      </c>
      <c r="T4114" s="13">
        <f>(((Table2[[#This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Table2[[#This Row],[pledged]]/Table2[[#This Row],[goal]]</f>
        <v>2E-3</v>
      </c>
      <c r="P4115" s="8">
        <f>Table2[[#This Row],[pledged]]/Table2[[#This Row],[backers_count]]</f>
        <v>1</v>
      </c>
      <c r="Q4115" t="str">
        <f>LEFT(Table2[[#This Row],[Category and Sub-Category]],FIND("/",Table2[[#This Row],[Category and Sub-Category]],1)-1)</f>
        <v>theater</v>
      </c>
      <c r="R4115" t="str">
        <f>RIGHT(Table2[[#This Row],[Category and Sub-Category]],LEN(Table2[[#This Row],[Category and Sub-Category]])-FIND("/",Table2[[#This Row],[Category and Sub-Category]],1))</f>
        <v>plays</v>
      </c>
      <c r="S4115" s="13">
        <f>(((Table2[[#This Row],[launched_at]]/60)/60)/24)+DATE(1970,1,1)</f>
        <v>42358.573182870372</v>
      </c>
      <c r="T4115" s="13">
        <f>(((Table2[[#This Row],[deadline]]/60)/60)/24)+DATE(1970,1,1)</f>
        <v>42377.273611111115</v>
      </c>
    </row>
  </sheetData>
  <conditionalFormatting sqref="F2:F1048576">
    <cfRule type="beginsWith" dxfId="16" priority="4" operator="beginsWith" text="c">
      <formula>LEFT(F2,LEN("c"))="c"</formula>
    </cfRule>
    <cfRule type="beginsWith" dxfId="15" priority="5" operator="beginsWith" text="l">
      <formula>LEFT(F2,LEN("l"))="l"</formula>
    </cfRule>
    <cfRule type="beginsWith" dxfId="14" priority="6" operator="beginsWith" text="f">
      <formula>LEFT(F2,LEN("f"))="f"</formula>
    </cfRule>
    <cfRule type="beginsWith" dxfId="13" priority="7" operator="beginsWith" text="s">
      <formula>LEFT(F2,LEN("s"))="s"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946CA-3BC9-4F83-9ED8-A2A6EC4D28A9}">
  <dimension ref="A1:H14"/>
  <sheetViews>
    <sheetView workbookViewId="0">
      <selection activeCell="F14" sqref="F14"/>
    </sheetView>
  </sheetViews>
  <sheetFormatPr defaultColWidth="23.85546875" defaultRowHeight="15" x14ac:dyDescent="0.25"/>
  <cols>
    <col min="1" max="1" width="28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s="3" t="s">
        <v>8387</v>
      </c>
    </row>
    <row r="2" spans="1:8" x14ac:dyDescent="0.25">
      <c r="A2" t="s">
        <v>8399</v>
      </c>
      <c r="B2">
        <f>COUNTIFS(Main_Data!$D:$D,"&lt;1000",Main_Data!$F:$F,"=successful")</f>
        <v>322</v>
      </c>
      <c r="C2">
        <f>COUNTIFS(Main_Data!$D:$D,"&lt;1000",Main_Data!$F:$F,"=failed")</f>
        <v>113</v>
      </c>
      <c r="D2">
        <f>COUNTIFS(Main_Data!$D:$D,"&lt;1000",Main_Data!$F:$F,"=canceled")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25">
      <c r="A3" t="s">
        <v>8388</v>
      </c>
      <c r="B3">
        <f>COUNTIFS(Main_Data!$D:$D,"&lt;=4999",Main_Data!$D:$D,"&gt;=1000",Main_Data!$F:$F,"=successful")</f>
        <v>932</v>
      </c>
      <c r="C3">
        <f>COUNTIFS(Main_Data!$D:$D,"&lt;=4999",Main_Data!$D:$D,"&gt;=1000",Main_Data!$F:$F,"=failed")</f>
        <v>420</v>
      </c>
      <c r="D3">
        <f>COUNTIFS(Main_Data!$D:$D,"&lt;=4999",Main_Data!$D:$D,"&gt;=1000",Main_Data!$F:$F,"=canceled")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25">
      <c r="A4" t="s">
        <v>8389</v>
      </c>
      <c r="B4">
        <f>COUNTIFS(Main_Data!$D:$D,"&lt;=9999",Main_Data!$D:$D,"&gt;=5000",Main_Data!$F:$F,"=successful")</f>
        <v>381</v>
      </c>
      <c r="C4">
        <f>COUNTIFS(Main_Data!$D:$D,"&lt;=9999",Main_Data!$D:$D,"&gt;=5000",Main_Data!$F:$F,"=failed")</f>
        <v>283</v>
      </c>
      <c r="D4">
        <f>COUNTIFS(Main_Data!$D:$D,"&lt;=9999",Main_Data!$D:$D,"&gt;=5000",Main_Data!$F:$F,"=canceled")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8390</v>
      </c>
      <c r="B5">
        <f>COUNTIFS(Main_Data!$D:$D,"&lt;=14999",Main_Data!$D:$D,"&gt;=10000",Main_Data!$F:$F,"=successful")</f>
        <v>168</v>
      </c>
      <c r="C5">
        <f>COUNTIFS(Main_Data!$D:$D,"&lt;=14999",Main_Data!$D:$D,"&gt;=10000",Main_Data!$F:$F,"=failed")</f>
        <v>144</v>
      </c>
      <c r="D5">
        <f>COUNTIFS(Main_Data!$D:$D,"&lt;=14999",Main_Data!$D:$D,"&gt;=10000",Main_Data!$F:$F,"=canceled")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8391</v>
      </c>
      <c r="B6">
        <f>COUNTIFS(Main_Data!$D:$D,"&lt;19999",Main_Data!$D:$D,"&gt;=15000",Main_Data!$F:$F,"=successful")</f>
        <v>94</v>
      </c>
      <c r="C6">
        <f>COUNTIFS(Main_Data!$D:$D,"&lt;19999",Main_Data!$D:$D,"&gt;=15000",Main_Data!$F:$F,"=failed")</f>
        <v>90</v>
      </c>
      <c r="D6">
        <f>COUNTIFS(Main_Data!$D:$D,"&lt;19999",Main_Data!$D:$D,"&gt;=15000",Main_Data!$F:$F,"=canceled")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8392</v>
      </c>
      <c r="B7">
        <f>COUNTIFS(Main_Data!$D:$D,"&lt;=24999",Main_Data!$D:$D,"&gt;=20000",Main_Data!$F:$F,"=successful")</f>
        <v>62</v>
      </c>
      <c r="C7">
        <f>COUNTIFS(Main_Data!$D:$D,"&lt;=24999",Main_Data!$D:$D,"&gt;=20000",Main_Data!$F:$F,"=failed")</f>
        <v>72</v>
      </c>
      <c r="D7">
        <f>COUNTIFS(Main_Data!$D:$D,"&lt;=24999",Main_Data!$D:$D,"&gt;=20000",Main_Data!$F:$F,"=canceled")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8393</v>
      </c>
      <c r="B8">
        <f>COUNTIFS(Main_Data!$D:$D,"&lt;=29999",Main_Data!$D:$D,"&gt;=25000",Main_Data!$F:$F,"=successful")</f>
        <v>55</v>
      </c>
      <c r="C8">
        <f>COUNTIFS(Main_Data!$D:$D,"&lt;=29999",Main_Data!$D:$D,"&gt;=25000",Main_Data!$F:$F,"=failed")</f>
        <v>64</v>
      </c>
      <c r="D8">
        <f>COUNTIFS(Main_Data!$D:$D,"&lt;=29999",Main_Data!$D:$D,"&gt;=25000",Main_Data!$F:$F,"=canceled")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8394</v>
      </c>
      <c r="B9">
        <f>COUNTIFS(Main_Data!$D:$D,"&lt;=34999",Main_Data!$D:$D,"&gt;=30000",Main_Data!$F:$F,"=successful")</f>
        <v>32</v>
      </c>
      <c r="C9">
        <f>COUNTIFS(Main_Data!$D:$D,"&lt;=34999",Main_Data!$D:$D,"&gt;=30000",Main_Data!$F:$F,"=failed")</f>
        <v>37</v>
      </c>
      <c r="D9">
        <f>COUNTIFS(Main_Data!$D:$D,"&lt;=34999",Main_Data!$D:$D,"&gt;=30000",Main_Data!$F:$F,"=canceled")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8395</v>
      </c>
      <c r="B10">
        <f>COUNTIFS(Main_Data!$D:$D,"&lt;=39999",Main_Data!$D:$D,"&gt;=35000",Main_Data!$F:$F,"=successful")</f>
        <v>26</v>
      </c>
      <c r="C10">
        <f>COUNTIFS(Main_Data!$D:$D,"&lt;=39999",Main_Data!$D:$D,"&gt;=35000",Main_Data!$F:$F,"=failed")</f>
        <v>22</v>
      </c>
      <c r="D10">
        <f>COUNTIFS(Main_Data!$D:$D,"&lt;=39999",Main_Data!$D:$D,"&gt;=35000",Main_Data!$F:$F,"=canceled")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8396</v>
      </c>
      <c r="B11">
        <f>COUNTIFS(Main_Data!$D:$D,"&lt;=44999",Main_Data!$D:$D,"&gt;=40000",Main_Data!$F:$F,"=successful")</f>
        <v>21</v>
      </c>
      <c r="C11">
        <f>COUNTIFS(Main_Data!$D:$D,"&lt;=44999",Main_Data!$D:$D,"&gt;=40000",Main_Data!$F:$F,"=failed")</f>
        <v>16</v>
      </c>
      <c r="D11">
        <f>COUNTIFS(Main_Data!$D:$D,"&lt;=44999",Main_Data!$D:$D,"&gt;=40000",Main_Data!$F:$F,"=canceled")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8397</v>
      </c>
      <c r="B12">
        <f>COUNTIFS(Main_Data!$D:$D,"&lt;=49999",Main_Data!$D:$D,"&gt;=45000",Main_Data!$F:$F,"=successful")</f>
        <v>6</v>
      </c>
      <c r="C12">
        <f>COUNTIFS(Main_Data!$D:$D,"&lt;=49999",Main_Data!$D:$D,"&gt;=45000",Main_Data!$F:$F,"=failed")</f>
        <v>11</v>
      </c>
      <c r="D12">
        <f>COUNTIFS(Main_Data!$D:$D,"&lt;=49999",Main_Data!$D:$D,"&gt;=45000",Main_Data!$F:$F,"=canceled")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8398</v>
      </c>
      <c r="B13">
        <f>COUNTIFS(Main_Data!$D:$D,"&gt;=50000",Main_Data!$F:$F,"=successful")</f>
        <v>86</v>
      </c>
      <c r="C13">
        <f>COUNTIFS(Main_Data!$D:$D,"&gt;=50000",Main_Data!$F:$F,"=failed")</f>
        <v>258</v>
      </c>
      <c r="D13">
        <f>COUNTIFS(Main_Data!$D:$D,"&gt;=50000",Main_Data!$F:$F,"=canceled")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14" spans="1:8" x14ac:dyDescent="0.25">
      <c r="A14" s="16" t="s">
        <v>8400</v>
      </c>
      <c r="B14" s="16">
        <f>SUM(B2:B13)</f>
        <v>2185</v>
      </c>
      <c r="C14" s="16">
        <f>SUM(C2:C13)</f>
        <v>1530</v>
      </c>
      <c r="D14" s="16">
        <f>SUM(D2:D13)</f>
        <v>349</v>
      </c>
      <c r="E14" s="16">
        <f>SUM(E2:E13)</f>
        <v>4064</v>
      </c>
      <c r="F14" s="7">
        <f>B14/$E14</f>
        <v>0.53764763779527558</v>
      </c>
      <c r="G14" s="7">
        <f>C14/$E14</f>
        <v>0.3764763779527559</v>
      </c>
      <c r="H14" s="7">
        <f>D14/$E14</f>
        <v>8.5875984251968504E-2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3753-40AD-4827-996E-DDA18F39FC92}">
  <dimension ref="A1:G2192"/>
  <sheetViews>
    <sheetView tabSelected="1" workbookViewId="0">
      <selection activeCell="G7" sqref="A1:XFD1048576"/>
    </sheetView>
  </sheetViews>
  <sheetFormatPr defaultRowHeight="15" x14ac:dyDescent="0.25"/>
  <cols>
    <col min="1" max="1" width="23.42578125" bestFit="1" customWidth="1"/>
    <col min="2" max="2" width="84.5703125" bestFit="1" customWidth="1"/>
    <col min="3" max="3" width="10" bestFit="1" customWidth="1"/>
    <col min="4" max="5" width="11.28515625" bestFit="1" customWidth="1"/>
    <col min="6" max="6" width="45.5703125" bestFit="1" customWidth="1"/>
    <col min="7" max="7" width="19.140625" bestFit="1" customWidth="1"/>
    <col min="8" max="8" width="20.5703125" bestFit="1" customWidth="1"/>
    <col min="9" max="9" width="14.140625" bestFit="1" customWidth="1"/>
    <col min="10" max="10" width="25.7109375" bestFit="1" customWidth="1"/>
    <col min="11" max="11" width="19.140625" bestFit="1" customWidth="1"/>
  </cols>
  <sheetData>
    <row r="1" spans="1:7" x14ac:dyDescent="0.25">
      <c r="A1" s="10" t="s">
        <v>8378</v>
      </c>
      <c r="B1" t="s">
        <v>8321</v>
      </c>
    </row>
    <row r="2" spans="1:7" x14ac:dyDescent="0.25">
      <c r="A2" s="10" t="s">
        <v>8402</v>
      </c>
      <c r="B2" t="s">
        <v>8321</v>
      </c>
    </row>
    <row r="3" spans="1:7" x14ac:dyDescent="0.25">
      <c r="A3" s="10" t="s">
        <v>8363</v>
      </c>
      <c r="B3" t="s">
        <v>8321</v>
      </c>
    </row>
    <row r="5" spans="1:7" x14ac:dyDescent="0.25">
      <c r="A5" s="10" t="s">
        <v>8401</v>
      </c>
      <c r="C5" s="10" t="s">
        <v>8218</v>
      </c>
    </row>
    <row r="6" spans="1:7" x14ac:dyDescent="0.25">
      <c r="A6" s="10" t="s">
        <v>0</v>
      </c>
      <c r="B6" s="10" t="s">
        <v>1</v>
      </c>
      <c r="C6" t="s">
        <v>8219</v>
      </c>
    </row>
    <row r="7" spans="1:7" x14ac:dyDescent="0.25">
      <c r="A7">
        <v>0</v>
      </c>
      <c r="B7" t="s">
        <v>2</v>
      </c>
      <c r="C7" s="12">
        <v>182</v>
      </c>
    </row>
    <row r="8" spans="1:7" x14ac:dyDescent="0.25">
      <c r="A8">
        <v>1</v>
      </c>
      <c r="B8" t="s">
        <v>3</v>
      </c>
      <c r="C8" s="12">
        <v>79</v>
      </c>
      <c r="D8" t="e">
        <v>#N/A</v>
      </c>
    </row>
    <row r="9" spans="1:7" x14ac:dyDescent="0.25">
      <c r="A9">
        <v>2</v>
      </c>
      <c r="B9" t="s">
        <v>4</v>
      </c>
      <c r="C9" s="12">
        <v>35</v>
      </c>
      <c r="D9" t="e">
        <v>#N/A</v>
      </c>
    </row>
    <row r="10" spans="1:7" x14ac:dyDescent="0.25">
      <c r="A10">
        <v>3</v>
      </c>
      <c r="B10" t="s">
        <v>5</v>
      </c>
      <c r="C10" s="12">
        <v>150</v>
      </c>
    </row>
    <row r="11" spans="1:7" x14ac:dyDescent="0.25">
      <c r="A11">
        <v>4</v>
      </c>
      <c r="B11" t="s">
        <v>6</v>
      </c>
      <c r="C11" s="12">
        <v>284</v>
      </c>
    </row>
    <row r="12" spans="1:7" x14ac:dyDescent="0.25">
      <c r="A12">
        <v>5</v>
      </c>
      <c r="B12" t="s">
        <v>7</v>
      </c>
      <c r="C12" s="12">
        <v>47</v>
      </c>
    </row>
    <row r="13" spans="1:7" x14ac:dyDescent="0.25">
      <c r="A13">
        <v>6</v>
      </c>
      <c r="B13" t="s">
        <v>8</v>
      </c>
      <c r="C13" s="12">
        <v>58</v>
      </c>
    </row>
    <row r="14" spans="1:7" x14ac:dyDescent="0.25">
      <c r="A14">
        <v>7</v>
      </c>
      <c r="B14" t="s">
        <v>9</v>
      </c>
      <c r="C14" s="12">
        <v>57</v>
      </c>
    </row>
    <row r="15" spans="1:7" x14ac:dyDescent="0.25">
      <c r="A15">
        <v>8</v>
      </c>
      <c r="B15" t="s">
        <v>10</v>
      </c>
      <c r="C15" s="12">
        <v>12</v>
      </c>
      <c r="F15" s="17" t="s">
        <v>8404</v>
      </c>
      <c r="G15" s="18">
        <f>AVERAGE(C7:C2191)</f>
        <v>194.42517162471395</v>
      </c>
    </row>
    <row r="16" spans="1:7" x14ac:dyDescent="0.25">
      <c r="A16">
        <v>9</v>
      </c>
      <c r="B16" t="s">
        <v>11</v>
      </c>
      <c r="C16" s="12">
        <v>20</v>
      </c>
      <c r="F16" s="17"/>
      <c r="G16" s="17"/>
    </row>
    <row r="17" spans="1:7" x14ac:dyDescent="0.25">
      <c r="A17">
        <v>10</v>
      </c>
      <c r="B17" t="s">
        <v>12</v>
      </c>
      <c r="C17" s="12">
        <v>19</v>
      </c>
      <c r="F17" s="17" t="s">
        <v>8405</v>
      </c>
      <c r="G17" s="17">
        <f>MEDIAN((C7:C1536))</f>
        <v>79</v>
      </c>
    </row>
    <row r="18" spans="1:7" x14ac:dyDescent="0.25">
      <c r="A18">
        <v>11</v>
      </c>
      <c r="B18" t="s">
        <v>13</v>
      </c>
      <c r="C18" s="12">
        <v>75</v>
      </c>
      <c r="F18" s="17"/>
      <c r="G18" s="17"/>
    </row>
    <row r="19" spans="1:7" x14ac:dyDescent="0.25">
      <c r="A19">
        <v>12</v>
      </c>
      <c r="B19" t="s">
        <v>14</v>
      </c>
      <c r="C19" s="12">
        <v>827</v>
      </c>
      <c r="F19" s="17" t="s">
        <v>8406</v>
      </c>
      <c r="G19" s="17">
        <f>MIN(C7:C2191)</f>
        <v>1</v>
      </c>
    </row>
    <row r="20" spans="1:7" x14ac:dyDescent="0.25">
      <c r="A20">
        <v>13</v>
      </c>
      <c r="B20" t="s">
        <v>15</v>
      </c>
      <c r="C20" s="12">
        <v>51</v>
      </c>
      <c r="F20" s="17"/>
      <c r="G20" s="17"/>
    </row>
    <row r="21" spans="1:7" x14ac:dyDescent="0.25">
      <c r="A21">
        <v>14</v>
      </c>
      <c r="B21" t="s">
        <v>16</v>
      </c>
      <c r="C21" s="12">
        <v>41</v>
      </c>
      <c r="F21" s="17" t="s">
        <v>8407</v>
      </c>
      <c r="G21" s="17">
        <f>MAX((C7:C2191))</f>
        <v>26457</v>
      </c>
    </row>
    <row r="22" spans="1:7" x14ac:dyDescent="0.25">
      <c r="A22">
        <v>15</v>
      </c>
      <c r="B22" t="s">
        <v>17</v>
      </c>
      <c r="C22" s="12">
        <v>98</v>
      </c>
      <c r="F22" s="17"/>
      <c r="G22" s="17"/>
    </row>
    <row r="23" spans="1:7" x14ac:dyDescent="0.25">
      <c r="A23">
        <v>16</v>
      </c>
      <c r="B23" t="s">
        <v>18</v>
      </c>
      <c r="C23" s="12">
        <v>70</v>
      </c>
      <c r="F23" s="17" t="s">
        <v>8408</v>
      </c>
      <c r="G23" s="19">
        <f>_xlfn.VAR.P(C7:C2191)</f>
        <v>712840.9867348104</v>
      </c>
    </row>
    <row r="24" spans="1:7" x14ac:dyDescent="0.25">
      <c r="A24">
        <v>17</v>
      </c>
      <c r="B24" t="s">
        <v>19</v>
      </c>
      <c r="C24" s="12">
        <v>36</v>
      </c>
      <c r="F24" s="17"/>
      <c r="G24" s="17"/>
    </row>
    <row r="25" spans="1:7" x14ac:dyDescent="0.25">
      <c r="A25">
        <v>18</v>
      </c>
      <c r="B25" t="s">
        <v>20</v>
      </c>
      <c r="C25" s="12">
        <v>342</v>
      </c>
      <c r="F25" s="17" t="s">
        <v>8409</v>
      </c>
      <c r="G25" s="19">
        <f>SQRT(G23)</f>
        <v>844.29910975602149</v>
      </c>
    </row>
    <row r="26" spans="1:7" x14ac:dyDescent="0.25">
      <c r="A26">
        <v>19</v>
      </c>
      <c r="B26" t="s">
        <v>21</v>
      </c>
      <c r="C26" s="12">
        <v>22</v>
      </c>
    </row>
    <row r="27" spans="1:7" x14ac:dyDescent="0.25">
      <c r="A27">
        <v>20</v>
      </c>
      <c r="B27" t="s">
        <v>22</v>
      </c>
      <c r="C27" s="12">
        <v>25</v>
      </c>
    </row>
    <row r="28" spans="1:7" x14ac:dyDescent="0.25">
      <c r="A28">
        <v>21</v>
      </c>
      <c r="B28" t="s">
        <v>23</v>
      </c>
      <c r="C28" s="12">
        <v>101</v>
      </c>
    </row>
    <row r="29" spans="1:7" x14ac:dyDescent="0.25">
      <c r="A29">
        <v>22</v>
      </c>
      <c r="B29" t="s">
        <v>24</v>
      </c>
      <c r="C29" s="12">
        <v>8</v>
      </c>
    </row>
    <row r="30" spans="1:7" x14ac:dyDescent="0.25">
      <c r="A30">
        <v>23</v>
      </c>
      <c r="B30" t="s">
        <v>25</v>
      </c>
      <c r="C30" s="12">
        <v>23</v>
      </c>
    </row>
    <row r="31" spans="1:7" x14ac:dyDescent="0.25">
      <c r="A31">
        <v>24</v>
      </c>
      <c r="B31" t="s">
        <v>26</v>
      </c>
      <c r="C31" s="12">
        <v>574</v>
      </c>
    </row>
    <row r="32" spans="1:7" x14ac:dyDescent="0.25">
      <c r="A32">
        <v>25</v>
      </c>
      <c r="B32" t="s">
        <v>27</v>
      </c>
      <c r="C32" s="12">
        <v>14</v>
      </c>
    </row>
    <row r="33" spans="1:3" x14ac:dyDescent="0.25">
      <c r="A33">
        <v>26</v>
      </c>
      <c r="B33" t="s">
        <v>28</v>
      </c>
      <c r="C33" s="12">
        <v>19</v>
      </c>
    </row>
    <row r="34" spans="1:3" x14ac:dyDescent="0.25">
      <c r="A34">
        <v>27</v>
      </c>
      <c r="B34" t="s">
        <v>29</v>
      </c>
      <c r="C34" s="12">
        <v>150</v>
      </c>
    </row>
    <row r="35" spans="1:3" x14ac:dyDescent="0.25">
      <c r="A35">
        <v>28</v>
      </c>
      <c r="B35" t="s">
        <v>30</v>
      </c>
      <c r="C35" s="12">
        <v>71</v>
      </c>
    </row>
    <row r="36" spans="1:3" x14ac:dyDescent="0.25">
      <c r="A36">
        <v>29</v>
      </c>
      <c r="B36" t="s">
        <v>31</v>
      </c>
      <c r="C36" s="12">
        <v>117</v>
      </c>
    </row>
    <row r="37" spans="1:3" x14ac:dyDescent="0.25">
      <c r="A37">
        <v>30</v>
      </c>
      <c r="B37" t="s">
        <v>32</v>
      </c>
      <c r="C37" s="12">
        <v>53</v>
      </c>
    </row>
    <row r="38" spans="1:3" x14ac:dyDescent="0.25">
      <c r="A38">
        <v>31</v>
      </c>
      <c r="B38" t="s">
        <v>33</v>
      </c>
      <c r="C38" s="12">
        <v>1</v>
      </c>
    </row>
    <row r="39" spans="1:3" x14ac:dyDescent="0.25">
      <c r="A39">
        <v>32</v>
      </c>
      <c r="B39" t="s">
        <v>34</v>
      </c>
      <c r="C39" s="12">
        <v>89</v>
      </c>
    </row>
    <row r="40" spans="1:3" x14ac:dyDescent="0.25">
      <c r="A40">
        <v>33</v>
      </c>
      <c r="B40" t="s">
        <v>35</v>
      </c>
      <c r="C40" s="12">
        <v>64</v>
      </c>
    </row>
    <row r="41" spans="1:3" x14ac:dyDescent="0.25">
      <c r="A41">
        <v>34</v>
      </c>
      <c r="B41" t="s">
        <v>36</v>
      </c>
      <c r="C41" s="12">
        <v>68</v>
      </c>
    </row>
    <row r="42" spans="1:3" x14ac:dyDescent="0.25">
      <c r="A42">
        <v>35</v>
      </c>
      <c r="B42" t="s">
        <v>37</v>
      </c>
      <c r="C42" s="12">
        <v>28</v>
      </c>
    </row>
    <row r="43" spans="1:3" x14ac:dyDescent="0.25">
      <c r="A43">
        <v>36</v>
      </c>
      <c r="B43" t="s">
        <v>38</v>
      </c>
      <c r="C43" s="12">
        <v>44</v>
      </c>
    </row>
    <row r="44" spans="1:3" x14ac:dyDescent="0.25">
      <c r="A44">
        <v>37</v>
      </c>
      <c r="B44" t="s">
        <v>39</v>
      </c>
      <c r="C44" s="12">
        <v>253</v>
      </c>
    </row>
    <row r="45" spans="1:3" x14ac:dyDescent="0.25">
      <c r="A45">
        <v>38</v>
      </c>
      <c r="B45" t="s">
        <v>40</v>
      </c>
      <c r="C45" s="12">
        <v>66</v>
      </c>
    </row>
    <row r="46" spans="1:3" x14ac:dyDescent="0.25">
      <c r="A46">
        <v>39</v>
      </c>
      <c r="B46" t="s">
        <v>41</v>
      </c>
      <c r="C46" s="12">
        <v>217</v>
      </c>
    </row>
    <row r="47" spans="1:3" x14ac:dyDescent="0.25">
      <c r="A47">
        <v>40</v>
      </c>
      <c r="B47" t="s">
        <v>42</v>
      </c>
      <c r="C47" s="12">
        <v>16</v>
      </c>
    </row>
    <row r="48" spans="1:3" x14ac:dyDescent="0.25">
      <c r="A48">
        <v>41</v>
      </c>
      <c r="B48" t="s">
        <v>43</v>
      </c>
      <c r="C48" s="12">
        <v>19</v>
      </c>
    </row>
    <row r="49" spans="1:3" x14ac:dyDescent="0.25">
      <c r="A49">
        <v>42</v>
      </c>
      <c r="B49" t="s">
        <v>44</v>
      </c>
      <c r="C49" s="12">
        <v>169</v>
      </c>
    </row>
    <row r="50" spans="1:3" x14ac:dyDescent="0.25">
      <c r="A50">
        <v>43</v>
      </c>
      <c r="B50" t="s">
        <v>45</v>
      </c>
      <c r="C50" s="12">
        <v>263</v>
      </c>
    </row>
    <row r="51" spans="1:3" x14ac:dyDescent="0.25">
      <c r="A51">
        <v>44</v>
      </c>
      <c r="B51" t="s">
        <v>46</v>
      </c>
      <c r="C51" s="12">
        <v>15</v>
      </c>
    </row>
    <row r="52" spans="1:3" x14ac:dyDescent="0.25">
      <c r="A52">
        <v>45</v>
      </c>
      <c r="B52" t="s">
        <v>47</v>
      </c>
      <c r="C52" s="12">
        <v>61</v>
      </c>
    </row>
    <row r="53" spans="1:3" x14ac:dyDescent="0.25">
      <c r="A53">
        <v>46</v>
      </c>
      <c r="B53" t="s">
        <v>48</v>
      </c>
      <c r="C53" s="12">
        <v>45</v>
      </c>
    </row>
    <row r="54" spans="1:3" x14ac:dyDescent="0.25">
      <c r="A54">
        <v>47</v>
      </c>
      <c r="B54" t="s">
        <v>49</v>
      </c>
      <c r="C54" s="12">
        <v>70</v>
      </c>
    </row>
    <row r="55" spans="1:3" x14ac:dyDescent="0.25">
      <c r="A55">
        <v>48</v>
      </c>
      <c r="B55" t="s">
        <v>50</v>
      </c>
      <c r="C55" s="12">
        <v>38</v>
      </c>
    </row>
    <row r="56" spans="1:3" x14ac:dyDescent="0.25">
      <c r="A56">
        <v>49</v>
      </c>
      <c r="B56" t="s">
        <v>51</v>
      </c>
      <c r="C56" s="12">
        <v>87</v>
      </c>
    </row>
    <row r="57" spans="1:3" x14ac:dyDescent="0.25">
      <c r="A57">
        <v>50</v>
      </c>
      <c r="B57" t="s">
        <v>52</v>
      </c>
      <c r="C57" s="12">
        <v>22</v>
      </c>
    </row>
    <row r="58" spans="1:3" x14ac:dyDescent="0.25">
      <c r="A58">
        <v>51</v>
      </c>
      <c r="B58" t="s">
        <v>53</v>
      </c>
      <c r="C58" s="12">
        <v>119</v>
      </c>
    </row>
    <row r="59" spans="1:3" x14ac:dyDescent="0.25">
      <c r="A59">
        <v>52</v>
      </c>
      <c r="B59" t="s">
        <v>54</v>
      </c>
      <c r="C59" s="12">
        <v>52</v>
      </c>
    </row>
    <row r="60" spans="1:3" x14ac:dyDescent="0.25">
      <c r="A60">
        <v>53</v>
      </c>
      <c r="B60" t="s">
        <v>55</v>
      </c>
      <c r="C60" s="12">
        <v>117</v>
      </c>
    </row>
    <row r="61" spans="1:3" x14ac:dyDescent="0.25">
      <c r="A61">
        <v>54</v>
      </c>
      <c r="B61" t="s">
        <v>56</v>
      </c>
      <c r="C61" s="12">
        <v>52</v>
      </c>
    </row>
    <row r="62" spans="1:3" x14ac:dyDescent="0.25">
      <c r="A62">
        <v>55</v>
      </c>
      <c r="B62" t="s">
        <v>57</v>
      </c>
      <c r="C62" s="12">
        <v>86</v>
      </c>
    </row>
    <row r="63" spans="1:3" x14ac:dyDescent="0.25">
      <c r="A63">
        <v>56</v>
      </c>
      <c r="B63" t="s">
        <v>58</v>
      </c>
      <c r="C63" s="12">
        <v>174</v>
      </c>
    </row>
    <row r="64" spans="1:3" x14ac:dyDescent="0.25">
      <c r="A64">
        <v>57</v>
      </c>
      <c r="B64" t="s">
        <v>59</v>
      </c>
      <c r="C64" s="12">
        <v>69</v>
      </c>
    </row>
    <row r="65" spans="1:3" x14ac:dyDescent="0.25">
      <c r="A65">
        <v>58</v>
      </c>
      <c r="B65" t="s">
        <v>60</v>
      </c>
      <c r="C65" s="12">
        <v>75</v>
      </c>
    </row>
    <row r="66" spans="1:3" x14ac:dyDescent="0.25">
      <c r="A66">
        <v>59</v>
      </c>
      <c r="B66" t="s">
        <v>61</v>
      </c>
      <c r="C66" s="12">
        <v>33</v>
      </c>
    </row>
    <row r="67" spans="1:3" x14ac:dyDescent="0.25">
      <c r="A67">
        <v>60</v>
      </c>
      <c r="B67" t="s">
        <v>62</v>
      </c>
      <c r="C67" s="12">
        <v>108</v>
      </c>
    </row>
    <row r="68" spans="1:3" x14ac:dyDescent="0.25">
      <c r="A68">
        <v>61</v>
      </c>
      <c r="B68" t="s">
        <v>63</v>
      </c>
      <c r="C68" s="12">
        <v>23</v>
      </c>
    </row>
    <row r="69" spans="1:3" x14ac:dyDescent="0.25">
      <c r="A69">
        <v>62</v>
      </c>
      <c r="B69" t="s">
        <v>64</v>
      </c>
      <c r="C69" s="12">
        <v>48</v>
      </c>
    </row>
    <row r="70" spans="1:3" x14ac:dyDescent="0.25">
      <c r="A70">
        <v>63</v>
      </c>
      <c r="B70" t="s">
        <v>65</v>
      </c>
      <c r="C70" s="12">
        <v>64</v>
      </c>
    </row>
    <row r="71" spans="1:3" x14ac:dyDescent="0.25">
      <c r="A71">
        <v>64</v>
      </c>
      <c r="B71" t="s">
        <v>66</v>
      </c>
      <c r="C71" s="12">
        <v>24</v>
      </c>
    </row>
    <row r="72" spans="1:3" x14ac:dyDescent="0.25">
      <c r="A72">
        <v>65</v>
      </c>
      <c r="B72" t="s">
        <v>67</v>
      </c>
      <c r="C72" s="12">
        <v>57</v>
      </c>
    </row>
    <row r="73" spans="1:3" x14ac:dyDescent="0.25">
      <c r="A73">
        <v>66</v>
      </c>
      <c r="B73" t="s">
        <v>68</v>
      </c>
      <c r="C73" s="12">
        <v>26</v>
      </c>
    </row>
    <row r="74" spans="1:3" x14ac:dyDescent="0.25">
      <c r="A74">
        <v>67</v>
      </c>
      <c r="B74" t="s">
        <v>69</v>
      </c>
      <c r="C74" s="12">
        <v>20</v>
      </c>
    </row>
    <row r="75" spans="1:3" x14ac:dyDescent="0.25">
      <c r="A75">
        <v>68</v>
      </c>
      <c r="B75" t="s">
        <v>70</v>
      </c>
      <c r="C75" s="12">
        <v>36</v>
      </c>
    </row>
    <row r="76" spans="1:3" x14ac:dyDescent="0.25">
      <c r="A76">
        <v>69</v>
      </c>
      <c r="B76" t="s">
        <v>71</v>
      </c>
      <c r="C76" s="12">
        <v>178</v>
      </c>
    </row>
    <row r="77" spans="1:3" x14ac:dyDescent="0.25">
      <c r="A77">
        <v>70</v>
      </c>
      <c r="B77" t="s">
        <v>72</v>
      </c>
      <c r="C77" s="12">
        <v>17</v>
      </c>
    </row>
    <row r="78" spans="1:3" x14ac:dyDescent="0.25">
      <c r="A78">
        <v>71</v>
      </c>
      <c r="B78" t="s">
        <v>73</v>
      </c>
      <c r="C78" s="12">
        <v>32</v>
      </c>
    </row>
    <row r="79" spans="1:3" x14ac:dyDescent="0.25">
      <c r="A79">
        <v>72</v>
      </c>
      <c r="B79" t="s">
        <v>74</v>
      </c>
      <c r="C79" s="12">
        <v>41</v>
      </c>
    </row>
    <row r="80" spans="1:3" x14ac:dyDescent="0.25">
      <c r="A80">
        <v>73</v>
      </c>
      <c r="B80" t="s">
        <v>75</v>
      </c>
      <c r="C80" s="12">
        <v>18</v>
      </c>
    </row>
    <row r="81" spans="1:3" x14ac:dyDescent="0.25">
      <c r="A81">
        <v>74</v>
      </c>
      <c r="B81" t="s">
        <v>76</v>
      </c>
      <c r="C81" s="12">
        <v>29</v>
      </c>
    </row>
    <row r="82" spans="1:3" x14ac:dyDescent="0.25">
      <c r="A82">
        <v>75</v>
      </c>
      <c r="B82" t="s">
        <v>77</v>
      </c>
      <c r="C82" s="12">
        <v>47</v>
      </c>
    </row>
    <row r="83" spans="1:3" x14ac:dyDescent="0.25">
      <c r="A83">
        <v>76</v>
      </c>
      <c r="B83" t="s">
        <v>78</v>
      </c>
      <c r="C83" s="12">
        <v>15</v>
      </c>
    </row>
    <row r="84" spans="1:3" x14ac:dyDescent="0.25">
      <c r="A84">
        <v>77</v>
      </c>
      <c r="B84" t="s">
        <v>79</v>
      </c>
      <c r="C84" s="12">
        <v>26</v>
      </c>
    </row>
    <row r="85" spans="1:3" x14ac:dyDescent="0.25">
      <c r="A85">
        <v>78</v>
      </c>
      <c r="B85" t="s">
        <v>80</v>
      </c>
      <c r="C85" s="12">
        <v>35</v>
      </c>
    </row>
    <row r="86" spans="1:3" x14ac:dyDescent="0.25">
      <c r="A86">
        <v>79</v>
      </c>
      <c r="B86" t="s">
        <v>81</v>
      </c>
      <c r="C86" s="12">
        <v>41</v>
      </c>
    </row>
    <row r="87" spans="1:3" x14ac:dyDescent="0.25">
      <c r="A87">
        <v>80</v>
      </c>
      <c r="B87" t="s">
        <v>82</v>
      </c>
      <c r="C87" s="12">
        <v>47</v>
      </c>
    </row>
    <row r="88" spans="1:3" x14ac:dyDescent="0.25">
      <c r="A88">
        <v>81</v>
      </c>
      <c r="B88" t="s">
        <v>83</v>
      </c>
      <c r="C88" s="12">
        <v>28</v>
      </c>
    </row>
    <row r="89" spans="1:3" x14ac:dyDescent="0.25">
      <c r="A89">
        <v>82</v>
      </c>
      <c r="B89" t="s">
        <v>84</v>
      </c>
      <c r="C89" s="12">
        <v>100</v>
      </c>
    </row>
    <row r="90" spans="1:3" x14ac:dyDescent="0.25">
      <c r="A90">
        <v>83</v>
      </c>
      <c r="B90" t="s">
        <v>85</v>
      </c>
      <c r="C90" s="12">
        <v>13</v>
      </c>
    </row>
    <row r="91" spans="1:3" x14ac:dyDescent="0.25">
      <c r="A91">
        <v>84</v>
      </c>
      <c r="B91" t="s">
        <v>86</v>
      </c>
      <c r="C91" s="12">
        <v>7</v>
      </c>
    </row>
    <row r="92" spans="1:3" x14ac:dyDescent="0.25">
      <c r="A92">
        <v>85</v>
      </c>
      <c r="B92" t="s">
        <v>87</v>
      </c>
      <c r="C92" s="12">
        <v>21</v>
      </c>
    </row>
    <row r="93" spans="1:3" x14ac:dyDescent="0.25">
      <c r="A93">
        <v>86</v>
      </c>
      <c r="B93" t="s">
        <v>88</v>
      </c>
      <c r="C93" s="12">
        <v>17</v>
      </c>
    </row>
    <row r="94" spans="1:3" x14ac:dyDescent="0.25">
      <c r="A94">
        <v>87</v>
      </c>
      <c r="B94" t="s">
        <v>89</v>
      </c>
      <c r="C94" s="12">
        <v>25</v>
      </c>
    </row>
    <row r="95" spans="1:3" x14ac:dyDescent="0.25">
      <c r="A95">
        <v>88</v>
      </c>
      <c r="B95" t="s">
        <v>90</v>
      </c>
      <c r="C95" s="12">
        <v>60</v>
      </c>
    </row>
    <row r="96" spans="1:3" x14ac:dyDescent="0.25">
      <c r="A96">
        <v>89</v>
      </c>
      <c r="B96" t="s">
        <v>91</v>
      </c>
      <c r="C96" s="12">
        <v>56</v>
      </c>
    </row>
    <row r="97" spans="1:3" x14ac:dyDescent="0.25">
      <c r="A97">
        <v>90</v>
      </c>
      <c r="B97" t="s">
        <v>92</v>
      </c>
      <c r="C97" s="12">
        <v>16</v>
      </c>
    </row>
    <row r="98" spans="1:3" x14ac:dyDescent="0.25">
      <c r="A98">
        <v>91</v>
      </c>
      <c r="B98" t="s">
        <v>93</v>
      </c>
      <c r="C98" s="12">
        <v>46</v>
      </c>
    </row>
    <row r="99" spans="1:3" x14ac:dyDescent="0.25">
      <c r="A99">
        <v>92</v>
      </c>
      <c r="B99" t="s">
        <v>94</v>
      </c>
      <c r="C99" s="12">
        <v>43</v>
      </c>
    </row>
    <row r="100" spans="1:3" x14ac:dyDescent="0.25">
      <c r="A100">
        <v>93</v>
      </c>
      <c r="B100" t="s">
        <v>95</v>
      </c>
      <c r="C100" s="12">
        <v>15</v>
      </c>
    </row>
    <row r="101" spans="1:3" x14ac:dyDescent="0.25">
      <c r="A101">
        <v>94</v>
      </c>
      <c r="B101" t="s">
        <v>96</v>
      </c>
      <c r="C101" s="12">
        <v>12</v>
      </c>
    </row>
    <row r="102" spans="1:3" x14ac:dyDescent="0.25">
      <c r="A102">
        <v>95</v>
      </c>
      <c r="B102" t="s">
        <v>97</v>
      </c>
      <c r="C102" s="12">
        <v>21</v>
      </c>
    </row>
    <row r="103" spans="1:3" x14ac:dyDescent="0.25">
      <c r="A103">
        <v>96</v>
      </c>
      <c r="B103" t="s">
        <v>98</v>
      </c>
      <c r="C103" s="12">
        <v>34</v>
      </c>
    </row>
    <row r="104" spans="1:3" x14ac:dyDescent="0.25">
      <c r="A104">
        <v>97</v>
      </c>
      <c r="B104" t="s">
        <v>99</v>
      </c>
      <c r="C104" s="12">
        <v>8</v>
      </c>
    </row>
    <row r="105" spans="1:3" x14ac:dyDescent="0.25">
      <c r="A105">
        <v>98</v>
      </c>
      <c r="B105" t="s">
        <v>100</v>
      </c>
      <c r="C105" s="12">
        <v>60</v>
      </c>
    </row>
    <row r="106" spans="1:3" x14ac:dyDescent="0.25">
      <c r="A106">
        <v>99</v>
      </c>
      <c r="B106" t="s">
        <v>101</v>
      </c>
      <c r="C106" s="12">
        <v>39</v>
      </c>
    </row>
    <row r="107" spans="1:3" x14ac:dyDescent="0.25">
      <c r="A107">
        <v>100</v>
      </c>
      <c r="B107" t="s">
        <v>102</v>
      </c>
      <c r="C107" s="12">
        <v>26</v>
      </c>
    </row>
    <row r="108" spans="1:3" x14ac:dyDescent="0.25">
      <c r="A108">
        <v>101</v>
      </c>
      <c r="B108" t="s">
        <v>103</v>
      </c>
      <c r="C108" s="12">
        <v>35</v>
      </c>
    </row>
    <row r="109" spans="1:3" x14ac:dyDescent="0.25">
      <c r="A109">
        <v>102</v>
      </c>
      <c r="B109" t="s">
        <v>104</v>
      </c>
      <c r="C109" s="12">
        <v>65</v>
      </c>
    </row>
    <row r="110" spans="1:3" x14ac:dyDescent="0.25">
      <c r="A110">
        <v>103</v>
      </c>
      <c r="B110" t="s">
        <v>105</v>
      </c>
      <c r="C110" s="12">
        <v>49</v>
      </c>
    </row>
    <row r="111" spans="1:3" x14ac:dyDescent="0.25">
      <c r="A111">
        <v>104</v>
      </c>
      <c r="B111" t="s">
        <v>106</v>
      </c>
      <c r="C111" s="12">
        <v>10</v>
      </c>
    </row>
    <row r="112" spans="1:3" x14ac:dyDescent="0.25">
      <c r="A112">
        <v>105</v>
      </c>
      <c r="B112" t="s">
        <v>107</v>
      </c>
      <c r="C112" s="12">
        <v>60</v>
      </c>
    </row>
    <row r="113" spans="1:3" x14ac:dyDescent="0.25">
      <c r="A113">
        <v>106</v>
      </c>
      <c r="B113" t="s">
        <v>108</v>
      </c>
      <c r="C113" s="12">
        <v>27</v>
      </c>
    </row>
    <row r="114" spans="1:3" x14ac:dyDescent="0.25">
      <c r="A114">
        <v>107</v>
      </c>
      <c r="B114" t="s">
        <v>109</v>
      </c>
      <c r="C114" s="12">
        <v>69</v>
      </c>
    </row>
    <row r="115" spans="1:3" x14ac:dyDescent="0.25">
      <c r="A115">
        <v>108</v>
      </c>
      <c r="B115" t="s">
        <v>110</v>
      </c>
      <c r="C115" s="12">
        <v>47</v>
      </c>
    </row>
    <row r="116" spans="1:3" x14ac:dyDescent="0.25">
      <c r="A116">
        <v>109</v>
      </c>
      <c r="B116" t="s">
        <v>111</v>
      </c>
      <c r="C116" s="12">
        <v>47</v>
      </c>
    </row>
    <row r="117" spans="1:3" x14ac:dyDescent="0.25">
      <c r="A117">
        <v>110</v>
      </c>
      <c r="B117" t="s">
        <v>112</v>
      </c>
      <c r="C117" s="12">
        <v>26</v>
      </c>
    </row>
    <row r="118" spans="1:3" x14ac:dyDescent="0.25">
      <c r="A118">
        <v>111</v>
      </c>
      <c r="B118" t="s">
        <v>113</v>
      </c>
      <c r="C118" s="12">
        <v>53</v>
      </c>
    </row>
    <row r="119" spans="1:3" x14ac:dyDescent="0.25">
      <c r="A119">
        <v>112</v>
      </c>
      <c r="B119" t="s">
        <v>114</v>
      </c>
      <c r="C119" s="12">
        <v>81</v>
      </c>
    </row>
    <row r="120" spans="1:3" x14ac:dyDescent="0.25">
      <c r="A120">
        <v>113</v>
      </c>
      <c r="B120" t="s">
        <v>115</v>
      </c>
      <c r="C120" s="12">
        <v>78</v>
      </c>
    </row>
    <row r="121" spans="1:3" x14ac:dyDescent="0.25">
      <c r="A121">
        <v>114</v>
      </c>
      <c r="B121" t="s">
        <v>116</v>
      </c>
      <c r="C121" s="12">
        <v>35</v>
      </c>
    </row>
    <row r="122" spans="1:3" x14ac:dyDescent="0.25">
      <c r="A122">
        <v>115</v>
      </c>
      <c r="B122" t="s">
        <v>117</v>
      </c>
      <c r="C122" s="12">
        <v>22</v>
      </c>
    </row>
    <row r="123" spans="1:3" x14ac:dyDescent="0.25">
      <c r="A123">
        <v>116</v>
      </c>
      <c r="B123" t="s">
        <v>118</v>
      </c>
      <c r="C123" s="12">
        <v>57</v>
      </c>
    </row>
    <row r="124" spans="1:3" x14ac:dyDescent="0.25">
      <c r="A124">
        <v>117</v>
      </c>
      <c r="B124" t="s">
        <v>119</v>
      </c>
      <c r="C124" s="12">
        <v>27</v>
      </c>
    </row>
    <row r="125" spans="1:3" x14ac:dyDescent="0.25">
      <c r="A125">
        <v>118</v>
      </c>
      <c r="B125" t="s">
        <v>120</v>
      </c>
      <c r="C125" s="12">
        <v>39</v>
      </c>
    </row>
    <row r="126" spans="1:3" x14ac:dyDescent="0.25">
      <c r="A126">
        <v>119</v>
      </c>
      <c r="B126" t="s">
        <v>121</v>
      </c>
      <c r="C126" s="12">
        <v>37</v>
      </c>
    </row>
    <row r="127" spans="1:3" x14ac:dyDescent="0.25">
      <c r="A127">
        <v>240</v>
      </c>
      <c r="B127" t="s">
        <v>242</v>
      </c>
      <c r="C127" s="12">
        <v>137</v>
      </c>
    </row>
    <row r="128" spans="1:3" x14ac:dyDescent="0.25">
      <c r="A128">
        <v>241</v>
      </c>
      <c r="B128" t="s">
        <v>243</v>
      </c>
      <c r="C128" s="12">
        <v>376</v>
      </c>
    </row>
    <row r="129" spans="1:3" x14ac:dyDescent="0.25">
      <c r="A129">
        <v>242</v>
      </c>
      <c r="B129" t="s">
        <v>244</v>
      </c>
      <c r="C129" s="12">
        <v>202</v>
      </c>
    </row>
    <row r="130" spans="1:3" x14ac:dyDescent="0.25">
      <c r="A130">
        <v>243</v>
      </c>
      <c r="B130" t="s">
        <v>245</v>
      </c>
      <c r="C130" s="12">
        <v>328</v>
      </c>
    </row>
    <row r="131" spans="1:3" x14ac:dyDescent="0.25">
      <c r="A131">
        <v>244</v>
      </c>
      <c r="B131" s="13">
        <v>39756</v>
      </c>
      <c r="C131" s="12">
        <v>84</v>
      </c>
    </row>
    <row r="132" spans="1:3" x14ac:dyDescent="0.25">
      <c r="A132">
        <v>245</v>
      </c>
      <c r="B132" t="s">
        <v>246</v>
      </c>
      <c r="C132" s="12">
        <v>96</v>
      </c>
    </row>
    <row r="133" spans="1:3" x14ac:dyDescent="0.25">
      <c r="A133">
        <v>246</v>
      </c>
      <c r="B133" t="s">
        <v>247</v>
      </c>
      <c r="C133" s="12">
        <v>223</v>
      </c>
    </row>
    <row r="134" spans="1:3" x14ac:dyDescent="0.25">
      <c r="A134">
        <v>247</v>
      </c>
      <c r="B134" t="s">
        <v>248</v>
      </c>
      <c r="C134" s="12">
        <v>62</v>
      </c>
    </row>
    <row r="135" spans="1:3" x14ac:dyDescent="0.25">
      <c r="A135">
        <v>248</v>
      </c>
      <c r="B135" t="s">
        <v>249</v>
      </c>
      <c r="C135" s="12">
        <v>146</v>
      </c>
    </row>
    <row r="136" spans="1:3" x14ac:dyDescent="0.25">
      <c r="A136">
        <v>249</v>
      </c>
      <c r="B136" t="s">
        <v>250</v>
      </c>
      <c r="C136" s="12">
        <v>235</v>
      </c>
    </row>
    <row r="137" spans="1:3" x14ac:dyDescent="0.25">
      <c r="A137">
        <v>250</v>
      </c>
      <c r="B137" t="s">
        <v>251</v>
      </c>
      <c r="C137" s="12">
        <v>437</v>
      </c>
    </row>
    <row r="138" spans="1:3" x14ac:dyDescent="0.25">
      <c r="A138">
        <v>251</v>
      </c>
      <c r="B138" t="s">
        <v>252</v>
      </c>
      <c r="C138" s="12">
        <v>77</v>
      </c>
    </row>
    <row r="139" spans="1:3" x14ac:dyDescent="0.25">
      <c r="A139">
        <v>252</v>
      </c>
      <c r="B139" t="s">
        <v>253</v>
      </c>
      <c r="C139" s="12">
        <v>108</v>
      </c>
    </row>
    <row r="140" spans="1:3" x14ac:dyDescent="0.25">
      <c r="A140">
        <v>253</v>
      </c>
      <c r="B140" t="s">
        <v>254</v>
      </c>
      <c r="C140" s="12">
        <v>7</v>
      </c>
    </row>
    <row r="141" spans="1:3" x14ac:dyDescent="0.25">
      <c r="A141">
        <v>254</v>
      </c>
      <c r="B141" t="s">
        <v>255</v>
      </c>
      <c r="C141" s="12">
        <v>314</v>
      </c>
    </row>
    <row r="142" spans="1:3" x14ac:dyDescent="0.25">
      <c r="A142">
        <v>255</v>
      </c>
      <c r="B142" t="s">
        <v>256</v>
      </c>
      <c r="C142" s="12">
        <v>188</v>
      </c>
    </row>
    <row r="143" spans="1:3" x14ac:dyDescent="0.25">
      <c r="A143">
        <v>256</v>
      </c>
      <c r="B143" t="s">
        <v>257</v>
      </c>
      <c r="C143" s="12">
        <v>275</v>
      </c>
    </row>
    <row r="144" spans="1:3" x14ac:dyDescent="0.25">
      <c r="A144">
        <v>257</v>
      </c>
      <c r="B144" t="s">
        <v>258</v>
      </c>
      <c r="C144" s="12">
        <v>560</v>
      </c>
    </row>
    <row r="145" spans="1:3" x14ac:dyDescent="0.25">
      <c r="A145">
        <v>258</v>
      </c>
      <c r="B145" t="s">
        <v>259</v>
      </c>
      <c r="C145" s="12">
        <v>688</v>
      </c>
    </row>
    <row r="146" spans="1:3" x14ac:dyDescent="0.25">
      <c r="A146">
        <v>259</v>
      </c>
      <c r="B146" t="s">
        <v>260</v>
      </c>
      <c r="C146" s="12">
        <v>942</v>
      </c>
    </row>
    <row r="147" spans="1:3" x14ac:dyDescent="0.25">
      <c r="A147">
        <v>260</v>
      </c>
      <c r="B147" t="s">
        <v>261</v>
      </c>
      <c r="C147" s="12">
        <v>88</v>
      </c>
    </row>
    <row r="148" spans="1:3" x14ac:dyDescent="0.25">
      <c r="A148">
        <v>261</v>
      </c>
      <c r="B148" t="s">
        <v>262</v>
      </c>
      <c r="C148" s="12">
        <v>220</v>
      </c>
    </row>
    <row r="149" spans="1:3" x14ac:dyDescent="0.25">
      <c r="A149">
        <v>262</v>
      </c>
      <c r="B149" t="s">
        <v>263</v>
      </c>
      <c r="C149" s="12">
        <v>145</v>
      </c>
    </row>
    <row r="150" spans="1:3" x14ac:dyDescent="0.25">
      <c r="A150">
        <v>263</v>
      </c>
      <c r="B150" t="s">
        <v>264</v>
      </c>
      <c r="C150" s="12">
        <v>963</v>
      </c>
    </row>
    <row r="151" spans="1:3" x14ac:dyDescent="0.25">
      <c r="A151">
        <v>264</v>
      </c>
      <c r="B151" t="s">
        <v>265</v>
      </c>
      <c r="C151" s="12">
        <v>91</v>
      </c>
    </row>
    <row r="152" spans="1:3" x14ac:dyDescent="0.25">
      <c r="A152">
        <v>265</v>
      </c>
      <c r="B152" t="s">
        <v>266</v>
      </c>
      <c r="C152" s="12">
        <v>58</v>
      </c>
    </row>
    <row r="153" spans="1:3" x14ac:dyDescent="0.25">
      <c r="A153">
        <v>266</v>
      </c>
      <c r="B153" t="s">
        <v>267</v>
      </c>
      <c r="C153" s="12">
        <v>36</v>
      </c>
    </row>
    <row r="154" spans="1:3" x14ac:dyDescent="0.25">
      <c r="A154">
        <v>267</v>
      </c>
      <c r="B154" t="s">
        <v>268</v>
      </c>
      <c r="C154" s="12">
        <v>165</v>
      </c>
    </row>
    <row r="155" spans="1:3" x14ac:dyDescent="0.25">
      <c r="A155">
        <v>268</v>
      </c>
      <c r="B155" t="s">
        <v>269</v>
      </c>
      <c r="C155" s="12">
        <v>111</v>
      </c>
    </row>
    <row r="156" spans="1:3" x14ac:dyDescent="0.25">
      <c r="A156">
        <v>269</v>
      </c>
      <c r="B156" t="s">
        <v>270</v>
      </c>
      <c r="C156" s="12">
        <v>1596</v>
      </c>
    </row>
    <row r="157" spans="1:3" x14ac:dyDescent="0.25">
      <c r="A157">
        <v>270</v>
      </c>
      <c r="B157" t="s">
        <v>271</v>
      </c>
      <c r="C157" s="12">
        <v>61</v>
      </c>
    </row>
    <row r="158" spans="1:3" x14ac:dyDescent="0.25">
      <c r="A158">
        <v>271</v>
      </c>
      <c r="B158" t="s">
        <v>272</v>
      </c>
      <c r="C158" s="12">
        <v>287</v>
      </c>
    </row>
    <row r="159" spans="1:3" x14ac:dyDescent="0.25">
      <c r="A159">
        <v>272</v>
      </c>
      <c r="B159" t="s">
        <v>273</v>
      </c>
      <c r="C159" s="12">
        <v>65</v>
      </c>
    </row>
    <row r="160" spans="1:3" x14ac:dyDescent="0.25">
      <c r="A160">
        <v>273</v>
      </c>
      <c r="B160" t="s">
        <v>274</v>
      </c>
      <c r="C160" s="12">
        <v>118</v>
      </c>
    </row>
    <row r="161" spans="1:3" x14ac:dyDescent="0.25">
      <c r="A161">
        <v>274</v>
      </c>
      <c r="B161" t="s">
        <v>275</v>
      </c>
      <c r="C161" s="12">
        <v>113</v>
      </c>
    </row>
    <row r="162" spans="1:3" x14ac:dyDescent="0.25">
      <c r="A162">
        <v>275</v>
      </c>
      <c r="B162" t="s">
        <v>276</v>
      </c>
      <c r="C162" s="12">
        <v>332</v>
      </c>
    </row>
    <row r="163" spans="1:3" x14ac:dyDescent="0.25">
      <c r="A163">
        <v>276</v>
      </c>
      <c r="B163" t="s">
        <v>277</v>
      </c>
      <c r="C163" s="12">
        <v>62</v>
      </c>
    </row>
    <row r="164" spans="1:3" x14ac:dyDescent="0.25">
      <c r="A164">
        <v>277</v>
      </c>
      <c r="B164" t="s">
        <v>278</v>
      </c>
      <c r="C164" s="12">
        <v>951</v>
      </c>
    </row>
    <row r="165" spans="1:3" x14ac:dyDescent="0.25">
      <c r="A165">
        <v>278</v>
      </c>
      <c r="B165" t="s">
        <v>279</v>
      </c>
      <c r="C165" s="12">
        <v>415</v>
      </c>
    </row>
    <row r="166" spans="1:3" x14ac:dyDescent="0.25">
      <c r="A166">
        <v>279</v>
      </c>
      <c r="B166" t="s">
        <v>280</v>
      </c>
      <c r="C166" s="12">
        <v>305</v>
      </c>
    </row>
    <row r="167" spans="1:3" x14ac:dyDescent="0.25">
      <c r="A167">
        <v>280</v>
      </c>
      <c r="B167" t="s">
        <v>281</v>
      </c>
      <c r="C167" s="12">
        <v>2139</v>
      </c>
    </row>
    <row r="168" spans="1:3" x14ac:dyDescent="0.25">
      <c r="A168">
        <v>281</v>
      </c>
      <c r="B168" t="s">
        <v>282</v>
      </c>
      <c r="C168" s="12">
        <v>79</v>
      </c>
    </row>
    <row r="169" spans="1:3" x14ac:dyDescent="0.25">
      <c r="A169">
        <v>282</v>
      </c>
      <c r="B169" t="s">
        <v>283</v>
      </c>
      <c r="C169" s="12">
        <v>179</v>
      </c>
    </row>
    <row r="170" spans="1:3" x14ac:dyDescent="0.25">
      <c r="A170">
        <v>283</v>
      </c>
      <c r="B170" t="s">
        <v>284</v>
      </c>
      <c r="C170" s="12">
        <v>202</v>
      </c>
    </row>
    <row r="171" spans="1:3" x14ac:dyDescent="0.25">
      <c r="A171">
        <v>284</v>
      </c>
      <c r="B171" t="s">
        <v>285</v>
      </c>
      <c r="C171" s="12">
        <v>760</v>
      </c>
    </row>
    <row r="172" spans="1:3" x14ac:dyDescent="0.25">
      <c r="A172">
        <v>285</v>
      </c>
      <c r="B172" t="s">
        <v>286</v>
      </c>
      <c r="C172" s="12">
        <v>563</v>
      </c>
    </row>
    <row r="173" spans="1:3" x14ac:dyDescent="0.25">
      <c r="A173">
        <v>286</v>
      </c>
      <c r="B173" t="s">
        <v>287</v>
      </c>
      <c r="C173" s="12">
        <v>135</v>
      </c>
    </row>
    <row r="174" spans="1:3" x14ac:dyDescent="0.25">
      <c r="A174">
        <v>287</v>
      </c>
      <c r="B174" t="s">
        <v>288</v>
      </c>
      <c r="C174" s="12">
        <v>290</v>
      </c>
    </row>
    <row r="175" spans="1:3" x14ac:dyDescent="0.25">
      <c r="A175">
        <v>288</v>
      </c>
      <c r="B175" t="s">
        <v>289</v>
      </c>
      <c r="C175" s="12">
        <v>447</v>
      </c>
    </row>
    <row r="176" spans="1:3" x14ac:dyDescent="0.25">
      <c r="A176">
        <v>289</v>
      </c>
      <c r="B176" t="s">
        <v>290</v>
      </c>
      <c r="C176" s="12">
        <v>232</v>
      </c>
    </row>
    <row r="177" spans="1:3" x14ac:dyDescent="0.25">
      <c r="A177">
        <v>290</v>
      </c>
      <c r="B177" t="s">
        <v>291</v>
      </c>
      <c r="C177" s="12">
        <v>168</v>
      </c>
    </row>
    <row r="178" spans="1:3" x14ac:dyDescent="0.25">
      <c r="A178">
        <v>291</v>
      </c>
      <c r="B178" t="s">
        <v>292</v>
      </c>
      <c r="C178" s="12">
        <v>128</v>
      </c>
    </row>
    <row r="179" spans="1:3" x14ac:dyDescent="0.25">
      <c r="A179">
        <v>292</v>
      </c>
      <c r="B179" t="s">
        <v>293</v>
      </c>
      <c r="C179" s="12">
        <v>493</v>
      </c>
    </row>
    <row r="180" spans="1:3" x14ac:dyDescent="0.25">
      <c r="A180">
        <v>293</v>
      </c>
      <c r="B180" t="s">
        <v>294</v>
      </c>
      <c r="C180" s="12">
        <v>131</v>
      </c>
    </row>
    <row r="181" spans="1:3" x14ac:dyDescent="0.25">
      <c r="A181">
        <v>294</v>
      </c>
      <c r="B181" t="s">
        <v>295</v>
      </c>
      <c r="C181" s="12">
        <v>50</v>
      </c>
    </row>
    <row r="182" spans="1:3" x14ac:dyDescent="0.25">
      <c r="A182">
        <v>295</v>
      </c>
      <c r="B182" t="s">
        <v>296</v>
      </c>
      <c r="C182" s="12">
        <v>665</v>
      </c>
    </row>
    <row r="183" spans="1:3" x14ac:dyDescent="0.25">
      <c r="A183">
        <v>296</v>
      </c>
      <c r="B183" t="s">
        <v>297</v>
      </c>
      <c r="C183" s="12">
        <v>129</v>
      </c>
    </row>
    <row r="184" spans="1:3" x14ac:dyDescent="0.25">
      <c r="A184">
        <v>297</v>
      </c>
      <c r="B184" t="s">
        <v>298</v>
      </c>
      <c r="C184" s="12">
        <v>142</v>
      </c>
    </row>
    <row r="185" spans="1:3" x14ac:dyDescent="0.25">
      <c r="A185">
        <v>298</v>
      </c>
      <c r="B185" t="s">
        <v>299</v>
      </c>
      <c r="C185" s="12">
        <v>2436</v>
      </c>
    </row>
    <row r="186" spans="1:3" x14ac:dyDescent="0.25">
      <c r="A186">
        <v>299</v>
      </c>
      <c r="B186" t="s">
        <v>300</v>
      </c>
      <c r="C186" s="12">
        <v>244</v>
      </c>
    </row>
    <row r="187" spans="1:3" x14ac:dyDescent="0.25">
      <c r="A187">
        <v>300</v>
      </c>
      <c r="B187" t="s">
        <v>301</v>
      </c>
      <c r="C187" s="12">
        <v>298</v>
      </c>
    </row>
    <row r="188" spans="1:3" x14ac:dyDescent="0.25">
      <c r="A188">
        <v>301</v>
      </c>
      <c r="B188" t="s">
        <v>302</v>
      </c>
      <c r="C188" s="12">
        <v>251</v>
      </c>
    </row>
    <row r="189" spans="1:3" x14ac:dyDescent="0.25">
      <c r="A189">
        <v>302</v>
      </c>
      <c r="B189" t="s">
        <v>303</v>
      </c>
      <c r="C189" s="12">
        <v>108</v>
      </c>
    </row>
    <row r="190" spans="1:3" x14ac:dyDescent="0.25">
      <c r="A190">
        <v>303</v>
      </c>
      <c r="B190" t="s">
        <v>304</v>
      </c>
      <c r="C190" s="12">
        <v>82</v>
      </c>
    </row>
    <row r="191" spans="1:3" x14ac:dyDescent="0.25">
      <c r="A191">
        <v>304</v>
      </c>
      <c r="B191" t="s">
        <v>305</v>
      </c>
      <c r="C191" s="12">
        <v>74</v>
      </c>
    </row>
    <row r="192" spans="1:3" x14ac:dyDescent="0.25">
      <c r="A192">
        <v>305</v>
      </c>
      <c r="B192" t="s">
        <v>306</v>
      </c>
      <c r="C192" s="12">
        <v>189</v>
      </c>
    </row>
    <row r="193" spans="1:3" x14ac:dyDescent="0.25">
      <c r="A193">
        <v>306</v>
      </c>
      <c r="B193" t="s">
        <v>307</v>
      </c>
      <c r="C193" s="12">
        <v>80</v>
      </c>
    </row>
    <row r="194" spans="1:3" x14ac:dyDescent="0.25">
      <c r="A194">
        <v>307</v>
      </c>
      <c r="B194" t="s">
        <v>308</v>
      </c>
      <c r="C194" s="12">
        <v>576</v>
      </c>
    </row>
    <row r="195" spans="1:3" x14ac:dyDescent="0.25">
      <c r="A195">
        <v>308</v>
      </c>
      <c r="B195" t="s">
        <v>309</v>
      </c>
      <c r="C195" s="12">
        <v>202</v>
      </c>
    </row>
    <row r="196" spans="1:3" x14ac:dyDescent="0.25">
      <c r="A196">
        <v>309</v>
      </c>
      <c r="B196" t="s">
        <v>310</v>
      </c>
      <c r="C196" s="12">
        <v>238</v>
      </c>
    </row>
    <row r="197" spans="1:3" x14ac:dyDescent="0.25">
      <c r="A197">
        <v>310</v>
      </c>
      <c r="B197" t="s">
        <v>311</v>
      </c>
      <c r="C197" s="12">
        <v>36</v>
      </c>
    </row>
    <row r="198" spans="1:3" x14ac:dyDescent="0.25">
      <c r="A198">
        <v>311</v>
      </c>
      <c r="B198" t="s">
        <v>312</v>
      </c>
      <c r="C198" s="12">
        <v>150</v>
      </c>
    </row>
    <row r="199" spans="1:3" x14ac:dyDescent="0.25">
      <c r="A199">
        <v>312</v>
      </c>
      <c r="B199" t="s">
        <v>313</v>
      </c>
      <c r="C199" s="12">
        <v>146</v>
      </c>
    </row>
    <row r="200" spans="1:3" x14ac:dyDescent="0.25">
      <c r="A200">
        <v>313</v>
      </c>
      <c r="B200" t="s">
        <v>314</v>
      </c>
      <c r="C200" s="12">
        <v>222</v>
      </c>
    </row>
    <row r="201" spans="1:3" x14ac:dyDescent="0.25">
      <c r="A201">
        <v>314</v>
      </c>
      <c r="B201" t="s">
        <v>315</v>
      </c>
      <c r="C201" s="12">
        <v>120</v>
      </c>
    </row>
    <row r="202" spans="1:3" x14ac:dyDescent="0.25">
      <c r="A202">
        <v>315</v>
      </c>
      <c r="B202" t="s">
        <v>316</v>
      </c>
      <c r="C202" s="12">
        <v>126</v>
      </c>
    </row>
    <row r="203" spans="1:3" x14ac:dyDescent="0.25">
      <c r="A203">
        <v>316</v>
      </c>
      <c r="B203" t="s">
        <v>317</v>
      </c>
      <c r="C203" s="12">
        <v>158</v>
      </c>
    </row>
    <row r="204" spans="1:3" x14ac:dyDescent="0.25">
      <c r="A204">
        <v>317</v>
      </c>
      <c r="B204" t="s">
        <v>318</v>
      </c>
      <c r="C204" s="12">
        <v>316</v>
      </c>
    </row>
    <row r="205" spans="1:3" x14ac:dyDescent="0.25">
      <c r="A205">
        <v>318</v>
      </c>
      <c r="B205" t="s">
        <v>319</v>
      </c>
      <c r="C205" s="12">
        <v>284</v>
      </c>
    </row>
    <row r="206" spans="1:3" x14ac:dyDescent="0.25">
      <c r="A206">
        <v>319</v>
      </c>
      <c r="B206" t="s">
        <v>320</v>
      </c>
      <c r="C206" s="12">
        <v>51</v>
      </c>
    </row>
    <row r="207" spans="1:3" x14ac:dyDescent="0.25">
      <c r="A207">
        <v>320</v>
      </c>
      <c r="B207" t="s">
        <v>321</v>
      </c>
      <c r="C207" s="12">
        <v>158</v>
      </c>
    </row>
    <row r="208" spans="1:3" x14ac:dyDescent="0.25">
      <c r="A208">
        <v>321</v>
      </c>
      <c r="B208" t="s">
        <v>322</v>
      </c>
      <c r="C208" s="12">
        <v>337</v>
      </c>
    </row>
    <row r="209" spans="1:3" x14ac:dyDescent="0.25">
      <c r="A209">
        <v>322</v>
      </c>
      <c r="B209" t="s">
        <v>323</v>
      </c>
      <c r="C209" s="12">
        <v>186</v>
      </c>
    </row>
    <row r="210" spans="1:3" x14ac:dyDescent="0.25">
      <c r="A210">
        <v>323</v>
      </c>
      <c r="B210" t="s">
        <v>324</v>
      </c>
      <c r="C210" s="12">
        <v>58</v>
      </c>
    </row>
    <row r="211" spans="1:3" x14ac:dyDescent="0.25">
      <c r="A211">
        <v>324</v>
      </c>
      <c r="B211" t="s">
        <v>325</v>
      </c>
      <c r="C211" s="12">
        <v>82</v>
      </c>
    </row>
    <row r="212" spans="1:3" x14ac:dyDescent="0.25">
      <c r="A212">
        <v>325</v>
      </c>
      <c r="B212" t="s">
        <v>326</v>
      </c>
      <c r="C212" s="12">
        <v>736</v>
      </c>
    </row>
    <row r="213" spans="1:3" x14ac:dyDescent="0.25">
      <c r="A213">
        <v>326</v>
      </c>
      <c r="B213" t="s">
        <v>327</v>
      </c>
      <c r="C213" s="12">
        <v>1151</v>
      </c>
    </row>
    <row r="214" spans="1:3" x14ac:dyDescent="0.25">
      <c r="A214">
        <v>327</v>
      </c>
      <c r="B214" t="s">
        <v>328</v>
      </c>
      <c r="C214" s="12">
        <v>34</v>
      </c>
    </row>
    <row r="215" spans="1:3" x14ac:dyDescent="0.25">
      <c r="A215">
        <v>328</v>
      </c>
      <c r="B215" t="s">
        <v>329</v>
      </c>
      <c r="C215" s="12">
        <v>498</v>
      </c>
    </row>
    <row r="216" spans="1:3" x14ac:dyDescent="0.25">
      <c r="A216">
        <v>329</v>
      </c>
      <c r="B216" t="s">
        <v>330</v>
      </c>
      <c r="C216" s="12">
        <v>167</v>
      </c>
    </row>
    <row r="217" spans="1:3" x14ac:dyDescent="0.25">
      <c r="A217">
        <v>330</v>
      </c>
      <c r="B217" t="s">
        <v>331</v>
      </c>
      <c r="C217" s="12">
        <v>340</v>
      </c>
    </row>
    <row r="218" spans="1:3" x14ac:dyDescent="0.25">
      <c r="A218">
        <v>331</v>
      </c>
      <c r="B218" t="s">
        <v>332</v>
      </c>
      <c r="C218" s="12">
        <v>438</v>
      </c>
    </row>
    <row r="219" spans="1:3" x14ac:dyDescent="0.25">
      <c r="A219">
        <v>332</v>
      </c>
      <c r="B219" t="s">
        <v>333</v>
      </c>
      <c r="C219" s="12">
        <v>555</v>
      </c>
    </row>
    <row r="220" spans="1:3" x14ac:dyDescent="0.25">
      <c r="A220">
        <v>333</v>
      </c>
      <c r="B220" t="s">
        <v>334</v>
      </c>
      <c r="C220" s="12">
        <v>266</v>
      </c>
    </row>
    <row r="221" spans="1:3" x14ac:dyDescent="0.25">
      <c r="A221">
        <v>334</v>
      </c>
      <c r="B221" t="s">
        <v>335</v>
      </c>
      <c r="C221" s="12">
        <v>69</v>
      </c>
    </row>
    <row r="222" spans="1:3" x14ac:dyDescent="0.25">
      <c r="A222">
        <v>335</v>
      </c>
      <c r="B222" t="s">
        <v>336</v>
      </c>
      <c r="C222" s="12">
        <v>80</v>
      </c>
    </row>
    <row r="223" spans="1:3" x14ac:dyDescent="0.25">
      <c r="A223">
        <v>336</v>
      </c>
      <c r="B223" t="s">
        <v>337</v>
      </c>
      <c r="C223" s="12">
        <v>493</v>
      </c>
    </row>
    <row r="224" spans="1:3" x14ac:dyDescent="0.25">
      <c r="A224">
        <v>337</v>
      </c>
      <c r="B224" t="s">
        <v>338</v>
      </c>
      <c r="C224" s="12">
        <v>31</v>
      </c>
    </row>
    <row r="225" spans="1:3" x14ac:dyDescent="0.25">
      <c r="A225">
        <v>338</v>
      </c>
      <c r="B225" t="s">
        <v>339</v>
      </c>
      <c r="C225" s="12">
        <v>236</v>
      </c>
    </row>
    <row r="226" spans="1:3" x14ac:dyDescent="0.25">
      <c r="A226">
        <v>339</v>
      </c>
      <c r="B226" t="s">
        <v>340</v>
      </c>
      <c r="C226" s="12">
        <v>89</v>
      </c>
    </row>
    <row r="227" spans="1:3" x14ac:dyDescent="0.25">
      <c r="A227">
        <v>340</v>
      </c>
      <c r="B227" t="s">
        <v>341</v>
      </c>
      <c r="C227" s="12">
        <v>299</v>
      </c>
    </row>
    <row r="228" spans="1:3" x14ac:dyDescent="0.25">
      <c r="A228">
        <v>341</v>
      </c>
      <c r="B228" t="s">
        <v>342</v>
      </c>
      <c r="C228" s="12">
        <v>55</v>
      </c>
    </row>
    <row r="229" spans="1:3" x14ac:dyDescent="0.25">
      <c r="A229">
        <v>342</v>
      </c>
      <c r="B229" t="s">
        <v>343</v>
      </c>
      <c r="C229" s="12">
        <v>325</v>
      </c>
    </row>
    <row r="230" spans="1:3" x14ac:dyDescent="0.25">
      <c r="A230">
        <v>343</v>
      </c>
      <c r="B230" t="s">
        <v>344</v>
      </c>
      <c r="C230" s="12">
        <v>524</v>
      </c>
    </row>
    <row r="231" spans="1:3" x14ac:dyDescent="0.25">
      <c r="A231">
        <v>344</v>
      </c>
      <c r="B231" t="s">
        <v>345</v>
      </c>
      <c r="C231" s="12">
        <v>285</v>
      </c>
    </row>
    <row r="232" spans="1:3" x14ac:dyDescent="0.25">
      <c r="A232">
        <v>345</v>
      </c>
      <c r="B232" t="s">
        <v>346</v>
      </c>
      <c r="C232" s="12">
        <v>179</v>
      </c>
    </row>
    <row r="233" spans="1:3" x14ac:dyDescent="0.25">
      <c r="A233">
        <v>346</v>
      </c>
      <c r="B233" t="s">
        <v>347</v>
      </c>
      <c r="C233" s="12">
        <v>188</v>
      </c>
    </row>
    <row r="234" spans="1:3" x14ac:dyDescent="0.25">
      <c r="A234">
        <v>347</v>
      </c>
      <c r="B234" t="s">
        <v>348</v>
      </c>
      <c r="C234" s="12">
        <v>379</v>
      </c>
    </row>
    <row r="235" spans="1:3" x14ac:dyDescent="0.25">
      <c r="A235">
        <v>348</v>
      </c>
      <c r="B235" t="s">
        <v>349</v>
      </c>
      <c r="C235" s="12">
        <v>119</v>
      </c>
    </row>
    <row r="236" spans="1:3" x14ac:dyDescent="0.25">
      <c r="A236">
        <v>349</v>
      </c>
      <c r="B236" t="s">
        <v>350</v>
      </c>
      <c r="C236" s="12">
        <v>167</v>
      </c>
    </row>
    <row r="237" spans="1:3" x14ac:dyDescent="0.25">
      <c r="A237">
        <v>350</v>
      </c>
      <c r="B237" t="s">
        <v>351</v>
      </c>
      <c r="C237" s="12">
        <v>221</v>
      </c>
    </row>
    <row r="238" spans="1:3" x14ac:dyDescent="0.25">
      <c r="A238">
        <v>351</v>
      </c>
      <c r="B238" t="s">
        <v>352</v>
      </c>
      <c r="C238" s="12">
        <v>964</v>
      </c>
    </row>
    <row r="239" spans="1:3" x14ac:dyDescent="0.25">
      <c r="A239">
        <v>352</v>
      </c>
      <c r="B239" t="s">
        <v>353</v>
      </c>
      <c r="C239" s="12">
        <v>286</v>
      </c>
    </row>
    <row r="240" spans="1:3" x14ac:dyDescent="0.25">
      <c r="A240">
        <v>353</v>
      </c>
      <c r="B240" t="s">
        <v>354</v>
      </c>
      <c r="C240" s="12">
        <v>613</v>
      </c>
    </row>
    <row r="241" spans="1:3" x14ac:dyDescent="0.25">
      <c r="A241">
        <v>354</v>
      </c>
      <c r="B241" t="s">
        <v>355</v>
      </c>
      <c r="C241" s="12">
        <v>29</v>
      </c>
    </row>
    <row r="242" spans="1:3" x14ac:dyDescent="0.25">
      <c r="A242">
        <v>355</v>
      </c>
      <c r="B242" t="s">
        <v>356</v>
      </c>
      <c r="C242" s="12">
        <v>165</v>
      </c>
    </row>
    <row r="243" spans="1:3" x14ac:dyDescent="0.25">
      <c r="A243">
        <v>356</v>
      </c>
      <c r="B243" t="s">
        <v>357</v>
      </c>
      <c r="C243" s="12">
        <v>97</v>
      </c>
    </row>
    <row r="244" spans="1:3" x14ac:dyDescent="0.25">
      <c r="A244">
        <v>357</v>
      </c>
      <c r="B244" t="s">
        <v>358</v>
      </c>
      <c r="C244" s="12">
        <v>303</v>
      </c>
    </row>
    <row r="245" spans="1:3" x14ac:dyDescent="0.25">
      <c r="A245">
        <v>358</v>
      </c>
      <c r="B245" t="s">
        <v>359</v>
      </c>
      <c r="C245" s="12">
        <v>267</v>
      </c>
    </row>
    <row r="246" spans="1:3" x14ac:dyDescent="0.25">
      <c r="A246">
        <v>359</v>
      </c>
      <c r="B246" t="s">
        <v>360</v>
      </c>
      <c r="C246" s="12">
        <v>302</v>
      </c>
    </row>
    <row r="247" spans="1:3" x14ac:dyDescent="0.25">
      <c r="A247">
        <v>360</v>
      </c>
      <c r="B247" t="s">
        <v>361</v>
      </c>
      <c r="C247" s="12">
        <v>87</v>
      </c>
    </row>
    <row r="248" spans="1:3" x14ac:dyDescent="0.25">
      <c r="A248">
        <v>361</v>
      </c>
      <c r="B248" t="s">
        <v>362</v>
      </c>
      <c r="C248" s="12">
        <v>354</v>
      </c>
    </row>
    <row r="249" spans="1:3" x14ac:dyDescent="0.25">
      <c r="A249">
        <v>362</v>
      </c>
      <c r="B249" t="s">
        <v>363</v>
      </c>
      <c r="C249" s="12">
        <v>86</v>
      </c>
    </row>
    <row r="250" spans="1:3" x14ac:dyDescent="0.25">
      <c r="A250">
        <v>363</v>
      </c>
      <c r="B250" t="s">
        <v>364</v>
      </c>
      <c r="C250" s="12">
        <v>26</v>
      </c>
    </row>
    <row r="251" spans="1:3" x14ac:dyDescent="0.25">
      <c r="A251">
        <v>364</v>
      </c>
      <c r="B251" t="s">
        <v>365</v>
      </c>
      <c r="C251" s="12">
        <v>113</v>
      </c>
    </row>
    <row r="252" spans="1:3" x14ac:dyDescent="0.25">
      <c r="A252">
        <v>365</v>
      </c>
      <c r="B252" t="s">
        <v>366</v>
      </c>
      <c r="C252" s="12">
        <v>65</v>
      </c>
    </row>
    <row r="253" spans="1:3" x14ac:dyDescent="0.25">
      <c r="A253">
        <v>366</v>
      </c>
      <c r="B253" t="s">
        <v>367</v>
      </c>
      <c r="C253" s="12">
        <v>134</v>
      </c>
    </row>
    <row r="254" spans="1:3" x14ac:dyDescent="0.25">
      <c r="A254">
        <v>367</v>
      </c>
      <c r="B254" t="s">
        <v>368</v>
      </c>
      <c r="C254" s="12">
        <v>119</v>
      </c>
    </row>
    <row r="255" spans="1:3" x14ac:dyDescent="0.25">
      <c r="A255">
        <v>368</v>
      </c>
      <c r="B255" t="s">
        <v>369</v>
      </c>
      <c r="C255" s="12">
        <v>159</v>
      </c>
    </row>
    <row r="256" spans="1:3" x14ac:dyDescent="0.25">
      <c r="A256">
        <v>369</v>
      </c>
      <c r="B256" t="s">
        <v>370</v>
      </c>
      <c r="C256" s="12">
        <v>167</v>
      </c>
    </row>
    <row r="257" spans="1:3" x14ac:dyDescent="0.25">
      <c r="A257">
        <v>370</v>
      </c>
      <c r="B257" t="s">
        <v>371</v>
      </c>
      <c r="C257" s="12">
        <v>43</v>
      </c>
    </row>
    <row r="258" spans="1:3" x14ac:dyDescent="0.25">
      <c r="A258">
        <v>371</v>
      </c>
      <c r="B258" t="s">
        <v>372</v>
      </c>
      <c r="C258" s="12">
        <v>1062</v>
      </c>
    </row>
    <row r="259" spans="1:3" x14ac:dyDescent="0.25">
      <c r="A259">
        <v>372</v>
      </c>
      <c r="B259" t="s">
        <v>373</v>
      </c>
      <c r="C259" s="12">
        <v>9</v>
      </c>
    </row>
    <row r="260" spans="1:3" x14ac:dyDescent="0.25">
      <c r="A260">
        <v>373</v>
      </c>
      <c r="B260" t="s">
        <v>374</v>
      </c>
      <c r="C260" s="12">
        <v>89</v>
      </c>
    </row>
    <row r="261" spans="1:3" x14ac:dyDescent="0.25">
      <c r="A261">
        <v>374</v>
      </c>
      <c r="B261" t="s">
        <v>375</v>
      </c>
      <c r="C261" s="12">
        <v>174</v>
      </c>
    </row>
    <row r="262" spans="1:3" x14ac:dyDescent="0.25">
      <c r="A262">
        <v>375</v>
      </c>
      <c r="B262" t="s">
        <v>376</v>
      </c>
      <c r="C262" s="12">
        <v>14</v>
      </c>
    </row>
    <row r="263" spans="1:3" x14ac:dyDescent="0.25">
      <c r="A263">
        <v>376</v>
      </c>
      <c r="B263" t="s">
        <v>377</v>
      </c>
      <c r="C263" s="12">
        <v>48</v>
      </c>
    </row>
    <row r="264" spans="1:3" x14ac:dyDescent="0.25">
      <c r="A264">
        <v>377</v>
      </c>
      <c r="B264" t="s">
        <v>378</v>
      </c>
      <c r="C264" s="12">
        <v>133</v>
      </c>
    </row>
    <row r="265" spans="1:3" x14ac:dyDescent="0.25">
      <c r="A265">
        <v>378</v>
      </c>
      <c r="B265" t="s">
        <v>379</v>
      </c>
      <c r="C265" s="12">
        <v>83</v>
      </c>
    </row>
    <row r="266" spans="1:3" x14ac:dyDescent="0.25">
      <c r="A266">
        <v>379</v>
      </c>
      <c r="B266" t="s">
        <v>380</v>
      </c>
      <c r="C266" s="12">
        <v>149</v>
      </c>
    </row>
    <row r="267" spans="1:3" x14ac:dyDescent="0.25">
      <c r="A267">
        <v>380</v>
      </c>
      <c r="B267" t="s">
        <v>381</v>
      </c>
      <c r="C267" s="12">
        <v>49</v>
      </c>
    </row>
    <row r="268" spans="1:3" x14ac:dyDescent="0.25">
      <c r="A268">
        <v>381</v>
      </c>
      <c r="B268" t="s">
        <v>382</v>
      </c>
      <c r="C268" s="12">
        <v>251</v>
      </c>
    </row>
    <row r="269" spans="1:3" x14ac:dyDescent="0.25">
      <c r="A269">
        <v>382</v>
      </c>
      <c r="B269" t="s">
        <v>383</v>
      </c>
      <c r="C269" s="12">
        <v>22</v>
      </c>
    </row>
    <row r="270" spans="1:3" x14ac:dyDescent="0.25">
      <c r="A270">
        <v>383</v>
      </c>
      <c r="B270" t="s">
        <v>384</v>
      </c>
      <c r="C270" s="12">
        <v>48</v>
      </c>
    </row>
    <row r="271" spans="1:3" x14ac:dyDescent="0.25">
      <c r="A271">
        <v>384</v>
      </c>
      <c r="B271" t="s">
        <v>385</v>
      </c>
      <c r="C271" s="12">
        <v>383</v>
      </c>
    </row>
    <row r="272" spans="1:3" x14ac:dyDescent="0.25">
      <c r="A272">
        <v>385</v>
      </c>
      <c r="B272" t="s">
        <v>386</v>
      </c>
      <c r="C272" s="12">
        <v>237</v>
      </c>
    </row>
    <row r="273" spans="1:3" x14ac:dyDescent="0.25">
      <c r="A273">
        <v>386</v>
      </c>
      <c r="B273" t="s">
        <v>387</v>
      </c>
      <c r="C273" s="12">
        <v>13</v>
      </c>
    </row>
    <row r="274" spans="1:3" x14ac:dyDescent="0.25">
      <c r="A274">
        <v>387</v>
      </c>
      <c r="B274" t="s">
        <v>388</v>
      </c>
      <c r="C274" s="12">
        <v>562</v>
      </c>
    </row>
    <row r="275" spans="1:3" x14ac:dyDescent="0.25">
      <c r="A275">
        <v>388</v>
      </c>
      <c r="B275" t="s">
        <v>389</v>
      </c>
      <c r="C275" s="12">
        <v>71</v>
      </c>
    </row>
    <row r="276" spans="1:3" x14ac:dyDescent="0.25">
      <c r="A276">
        <v>389</v>
      </c>
      <c r="B276" t="s">
        <v>390</v>
      </c>
      <c r="C276" s="12">
        <v>1510</v>
      </c>
    </row>
    <row r="277" spans="1:3" x14ac:dyDescent="0.25">
      <c r="A277">
        <v>390</v>
      </c>
      <c r="B277" t="s">
        <v>391</v>
      </c>
      <c r="C277" s="12">
        <v>14</v>
      </c>
    </row>
    <row r="278" spans="1:3" x14ac:dyDescent="0.25">
      <c r="A278">
        <v>391</v>
      </c>
      <c r="B278" t="s">
        <v>392</v>
      </c>
      <c r="C278" s="12">
        <v>193</v>
      </c>
    </row>
    <row r="279" spans="1:3" x14ac:dyDescent="0.25">
      <c r="A279">
        <v>392</v>
      </c>
      <c r="B279" t="s">
        <v>393</v>
      </c>
      <c r="C279" s="12">
        <v>206</v>
      </c>
    </row>
    <row r="280" spans="1:3" x14ac:dyDescent="0.25">
      <c r="A280">
        <v>393</v>
      </c>
      <c r="B280" t="s">
        <v>394</v>
      </c>
      <c r="C280" s="12">
        <v>351</v>
      </c>
    </row>
    <row r="281" spans="1:3" x14ac:dyDescent="0.25">
      <c r="A281">
        <v>394</v>
      </c>
      <c r="B281" t="s">
        <v>395</v>
      </c>
      <c r="C281" s="12">
        <v>50</v>
      </c>
    </row>
    <row r="282" spans="1:3" x14ac:dyDescent="0.25">
      <c r="A282">
        <v>395</v>
      </c>
      <c r="B282" t="s">
        <v>396</v>
      </c>
      <c r="C282" s="12">
        <v>184</v>
      </c>
    </row>
    <row r="283" spans="1:3" x14ac:dyDescent="0.25">
      <c r="A283">
        <v>396</v>
      </c>
      <c r="B283" t="s">
        <v>397</v>
      </c>
      <c r="C283" s="12">
        <v>196</v>
      </c>
    </row>
    <row r="284" spans="1:3" x14ac:dyDescent="0.25">
      <c r="A284">
        <v>397</v>
      </c>
      <c r="B284" t="s">
        <v>398</v>
      </c>
      <c r="C284" s="12">
        <v>229</v>
      </c>
    </row>
    <row r="285" spans="1:3" x14ac:dyDescent="0.25">
      <c r="A285">
        <v>398</v>
      </c>
      <c r="B285" t="s">
        <v>399</v>
      </c>
      <c r="C285" s="12">
        <v>67</v>
      </c>
    </row>
    <row r="286" spans="1:3" x14ac:dyDescent="0.25">
      <c r="A286">
        <v>399</v>
      </c>
      <c r="B286" t="s">
        <v>400</v>
      </c>
      <c r="C286" s="12">
        <v>95</v>
      </c>
    </row>
    <row r="287" spans="1:3" x14ac:dyDescent="0.25">
      <c r="A287">
        <v>400</v>
      </c>
      <c r="B287" t="s">
        <v>401</v>
      </c>
      <c r="C287" s="12">
        <v>62</v>
      </c>
    </row>
    <row r="288" spans="1:3" x14ac:dyDescent="0.25">
      <c r="A288">
        <v>401</v>
      </c>
      <c r="B288" t="s">
        <v>402</v>
      </c>
      <c r="C288" s="12">
        <v>73</v>
      </c>
    </row>
    <row r="289" spans="1:3" x14ac:dyDescent="0.25">
      <c r="A289">
        <v>402</v>
      </c>
      <c r="B289" t="s">
        <v>403</v>
      </c>
      <c r="C289" s="12">
        <v>43</v>
      </c>
    </row>
    <row r="290" spans="1:3" x14ac:dyDescent="0.25">
      <c r="A290">
        <v>403</v>
      </c>
      <c r="B290" t="s">
        <v>404</v>
      </c>
      <c r="C290" s="12">
        <v>70</v>
      </c>
    </row>
    <row r="291" spans="1:3" x14ac:dyDescent="0.25">
      <c r="A291">
        <v>404</v>
      </c>
      <c r="B291" t="s">
        <v>405</v>
      </c>
      <c r="C291" s="12">
        <v>271</v>
      </c>
    </row>
    <row r="292" spans="1:3" x14ac:dyDescent="0.25">
      <c r="A292">
        <v>405</v>
      </c>
      <c r="B292" t="s">
        <v>406</v>
      </c>
      <c r="C292" s="12">
        <v>55</v>
      </c>
    </row>
    <row r="293" spans="1:3" x14ac:dyDescent="0.25">
      <c r="A293">
        <v>406</v>
      </c>
      <c r="B293" t="s">
        <v>407</v>
      </c>
      <c r="C293" s="12">
        <v>35</v>
      </c>
    </row>
    <row r="294" spans="1:3" x14ac:dyDescent="0.25">
      <c r="A294">
        <v>407</v>
      </c>
      <c r="B294" t="s">
        <v>408</v>
      </c>
      <c r="C294" s="12">
        <v>22</v>
      </c>
    </row>
    <row r="295" spans="1:3" x14ac:dyDescent="0.25">
      <c r="A295">
        <v>408</v>
      </c>
      <c r="B295" t="s">
        <v>409</v>
      </c>
      <c r="C295" s="12">
        <v>38</v>
      </c>
    </row>
    <row r="296" spans="1:3" x14ac:dyDescent="0.25">
      <c r="A296">
        <v>409</v>
      </c>
      <c r="B296" t="s">
        <v>410</v>
      </c>
      <c r="C296" s="12">
        <v>15</v>
      </c>
    </row>
    <row r="297" spans="1:3" x14ac:dyDescent="0.25">
      <c r="A297">
        <v>410</v>
      </c>
      <c r="B297" t="s">
        <v>411</v>
      </c>
      <c r="C297" s="12">
        <v>7</v>
      </c>
    </row>
    <row r="298" spans="1:3" x14ac:dyDescent="0.25">
      <c r="A298">
        <v>411</v>
      </c>
      <c r="B298" t="s">
        <v>412</v>
      </c>
      <c r="C298" s="12">
        <v>241</v>
      </c>
    </row>
    <row r="299" spans="1:3" x14ac:dyDescent="0.25">
      <c r="A299">
        <v>412</v>
      </c>
      <c r="B299" t="s">
        <v>413</v>
      </c>
      <c r="C299" s="12">
        <v>55</v>
      </c>
    </row>
    <row r="300" spans="1:3" x14ac:dyDescent="0.25">
      <c r="A300">
        <v>413</v>
      </c>
      <c r="B300" t="s">
        <v>414</v>
      </c>
      <c r="C300" s="12">
        <v>171</v>
      </c>
    </row>
    <row r="301" spans="1:3" x14ac:dyDescent="0.25">
      <c r="A301">
        <v>414</v>
      </c>
      <c r="B301" t="s">
        <v>415</v>
      </c>
      <c r="C301" s="12">
        <v>208</v>
      </c>
    </row>
    <row r="302" spans="1:3" x14ac:dyDescent="0.25">
      <c r="A302">
        <v>415</v>
      </c>
      <c r="B302" t="s">
        <v>416</v>
      </c>
      <c r="C302" s="12">
        <v>21</v>
      </c>
    </row>
    <row r="303" spans="1:3" x14ac:dyDescent="0.25">
      <c r="A303">
        <v>416</v>
      </c>
      <c r="B303" t="s">
        <v>417</v>
      </c>
      <c r="C303" s="12">
        <v>25</v>
      </c>
    </row>
    <row r="304" spans="1:3" x14ac:dyDescent="0.25">
      <c r="A304">
        <v>417</v>
      </c>
      <c r="B304" t="s">
        <v>418</v>
      </c>
      <c r="C304" s="12">
        <v>52</v>
      </c>
    </row>
    <row r="305" spans="1:3" x14ac:dyDescent="0.25">
      <c r="A305">
        <v>418</v>
      </c>
      <c r="B305" t="s">
        <v>419</v>
      </c>
      <c r="C305" s="12">
        <v>104</v>
      </c>
    </row>
    <row r="306" spans="1:3" x14ac:dyDescent="0.25">
      <c r="A306">
        <v>419</v>
      </c>
      <c r="B306" t="s">
        <v>420</v>
      </c>
      <c r="C306" s="12">
        <v>73</v>
      </c>
    </row>
    <row r="307" spans="1:3" x14ac:dyDescent="0.25">
      <c r="A307">
        <v>520</v>
      </c>
      <c r="B307" t="s">
        <v>521</v>
      </c>
      <c r="C307" s="12">
        <v>34</v>
      </c>
    </row>
    <row r="308" spans="1:3" x14ac:dyDescent="0.25">
      <c r="A308">
        <v>521</v>
      </c>
      <c r="B308" t="s">
        <v>522</v>
      </c>
      <c r="C308" s="12">
        <v>56</v>
      </c>
    </row>
    <row r="309" spans="1:3" x14ac:dyDescent="0.25">
      <c r="A309">
        <v>522</v>
      </c>
      <c r="B309" t="s">
        <v>523</v>
      </c>
      <c r="C309" s="12">
        <v>31</v>
      </c>
    </row>
    <row r="310" spans="1:3" x14ac:dyDescent="0.25">
      <c r="A310">
        <v>523</v>
      </c>
      <c r="B310" t="s">
        <v>524</v>
      </c>
      <c r="C310" s="12">
        <v>84</v>
      </c>
    </row>
    <row r="311" spans="1:3" x14ac:dyDescent="0.25">
      <c r="A311">
        <v>524</v>
      </c>
      <c r="B311" t="s">
        <v>525</v>
      </c>
      <c r="C311" s="12">
        <v>130</v>
      </c>
    </row>
    <row r="312" spans="1:3" x14ac:dyDescent="0.25">
      <c r="A312">
        <v>525</v>
      </c>
      <c r="B312" t="s">
        <v>526</v>
      </c>
      <c r="C312" s="12">
        <v>12</v>
      </c>
    </row>
    <row r="313" spans="1:3" x14ac:dyDescent="0.25">
      <c r="A313">
        <v>526</v>
      </c>
      <c r="B313" t="s">
        <v>527</v>
      </c>
      <c r="C313" s="12">
        <v>23</v>
      </c>
    </row>
    <row r="314" spans="1:3" x14ac:dyDescent="0.25">
      <c r="A314">
        <v>527</v>
      </c>
      <c r="B314" t="s">
        <v>528</v>
      </c>
      <c r="C314" s="12">
        <v>158</v>
      </c>
    </row>
    <row r="315" spans="1:3" x14ac:dyDescent="0.25">
      <c r="A315">
        <v>528</v>
      </c>
      <c r="B315" t="s">
        <v>529</v>
      </c>
      <c r="C315" s="12">
        <v>30</v>
      </c>
    </row>
    <row r="316" spans="1:3" x14ac:dyDescent="0.25">
      <c r="A316">
        <v>529</v>
      </c>
      <c r="B316" t="s">
        <v>530</v>
      </c>
      <c r="C316" s="12">
        <v>18</v>
      </c>
    </row>
    <row r="317" spans="1:3" x14ac:dyDescent="0.25">
      <c r="A317">
        <v>530</v>
      </c>
      <c r="B317" t="s">
        <v>531</v>
      </c>
      <c r="C317" s="12">
        <v>29</v>
      </c>
    </row>
    <row r="318" spans="1:3" x14ac:dyDescent="0.25">
      <c r="A318">
        <v>531</v>
      </c>
      <c r="B318" t="s">
        <v>532</v>
      </c>
      <c r="C318" s="12">
        <v>31</v>
      </c>
    </row>
    <row r="319" spans="1:3" x14ac:dyDescent="0.25">
      <c r="A319">
        <v>532</v>
      </c>
      <c r="B319" t="s">
        <v>533</v>
      </c>
      <c r="C319" s="12">
        <v>173</v>
      </c>
    </row>
    <row r="320" spans="1:3" x14ac:dyDescent="0.25">
      <c r="A320">
        <v>533</v>
      </c>
      <c r="B320" t="s">
        <v>534</v>
      </c>
      <c r="C320" s="12">
        <v>17</v>
      </c>
    </row>
    <row r="321" spans="1:3" x14ac:dyDescent="0.25">
      <c r="A321">
        <v>534</v>
      </c>
      <c r="B321" t="s">
        <v>535</v>
      </c>
      <c r="C321" s="12">
        <v>48</v>
      </c>
    </row>
    <row r="322" spans="1:3" x14ac:dyDescent="0.25">
      <c r="A322">
        <v>535</v>
      </c>
      <c r="B322" t="s">
        <v>536</v>
      </c>
      <c r="C322" s="12">
        <v>59</v>
      </c>
    </row>
    <row r="323" spans="1:3" x14ac:dyDescent="0.25">
      <c r="A323">
        <v>536</v>
      </c>
      <c r="B323" t="s">
        <v>537</v>
      </c>
      <c r="C323" s="12">
        <v>39</v>
      </c>
    </row>
    <row r="324" spans="1:3" x14ac:dyDescent="0.25">
      <c r="A324">
        <v>537</v>
      </c>
      <c r="B324" t="s">
        <v>538</v>
      </c>
      <c r="C324" s="12">
        <v>59</v>
      </c>
    </row>
    <row r="325" spans="1:3" x14ac:dyDescent="0.25">
      <c r="A325">
        <v>538</v>
      </c>
      <c r="B325" t="s">
        <v>539</v>
      </c>
      <c r="C325" s="12">
        <v>60</v>
      </c>
    </row>
    <row r="326" spans="1:3" x14ac:dyDescent="0.25">
      <c r="A326">
        <v>539</v>
      </c>
      <c r="B326" t="s">
        <v>540</v>
      </c>
      <c r="C326" s="12">
        <v>20</v>
      </c>
    </row>
    <row r="327" spans="1:3" x14ac:dyDescent="0.25">
      <c r="A327">
        <v>640</v>
      </c>
      <c r="B327" t="s">
        <v>641</v>
      </c>
      <c r="C327" s="12">
        <v>2</v>
      </c>
    </row>
    <row r="328" spans="1:3" x14ac:dyDescent="0.25">
      <c r="A328">
        <v>641</v>
      </c>
      <c r="B328" t="s">
        <v>642</v>
      </c>
      <c r="C328" s="12">
        <v>315</v>
      </c>
    </row>
    <row r="329" spans="1:3" x14ac:dyDescent="0.25">
      <c r="A329">
        <v>642</v>
      </c>
      <c r="B329" t="s">
        <v>643</v>
      </c>
      <c r="C329" s="12">
        <v>2174</v>
      </c>
    </row>
    <row r="330" spans="1:3" x14ac:dyDescent="0.25">
      <c r="A330">
        <v>643</v>
      </c>
      <c r="B330" t="s">
        <v>644</v>
      </c>
      <c r="C330" s="12">
        <v>152</v>
      </c>
    </row>
    <row r="331" spans="1:3" x14ac:dyDescent="0.25">
      <c r="A331">
        <v>644</v>
      </c>
      <c r="B331" t="s">
        <v>645</v>
      </c>
      <c r="C331" s="12">
        <v>1021</v>
      </c>
    </row>
    <row r="332" spans="1:3" x14ac:dyDescent="0.25">
      <c r="A332">
        <v>645</v>
      </c>
      <c r="B332" t="s">
        <v>646</v>
      </c>
      <c r="C332" s="12">
        <v>237</v>
      </c>
    </row>
    <row r="333" spans="1:3" x14ac:dyDescent="0.25">
      <c r="A333">
        <v>646</v>
      </c>
      <c r="B333" t="s">
        <v>647</v>
      </c>
      <c r="C333" s="12">
        <v>27</v>
      </c>
    </row>
    <row r="334" spans="1:3" x14ac:dyDescent="0.25">
      <c r="A334">
        <v>647</v>
      </c>
      <c r="B334" t="s">
        <v>648</v>
      </c>
      <c r="C334" s="12">
        <v>17</v>
      </c>
    </row>
    <row r="335" spans="1:3" x14ac:dyDescent="0.25">
      <c r="A335">
        <v>648</v>
      </c>
      <c r="B335" t="s">
        <v>649</v>
      </c>
      <c r="C335" s="12">
        <v>27</v>
      </c>
    </row>
    <row r="336" spans="1:3" x14ac:dyDescent="0.25">
      <c r="A336">
        <v>649</v>
      </c>
      <c r="B336" t="s">
        <v>650</v>
      </c>
      <c r="C336" s="12">
        <v>82</v>
      </c>
    </row>
    <row r="337" spans="1:3" x14ac:dyDescent="0.25">
      <c r="A337">
        <v>650</v>
      </c>
      <c r="B337" t="s">
        <v>651</v>
      </c>
      <c r="C337" s="12">
        <v>48</v>
      </c>
    </row>
    <row r="338" spans="1:3" x14ac:dyDescent="0.25">
      <c r="A338">
        <v>651</v>
      </c>
      <c r="B338" t="s">
        <v>652</v>
      </c>
      <c r="C338" s="12">
        <v>105</v>
      </c>
    </row>
    <row r="339" spans="1:3" x14ac:dyDescent="0.25">
      <c r="A339">
        <v>652</v>
      </c>
      <c r="B339" t="s">
        <v>653</v>
      </c>
      <c r="C339" s="12">
        <v>28</v>
      </c>
    </row>
    <row r="340" spans="1:3" x14ac:dyDescent="0.25">
      <c r="A340">
        <v>653</v>
      </c>
      <c r="B340" t="s">
        <v>654</v>
      </c>
      <c r="C340" s="12">
        <v>1107</v>
      </c>
    </row>
    <row r="341" spans="1:3" x14ac:dyDescent="0.25">
      <c r="A341">
        <v>654</v>
      </c>
      <c r="B341" t="s">
        <v>655</v>
      </c>
      <c r="C341" s="12">
        <v>1013</v>
      </c>
    </row>
    <row r="342" spans="1:3" x14ac:dyDescent="0.25">
      <c r="A342">
        <v>655</v>
      </c>
      <c r="B342" t="s">
        <v>656</v>
      </c>
      <c r="C342" s="12">
        <v>274</v>
      </c>
    </row>
    <row r="343" spans="1:3" x14ac:dyDescent="0.25">
      <c r="A343">
        <v>656</v>
      </c>
      <c r="B343" t="s">
        <v>657</v>
      </c>
      <c r="C343" s="12">
        <v>87</v>
      </c>
    </row>
    <row r="344" spans="1:3" x14ac:dyDescent="0.25">
      <c r="A344">
        <v>657</v>
      </c>
      <c r="B344" t="s">
        <v>658</v>
      </c>
      <c r="C344" s="12">
        <v>99</v>
      </c>
    </row>
    <row r="345" spans="1:3" x14ac:dyDescent="0.25">
      <c r="A345">
        <v>658</v>
      </c>
      <c r="B345" t="s">
        <v>659</v>
      </c>
      <c r="C345" s="12">
        <v>276</v>
      </c>
    </row>
    <row r="346" spans="1:3" x14ac:dyDescent="0.25">
      <c r="A346">
        <v>659</v>
      </c>
      <c r="B346" t="s">
        <v>660</v>
      </c>
      <c r="C346" s="12">
        <v>21</v>
      </c>
    </row>
    <row r="347" spans="1:3" x14ac:dyDescent="0.25">
      <c r="A347">
        <v>720</v>
      </c>
      <c r="B347" t="s">
        <v>721</v>
      </c>
      <c r="C347" s="12">
        <v>41</v>
      </c>
    </row>
    <row r="348" spans="1:3" x14ac:dyDescent="0.25">
      <c r="A348">
        <v>721</v>
      </c>
      <c r="B348" t="s">
        <v>722</v>
      </c>
      <c r="C348" s="12">
        <v>119</v>
      </c>
    </row>
    <row r="349" spans="1:3" x14ac:dyDescent="0.25">
      <c r="A349">
        <v>722</v>
      </c>
      <c r="B349" t="s">
        <v>723</v>
      </c>
      <c r="C349" s="12">
        <v>153</v>
      </c>
    </row>
    <row r="350" spans="1:3" x14ac:dyDescent="0.25">
      <c r="A350">
        <v>723</v>
      </c>
      <c r="B350" t="s">
        <v>724</v>
      </c>
      <c r="C350" s="12">
        <v>100</v>
      </c>
    </row>
    <row r="351" spans="1:3" x14ac:dyDescent="0.25">
      <c r="A351">
        <v>724</v>
      </c>
      <c r="B351" t="s">
        <v>725</v>
      </c>
      <c r="C351" s="12">
        <v>143</v>
      </c>
    </row>
    <row r="352" spans="1:3" x14ac:dyDescent="0.25">
      <c r="A352">
        <v>725</v>
      </c>
      <c r="B352" t="s">
        <v>726</v>
      </c>
      <c r="C352" s="12">
        <v>140</v>
      </c>
    </row>
    <row r="353" spans="1:3" x14ac:dyDescent="0.25">
      <c r="A353">
        <v>726</v>
      </c>
      <c r="B353" t="s">
        <v>727</v>
      </c>
      <c r="C353" s="12">
        <v>35</v>
      </c>
    </row>
    <row r="354" spans="1:3" x14ac:dyDescent="0.25">
      <c r="A354">
        <v>727</v>
      </c>
      <c r="B354" t="s">
        <v>728</v>
      </c>
      <c r="C354" s="12">
        <v>149</v>
      </c>
    </row>
    <row r="355" spans="1:3" x14ac:dyDescent="0.25">
      <c r="A355">
        <v>728</v>
      </c>
      <c r="B355" t="s">
        <v>729</v>
      </c>
      <c r="C355" s="12">
        <v>130</v>
      </c>
    </row>
    <row r="356" spans="1:3" x14ac:dyDescent="0.25">
      <c r="A356">
        <v>729</v>
      </c>
      <c r="B356" t="s">
        <v>730</v>
      </c>
      <c r="C356" s="12">
        <v>120</v>
      </c>
    </row>
    <row r="357" spans="1:3" x14ac:dyDescent="0.25">
      <c r="A357">
        <v>730</v>
      </c>
      <c r="B357" t="s">
        <v>731</v>
      </c>
      <c r="C357" s="12">
        <v>265</v>
      </c>
    </row>
    <row r="358" spans="1:3" x14ac:dyDescent="0.25">
      <c r="A358">
        <v>731</v>
      </c>
      <c r="B358" t="s">
        <v>732</v>
      </c>
      <c r="C358" s="12">
        <v>71</v>
      </c>
    </row>
    <row r="359" spans="1:3" x14ac:dyDescent="0.25">
      <c r="A359">
        <v>732</v>
      </c>
      <c r="B359" t="s">
        <v>733</v>
      </c>
      <c r="C359" s="12">
        <v>13</v>
      </c>
    </row>
    <row r="360" spans="1:3" x14ac:dyDescent="0.25">
      <c r="A360">
        <v>733</v>
      </c>
      <c r="B360" t="s">
        <v>734</v>
      </c>
      <c r="C360" s="12">
        <v>169</v>
      </c>
    </row>
    <row r="361" spans="1:3" x14ac:dyDescent="0.25">
      <c r="A361">
        <v>734</v>
      </c>
      <c r="B361" t="s">
        <v>735</v>
      </c>
      <c r="C361" s="12">
        <v>57</v>
      </c>
    </row>
    <row r="362" spans="1:3" x14ac:dyDescent="0.25">
      <c r="A362">
        <v>735</v>
      </c>
      <c r="B362" t="s">
        <v>736</v>
      </c>
      <c r="C362" s="12">
        <v>229</v>
      </c>
    </row>
    <row r="363" spans="1:3" x14ac:dyDescent="0.25">
      <c r="A363">
        <v>736</v>
      </c>
      <c r="B363" t="s">
        <v>737</v>
      </c>
      <c r="C363" s="12">
        <v>108</v>
      </c>
    </row>
    <row r="364" spans="1:3" x14ac:dyDescent="0.25">
      <c r="A364">
        <v>737</v>
      </c>
      <c r="B364" t="s">
        <v>738</v>
      </c>
      <c r="C364" s="12">
        <v>108</v>
      </c>
    </row>
    <row r="365" spans="1:3" x14ac:dyDescent="0.25">
      <c r="A365">
        <v>738</v>
      </c>
      <c r="B365" t="s">
        <v>739</v>
      </c>
      <c r="C365" s="12">
        <v>41</v>
      </c>
    </row>
    <row r="366" spans="1:3" x14ac:dyDescent="0.25">
      <c r="A366">
        <v>739</v>
      </c>
      <c r="B366" t="s">
        <v>740</v>
      </c>
      <c r="C366" s="12">
        <v>139</v>
      </c>
    </row>
    <row r="367" spans="1:3" x14ac:dyDescent="0.25">
      <c r="A367">
        <v>740</v>
      </c>
      <c r="B367" t="s">
        <v>741</v>
      </c>
      <c r="C367" s="12">
        <v>19</v>
      </c>
    </row>
    <row r="368" spans="1:3" x14ac:dyDescent="0.25">
      <c r="A368">
        <v>741</v>
      </c>
      <c r="B368" t="s">
        <v>742</v>
      </c>
      <c r="C368" s="12">
        <v>94</v>
      </c>
    </row>
    <row r="369" spans="1:3" x14ac:dyDescent="0.25">
      <c r="A369">
        <v>742</v>
      </c>
      <c r="B369" t="s">
        <v>743</v>
      </c>
      <c r="C369" s="12">
        <v>23</v>
      </c>
    </row>
    <row r="370" spans="1:3" x14ac:dyDescent="0.25">
      <c r="A370">
        <v>743</v>
      </c>
      <c r="B370" t="s">
        <v>744</v>
      </c>
      <c r="C370" s="12">
        <v>15</v>
      </c>
    </row>
    <row r="371" spans="1:3" x14ac:dyDescent="0.25">
      <c r="A371">
        <v>744</v>
      </c>
      <c r="B371" t="s">
        <v>745</v>
      </c>
      <c r="C371" s="12">
        <v>62</v>
      </c>
    </row>
    <row r="372" spans="1:3" x14ac:dyDescent="0.25">
      <c r="A372">
        <v>745</v>
      </c>
      <c r="B372" t="s">
        <v>746</v>
      </c>
      <c r="C372" s="12">
        <v>74</v>
      </c>
    </row>
    <row r="373" spans="1:3" x14ac:dyDescent="0.25">
      <c r="A373">
        <v>746</v>
      </c>
      <c r="B373" t="s">
        <v>747</v>
      </c>
      <c r="C373" s="12">
        <v>97</v>
      </c>
    </row>
    <row r="374" spans="1:3" x14ac:dyDescent="0.25">
      <c r="A374">
        <v>747</v>
      </c>
      <c r="B374" t="s">
        <v>748</v>
      </c>
      <c r="C374" s="12">
        <v>55</v>
      </c>
    </row>
    <row r="375" spans="1:3" x14ac:dyDescent="0.25">
      <c r="A375">
        <v>748</v>
      </c>
      <c r="B375" t="s">
        <v>749</v>
      </c>
      <c r="C375" s="12">
        <v>44</v>
      </c>
    </row>
    <row r="376" spans="1:3" x14ac:dyDescent="0.25">
      <c r="A376">
        <v>749</v>
      </c>
      <c r="B376" t="s">
        <v>750</v>
      </c>
      <c r="C376" s="12">
        <v>110</v>
      </c>
    </row>
    <row r="377" spans="1:3" x14ac:dyDescent="0.25">
      <c r="A377">
        <v>750</v>
      </c>
      <c r="B377" t="s">
        <v>751</v>
      </c>
      <c r="C377" s="12">
        <v>59</v>
      </c>
    </row>
    <row r="378" spans="1:3" x14ac:dyDescent="0.25">
      <c r="A378">
        <v>751</v>
      </c>
      <c r="B378" t="s">
        <v>752</v>
      </c>
      <c r="C378" s="12">
        <v>62</v>
      </c>
    </row>
    <row r="379" spans="1:3" x14ac:dyDescent="0.25">
      <c r="A379">
        <v>752</v>
      </c>
      <c r="B379" t="s">
        <v>753</v>
      </c>
      <c r="C379" s="12">
        <v>105</v>
      </c>
    </row>
    <row r="380" spans="1:3" x14ac:dyDescent="0.25">
      <c r="A380">
        <v>753</v>
      </c>
      <c r="B380" t="s">
        <v>754</v>
      </c>
      <c r="C380" s="12">
        <v>26</v>
      </c>
    </row>
    <row r="381" spans="1:3" x14ac:dyDescent="0.25">
      <c r="A381">
        <v>754</v>
      </c>
      <c r="B381" t="s">
        <v>755</v>
      </c>
      <c r="C381" s="12">
        <v>49</v>
      </c>
    </row>
    <row r="382" spans="1:3" x14ac:dyDescent="0.25">
      <c r="A382">
        <v>755</v>
      </c>
      <c r="B382" t="s">
        <v>756</v>
      </c>
      <c r="C382" s="12">
        <v>68</v>
      </c>
    </row>
    <row r="383" spans="1:3" x14ac:dyDescent="0.25">
      <c r="A383">
        <v>756</v>
      </c>
      <c r="B383" t="s">
        <v>757</v>
      </c>
      <c r="C383" s="12">
        <v>22</v>
      </c>
    </row>
    <row r="384" spans="1:3" x14ac:dyDescent="0.25">
      <c r="A384">
        <v>757</v>
      </c>
      <c r="B384" t="s">
        <v>758</v>
      </c>
      <c r="C384" s="12">
        <v>18</v>
      </c>
    </row>
    <row r="385" spans="1:3" x14ac:dyDescent="0.25">
      <c r="A385">
        <v>758</v>
      </c>
      <c r="B385" t="s">
        <v>759</v>
      </c>
      <c r="C385" s="12">
        <v>19</v>
      </c>
    </row>
    <row r="386" spans="1:3" x14ac:dyDescent="0.25">
      <c r="A386">
        <v>759</v>
      </c>
      <c r="B386" t="s">
        <v>760</v>
      </c>
      <c r="C386" s="12">
        <v>99</v>
      </c>
    </row>
    <row r="387" spans="1:3" x14ac:dyDescent="0.25">
      <c r="A387">
        <v>780</v>
      </c>
      <c r="B387" t="s">
        <v>781</v>
      </c>
      <c r="C387" s="12">
        <v>27</v>
      </c>
    </row>
    <row r="388" spans="1:3" x14ac:dyDescent="0.25">
      <c r="A388">
        <v>781</v>
      </c>
      <c r="B388" t="s">
        <v>782</v>
      </c>
      <c r="C388" s="12">
        <v>25</v>
      </c>
    </row>
    <row r="389" spans="1:3" x14ac:dyDescent="0.25">
      <c r="A389">
        <v>782</v>
      </c>
      <c r="B389" t="s">
        <v>783</v>
      </c>
      <c r="C389" s="12">
        <v>14</v>
      </c>
    </row>
    <row r="390" spans="1:3" x14ac:dyDescent="0.25">
      <c r="A390">
        <v>783</v>
      </c>
      <c r="B390" t="s">
        <v>784</v>
      </c>
      <c r="C390" s="12">
        <v>35</v>
      </c>
    </row>
    <row r="391" spans="1:3" x14ac:dyDescent="0.25">
      <c r="A391">
        <v>784</v>
      </c>
      <c r="B391" t="s">
        <v>785</v>
      </c>
      <c r="C391" s="12">
        <v>10</v>
      </c>
    </row>
    <row r="392" spans="1:3" x14ac:dyDescent="0.25">
      <c r="A392">
        <v>785</v>
      </c>
      <c r="B392" t="s">
        <v>786</v>
      </c>
      <c r="C392" s="12">
        <v>29</v>
      </c>
    </row>
    <row r="393" spans="1:3" x14ac:dyDescent="0.25">
      <c r="A393">
        <v>786</v>
      </c>
      <c r="B393" t="s">
        <v>787</v>
      </c>
      <c r="C393" s="12">
        <v>44</v>
      </c>
    </row>
    <row r="394" spans="1:3" x14ac:dyDescent="0.25">
      <c r="A394">
        <v>787</v>
      </c>
      <c r="B394" t="s">
        <v>788</v>
      </c>
      <c r="C394" s="12">
        <v>17</v>
      </c>
    </row>
    <row r="395" spans="1:3" x14ac:dyDescent="0.25">
      <c r="A395">
        <v>788</v>
      </c>
      <c r="B395" t="s">
        <v>789</v>
      </c>
      <c r="C395" s="12">
        <v>34</v>
      </c>
    </row>
    <row r="396" spans="1:3" x14ac:dyDescent="0.25">
      <c r="A396">
        <v>789</v>
      </c>
      <c r="B396" t="s">
        <v>790</v>
      </c>
      <c r="C396" s="12">
        <v>14</v>
      </c>
    </row>
    <row r="397" spans="1:3" x14ac:dyDescent="0.25">
      <c r="A397">
        <v>790</v>
      </c>
      <c r="B397" t="s">
        <v>791</v>
      </c>
      <c r="C397" s="12">
        <v>156</v>
      </c>
    </row>
    <row r="398" spans="1:3" x14ac:dyDescent="0.25">
      <c r="A398">
        <v>791</v>
      </c>
      <c r="B398" t="s">
        <v>792</v>
      </c>
      <c r="C398" s="12">
        <v>128</v>
      </c>
    </row>
    <row r="399" spans="1:3" x14ac:dyDescent="0.25">
      <c r="A399">
        <v>792</v>
      </c>
      <c r="B399" t="s">
        <v>793</v>
      </c>
      <c r="C399" s="12">
        <v>60</v>
      </c>
    </row>
    <row r="400" spans="1:3" x14ac:dyDescent="0.25">
      <c r="A400">
        <v>793</v>
      </c>
      <c r="B400" t="s">
        <v>794</v>
      </c>
      <c r="C400" s="12">
        <v>32</v>
      </c>
    </row>
    <row r="401" spans="1:3" x14ac:dyDescent="0.25">
      <c r="A401">
        <v>794</v>
      </c>
      <c r="B401" t="s">
        <v>795</v>
      </c>
      <c r="C401" s="12">
        <v>53</v>
      </c>
    </row>
    <row r="402" spans="1:3" x14ac:dyDescent="0.25">
      <c r="A402">
        <v>795</v>
      </c>
      <c r="B402" t="s">
        <v>796</v>
      </c>
      <c r="C402" s="12">
        <v>184</v>
      </c>
    </row>
    <row r="403" spans="1:3" x14ac:dyDescent="0.25">
      <c r="A403">
        <v>796</v>
      </c>
      <c r="B403" t="s">
        <v>797</v>
      </c>
      <c r="C403" s="12">
        <v>90</v>
      </c>
    </row>
    <row r="404" spans="1:3" x14ac:dyDescent="0.25">
      <c r="A404">
        <v>797</v>
      </c>
      <c r="B404" t="s">
        <v>798</v>
      </c>
      <c r="C404" s="12">
        <v>71</v>
      </c>
    </row>
    <row r="405" spans="1:3" x14ac:dyDescent="0.25">
      <c r="A405">
        <v>798</v>
      </c>
      <c r="B405" t="s">
        <v>799</v>
      </c>
      <c r="C405" s="12">
        <v>87</v>
      </c>
    </row>
    <row r="406" spans="1:3" x14ac:dyDescent="0.25">
      <c r="A406">
        <v>799</v>
      </c>
      <c r="B406" t="s">
        <v>800</v>
      </c>
      <c r="C406" s="12">
        <v>28</v>
      </c>
    </row>
    <row r="407" spans="1:3" x14ac:dyDescent="0.25">
      <c r="A407">
        <v>800</v>
      </c>
      <c r="B407" t="s">
        <v>801</v>
      </c>
      <c r="C407" s="12">
        <v>56</v>
      </c>
    </row>
    <row r="408" spans="1:3" x14ac:dyDescent="0.25">
      <c r="A408">
        <v>801</v>
      </c>
      <c r="B408" t="s">
        <v>802</v>
      </c>
      <c r="C408" s="12">
        <v>51</v>
      </c>
    </row>
    <row r="409" spans="1:3" x14ac:dyDescent="0.25">
      <c r="A409">
        <v>802</v>
      </c>
      <c r="B409" t="s">
        <v>803</v>
      </c>
      <c r="C409" s="12">
        <v>75</v>
      </c>
    </row>
    <row r="410" spans="1:3" x14ac:dyDescent="0.25">
      <c r="A410">
        <v>803</v>
      </c>
      <c r="B410" t="s">
        <v>804</v>
      </c>
      <c r="C410" s="12">
        <v>38</v>
      </c>
    </row>
    <row r="411" spans="1:3" x14ac:dyDescent="0.25">
      <c r="A411">
        <v>804</v>
      </c>
      <c r="B411" t="s">
        <v>805</v>
      </c>
      <c r="C411" s="12">
        <v>18</v>
      </c>
    </row>
    <row r="412" spans="1:3" x14ac:dyDescent="0.25">
      <c r="A412">
        <v>805</v>
      </c>
      <c r="B412" t="s">
        <v>806</v>
      </c>
      <c r="C412" s="12">
        <v>54</v>
      </c>
    </row>
    <row r="413" spans="1:3" x14ac:dyDescent="0.25">
      <c r="A413">
        <v>806</v>
      </c>
      <c r="B413" t="s">
        <v>807</v>
      </c>
      <c r="C413" s="12">
        <v>71</v>
      </c>
    </row>
    <row r="414" spans="1:3" x14ac:dyDescent="0.25">
      <c r="A414">
        <v>807</v>
      </c>
      <c r="B414" t="s">
        <v>808</v>
      </c>
      <c r="C414" s="12">
        <v>57</v>
      </c>
    </row>
    <row r="415" spans="1:3" x14ac:dyDescent="0.25">
      <c r="A415">
        <v>808</v>
      </c>
      <c r="B415" t="s">
        <v>809</v>
      </c>
      <c r="C415" s="12">
        <v>43</v>
      </c>
    </row>
    <row r="416" spans="1:3" x14ac:dyDescent="0.25">
      <c r="A416">
        <v>809</v>
      </c>
      <c r="B416" t="s">
        <v>810</v>
      </c>
      <c r="C416" s="12">
        <v>52</v>
      </c>
    </row>
    <row r="417" spans="1:3" x14ac:dyDescent="0.25">
      <c r="A417">
        <v>810</v>
      </c>
      <c r="B417" t="s">
        <v>811</v>
      </c>
      <c r="C417" s="12">
        <v>27</v>
      </c>
    </row>
    <row r="418" spans="1:3" x14ac:dyDescent="0.25">
      <c r="A418">
        <v>811</v>
      </c>
      <c r="B418" t="s">
        <v>812</v>
      </c>
      <c r="C418" s="12">
        <v>12</v>
      </c>
    </row>
    <row r="419" spans="1:3" x14ac:dyDescent="0.25">
      <c r="A419">
        <v>812</v>
      </c>
      <c r="B419" t="s">
        <v>813</v>
      </c>
      <c r="C419" s="12">
        <v>33</v>
      </c>
    </row>
    <row r="420" spans="1:3" x14ac:dyDescent="0.25">
      <c r="A420">
        <v>813</v>
      </c>
      <c r="B420" t="s">
        <v>814</v>
      </c>
      <c r="C420" s="12">
        <v>96</v>
      </c>
    </row>
    <row r="421" spans="1:3" x14ac:dyDescent="0.25">
      <c r="A421">
        <v>814</v>
      </c>
      <c r="B421" t="s">
        <v>815</v>
      </c>
      <c r="C421" s="12">
        <v>28</v>
      </c>
    </row>
    <row r="422" spans="1:3" x14ac:dyDescent="0.25">
      <c r="A422">
        <v>815</v>
      </c>
      <c r="B422" t="s">
        <v>816</v>
      </c>
      <c r="C422" s="12">
        <v>43</v>
      </c>
    </row>
    <row r="423" spans="1:3" x14ac:dyDescent="0.25">
      <c r="A423">
        <v>816</v>
      </c>
      <c r="B423" t="s">
        <v>817</v>
      </c>
      <c r="C423" s="12">
        <v>205</v>
      </c>
    </row>
    <row r="424" spans="1:3" x14ac:dyDescent="0.25">
      <c r="A424">
        <v>817</v>
      </c>
      <c r="B424" t="s">
        <v>818</v>
      </c>
      <c r="C424" s="12">
        <v>23</v>
      </c>
    </row>
    <row r="425" spans="1:3" x14ac:dyDescent="0.25">
      <c r="A425">
        <v>818</v>
      </c>
      <c r="B425" t="s">
        <v>819</v>
      </c>
      <c r="C425" s="12">
        <v>19</v>
      </c>
    </row>
    <row r="426" spans="1:3" x14ac:dyDescent="0.25">
      <c r="A426">
        <v>819</v>
      </c>
      <c r="B426" t="s">
        <v>820</v>
      </c>
      <c r="C426" s="12">
        <v>14</v>
      </c>
    </row>
    <row r="427" spans="1:3" x14ac:dyDescent="0.25">
      <c r="A427">
        <v>820</v>
      </c>
      <c r="B427" t="s">
        <v>821</v>
      </c>
      <c r="C427" s="12">
        <v>38</v>
      </c>
    </row>
    <row r="428" spans="1:3" x14ac:dyDescent="0.25">
      <c r="A428">
        <v>821</v>
      </c>
      <c r="B428" t="s">
        <v>822</v>
      </c>
      <c r="C428" s="12">
        <v>78</v>
      </c>
    </row>
    <row r="429" spans="1:3" x14ac:dyDescent="0.25">
      <c r="A429">
        <v>822</v>
      </c>
      <c r="B429" t="s">
        <v>823</v>
      </c>
      <c r="C429" s="12">
        <v>69</v>
      </c>
    </row>
    <row r="430" spans="1:3" x14ac:dyDescent="0.25">
      <c r="A430">
        <v>823</v>
      </c>
      <c r="B430" t="s">
        <v>824</v>
      </c>
      <c r="C430" s="12">
        <v>33</v>
      </c>
    </row>
    <row r="431" spans="1:3" x14ac:dyDescent="0.25">
      <c r="A431">
        <v>824</v>
      </c>
      <c r="B431" t="s">
        <v>825</v>
      </c>
      <c r="C431" s="12">
        <v>54</v>
      </c>
    </row>
    <row r="432" spans="1:3" x14ac:dyDescent="0.25">
      <c r="A432">
        <v>825</v>
      </c>
      <c r="B432" t="s">
        <v>826</v>
      </c>
      <c r="C432" s="12">
        <v>99</v>
      </c>
    </row>
    <row r="433" spans="1:3" x14ac:dyDescent="0.25">
      <c r="A433">
        <v>826</v>
      </c>
      <c r="B433" t="s">
        <v>827</v>
      </c>
      <c r="C433" s="12">
        <v>49</v>
      </c>
    </row>
    <row r="434" spans="1:3" x14ac:dyDescent="0.25">
      <c r="A434">
        <v>827</v>
      </c>
      <c r="B434" t="s">
        <v>828</v>
      </c>
      <c r="C434" s="12">
        <v>11</v>
      </c>
    </row>
    <row r="435" spans="1:3" x14ac:dyDescent="0.25">
      <c r="A435">
        <v>828</v>
      </c>
      <c r="B435" t="s">
        <v>829</v>
      </c>
      <c r="C435" s="12">
        <v>38</v>
      </c>
    </row>
    <row r="436" spans="1:3" x14ac:dyDescent="0.25">
      <c r="A436">
        <v>829</v>
      </c>
      <c r="B436" t="s">
        <v>830</v>
      </c>
      <c r="C436" s="12">
        <v>16</v>
      </c>
    </row>
    <row r="437" spans="1:3" x14ac:dyDescent="0.25">
      <c r="A437">
        <v>830</v>
      </c>
      <c r="B437" t="s">
        <v>831</v>
      </c>
      <c r="C437" s="12">
        <v>32</v>
      </c>
    </row>
    <row r="438" spans="1:3" x14ac:dyDescent="0.25">
      <c r="A438">
        <v>831</v>
      </c>
      <c r="B438" t="s">
        <v>832</v>
      </c>
      <c r="C438" s="12">
        <v>20</v>
      </c>
    </row>
    <row r="439" spans="1:3" x14ac:dyDescent="0.25">
      <c r="A439">
        <v>832</v>
      </c>
      <c r="B439" t="s">
        <v>833</v>
      </c>
      <c r="C439" s="12">
        <v>154</v>
      </c>
    </row>
    <row r="440" spans="1:3" x14ac:dyDescent="0.25">
      <c r="A440">
        <v>833</v>
      </c>
      <c r="B440" t="s">
        <v>834</v>
      </c>
      <c r="C440" s="12">
        <v>41</v>
      </c>
    </row>
    <row r="441" spans="1:3" x14ac:dyDescent="0.25">
      <c r="A441">
        <v>834</v>
      </c>
      <c r="B441" t="s">
        <v>835</v>
      </c>
      <c r="C441" s="12">
        <v>75</v>
      </c>
    </row>
    <row r="442" spans="1:3" x14ac:dyDescent="0.25">
      <c r="A442">
        <v>835</v>
      </c>
      <c r="B442" t="s">
        <v>836</v>
      </c>
      <c r="C442" s="12">
        <v>40</v>
      </c>
    </row>
    <row r="443" spans="1:3" x14ac:dyDescent="0.25">
      <c r="A443">
        <v>836</v>
      </c>
      <c r="B443" t="s">
        <v>837</v>
      </c>
      <c r="C443" s="12">
        <v>46</v>
      </c>
    </row>
    <row r="444" spans="1:3" x14ac:dyDescent="0.25">
      <c r="A444">
        <v>837</v>
      </c>
      <c r="B444" t="s">
        <v>838</v>
      </c>
      <c r="C444" s="12">
        <v>62</v>
      </c>
    </row>
    <row r="445" spans="1:3" x14ac:dyDescent="0.25">
      <c r="A445">
        <v>838</v>
      </c>
      <c r="B445" t="s">
        <v>839</v>
      </c>
      <c r="C445" s="12">
        <v>61</v>
      </c>
    </row>
    <row r="446" spans="1:3" x14ac:dyDescent="0.25">
      <c r="A446">
        <v>839</v>
      </c>
      <c r="B446" t="s">
        <v>840</v>
      </c>
      <c r="C446" s="12">
        <v>96</v>
      </c>
    </row>
    <row r="447" spans="1:3" x14ac:dyDescent="0.25">
      <c r="A447">
        <v>840</v>
      </c>
      <c r="B447" t="s">
        <v>841</v>
      </c>
      <c r="C447" s="12">
        <v>190</v>
      </c>
    </row>
    <row r="448" spans="1:3" x14ac:dyDescent="0.25">
      <c r="A448">
        <v>841</v>
      </c>
      <c r="B448" t="s">
        <v>842</v>
      </c>
      <c r="C448" s="12">
        <v>94</v>
      </c>
    </row>
    <row r="449" spans="1:3" x14ac:dyDescent="0.25">
      <c r="A449">
        <v>842</v>
      </c>
      <c r="B449" t="s">
        <v>843</v>
      </c>
      <c r="C449" s="12">
        <v>39</v>
      </c>
    </row>
    <row r="450" spans="1:3" x14ac:dyDescent="0.25">
      <c r="A450">
        <v>843</v>
      </c>
      <c r="B450" t="s">
        <v>844</v>
      </c>
      <c r="C450" s="12">
        <v>127</v>
      </c>
    </row>
    <row r="451" spans="1:3" x14ac:dyDescent="0.25">
      <c r="A451">
        <v>844</v>
      </c>
      <c r="B451" t="s">
        <v>845</v>
      </c>
      <c r="C451" s="12">
        <v>159</v>
      </c>
    </row>
    <row r="452" spans="1:3" x14ac:dyDescent="0.25">
      <c r="A452">
        <v>845</v>
      </c>
      <c r="B452" t="s">
        <v>846</v>
      </c>
      <c r="C452" s="12">
        <v>177</v>
      </c>
    </row>
    <row r="453" spans="1:3" x14ac:dyDescent="0.25">
      <c r="A453">
        <v>846</v>
      </c>
      <c r="B453" t="s">
        <v>847</v>
      </c>
      <c r="C453" s="12">
        <v>47</v>
      </c>
    </row>
    <row r="454" spans="1:3" x14ac:dyDescent="0.25">
      <c r="A454">
        <v>847</v>
      </c>
      <c r="B454" t="s">
        <v>848</v>
      </c>
      <c r="C454" s="12">
        <v>1</v>
      </c>
    </row>
    <row r="455" spans="1:3" x14ac:dyDescent="0.25">
      <c r="A455">
        <v>848</v>
      </c>
      <c r="B455" t="s">
        <v>849</v>
      </c>
      <c r="C455" s="12">
        <v>16</v>
      </c>
    </row>
    <row r="456" spans="1:3" x14ac:dyDescent="0.25">
      <c r="A456">
        <v>849</v>
      </c>
      <c r="B456" t="s">
        <v>850</v>
      </c>
      <c r="C456" s="12">
        <v>115</v>
      </c>
    </row>
    <row r="457" spans="1:3" x14ac:dyDescent="0.25">
      <c r="A457">
        <v>850</v>
      </c>
      <c r="B457" t="s">
        <v>851</v>
      </c>
      <c r="C457" s="12">
        <v>133</v>
      </c>
    </row>
    <row r="458" spans="1:3" x14ac:dyDescent="0.25">
      <c r="A458">
        <v>851</v>
      </c>
      <c r="B458" t="s">
        <v>852</v>
      </c>
      <c r="C458" s="12">
        <v>70</v>
      </c>
    </row>
    <row r="459" spans="1:3" x14ac:dyDescent="0.25">
      <c r="A459">
        <v>852</v>
      </c>
      <c r="B459" t="s">
        <v>853</v>
      </c>
      <c r="C459" s="12">
        <v>62</v>
      </c>
    </row>
    <row r="460" spans="1:3" x14ac:dyDescent="0.25">
      <c r="A460">
        <v>853</v>
      </c>
      <c r="B460" t="s">
        <v>854</v>
      </c>
      <c r="C460" s="12">
        <v>10</v>
      </c>
    </row>
    <row r="461" spans="1:3" x14ac:dyDescent="0.25">
      <c r="A461">
        <v>854</v>
      </c>
      <c r="B461" t="s">
        <v>855</v>
      </c>
      <c r="C461" s="12">
        <v>499</v>
      </c>
    </row>
    <row r="462" spans="1:3" x14ac:dyDescent="0.25">
      <c r="A462">
        <v>855</v>
      </c>
      <c r="B462" t="s">
        <v>856</v>
      </c>
      <c r="C462" s="12">
        <v>47</v>
      </c>
    </row>
    <row r="463" spans="1:3" x14ac:dyDescent="0.25">
      <c r="A463">
        <v>856</v>
      </c>
      <c r="B463" t="s">
        <v>857</v>
      </c>
      <c r="C463" s="12">
        <v>28</v>
      </c>
    </row>
    <row r="464" spans="1:3" x14ac:dyDescent="0.25">
      <c r="A464">
        <v>857</v>
      </c>
      <c r="B464" t="s">
        <v>858</v>
      </c>
      <c r="C464" s="12">
        <v>24</v>
      </c>
    </row>
    <row r="465" spans="1:3" x14ac:dyDescent="0.25">
      <c r="A465">
        <v>858</v>
      </c>
      <c r="B465" t="s">
        <v>859</v>
      </c>
      <c r="C465" s="12">
        <v>76</v>
      </c>
    </row>
    <row r="466" spans="1:3" x14ac:dyDescent="0.25">
      <c r="A466">
        <v>859</v>
      </c>
      <c r="B466" t="s">
        <v>860</v>
      </c>
      <c r="C466" s="12">
        <v>98</v>
      </c>
    </row>
    <row r="467" spans="1:3" x14ac:dyDescent="0.25">
      <c r="A467">
        <v>1020</v>
      </c>
      <c r="B467" t="s">
        <v>1021</v>
      </c>
      <c r="C467" s="12">
        <v>30</v>
      </c>
    </row>
    <row r="468" spans="1:3" x14ac:dyDescent="0.25">
      <c r="A468">
        <v>1021</v>
      </c>
      <c r="B468" t="s">
        <v>1022</v>
      </c>
      <c r="C468" s="12">
        <v>478</v>
      </c>
    </row>
    <row r="469" spans="1:3" x14ac:dyDescent="0.25">
      <c r="A469">
        <v>1022</v>
      </c>
      <c r="B469" t="s">
        <v>1023</v>
      </c>
      <c r="C469" s="12">
        <v>74</v>
      </c>
    </row>
    <row r="470" spans="1:3" x14ac:dyDescent="0.25">
      <c r="A470">
        <v>1023</v>
      </c>
      <c r="B470" t="s">
        <v>1024</v>
      </c>
      <c r="C470" s="12">
        <v>131</v>
      </c>
    </row>
    <row r="471" spans="1:3" x14ac:dyDescent="0.25">
      <c r="A471">
        <v>1024</v>
      </c>
      <c r="B471" t="s">
        <v>1025</v>
      </c>
      <c r="C471" s="12">
        <v>61</v>
      </c>
    </row>
    <row r="472" spans="1:3" x14ac:dyDescent="0.25">
      <c r="A472">
        <v>1025</v>
      </c>
      <c r="B472" t="s">
        <v>1026</v>
      </c>
      <c r="C472" s="12">
        <v>1071</v>
      </c>
    </row>
    <row r="473" spans="1:3" x14ac:dyDescent="0.25">
      <c r="A473">
        <v>1026</v>
      </c>
      <c r="B473" t="s">
        <v>1027</v>
      </c>
      <c r="C473" s="12">
        <v>122</v>
      </c>
    </row>
    <row r="474" spans="1:3" x14ac:dyDescent="0.25">
      <c r="A474">
        <v>1027</v>
      </c>
      <c r="B474" t="s">
        <v>1028</v>
      </c>
      <c r="C474" s="12">
        <v>111</v>
      </c>
    </row>
    <row r="475" spans="1:3" x14ac:dyDescent="0.25">
      <c r="A475">
        <v>1028</v>
      </c>
      <c r="B475" t="s">
        <v>1029</v>
      </c>
      <c r="C475" s="12">
        <v>255</v>
      </c>
    </row>
    <row r="476" spans="1:3" x14ac:dyDescent="0.25">
      <c r="A476">
        <v>1029</v>
      </c>
      <c r="B476" t="s">
        <v>1030</v>
      </c>
      <c r="C476" s="12">
        <v>141</v>
      </c>
    </row>
    <row r="477" spans="1:3" x14ac:dyDescent="0.25">
      <c r="A477">
        <v>1030</v>
      </c>
      <c r="B477" t="s">
        <v>1031</v>
      </c>
      <c r="C477" s="12">
        <v>159</v>
      </c>
    </row>
    <row r="478" spans="1:3" x14ac:dyDescent="0.25">
      <c r="A478">
        <v>1031</v>
      </c>
      <c r="B478" t="s">
        <v>1032</v>
      </c>
      <c r="C478" s="12">
        <v>99</v>
      </c>
    </row>
    <row r="479" spans="1:3" x14ac:dyDescent="0.25">
      <c r="A479">
        <v>1032</v>
      </c>
      <c r="B479" t="s">
        <v>1033</v>
      </c>
      <c r="C479" s="12">
        <v>96</v>
      </c>
    </row>
    <row r="480" spans="1:3" x14ac:dyDescent="0.25">
      <c r="A480">
        <v>1033</v>
      </c>
      <c r="B480" t="s">
        <v>1034</v>
      </c>
      <c r="C480" s="12">
        <v>27</v>
      </c>
    </row>
    <row r="481" spans="1:3" x14ac:dyDescent="0.25">
      <c r="A481">
        <v>1034</v>
      </c>
      <c r="B481" t="s">
        <v>1035</v>
      </c>
      <c r="C481" s="12">
        <v>166</v>
      </c>
    </row>
    <row r="482" spans="1:3" x14ac:dyDescent="0.25">
      <c r="A482">
        <v>1035</v>
      </c>
      <c r="B482" t="s">
        <v>1036</v>
      </c>
      <c r="C482" s="12">
        <v>76</v>
      </c>
    </row>
    <row r="483" spans="1:3" x14ac:dyDescent="0.25">
      <c r="A483">
        <v>1036</v>
      </c>
      <c r="B483" t="s">
        <v>1037</v>
      </c>
      <c r="C483" s="12">
        <v>211</v>
      </c>
    </row>
    <row r="484" spans="1:3" x14ac:dyDescent="0.25">
      <c r="A484">
        <v>1037</v>
      </c>
      <c r="B484" t="s">
        <v>1038</v>
      </c>
      <c r="C484" s="12">
        <v>21</v>
      </c>
    </row>
    <row r="485" spans="1:3" x14ac:dyDescent="0.25">
      <c r="A485">
        <v>1038</v>
      </c>
      <c r="B485" t="s">
        <v>1039</v>
      </c>
      <c r="C485" s="12">
        <v>61</v>
      </c>
    </row>
    <row r="486" spans="1:3" x14ac:dyDescent="0.25">
      <c r="A486">
        <v>1039</v>
      </c>
      <c r="B486" t="s">
        <v>1040</v>
      </c>
      <c r="C486" s="12">
        <v>30</v>
      </c>
    </row>
    <row r="487" spans="1:3" x14ac:dyDescent="0.25">
      <c r="A487">
        <v>1184</v>
      </c>
      <c r="B487" t="s">
        <v>1185</v>
      </c>
      <c r="C487" s="12">
        <v>375</v>
      </c>
    </row>
    <row r="488" spans="1:3" x14ac:dyDescent="0.25">
      <c r="A488">
        <v>1185</v>
      </c>
      <c r="B488" t="s">
        <v>1186</v>
      </c>
      <c r="C488" s="12">
        <v>111</v>
      </c>
    </row>
    <row r="489" spans="1:3" x14ac:dyDescent="0.25">
      <c r="A489">
        <v>1186</v>
      </c>
      <c r="B489" t="s">
        <v>1187</v>
      </c>
      <c r="C489" s="12">
        <v>123</v>
      </c>
    </row>
    <row r="490" spans="1:3" x14ac:dyDescent="0.25">
      <c r="A490">
        <v>1187</v>
      </c>
      <c r="B490" t="s">
        <v>1188</v>
      </c>
      <c r="C490" s="12">
        <v>70</v>
      </c>
    </row>
    <row r="491" spans="1:3" x14ac:dyDescent="0.25">
      <c r="A491">
        <v>1188</v>
      </c>
      <c r="B491" t="s">
        <v>1189</v>
      </c>
      <c r="C491" s="12">
        <v>85</v>
      </c>
    </row>
    <row r="492" spans="1:3" x14ac:dyDescent="0.25">
      <c r="A492">
        <v>1189</v>
      </c>
      <c r="B492" t="s">
        <v>1190</v>
      </c>
      <c r="C492" s="12">
        <v>86</v>
      </c>
    </row>
    <row r="493" spans="1:3" x14ac:dyDescent="0.25">
      <c r="A493">
        <v>1190</v>
      </c>
      <c r="B493" t="s">
        <v>1191</v>
      </c>
      <c r="C493" s="12">
        <v>13</v>
      </c>
    </row>
    <row r="494" spans="1:3" x14ac:dyDescent="0.25">
      <c r="A494">
        <v>1191</v>
      </c>
      <c r="B494" t="s">
        <v>1192</v>
      </c>
      <c r="C494" s="12">
        <v>33</v>
      </c>
    </row>
    <row r="495" spans="1:3" x14ac:dyDescent="0.25">
      <c r="A495">
        <v>1192</v>
      </c>
      <c r="B495" t="s">
        <v>1193</v>
      </c>
      <c r="C495" s="12">
        <v>15</v>
      </c>
    </row>
    <row r="496" spans="1:3" x14ac:dyDescent="0.25">
      <c r="A496">
        <v>1193</v>
      </c>
      <c r="B496" t="s">
        <v>1194</v>
      </c>
      <c r="C496" s="12">
        <v>273</v>
      </c>
    </row>
    <row r="497" spans="1:3" x14ac:dyDescent="0.25">
      <c r="A497">
        <v>1194</v>
      </c>
      <c r="B497" t="s">
        <v>1195</v>
      </c>
      <c r="C497" s="12">
        <v>714</v>
      </c>
    </row>
    <row r="498" spans="1:3" x14ac:dyDescent="0.25">
      <c r="A498">
        <v>1195</v>
      </c>
      <c r="B498" t="s">
        <v>1196</v>
      </c>
      <c r="C498" s="12">
        <v>170</v>
      </c>
    </row>
    <row r="499" spans="1:3" x14ac:dyDescent="0.25">
      <c r="A499">
        <v>1196</v>
      </c>
      <c r="B499" t="s">
        <v>1197</v>
      </c>
      <c r="C499" s="12">
        <v>512</v>
      </c>
    </row>
    <row r="500" spans="1:3" x14ac:dyDescent="0.25">
      <c r="A500">
        <v>1197</v>
      </c>
      <c r="B500" t="s">
        <v>1198</v>
      </c>
      <c r="C500" s="12">
        <v>314</v>
      </c>
    </row>
    <row r="501" spans="1:3" x14ac:dyDescent="0.25">
      <c r="A501">
        <v>1198</v>
      </c>
      <c r="B501" t="s">
        <v>1199</v>
      </c>
      <c r="C501" s="12">
        <v>167</v>
      </c>
    </row>
    <row r="502" spans="1:3" x14ac:dyDescent="0.25">
      <c r="A502">
        <v>1199</v>
      </c>
      <c r="B502" t="s">
        <v>1200</v>
      </c>
      <c r="C502" s="12">
        <v>9</v>
      </c>
    </row>
    <row r="503" spans="1:3" x14ac:dyDescent="0.25">
      <c r="A503">
        <v>1200</v>
      </c>
      <c r="B503" t="s">
        <v>1201</v>
      </c>
      <c r="C503" s="12">
        <v>103</v>
      </c>
    </row>
    <row r="504" spans="1:3" x14ac:dyDescent="0.25">
      <c r="A504">
        <v>1201</v>
      </c>
      <c r="B504" t="s">
        <v>1202</v>
      </c>
      <c r="C504" s="12">
        <v>111</v>
      </c>
    </row>
    <row r="505" spans="1:3" x14ac:dyDescent="0.25">
      <c r="A505">
        <v>1202</v>
      </c>
      <c r="B505" t="s">
        <v>1203</v>
      </c>
      <c r="C505" s="12">
        <v>271</v>
      </c>
    </row>
    <row r="506" spans="1:3" x14ac:dyDescent="0.25">
      <c r="A506">
        <v>1203</v>
      </c>
      <c r="B506" t="s">
        <v>1204</v>
      </c>
      <c r="C506" s="12">
        <v>101</v>
      </c>
    </row>
    <row r="507" spans="1:3" x14ac:dyDescent="0.25">
      <c r="A507">
        <v>1204</v>
      </c>
      <c r="B507" t="s">
        <v>1205</v>
      </c>
      <c r="C507" s="12">
        <v>57</v>
      </c>
    </row>
    <row r="508" spans="1:3" x14ac:dyDescent="0.25">
      <c r="A508">
        <v>1205</v>
      </c>
      <c r="B508" t="s">
        <v>1206</v>
      </c>
      <c r="C508" s="12">
        <v>62</v>
      </c>
    </row>
    <row r="509" spans="1:3" x14ac:dyDescent="0.25">
      <c r="A509">
        <v>1206</v>
      </c>
      <c r="B509" t="s">
        <v>1207</v>
      </c>
      <c r="C509" s="12">
        <v>32</v>
      </c>
    </row>
    <row r="510" spans="1:3" x14ac:dyDescent="0.25">
      <c r="A510">
        <v>1207</v>
      </c>
      <c r="B510" t="s">
        <v>1208</v>
      </c>
      <c r="C510" s="12">
        <v>141</v>
      </c>
    </row>
    <row r="511" spans="1:3" x14ac:dyDescent="0.25">
      <c r="A511">
        <v>1208</v>
      </c>
      <c r="B511" t="s">
        <v>1209</v>
      </c>
      <c r="C511" s="12">
        <v>75</v>
      </c>
    </row>
    <row r="512" spans="1:3" x14ac:dyDescent="0.25">
      <c r="A512">
        <v>1209</v>
      </c>
      <c r="B512" t="s">
        <v>1210</v>
      </c>
      <c r="C512" s="12">
        <v>46</v>
      </c>
    </row>
    <row r="513" spans="1:3" x14ac:dyDescent="0.25">
      <c r="A513">
        <v>1210</v>
      </c>
      <c r="B513" t="s">
        <v>1211</v>
      </c>
      <c r="C513" s="12">
        <v>103</v>
      </c>
    </row>
    <row r="514" spans="1:3" x14ac:dyDescent="0.25">
      <c r="A514">
        <v>1211</v>
      </c>
      <c r="B514" t="s">
        <v>1212</v>
      </c>
      <c r="C514" s="12">
        <v>6</v>
      </c>
    </row>
    <row r="515" spans="1:3" x14ac:dyDescent="0.25">
      <c r="A515">
        <v>1212</v>
      </c>
      <c r="B515" t="s">
        <v>1213</v>
      </c>
      <c r="C515" s="12">
        <v>83</v>
      </c>
    </row>
    <row r="516" spans="1:3" x14ac:dyDescent="0.25">
      <c r="A516">
        <v>1213</v>
      </c>
      <c r="B516" t="s">
        <v>1214</v>
      </c>
      <c r="C516" s="12">
        <v>108</v>
      </c>
    </row>
    <row r="517" spans="1:3" x14ac:dyDescent="0.25">
      <c r="A517">
        <v>1214</v>
      </c>
      <c r="B517" t="s">
        <v>1215</v>
      </c>
      <c r="C517" s="12">
        <v>25</v>
      </c>
    </row>
    <row r="518" spans="1:3" x14ac:dyDescent="0.25">
      <c r="A518">
        <v>1215</v>
      </c>
      <c r="B518" t="s">
        <v>1216</v>
      </c>
      <c r="C518" s="12">
        <v>549</v>
      </c>
    </row>
    <row r="519" spans="1:3" x14ac:dyDescent="0.25">
      <c r="A519">
        <v>1216</v>
      </c>
      <c r="B519" t="s">
        <v>1217</v>
      </c>
      <c r="C519" s="12">
        <v>222</v>
      </c>
    </row>
    <row r="520" spans="1:3" x14ac:dyDescent="0.25">
      <c r="A520">
        <v>1217</v>
      </c>
      <c r="B520" t="s">
        <v>1218</v>
      </c>
      <c r="C520" s="12">
        <v>183</v>
      </c>
    </row>
    <row r="521" spans="1:3" x14ac:dyDescent="0.25">
      <c r="A521">
        <v>1218</v>
      </c>
      <c r="B521" t="s">
        <v>1219</v>
      </c>
      <c r="C521" s="12">
        <v>89</v>
      </c>
    </row>
    <row r="522" spans="1:3" x14ac:dyDescent="0.25">
      <c r="A522">
        <v>1219</v>
      </c>
      <c r="B522" t="s">
        <v>1220</v>
      </c>
      <c r="C522" s="12">
        <v>253</v>
      </c>
    </row>
    <row r="523" spans="1:3" x14ac:dyDescent="0.25">
      <c r="A523">
        <v>1220</v>
      </c>
      <c r="B523" t="s">
        <v>1221</v>
      </c>
      <c r="C523" s="12">
        <v>140</v>
      </c>
    </row>
    <row r="524" spans="1:3" x14ac:dyDescent="0.25">
      <c r="A524">
        <v>1221</v>
      </c>
      <c r="B524" t="s">
        <v>1222</v>
      </c>
      <c r="C524" s="12">
        <v>103</v>
      </c>
    </row>
    <row r="525" spans="1:3" x14ac:dyDescent="0.25">
      <c r="A525">
        <v>1222</v>
      </c>
      <c r="B525" t="s">
        <v>1223</v>
      </c>
      <c r="C525" s="12">
        <v>138</v>
      </c>
    </row>
    <row r="526" spans="1:3" x14ac:dyDescent="0.25">
      <c r="A526">
        <v>1223</v>
      </c>
      <c r="B526" t="s">
        <v>1224</v>
      </c>
      <c r="C526" s="12">
        <v>191</v>
      </c>
    </row>
    <row r="527" spans="1:3" x14ac:dyDescent="0.25">
      <c r="A527">
        <v>1244</v>
      </c>
      <c r="B527" t="s">
        <v>1245</v>
      </c>
      <c r="C527" s="12">
        <v>45</v>
      </c>
    </row>
    <row r="528" spans="1:3" x14ac:dyDescent="0.25">
      <c r="A528">
        <v>1245</v>
      </c>
      <c r="B528" t="s">
        <v>1246</v>
      </c>
      <c r="C528" s="12">
        <v>17</v>
      </c>
    </row>
    <row r="529" spans="1:3" x14ac:dyDescent="0.25">
      <c r="A529">
        <v>1246</v>
      </c>
      <c r="B529" t="s">
        <v>1247</v>
      </c>
      <c r="C529" s="12">
        <v>31</v>
      </c>
    </row>
    <row r="530" spans="1:3" x14ac:dyDescent="0.25">
      <c r="A530">
        <v>1247</v>
      </c>
      <c r="B530" t="s">
        <v>1248</v>
      </c>
      <c r="C530" s="12">
        <v>50</v>
      </c>
    </row>
    <row r="531" spans="1:3" x14ac:dyDescent="0.25">
      <c r="A531">
        <v>1248</v>
      </c>
      <c r="B531" t="s">
        <v>1249</v>
      </c>
      <c r="C531" s="12">
        <v>59</v>
      </c>
    </row>
    <row r="532" spans="1:3" x14ac:dyDescent="0.25">
      <c r="A532">
        <v>1249</v>
      </c>
      <c r="B532" t="s">
        <v>1250</v>
      </c>
      <c r="C532" s="12">
        <v>81</v>
      </c>
    </row>
    <row r="533" spans="1:3" x14ac:dyDescent="0.25">
      <c r="A533">
        <v>1250</v>
      </c>
      <c r="B533" t="s">
        <v>1251</v>
      </c>
      <c r="C533" s="12">
        <v>508</v>
      </c>
    </row>
    <row r="534" spans="1:3" x14ac:dyDescent="0.25">
      <c r="A534">
        <v>1251</v>
      </c>
      <c r="B534" t="s">
        <v>1252</v>
      </c>
      <c r="C534" s="12">
        <v>74</v>
      </c>
    </row>
    <row r="535" spans="1:3" x14ac:dyDescent="0.25">
      <c r="A535">
        <v>1252</v>
      </c>
      <c r="B535" t="s">
        <v>1253</v>
      </c>
      <c r="C535" s="12">
        <v>141</v>
      </c>
    </row>
    <row r="536" spans="1:3" x14ac:dyDescent="0.25">
      <c r="A536">
        <v>1253</v>
      </c>
      <c r="B536" t="s">
        <v>1254</v>
      </c>
      <c r="C536" s="12">
        <v>711</v>
      </c>
    </row>
    <row r="537" spans="1:3" x14ac:dyDescent="0.25">
      <c r="A537">
        <v>1254</v>
      </c>
      <c r="B537" t="s">
        <v>1255</v>
      </c>
      <c r="C537" s="12">
        <v>141</v>
      </c>
    </row>
    <row r="538" spans="1:3" x14ac:dyDescent="0.25">
      <c r="A538">
        <v>1255</v>
      </c>
      <c r="B538" t="s">
        <v>1256</v>
      </c>
      <c r="C538" s="12">
        <v>109</v>
      </c>
    </row>
    <row r="539" spans="1:3" x14ac:dyDescent="0.25">
      <c r="A539">
        <v>1256</v>
      </c>
      <c r="B539" t="s">
        <v>1257</v>
      </c>
      <c r="C539" s="12">
        <v>361</v>
      </c>
    </row>
    <row r="540" spans="1:3" x14ac:dyDescent="0.25">
      <c r="A540">
        <v>1257</v>
      </c>
      <c r="B540" t="s">
        <v>1258</v>
      </c>
      <c r="C540" s="12">
        <v>176</v>
      </c>
    </row>
    <row r="541" spans="1:3" x14ac:dyDescent="0.25">
      <c r="A541">
        <v>1258</v>
      </c>
      <c r="B541" t="s">
        <v>1259</v>
      </c>
      <c r="C541" s="12">
        <v>670</v>
      </c>
    </row>
    <row r="542" spans="1:3" x14ac:dyDescent="0.25">
      <c r="A542">
        <v>1259</v>
      </c>
      <c r="B542" t="s">
        <v>1260</v>
      </c>
      <c r="C542" s="12">
        <v>96</v>
      </c>
    </row>
    <row r="543" spans="1:3" x14ac:dyDescent="0.25">
      <c r="A543">
        <v>1260</v>
      </c>
      <c r="B543" t="s">
        <v>1261</v>
      </c>
      <c r="C543" s="12">
        <v>74</v>
      </c>
    </row>
    <row r="544" spans="1:3" x14ac:dyDescent="0.25">
      <c r="A544">
        <v>1261</v>
      </c>
      <c r="B544" t="s">
        <v>1262</v>
      </c>
      <c r="C544" s="12">
        <v>52</v>
      </c>
    </row>
    <row r="545" spans="1:3" x14ac:dyDescent="0.25">
      <c r="A545">
        <v>1262</v>
      </c>
      <c r="B545" t="s">
        <v>1263</v>
      </c>
      <c r="C545" s="12">
        <v>105</v>
      </c>
    </row>
    <row r="546" spans="1:3" x14ac:dyDescent="0.25">
      <c r="A546">
        <v>1263</v>
      </c>
      <c r="B546" t="s">
        <v>1264</v>
      </c>
      <c r="C546" s="12">
        <v>41</v>
      </c>
    </row>
    <row r="547" spans="1:3" x14ac:dyDescent="0.25">
      <c r="A547">
        <v>1264</v>
      </c>
      <c r="B547" t="s">
        <v>1265</v>
      </c>
      <c r="C547" s="12">
        <v>34</v>
      </c>
    </row>
    <row r="548" spans="1:3" x14ac:dyDescent="0.25">
      <c r="A548">
        <v>1265</v>
      </c>
      <c r="B548" t="s">
        <v>1266</v>
      </c>
      <c r="C548" s="12">
        <v>66</v>
      </c>
    </row>
    <row r="549" spans="1:3" x14ac:dyDescent="0.25">
      <c r="A549">
        <v>1266</v>
      </c>
      <c r="B549" t="s">
        <v>1267</v>
      </c>
      <c r="C549" s="12">
        <v>50</v>
      </c>
    </row>
    <row r="550" spans="1:3" x14ac:dyDescent="0.25">
      <c r="A550">
        <v>1267</v>
      </c>
      <c r="B550" t="s">
        <v>1268</v>
      </c>
      <c r="C550" s="12">
        <v>159</v>
      </c>
    </row>
    <row r="551" spans="1:3" x14ac:dyDescent="0.25">
      <c r="A551">
        <v>1268</v>
      </c>
      <c r="B551" t="s">
        <v>1269</v>
      </c>
      <c r="C551" s="12">
        <v>182</v>
      </c>
    </row>
    <row r="552" spans="1:3" x14ac:dyDescent="0.25">
      <c r="A552">
        <v>1269</v>
      </c>
      <c r="B552" t="s">
        <v>1270</v>
      </c>
      <c r="C552" s="12">
        <v>206</v>
      </c>
    </row>
    <row r="553" spans="1:3" x14ac:dyDescent="0.25">
      <c r="A553">
        <v>1270</v>
      </c>
      <c r="B553" t="s">
        <v>1271</v>
      </c>
      <c r="C553" s="12">
        <v>169</v>
      </c>
    </row>
    <row r="554" spans="1:3" x14ac:dyDescent="0.25">
      <c r="A554">
        <v>1271</v>
      </c>
      <c r="B554" t="s">
        <v>1272</v>
      </c>
      <c r="C554" s="12">
        <v>31</v>
      </c>
    </row>
    <row r="555" spans="1:3" x14ac:dyDescent="0.25">
      <c r="A555">
        <v>1272</v>
      </c>
      <c r="B555" t="s">
        <v>1273</v>
      </c>
      <c r="C555" s="12">
        <v>28</v>
      </c>
    </row>
    <row r="556" spans="1:3" x14ac:dyDescent="0.25">
      <c r="A556">
        <v>1273</v>
      </c>
      <c r="B556" t="s">
        <v>1274</v>
      </c>
      <c r="C556" s="12">
        <v>54</v>
      </c>
    </row>
    <row r="557" spans="1:3" x14ac:dyDescent="0.25">
      <c r="A557">
        <v>1274</v>
      </c>
      <c r="B557" t="s">
        <v>1275</v>
      </c>
      <c r="C557" s="12">
        <v>467</v>
      </c>
    </row>
    <row r="558" spans="1:3" x14ac:dyDescent="0.25">
      <c r="A558">
        <v>1275</v>
      </c>
      <c r="B558" t="s">
        <v>1276</v>
      </c>
      <c r="C558" s="12">
        <v>389</v>
      </c>
    </row>
    <row r="559" spans="1:3" x14ac:dyDescent="0.25">
      <c r="A559">
        <v>1276</v>
      </c>
      <c r="B559" t="s">
        <v>1277</v>
      </c>
      <c r="C559" s="12">
        <v>68</v>
      </c>
    </row>
    <row r="560" spans="1:3" x14ac:dyDescent="0.25">
      <c r="A560">
        <v>1277</v>
      </c>
      <c r="B560" t="s">
        <v>1278</v>
      </c>
      <c r="C560" s="12">
        <v>413</v>
      </c>
    </row>
    <row r="561" spans="1:3" x14ac:dyDescent="0.25">
      <c r="A561">
        <v>1278</v>
      </c>
      <c r="B561" t="s">
        <v>1279</v>
      </c>
      <c r="C561" s="12">
        <v>190</v>
      </c>
    </row>
    <row r="562" spans="1:3" x14ac:dyDescent="0.25">
      <c r="A562">
        <v>1279</v>
      </c>
      <c r="B562" t="s">
        <v>1280</v>
      </c>
      <c r="C562" s="12">
        <v>189</v>
      </c>
    </row>
    <row r="563" spans="1:3" x14ac:dyDescent="0.25">
      <c r="A563">
        <v>1280</v>
      </c>
      <c r="B563" t="s">
        <v>1281</v>
      </c>
      <c r="C563" s="12">
        <v>130</v>
      </c>
    </row>
    <row r="564" spans="1:3" x14ac:dyDescent="0.25">
      <c r="A564">
        <v>1281</v>
      </c>
      <c r="B564" t="s">
        <v>1282</v>
      </c>
      <c r="C564" s="12">
        <v>74</v>
      </c>
    </row>
    <row r="565" spans="1:3" x14ac:dyDescent="0.25">
      <c r="A565">
        <v>1282</v>
      </c>
      <c r="B565" t="s">
        <v>1283</v>
      </c>
      <c r="C565" s="12">
        <v>274</v>
      </c>
    </row>
    <row r="566" spans="1:3" x14ac:dyDescent="0.25">
      <c r="A566">
        <v>1283</v>
      </c>
      <c r="B566" t="s">
        <v>1284</v>
      </c>
      <c r="C566" s="12">
        <v>22</v>
      </c>
    </row>
    <row r="567" spans="1:3" x14ac:dyDescent="0.25">
      <c r="A567">
        <v>1284</v>
      </c>
      <c r="B567" t="s">
        <v>1285</v>
      </c>
      <c r="C567" s="12">
        <v>31</v>
      </c>
    </row>
    <row r="568" spans="1:3" x14ac:dyDescent="0.25">
      <c r="A568">
        <v>1285</v>
      </c>
      <c r="B568" t="s">
        <v>1286</v>
      </c>
      <c r="C568" s="12">
        <v>63</v>
      </c>
    </row>
    <row r="569" spans="1:3" x14ac:dyDescent="0.25">
      <c r="A569">
        <v>1286</v>
      </c>
      <c r="B569" t="s">
        <v>1287</v>
      </c>
      <c r="C569" s="12">
        <v>20</v>
      </c>
    </row>
    <row r="570" spans="1:3" x14ac:dyDescent="0.25">
      <c r="A570">
        <v>1287</v>
      </c>
      <c r="B570" t="s">
        <v>1288</v>
      </c>
      <c r="C570" s="12">
        <v>25</v>
      </c>
    </row>
    <row r="571" spans="1:3" x14ac:dyDescent="0.25">
      <c r="A571">
        <v>1288</v>
      </c>
      <c r="B571" t="s">
        <v>1289</v>
      </c>
      <c r="C571" s="12">
        <v>61</v>
      </c>
    </row>
    <row r="572" spans="1:3" x14ac:dyDescent="0.25">
      <c r="A572">
        <v>1289</v>
      </c>
      <c r="B572" t="s">
        <v>1290</v>
      </c>
      <c r="C572" s="12">
        <v>52</v>
      </c>
    </row>
    <row r="573" spans="1:3" x14ac:dyDescent="0.25">
      <c r="A573">
        <v>1290</v>
      </c>
      <c r="B573" t="s">
        <v>1291</v>
      </c>
      <c r="C573" s="12">
        <v>86</v>
      </c>
    </row>
    <row r="574" spans="1:3" x14ac:dyDescent="0.25">
      <c r="A574">
        <v>1291</v>
      </c>
      <c r="B574" t="s">
        <v>1292</v>
      </c>
      <c r="C574" s="12">
        <v>42</v>
      </c>
    </row>
    <row r="575" spans="1:3" x14ac:dyDescent="0.25">
      <c r="A575">
        <v>1292</v>
      </c>
      <c r="B575" t="s">
        <v>1293</v>
      </c>
      <c r="C575" s="12">
        <v>52</v>
      </c>
    </row>
    <row r="576" spans="1:3" x14ac:dyDescent="0.25">
      <c r="A576">
        <v>1293</v>
      </c>
      <c r="B576" t="s">
        <v>1294</v>
      </c>
      <c r="C576" s="12">
        <v>120</v>
      </c>
    </row>
    <row r="577" spans="1:3" x14ac:dyDescent="0.25">
      <c r="A577">
        <v>1294</v>
      </c>
      <c r="B577" t="s">
        <v>1295</v>
      </c>
      <c r="C577" s="12">
        <v>22</v>
      </c>
    </row>
    <row r="578" spans="1:3" x14ac:dyDescent="0.25">
      <c r="A578">
        <v>1295</v>
      </c>
      <c r="B578" t="s">
        <v>1296</v>
      </c>
      <c r="C578" s="12">
        <v>64</v>
      </c>
    </row>
    <row r="579" spans="1:3" x14ac:dyDescent="0.25">
      <c r="A579">
        <v>1296</v>
      </c>
      <c r="B579" t="s">
        <v>1297</v>
      </c>
      <c r="C579" s="12">
        <v>23</v>
      </c>
    </row>
    <row r="580" spans="1:3" x14ac:dyDescent="0.25">
      <c r="A580">
        <v>1297</v>
      </c>
      <c r="B580" t="s">
        <v>1298</v>
      </c>
      <c r="C580" s="12">
        <v>238</v>
      </c>
    </row>
    <row r="581" spans="1:3" x14ac:dyDescent="0.25">
      <c r="A581">
        <v>1298</v>
      </c>
      <c r="B581" t="s">
        <v>1299</v>
      </c>
      <c r="C581" s="12">
        <v>33</v>
      </c>
    </row>
    <row r="582" spans="1:3" x14ac:dyDescent="0.25">
      <c r="A582">
        <v>1299</v>
      </c>
      <c r="B582" t="s">
        <v>1300</v>
      </c>
      <c r="C582" s="12">
        <v>32</v>
      </c>
    </row>
    <row r="583" spans="1:3" x14ac:dyDescent="0.25">
      <c r="A583">
        <v>1300</v>
      </c>
      <c r="B583" t="s">
        <v>1301</v>
      </c>
      <c r="C583" s="12">
        <v>24</v>
      </c>
    </row>
    <row r="584" spans="1:3" x14ac:dyDescent="0.25">
      <c r="A584">
        <v>1301</v>
      </c>
      <c r="B584" t="s">
        <v>1302</v>
      </c>
      <c r="C584" s="12">
        <v>29</v>
      </c>
    </row>
    <row r="585" spans="1:3" x14ac:dyDescent="0.25">
      <c r="A585">
        <v>1302</v>
      </c>
      <c r="B585" t="s">
        <v>1303</v>
      </c>
      <c r="C585" s="12">
        <v>50</v>
      </c>
    </row>
    <row r="586" spans="1:3" x14ac:dyDescent="0.25">
      <c r="A586">
        <v>1303</v>
      </c>
      <c r="B586" t="s">
        <v>1304</v>
      </c>
      <c r="C586" s="12">
        <v>108</v>
      </c>
    </row>
    <row r="587" spans="1:3" x14ac:dyDescent="0.25">
      <c r="A587">
        <v>1344</v>
      </c>
      <c r="B587" t="s">
        <v>1345</v>
      </c>
      <c r="C587" s="12">
        <v>139</v>
      </c>
    </row>
    <row r="588" spans="1:3" x14ac:dyDescent="0.25">
      <c r="A588">
        <v>1345</v>
      </c>
      <c r="B588" t="s">
        <v>1346</v>
      </c>
      <c r="C588" s="12">
        <v>7</v>
      </c>
    </row>
    <row r="589" spans="1:3" x14ac:dyDescent="0.25">
      <c r="A589">
        <v>1346</v>
      </c>
      <c r="B589" t="s">
        <v>1347</v>
      </c>
      <c r="C589" s="12">
        <v>149</v>
      </c>
    </row>
    <row r="590" spans="1:3" x14ac:dyDescent="0.25">
      <c r="A590">
        <v>1347</v>
      </c>
      <c r="B590" t="s">
        <v>1348</v>
      </c>
      <c r="C590" s="12">
        <v>31</v>
      </c>
    </row>
    <row r="591" spans="1:3" x14ac:dyDescent="0.25">
      <c r="A591">
        <v>1348</v>
      </c>
      <c r="B591" t="s">
        <v>1349</v>
      </c>
      <c r="C591" s="12">
        <v>26</v>
      </c>
    </row>
    <row r="592" spans="1:3" x14ac:dyDescent="0.25">
      <c r="A592">
        <v>1349</v>
      </c>
      <c r="B592" t="s">
        <v>1350</v>
      </c>
      <c r="C592" s="12">
        <v>172</v>
      </c>
    </row>
    <row r="593" spans="1:3" x14ac:dyDescent="0.25">
      <c r="A593">
        <v>1350</v>
      </c>
      <c r="B593" t="s">
        <v>1351</v>
      </c>
      <c r="C593" s="12">
        <v>78</v>
      </c>
    </row>
    <row r="594" spans="1:3" x14ac:dyDescent="0.25">
      <c r="A594">
        <v>1351</v>
      </c>
      <c r="B594" t="s">
        <v>1352</v>
      </c>
      <c r="C594" s="12">
        <v>120</v>
      </c>
    </row>
    <row r="595" spans="1:3" x14ac:dyDescent="0.25">
      <c r="A595">
        <v>1352</v>
      </c>
      <c r="B595" t="s">
        <v>1353</v>
      </c>
      <c r="C595" s="12">
        <v>227</v>
      </c>
    </row>
    <row r="596" spans="1:3" x14ac:dyDescent="0.25">
      <c r="A596">
        <v>1353</v>
      </c>
      <c r="B596" t="s">
        <v>1354</v>
      </c>
      <c r="C596" s="12">
        <v>42</v>
      </c>
    </row>
    <row r="597" spans="1:3" x14ac:dyDescent="0.25">
      <c r="A597">
        <v>1354</v>
      </c>
      <c r="B597" t="s">
        <v>1355</v>
      </c>
      <c r="C597" s="12">
        <v>64</v>
      </c>
    </row>
    <row r="598" spans="1:3" x14ac:dyDescent="0.25">
      <c r="A598">
        <v>1355</v>
      </c>
      <c r="B598" t="s">
        <v>1356</v>
      </c>
      <c r="C598" s="12">
        <v>121</v>
      </c>
    </row>
    <row r="599" spans="1:3" x14ac:dyDescent="0.25">
      <c r="A599">
        <v>1356</v>
      </c>
      <c r="B599" t="s">
        <v>1357</v>
      </c>
      <c r="C599" s="12">
        <v>87</v>
      </c>
    </row>
    <row r="600" spans="1:3" x14ac:dyDescent="0.25">
      <c r="A600">
        <v>1357</v>
      </c>
      <c r="B600" t="s">
        <v>1358</v>
      </c>
      <c r="C600" s="12">
        <v>65</v>
      </c>
    </row>
    <row r="601" spans="1:3" x14ac:dyDescent="0.25">
      <c r="A601">
        <v>1358</v>
      </c>
      <c r="B601" t="s">
        <v>1359</v>
      </c>
      <c r="C601" s="12">
        <v>49</v>
      </c>
    </row>
    <row r="602" spans="1:3" x14ac:dyDescent="0.25">
      <c r="A602">
        <v>1359</v>
      </c>
      <c r="B602" t="s">
        <v>1360</v>
      </c>
      <c r="C602" s="12">
        <v>19</v>
      </c>
    </row>
    <row r="603" spans="1:3" x14ac:dyDescent="0.25">
      <c r="A603">
        <v>1360</v>
      </c>
      <c r="B603" t="s">
        <v>1361</v>
      </c>
      <c r="C603" s="12">
        <v>81</v>
      </c>
    </row>
    <row r="604" spans="1:3" x14ac:dyDescent="0.25">
      <c r="A604">
        <v>1361</v>
      </c>
      <c r="B604" t="s">
        <v>1362</v>
      </c>
      <c r="C604" s="12">
        <v>264</v>
      </c>
    </row>
    <row r="605" spans="1:3" x14ac:dyDescent="0.25">
      <c r="A605">
        <v>1362</v>
      </c>
      <c r="B605" t="s">
        <v>1363</v>
      </c>
      <c r="C605" s="12">
        <v>25</v>
      </c>
    </row>
    <row r="606" spans="1:3" x14ac:dyDescent="0.25">
      <c r="A606">
        <v>1363</v>
      </c>
      <c r="B606" t="s">
        <v>1364</v>
      </c>
      <c r="C606" s="12">
        <v>5</v>
      </c>
    </row>
    <row r="607" spans="1:3" x14ac:dyDescent="0.25">
      <c r="A607">
        <v>1364</v>
      </c>
      <c r="B607" t="s">
        <v>1365</v>
      </c>
      <c r="C607" s="12">
        <v>144</v>
      </c>
    </row>
    <row r="608" spans="1:3" x14ac:dyDescent="0.25">
      <c r="A608">
        <v>1365</v>
      </c>
      <c r="B608" t="s">
        <v>1366</v>
      </c>
      <c r="C608" s="12">
        <v>92</v>
      </c>
    </row>
    <row r="609" spans="1:3" x14ac:dyDescent="0.25">
      <c r="A609">
        <v>1366</v>
      </c>
      <c r="B609" t="s">
        <v>1367</v>
      </c>
      <c r="C609" s="12">
        <v>147</v>
      </c>
    </row>
    <row r="610" spans="1:3" x14ac:dyDescent="0.25">
      <c r="A610">
        <v>1367</v>
      </c>
      <c r="B610" t="s">
        <v>1368</v>
      </c>
      <c r="C610" s="12">
        <v>90</v>
      </c>
    </row>
    <row r="611" spans="1:3" x14ac:dyDescent="0.25">
      <c r="A611">
        <v>1368</v>
      </c>
      <c r="B611" t="s">
        <v>1369</v>
      </c>
      <c r="C611" s="12">
        <v>87</v>
      </c>
    </row>
    <row r="612" spans="1:3" x14ac:dyDescent="0.25">
      <c r="A612">
        <v>1369</v>
      </c>
      <c r="B612" t="s">
        <v>1370</v>
      </c>
      <c r="C612" s="12">
        <v>406</v>
      </c>
    </row>
    <row r="613" spans="1:3" x14ac:dyDescent="0.25">
      <c r="A613">
        <v>1370</v>
      </c>
      <c r="B613" t="s">
        <v>1371</v>
      </c>
      <c r="C613" s="12">
        <v>20</v>
      </c>
    </row>
    <row r="614" spans="1:3" x14ac:dyDescent="0.25">
      <c r="A614">
        <v>1371</v>
      </c>
      <c r="B614" t="s">
        <v>1372</v>
      </c>
      <c r="C614" s="12">
        <v>70</v>
      </c>
    </row>
    <row r="615" spans="1:3" x14ac:dyDescent="0.25">
      <c r="A615">
        <v>1372</v>
      </c>
      <c r="B615" t="s">
        <v>1373</v>
      </c>
      <c r="C615" s="12">
        <v>16</v>
      </c>
    </row>
    <row r="616" spans="1:3" x14ac:dyDescent="0.25">
      <c r="A616">
        <v>1373</v>
      </c>
      <c r="B616" t="s">
        <v>1374</v>
      </c>
      <c r="C616" s="12">
        <v>52</v>
      </c>
    </row>
    <row r="617" spans="1:3" x14ac:dyDescent="0.25">
      <c r="A617">
        <v>1374</v>
      </c>
      <c r="B617" t="s">
        <v>1375</v>
      </c>
      <c r="C617" s="12">
        <v>66</v>
      </c>
    </row>
    <row r="618" spans="1:3" x14ac:dyDescent="0.25">
      <c r="A618">
        <v>1375</v>
      </c>
      <c r="B618" t="s">
        <v>1376</v>
      </c>
      <c r="C618" s="12">
        <v>109</v>
      </c>
    </row>
    <row r="619" spans="1:3" x14ac:dyDescent="0.25">
      <c r="A619">
        <v>1376</v>
      </c>
      <c r="B619" t="s">
        <v>1377</v>
      </c>
      <c r="C619" s="12">
        <v>168</v>
      </c>
    </row>
    <row r="620" spans="1:3" x14ac:dyDescent="0.25">
      <c r="A620">
        <v>1377</v>
      </c>
      <c r="B620" t="s">
        <v>1378</v>
      </c>
      <c r="C620" s="12">
        <v>31</v>
      </c>
    </row>
    <row r="621" spans="1:3" x14ac:dyDescent="0.25">
      <c r="A621">
        <v>1378</v>
      </c>
      <c r="B621" t="s">
        <v>1379</v>
      </c>
      <c r="C621" s="12">
        <v>133</v>
      </c>
    </row>
    <row r="622" spans="1:3" x14ac:dyDescent="0.25">
      <c r="A622">
        <v>1379</v>
      </c>
      <c r="B622" t="s">
        <v>1380</v>
      </c>
      <c r="C622" s="12">
        <v>151</v>
      </c>
    </row>
    <row r="623" spans="1:3" x14ac:dyDescent="0.25">
      <c r="A623">
        <v>1380</v>
      </c>
      <c r="B623" t="s">
        <v>1381</v>
      </c>
      <c r="C623" s="12">
        <v>5</v>
      </c>
    </row>
    <row r="624" spans="1:3" x14ac:dyDescent="0.25">
      <c r="A624">
        <v>1381</v>
      </c>
      <c r="B624" t="s">
        <v>1382</v>
      </c>
      <c r="C624" s="12">
        <v>73</v>
      </c>
    </row>
    <row r="625" spans="1:3" x14ac:dyDescent="0.25">
      <c r="A625">
        <v>1382</v>
      </c>
      <c r="B625" t="s">
        <v>1383</v>
      </c>
      <c r="C625" s="12">
        <v>148</v>
      </c>
    </row>
    <row r="626" spans="1:3" x14ac:dyDescent="0.25">
      <c r="A626">
        <v>1383</v>
      </c>
      <c r="B626" t="s">
        <v>1384</v>
      </c>
      <c r="C626" s="12">
        <v>93</v>
      </c>
    </row>
    <row r="627" spans="1:3" x14ac:dyDescent="0.25">
      <c r="A627">
        <v>1384</v>
      </c>
      <c r="B627" t="s">
        <v>1385</v>
      </c>
      <c r="C627" s="12">
        <v>63</v>
      </c>
    </row>
    <row r="628" spans="1:3" x14ac:dyDescent="0.25">
      <c r="A628">
        <v>1385</v>
      </c>
      <c r="B628" t="s">
        <v>1386</v>
      </c>
      <c r="C628" s="12">
        <v>134</v>
      </c>
    </row>
    <row r="629" spans="1:3" x14ac:dyDescent="0.25">
      <c r="A629">
        <v>1386</v>
      </c>
      <c r="B629" t="s">
        <v>1387</v>
      </c>
      <c r="C629" s="12">
        <v>14</v>
      </c>
    </row>
    <row r="630" spans="1:3" x14ac:dyDescent="0.25">
      <c r="A630">
        <v>1387</v>
      </c>
      <c r="B630" t="s">
        <v>1388</v>
      </c>
      <c r="C630" s="12">
        <v>78</v>
      </c>
    </row>
    <row r="631" spans="1:3" x14ac:dyDescent="0.25">
      <c r="A631">
        <v>1388</v>
      </c>
      <c r="B631" t="s">
        <v>1389</v>
      </c>
      <c r="C631" s="12">
        <v>112</v>
      </c>
    </row>
    <row r="632" spans="1:3" x14ac:dyDescent="0.25">
      <c r="A632">
        <v>1389</v>
      </c>
      <c r="B632" t="s">
        <v>1390</v>
      </c>
      <c r="C632" s="12">
        <v>34</v>
      </c>
    </row>
    <row r="633" spans="1:3" x14ac:dyDescent="0.25">
      <c r="A633">
        <v>1390</v>
      </c>
      <c r="B633" t="s">
        <v>1391</v>
      </c>
      <c r="C633" s="12">
        <v>19</v>
      </c>
    </row>
    <row r="634" spans="1:3" x14ac:dyDescent="0.25">
      <c r="A634">
        <v>1391</v>
      </c>
      <c r="B634" t="s">
        <v>1392</v>
      </c>
      <c r="C634" s="12">
        <v>13</v>
      </c>
    </row>
    <row r="635" spans="1:3" x14ac:dyDescent="0.25">
      <c r="A635">
        <v>1392</v>
      </c>
      <c r="B635" t="s">
        <v>1393</v>
      </c>
      <c r="C635" s="12">
        <v>104</v>
      </c>
    </row>
    <row r="636" spans="1:3" x14ac:dyDescent="0.25">
      <c r="A636">
        <v>1393</v>
      </c>
      <c r="B636" t="s">
        <v>1394</v>
      </c>
      <c r="C636" s="12">
        <v>52</v>
      </c>
    </row>
    <row r="637" spans="1:3" x14ac:dyDescent="0.25">
      <c r="A637">
        <v>1394</v>
      </c>
      <c r="B637" t="s">
        <v>1395</v>
      </c>
      <c r="C637" s="12">
        <v>17</v>
      </c>
    </row>
    <row r="638" spans="1:3" x14ac:dyDescent="0.25">
      <c r="A638">
        <v>1395</v>
      </c>
      <c r="B638" t="s">
        <v>1396</v>
      </c>
      <c r="C638" s="12">
        <v>82</v>
      </c>
    </row>
    <row r="639" spans="1:3" x14ac:dyDescent="0.25">
      <c r="A639">
        <v>1396</v>
      </c>
      <c r="B639" t="s">
        <v>1397</v>
      </c>
      <c r="C639" s="12">
        <v>73</v>
      </c>
    </row>
    <row r="640" spans="1:3" x14ac:dyDescent="0.25">
      <c r="A640">
        <v>1397</v>
      </c>
      <c r="B640" t="s">
        <v>1398</v>
      </c>
      <c r="C640" s="12">
        <v>158</v>
      </c>
    </row>
    <row r="641" spans="1:3" x14ac:dyDescent="0.25">
      <c r="A641">
        <v>1398</v>
      </c>
      <c r="B641" t="s">
        <v>1399</v>
      </c>
      <c r="C641" s="12">
        <v>65</v>
      </c>
    </row>
    <row r="642" spans="1:3" x14ac:dyDescent="0.25">
      <c r="A642">
        <v>1399</v>
      </c>
      <c r="B642" t="s">
        <v>1400</v>
      </c>
      <c r="C642" s="12">
        <v>184</v>
      </c>
    </row>
    <row r="643" spans="1:3" x14ac:dyDescent="0.25">
      <c r="A643">
        <v>1400</v>
      </c>
      <c r="B643" t="s">
        <v>1401</v>
      </c>
      <c r="C643" s="12">
        <v>34</v>
      </c>
    </row>
    <row r="644" spans="1:3" x14ac:dyDescent="0.25">
      <c r="A644">
        <v>1401</v>
      </c>
      <c r="B644" t="s">
        <v>1402</v>
      </c>
      <c r="C644" s="12">
        <v>240</v>
      </c>
    </row>
    <row r="645" spans="1:3" x14ac:dyDescent="0.25">
      <c r="A645">
        <v>1402</v>
      </c>
      <c r="B645" t="s">
        <v>1403</v>
      </c>
      <c r="C645" s="12">
        <v>113</v>
      </c>
    </row>
    <row r="646" spans="1:3" x14ac:dyDescent="0.25">
      <c r="A646">
        <v>1403</v>
      </c>
      <c r="B646" t="s">
        <v>1404</v>
      </c>
      <c r="C646" s="12">
        <v>66</v>
      </c>
    </row>
    <row r="647" spans="1:3" x14ac:dyDescent="0.25">
      <c r="A647">
        <v>1461</v>
      </c>
      <c r="B647" t="s">
        <v>1462</v>
      </c>
      <c r="C647" s="12">
        <v>340</v>
      </c>
    </row>
    <row r="648" spans="1:3" x14ac:dyDescent="0.25">
      <c r="A648">
        <v>1462</v>
      </c>
      <c r="B648" t="s">
        <v>1463</v>
      </c>
      <c r="C648" s="12">
        <v>150</v>
      </c>
    </row>
    <row r="649" spans="1:3" x14ac:dyDescent="0.25">
      <c r="A649">
        <v>1463</v>
      </c>
      <c r="B649" t="s">
        <v>1464</v>
      </c>
      <c r="C649" s="12">
        <v>25</v>
      </c>
    </row>
    <row r="650" spans="1:3" x14ac:dyDescent="0.25">
      <c r="A650">
        <v>1464</v>
      </c>
      <c r="B650" t="s">
        <v>1465</v>
      </c>
      <c r="C650" s="12">
        <v>234</v>
      </c>
    </row>
    <row r="651" spans="1:3" x14ac:dyDescent="0.25">
      <c r="A651">
        <v>1465</v>
      </c>
      <c r="B651" t="s">
        <v>1466</v>
      </c>
      <c r="C651" s="12">
        <v>2602</v>
      </c>
    </row>
    <row r="652" spans="1:3" x14ac:dyDescent="0.25">
      <c r="A652">
        <v>1466</v>
      </c>
      <c r="B652" t="s">
        <v>1467</v>
      </c>
      <c r="C652" s="12">
        <v>248</v>
      </c>
    </row>
    <row r="653" spans="1:3" x14ac:dyDescent="0.25">
      <c r="A653">
        <v>1467</v>
      </c>
      <c r="B653" t="s">
        <v>1468</v>
      </c>
      <c r="C653" s="12">
        <v>600</v>
      </c>
    </row>
    <row r="654" spans="1:3" x14ac:dyDescent="0.25">
      <c r="A654">
        <v>1468</v>
      </c>
      <c r="B654" t="s">
        <v>1469</v>
      </c>
      <c r="C654" s="12">
        <v>293</v>
      </c>
    </row>
    <row r="655" spans="1:3" x14ac:dyDescent="0.25">
      <c r="A655">
        <v>1469</v>
      </c>
      <c r="B655" t="s">
        <v>1470</v>
      </c>
      <c r="C655" s="12">
        <v>321</v>
      </c>
    </row>
    <row r="656" spans="1:3" x14ac:dyDescent="0.25">
      <c r="A656">
        <v>1470</v>
      </c>
      <c r="B656" t="s">
        <v>1471</v>
      </c>
      <c r="C656" s="12">
        <v>81</v>
      </c>
    </row>
    <row r="657" spans="1:3" x14ac:dyDescent="0.25">
      <c r="A657">
        <v>1471</v>
      </c>
      <c r="B657" t="s">
        <v>1472</v>
      </c>
      <c r="C657" s="12">
        <v>343</v>
      </c>
    </row>
    <row r="658" spans="1:3" x14ac:dyDescent="0.25">
      <c r="A658">
        <v>1472</v>
      </c>
      <c r="B658" t="s">
        <v>1473</v>
      </c>
      <c r="C658" s="12">
        <v>336</v>
      </c>
    </row>
    <row r="659" spans="1:3" x14ac:dyDescent="0.25">
      <c r="A659">
        <v>1473</v>
      </c>
      <c r="B659" t="s">
        <v>1474</v>
      </c>
      <c r="C659" s="12">
        <v>47</v>
      </c>
    </row>
    <row r="660" spans="1:3" x14ac:dyDescent="0.25">
      <c r="A660">
        <v>1474</v>
      </c>
      <c r="B660" t="s">
        <v>1475</v>
      </c>
      <c r="C660" s="12">
        <v>76</v>
      </c>
    </row>
    <row r="661" spans="1:3" x14ac:dyDescent="0.25">
      <c r="A661">
        <v>1475</v>
      </c>
      <c r="B661" t="s">
        <v>1476</v>
      </c>
      <c r="C661" s="12">
        <v>441</v>
      </c>
    </row>
    <row r="662" spans="1:3" x14ac:dyDescent="0.25">
      <c r="A662">
        <v>1476</v>
      </c>
      <c r="B662" t="s">
        <v>1477</v>
      </c>
      <c r="C662" s="12">
        <v>916</v>
      </c>
    </row>
    <row r="663" spans="1:3" x14ac:dyDescent="0.25">
      <c r="A663">
        <v>1477</v>
      </c>
      <c r="B663" t="s">
        <v>1478</v>
      </c>
      <c r="C663" s="12">
        <v>369</v>
      </c>
    </row>
    <row r="664" spans="1:3" x14ac:dyDescent="0.25">
      <c r="A664">
        <v>1478</v>
      </c>
      <c r="B664" t="s">
        <v>1479</v>
      </c>
      <c r="C664" s="12">
        <v>20242</v>
      </c>
    </row>
    <row r="665" spans="1:3" x14ac:dyDescent="0.25">
      <c r="A665">
        <v>1479</v>
      </c>
      <c r="B665" t="s">
        <v>1480</v>
      </c>
      <c r="C665" s="12">
        <v>71</v>
      </c>
    </row>
    <row r="666" spans="1:3" x14ac:dyDescent="0.25">
      <c r="A666">
        <v>1480</v>
      </c>
      <c r="B666" t="s">
        <v>1481</v>
      </c>
      <c r="C666" s="12">
        <v>635</v>
      </c>
    </row>
    <row r="667" spans="1:3" x14ac:dyDescent="0.25">
      <c r="A667">
        <v>1501</v>
      </c>
      <c r="B667" t="s">
        <v>1502</v>
      </c>
      <c r="C667" s="12">
        <v>885</v>
      </c>
    </row>
    <row r="668" spans="1:3" x14ac:dyDescent="0.25">
      <c r="A668">
        <v>1502</v>
      </c>
      <c r="B668" t="s">
        <v>1503</v>
      </c>
      <c r="C668" s="12">
        <v>329</v>
      </c>
    </row>
    <row r="669" spans="1:3" x14ac:dyDescent="0.25">
      <c r="A669">
        <v>1503</v>
      </c>
      <c r="B669" t="s">
        <v>1504</v>
      </c>
      <c r="C669" s="12">
        <v>71</v>
      </c>
    </row>
    <row r="670" spans="1:3" x14ac:dyDescent="0.25">
      <c r="A670">
        <v>1504</v>
      </c>
      <c r="B670" t="s">
        <v>1505</v>
      </c>
      <c r="C670" s="12">
        <v>269</v>
      </c>
    </row>
    <row r="671" spans="1:3" x14ac:dyDescent="0.25">
      <c r="A671">
        <v>1505</v>
      </c>
      <c r="B671" t="s">
        <v>1506</v>
      </c>
      <c r="C671" s="12">
        <v>345</v>
      </c>
    </row>
    <row r="672" spans="1:3" x14ac:dyDescent="0.25">
      <c r="A672">
        <v>1506</v>
      </c>
      <c r="B672" t="s">
        <v>1507</v>
      </c>
      <c r="C672" s="12">
        <v>43</v>
      </c>
    </row>
    <row r="673" spans="1:3" x14ac:dyDescent="0.25">
      <c r="A673">
        <v>1507</v>
      </c>
      <c r="B673" t="s">
        <v>1508</v>
      </c>
      <c r="C673" s="12">
        <v>33</v>
      </c>
    </row>
    <row r="674" spans="1:3" x14ac:dyDescent="0.25">
      <c r="A674">
        <v>1508</v>
      </c>
      <c r="B674" t="s">
        <v>1509</v>
      </c>
      <c r="C674" s="12">
        <v>211</v>
      </c>
    </row>
    <row r="675" spans="1:3" x14ac:dyDescent="0.25">
      <c r="A675">
        <v>1509</v>
      </c>
      <c r="B675" t="s">
        <v>1510</v>
      </c>
      <c r="C675" s="12">
        <v>196</v>
      </c>
    </row>
    <row r="676" spans="1:3" x14ac:dyDescent="0.25">
      <c r="A676">
        <v>1510</v>
      </c>
      <c r="B676" t="s">
        <v>1511</v>
      </c>
      <c r="C676" s="12">
        <v>405</v>
      </c>
    </row>
    <row r="677" spans="1:3" x14ac:dyDescent="0.25">
      <c r="A677">
        <v>1511</v>
      </c>
      <c r="B677" t="s">
        <v>1512</v>
      </c>
      <c r="C677" s="12">
        <v>206</v>
      </c>
    </row>
    <row r="678" spans="1:3" x14ac:dyDescent="0.25">
      <c r="A678">
        <v>1512</v>
      </c>
      <c r="B678" t="s">
        <v>1513</v>
      </c>
      <c r="C678" s="12">
        <v>335</v>
      </c>
    </row>
    <row r="679" spans="1:3" x14ac:dyDescent="0.25">
      <c r="A679">
        <v>1513</v>
      </c>
      <c r="B679" t="s">
        <v>1514</v>
      </c>
      <c r="C679" s="12">
        <v>215</v>
      </c>
    </row>
    <row r="680" spans="1:3" x14ac:dyDescent="0.25">
      <c r="A680">
        <v>1514</v>
      </c>
      <c r="B680" t="s">
        <v>1515</v>
      </c>
      <c r="C680" s="12">
        <v>176</v>
      </c>
    </row>
    <row r="681" spans="1:3" x14ac:dyDescent="0.25">
      <c r="A681">
        <v>1515</v>
      </c>
      <c r="B681" t="s">
        <v>1516</v>
      </c>
      <c r="C681" s="12">
        <v>555</v>
      </c>
    </row>
    <row r="682" spans="1:3" x14ac:dyDescent="0.25">
      <c r="A682">
        <v>1516</v>
      </c>
      <c r="B682" t="s">
        <v>1517</v>
      </c>
      <c r="C682" s="12">
        <v>116</v>
      </c>
    </row>
    <row r="683" spans="1:3" x14ac:dyDescent="0.25">
      <c r="A683">
        <v>1517</v>
      </c>
      <c r="B683" t="s">
        <v>1518</v>
      </c>
      <c r="C683" s="12">
        <v>615</v>
      </c>
    </row>
    <row r="684" spans="1:3" x14ac:dyDescent="0.25">
      <c r="A684">
        <v>1518</v>
      </c>
      <c r="B684" t="s">
        <v>1519</v>
      </c>
      <c r="C684" s="12">
        <v>236</v>
      </c>
    </row>
    <row r="685" spans="1:3" x14ac:dyDescent="0.25">
      <c r="A685">
        <v>1519</v>
      </c>
      <c r="B685" t="s">
        <v>1520</v>
      </c>
      <c r="C685" s="12">
        <v>145</v>
      </c>
    </row>
    <row r="686" spans="1:3" x14ac:dyDescent="0.25">
      <c r="A686">
        <v>1520</v>
      </c>
      <c r="B686" t="s">
        <v>1521</v>
      </c>
      <c r="C686" s="12">
        <v>167</v>
      </c>
    </row>
    <row r="687" spans="1:3" x14ac:dyDescent="0.25">
      <c r="A687">
        <v>1521</v>
      </c>
      <c r="B687" t="s">
        <v>1522</v>
      </c>
      <c r="C687" s="12">
        <v>235</v>
      </c>
    </row>
    <row r="688" spans="1:3" x14ac:dyDescent="0.25">
      <c r="A688">
        <v>1522</v>
      </c>
      <c r="B688" t="s">
        <v>1523</v>
      </c>
      <c r="C688" s="12">
        <v>452</v>
      </c>
    </row>
    <row r="689" spans="1:3" x14ac:dyDescent="0.25">
      <c r="A689">
        <v>1523</v>
      </c>
      <c r="B689" t="s">
        <v>1524</v>
      </c>
      <c r="C689" s="12">
        <v>241</v>
      </c>
    </row>
    <row r="690" spans="1:3" x14ac:dyDescent="0.25">
      <c r="A690">
        <v>1524</v>
      </c>
      <c r="B690" t="s">
        <v>1525</v>
      </c>
      <c r="C690" s="12">
        <v>28</v>
      </c>
    </row>
    <row r="691" spans="1:3" x14ac:dyDescent="0.25">
      <c r="A691">
        <v>1525</v>
      </c>
      <c r="B691" t="s">
        <v>1526</v>
      </c>
      <c r="C691" s="12">
        <v>140</v>
      </c>
    </row>
    <row r="692" spans="1:3" x14ac:dyDescent="0.25">
      <c r="A692">
        <v>1526</v>
      </c>
      <c r="B692" t="s">
        <v>1527</v>
      </c>
      <c r="C692" s="12">
        <v>280</v>
      </c>
    </row>
    <row r="693" spans="1:3" x14ac:dyDescent="0.25">
      <c r="A693">
        <v>1527</v>
      </c>
      <c r="B693" t="s">
        <v>1528</v>
      </c>
      <c r="C693" s="12">
        <v>70</v>
      </c>
    </row>
    <row r="694" spans="1:3" x14ac:dyDescent="0.25">
      <c r="A694">
        <v>1528</v>
      </c>
      <c r="B694" t="s">
        <v>1529</v>
      </c>
      <c r="C694" s="12">
        <v>160</v>
      </c>
    </row>
    <row r="695" spans="1:3" x14ac:dyDescent="0.25">
      <c r="A695">
        <v>1529</v>
      </c>
      <c r="B695" t="s">
        <v>1530</v>
      </c>
      <c r="C695" s="12">
        <v>141</v>
      </c>
    </row>
    <row r="696" spans="1:3" x14ac:dyDescent="0.25">
      <c r="A696">
        <v>1530</v>
      </c>
      <c r="B696" t="s">
        <v>1531</v>
      </c>
      <c r="C696" s="12">
        <v>874</v>
      </c>
    </row>
    <row r="697" spans="1:3" x14ac:dyDescent="0.25">
      <c r="A697">
        <v>1531</v>
      </c>
      <c r="B697" t="s">
        <v>1532</v>
      </c>
      <c r="C697" s="12">
        <v>73</v>
      </c>
    </row>
    <row r="698" spans="1:3" x14ac:dyDescent="0.25">
      <c r="A698">
        <v>1532</v>
      </c>
      <c r="B698" t="s">
        <v>1533</v>
      </c>
      <c r="C698" s="12">
        <v>294</v>
      </c>
    </row>
    <row r="699" spans="1:3" x14ac:dyDescent="0.25">
      <c r="A699">
        <v>1533</v>
      </c>
      <c r="B699" t="s">
        <v>1534</v>
      </c>
      <c r="C699" s="12">
        <v>740</v>
      </c>
    </row>
    <row r="700" spans="1:3" x14ac:dyDescent="0.25">
      <c r="A700">
        <v>1534</v>
      </c>
      <c r="B700" t="s">
        <v>1535</v>
      </c>
      <c r="C700" s="12">
        <v>369</v>
      </c>
    </row>
    <row r="701" spans="1:3" x14ac:dyDescent="0.25">
      <c r="A701">
        <v>1535</v>
      </c>
      <c r="B701" t="s">
        <v>1536</v>
      </c>
      <c r="C701" s="12">
        <v>110</v>
      </c>
    </row>
    <row r="702" spans="1:3" x14ac:dyDescent="0.25">
      <c r="A702">
        <v>1536</v>
      </c>
      <c r="B702" t="s">
        <v>1537</v>
      </c>
      <c r="C702" s="12">
        <v>455</v>
      </c>
    </row>
    <row r="703" spans="1:3" x14ac:dyDescent="0.25">
      <c r="A703">
        <v>1537</v>
      </c>
      <c r="B703" t="s">
        <v>1538</v>
      </c>
      <c r="C703" s="12">
        <v>224</v>
      </c>
    </row>
    <row r="704" spans="1:3" x14ac:dyDescent="0.25">
      <c r="A704">
        <v>1538</v>
      </c>
      <c r="B704" t="s">
        <v>1539</v>
      </c>
      <c r="C704" s="12">
        <v>46</v>
      </c>
    </row>
    <row r="705" spans="1:3" x14ac:dyDescent="0.25">
      <c r="A705">
        <v>1539</v>
      </c>
      <c r="B705" t="s">
        <v>1540</v>
      </c>
      <c r="C705" s="12">
        <v>284</v>
      </c>
    </row>
    <row r="706" spans="1:3" x14ac:dyDescent="0.25">
      <c r="A706">
        <v>1540</v>
      </c>
      <c r="B706" t="s">
        <v>1541</v>
      </c>
      <c r="C706" s="12">
        <v>98</v>
      </c>
    </row>
    <row r="707" spans="1:3" x14ac:dyDescent="0.25">
      <c r="A707">
        <v>1601</v>
      </c>
      <c r="B707" t="s">
        <v>1602</v>
      </c>
      <c r="C707" s="12">
        <v>56</v>
      </c>
    </row>
    <row r="708" spans="1:3" x14ac:dyDescent="0.25">
      <c r="A708">
        <v>1602</v>
      </c>
      <c r="B708" t="s">
        <v>1603</v>
      </c>
      <c r="C708" s="12">
        <v>32</v>
      </c>
    </row>
    <row r="709" spans="1:3" x14ac:dyDescent="0.25">
      <c r="A709">
        <v>1603</v>
      </c>
      <c r="B709" t="s">
        <v>1604</v>
      </c>
      <c r="C709" s="12">
        <v>30</v>
      </c>
    </row>
    <row r="710" spans="1:3" x14ac:dyDescent="0.25">
      <c r="A710">
        <v>1604</v>
      </c>
      <c r="B710" t="s">
        <v>1605</v>
      </c>
      <c r="C710" s="12">
        <v>70</v>
      </c>
    </row>
    <row r="711" spans="1:3" x14ac:dyDescent="0.25">
      <c r="A711">
        <v>1605</v>
      </c>
      <c r="B711" t="s">
        <v>1606</v>
      </c>
      <c r="C711" s="12">
        <v>44</v>
      </c>
    </row>
    <row r="712" spans="1:3" x14ac:dyDescent="0.25">
      <c r="A712">
        <v>1606</v>
      </c>
      <c r="B712" t="s">
        <v>1607</v>
      </c>
      <c r="C712" s="12">
        <v>92</v>
      </c>
    </row>
    <row r="713" spans="1:3" x14ac:dyDescent="0.25">
      <c r="A713">
        <v>1607</v>
      </c>
      <c r="B713" t="s">
        <v>1608</v>
      </c>
      <c r="C713" s="12">
        <v>205</v>
      </c>
    </row>
    <row r="714" spans="1:3" x14ac:dyDescent="0.25">
      <c r="A714">
        <v>1608</v>
      </c>
      <c r="B714" t="s">
        <v>1609</v>
      </c>
      <c r="C714" s="12">
        <v>23</v>
      </c>
    </row>
    <row r="715" spans="1:3" x14ac:dyDescent="0.25">
      <c r="A715">
        <v>1609</v>
      </c>
      <c r="B715" t="s">
        <v>1610</v>
      </c>
      <c r="C715" s="12">
        <v>4</v>
      </c>
    </row>
    <row r="716" spans="1:3" x14ac:dyDescent="0.25">
      <c r="A716">
        <v>1610</v>
      </c>
      <c r="B716" t="s">
        <v>1611</v>
      </c>
      <c r="C716" s="12">
        <v>112</v>
      </c>
    </row>
    <row r="717" spans="1:3" x14ac:dyDescent="0.25">
      <c r="A717">
        <v>1611</v>
      </c>
      <c r="B717" t="s">
        <v>1612</v>
      </c>
      <c r="C717" s="12">
        <v>27</v>
      </c>
    </row>
    <row r="718" spans="1:3" x14ac:dyDescent="0.25">
      <c r="A718">
        <v>1612</v>
      </c>
      <c r="B718" t="s">
        <v>1613</v>
      </c>
      <c r="C718" s="12">
        <v>11</v>
      </c>
    </row>
    <row r="719" spans="1:3" x14ac:dyDescent="0.25">
      <c r="A719">
        <v>1613</v>
      </c>
      <c r="B719" t="s">
        <v>1614</v>
      </c>
      <c r="C719" s="12">
        <v>26</v>
      </c>
    </row>
    <row r="720" spans="1:3" x14ac:dyDescent="0.25">
      <c r="A720">
        <v>1614</v>
      </c>
      <c r="B720" t="s">
        <v>1615</v>
      </c>
      <c r="C720" s="12">
        <v>77</v>
      </c>
    </row>
    <row r="721" spans="1:3" x14ac:dyDescent="0.25">
      <c r="A721">
        <v>1615</v>
      </c>
      <c r="B721" t="s">
        <v>1616</v>
      </c>
      <c r="C721" s="12">
        <v>136</v>
      </c>
    </row>
    <row r="722" spans="1:3" x14ac:dyDescent="0.25">
      <c r="A722">
        <v>1616</v>
      </c>
      <c r="B722" t="s">
        <v>1617</v>
      </c>
      <c r="C722" s="12">
        <v>157</v>
      </c>
    </row>
    <row r="723" spans="1:3" x14ac:dyDescent="0.25">
      <c r="A723">
        <v>1617</v>
      </c>
      <c r="B723" t="s">
        <v>1618</v>
      </c>
      <c r="C723" s="12">
        <v>158</v>
      </c>
    </row>
    <row r="724" spans="1:3" x14ac:dyDescent="0.25">
      <c r="A724">
        <v>1618</v>
      </c>
      <c r="B724" t="s">
        <v>1619</v>
      </c>
      <c r="C724" s="12">
        <v>27</v>
      </c>
    </row>
    <row r="725" spans="1:3" x14ac:dyDescent="0.25">
      <c r="A725">
        <v>1619</v>
      </c>
      <c r="B725" t="s">
        <v>1620</v>
      </c>
      <c r="C725" s="12">
        <v>23</v>
      </c>
    </row>
    <row r="726" spans="1:3" x14ac:dyDescent="0.25">
      <c r="A726">
        <v>1620</v>
      </c>
      <c r="B726" t="s">
        <v>1621</v>
      </c>
      <c r="C726" s="12">
        <v>17</v>
      </c>
    </row>
    <row r="727" spans="1:3" x14ac:dyDescent="0.25">
      <c r="A727">
        <v>1621</v>
      </c>
      <c r="B727" t="s">
        <v>1622</v>
      </c>
      <c r="C727" s="12">
        <v>37</v>
      </c>
    </row>
    <row r="728" spans="1:3" x14ac:dyDescent="0.25">
      <c r="A728">
        <v>1622</v>
      </c>
      <c r="B728" t="s">
        <v>1623</v>
      </c>
      <c r="C728" s="12">
        <v>65</v>
      </c>
    </row>
    <row r="729" spans="1:3" x14ac:dyDescent="0.25">
      <c r="A729">
        <v>1623</v>
      </c>
      <c r="B729" t="s">
        <v>1624</v>
      </c>
      <c r="C729" s="12">
        <v>18</v>
      </c>
    </row>
    <row r="730" spans="1:3" x14ac:dyDescent="0.25">
      <c r="A730">
        <v>1624</v>
      </c>
      <c r="B730" t="s">
        <v>1625</v>
      </c>
      <c r="C730" s="12">
        <v>25</v>
      </c>
    </row>
    <row r="731" spans="1:3" x14ac:dyDescent="0.25">
      <c r="A731">
        <v>1625</v>
      </c>
      <c r="B731" t="s">
        <v>1626</v>
      </c>
      <c r="C731" s="12">
        <v>104</v>
      </c>
    </row>
    <row r="732" spans="1:3" x14ac:dyDescent="0.25">
      <c r="A732">
        <v>1626</v>
      </c>
      <c r="B732" t="s">
        <v>1627</v>
      </c>
      <c r="C732" s="12">
        <v>108</v>
      </c>
    </row>
    <row r="733" spans="1:3" x14ac:dyDescent="0.25">
      <c r="A733">
        <v>1627</v>
      </c>
      <c r="B733" t="s">
        <v>1628</v>
      </c>
      <c r="C733" s="12">
        <v>38</v>
      </c>
    </row>
    <row r="734" spans="1:3" x14ac:dyDescent="0.25">
      <c r="A734">
        <v>1628</v>
      </c>
      <c r="B734" t="s">
        <v>1629</v>
      </c>
      <c r="C734" s="12">
        <v>88</v>
      </c>
    </row>
    <row r="735" spans="1:3" x14ac:dyDescent="0.25">
      <c r="A735">
        <v>1629</v>
      </c>
      <c r="B735" t="s">
        <v>1630</v>
      </c>
      <c r="C735" s="12">
        <v>82</v>
      </c>
    </row>
    <row r="736" spans="1:3" x14ac:dyDescent="0.25">
      <c r="A736">
        <v>1630</v>
      </c>
      <c r="B736" t="s">
        <v>1631</v>
      </c>
      <c r="C736" s="12">
        <v>126</v>
      </c>
    </row>
    <row r="737" spans="1:3" x14ac:dyDescent="0.25">
      <c r="A737">
        <v>1631</v>
      </c>
      <c r="B737" t="s">
        <v>1632</v>
      </c>
      <c r="C737" s="12">
        <v>133</v>
      </c>
    </row>
    <row r="738" spans="1:3" x14ac:dyDescent="0.25">
      <c r="A738">
        <v>1632</v>
      </c>
      <c r="B738" t="s">
        <v>1633</v>
      </c>
      <c r="C738" s="12">
        <v>47</v>
      </c>
    </row>
    <row r="739" spans="1:3" x14ac:dyDescent="0.25">
      <c r="A739">
        <v>1633</v>
      </c>
      <c r="B739" t="s">
        <v>1634</v>
      </c>
      <c r="C739" s="12">
        <v>58</v>
      </c>
    </row>
    <row r="740" spans="1:3" x14ac:dyDescent="0.25">
      <c r="A740">
        <v>1634</v>
      </c>
      <c r="B740" t="s">
        <v>1635</v>
      </c>
      <c r="C740" s="12">
        <v>32</v>
      </c>
    </row>
    <row r="741" spans="1:3" x14ac:dyDescent="0.25">
      <c r="A741">
        <v>1635</v>
      </c>
      <c r="B741" t="s">
        <v>1636</v>
      </c>
      <c r="C741" s="12">
        <v>37</v>
      </c>
    </row>
    <row r="742" spans="1:3" x14ac:dyDescent="0.25">
      <c r="A742">
        <v>1636</v>
      </c>
      <c r="B742" t="s">
        <v>1637</v>
      </c>
      <c r="C742" s="12">
        <v>87</v>
      </c>
    </row>
    <row r="743" spans="1:3" x14ac:dyDescent="0.25">
      <c r="A743">
        <v>1637</v>
      </c>
      <c r="B743" t="s">
        <v>1638</v>
      </c>
      <c r="C743" s="12">
        <v>15</v>
      </c>
    </row>
    <row r="744" spans="1:3" x14ac:dyDescent="0.25">
      <c r="A744">
        <v>1638</v>
      </c>
      <c r="B744" t="s">
        <v>1639</v>
      </c>
      <c r="C744" s="12">
        <v>27</v>
      </c>
    </row>
    <row r="745" spans="1:3" x14ac:dyDescent="0.25">
      <c r="A745">
        <v>1639</v>
      </c>
      <c r="B745" t="s">
        <v>1640</v>
      </c>
      <c r="C745" s="12">
        <v>19</v>
      </c>
    </row>
    <row r="746" spans="1:3" x14ac:dyDescent="0.25">
      <c r="A746">
        <v>1640</v>
      </c>
      <c r="B746" t="s">
        <v>1641</v>
      </c>
      <c r="C746" s="12">
        <v>17</v>
      </c>
    </row>
    <row r="747" spans="1:3" x14ac:dyDescent="0.25">
      <c r="A747">
        <v>1641</v>
      </c>
      <c r="B747" t="s">
        <v>1642</v>
      </c>
      <c r="C747" s="12">
        <v>26</v>
      </c>
    </row>
    <row r="748" spans="1:3" x14ac:dyDescent="0.25">
      <c r="A748">
        <v>1642</v>
      </c>
      <c r="B748" t="s">
        <v>1643</v>
      </c>
      <c r="C748" s="12">
        <v>28</v>
      </c>
    </row>
    <row r="749" spans="1:3" x14ac:dyDescent="0.25">
      <c r="A749">
        <v>1643</v>
      </c>
      <c r="B749" t="s">
        <v>1644</v>
      </c>
      <c r="C749" s="12">
        <v>37</v>
      </c>
    </row>
    <row r="750" spans="1:3" x14ac:dyDescent="0.25">
      <c r="A750">
        <v>1644</v>
      </c>
      <c r="B750" t="s">
        <v>1645</v>
      </c>
      <c r="C750" s="12">
        <v>128</v>
      </c>
    </row>
    <row r="751" spans="1:3" x14ac:dyDescent="0.25">
      <c r="A751">
        <v>1645</v>
      </c>
      <c r="B751" t="s">
        <v>1646</v>
      </c>
      <c r="C751" s="12">
        <v>10</v>
      </c>
    </row>
    <row r="752" spans="1:3" x14ac:dyDescent="0.25">
      <c r="A752">
        <v>1646</v>
      </c>
      <c r="B752" t="s">
        <v>1647</v>
      </c>
      <c r="C752" s="12">
        <v>83</v>
      </c>
    </row>
    <row r="753" spans="1:3" x14ac:dyDescent="0.25">
      <c r="A753">
        <v>1647</v>
      </c>
      <c r="B753" t="s">
        <v>1648</v>
      </c>
      <c r="C753" s="12">
        <v>46</v>
      </c>
    </row>
    <row r="754" spans="1:3" x14ac:dyDescent="0.25">
      <c r="A754">
        <v>1648</v>
      </c>
      <c r="B754" t="s">
        <v>1649</v>
      </c>
      <c r="C754" s="12">
        <v>90</v>
      </c>
    </row>
    <row r="755" spans="1:3" x14ac:dyDescent="0.25">
      <c r="A755">
        <v>1649</v>
      </c>
      <c r="B755" t="s">
        <v>1650</v>
      </c>
      <c r="C755" s="12">
        <v>81</v>
      </c>
    </row>
    <row r="756" spans="1:3" x14ac:dyDescent="0.25">
      <c r="A756">
        <v>1650</v>
      </c>
      <c r="B756" t="s">
        <v>1651</v>
      </c>
      <c r="C756" s="12">
        <v>32</v>
      </c>
    </row>
    <row r="757" spans="1:3" x14ac:dyDescent="0.25">
      <c r="A757">
        <v>1651</v>
      </c>
      <c r="B757" t="s">
        <v>1652</v>
      </c>
      <c r="C757" s="12">
        <v>20</v>
      </c>
    </row>
    <row r="758" spans="1:3" x14ac:dyDescent="0.25">
      <c r="A758">
        <v>1652</v>
      </c>
      <c r="B758" t="s">
        <v>1653</v>
      </c>
      <c r="C758" s="12">
        <v>70</v>
      </c>
    </row>
    <row r="759" spans="1:3" x14ac:dyDescent="0.25">
      <c r="A759">
        <v>1653</v>
      </c>
      <c r="B759" t="s">
        <v>1654</v>
      </c>
      <c r="C759" s="12">
        <v>168</v>
      </c>
    </row>
    <row r="760" spans="1:3" x14ac:dyDescent="0.25">
      <c r="A760">
        <v>1654</v>
      </c>
      <c r="B760" t="s">
        <v>1655</v>
      </c>
      <c r="C760" s="12">
        <v>34</v>
      </c>
    </row>
    <row r="761" spans="1:3" x14ac:dyDescent="0.25">
      <c r="A761">
        <v>1655</v>
      </c>
      <c r="B761" t="s">
        <v>1656</v>
      </c>
      <c r="C761" s="12">
        <v>48</v>
      </c>
    </row>
    <row r="762" spans="1:3" x14ac:dyDescent="0.25">
      <c r="A762">
        <v>1656</v>
      </c>
      <c r="B762" t="s">
        <v>1657</v>
      </c>
      <c r="C762" s="12">
        <v>48</v>
      </c>
    </row>
    <row r="763" spans="1:3" x14ac:dyDescent="0.25">
      <c r="A763">
        <v>1657</v>
      </c>
      <c r="B763" t="s">
        <v>1658</v>
      </c>
      <c r="C763" s="12">
        <v>221</v>
      </c>
    </row>
    <row r="764" spans="1:3" x14ac:dyDescent="0.25">
      <c r="A764">
        <v>1658</v>
      </c>
      <c r="B764" t="s">
        <v>1659</v>
      </c>
      <c r="C764" s="12">
        <v>107</v>
      </c>
    </row>
    <row r="765" spans="1:3" x14ac:dyDescent="0.25">
      <c r="A765">
        <v>1659</v>
      </c>
      <c r="B765" t="s">
        <v>1660</v>
      </c>
      <c r="C765" s="12">
        <v>45</v>
      </c>
    </row>
    <row r="766" spans="1:3" x14ac:dyDescent="0.25">
      <c r="A766">
        <v>1660</v>
      </c>
      <c r="B766" t="s">
        <v>1661</v>
      </c>
      <c r="C766" s="12">
        <v>36</v>
      </c>
    </row>
    <row r="767" spans="1:3" x14ac:dyDescent="0.25">
      <c r="A767">
        <v>1661</v>
      </c>
      <c r="B767" t="s">
        <v>1662</v>
      </c>
      <c r="C767" s="12">
        <v>101</v>
      </c>
    </row>
    <row r="768" spans="1:3" x14ac:dyDescent="0.25">
      <c r="A768">
        <v>1662</v>
      </c>
      <c r="B768" t="s">
        <v>1663</v>
      </c>
      <c r="C768" s="12">
        <v>62</v>
      </c>
    </row>
    <row r="769" spans="1:3" x14ac:dyDescent="0.25">
      <c r="A769">
        <v>1663</v>
      </c>
      <c r="B769" t="s">
        <v>1664</v>
      </c>
      <c r="C769" s="12">
        <v>32</v>
      </c>
    </row>
    <row r="770" spans="1:3" x14ac:dyDescent="0.25">
      <c r="A770">
        <v>1664</v>
      </c>
      <c r="B770" t="s">
        <v>1665</v>
      </c>
      <c r="C770" s="12">
        <v>89</v>
      </c>
    </row>
    <row r="771" spans="1:3" x14ac:dyDescent="0.25">
      <c r="A771">
        <v>1665</v>
      </c>
      <c r="B771" t="s">
        <v>1666</v>
      </c>
      <c r="C771" s="12">
        <v>93</v>
      </c>
    </row>
    <row r="772" spans="1:3" x14ac:dyDescent="0.25">
      <c r="A772">
        <v>1666</v>
      </c>
      <c r="B772" t="s">
        <v>1667</v>
      </c>
      <c r="C772" s="12">
        <v>98</v>
      </c>
    </row>
    <row r="773" spans="1:3" x14ac:dyDescent="0.25">
      <c r="A773">
        <v>1667</v>
      </c>
      <c r="B773" t="s">
        <v>1668</v>
      </c>
      <c r="C773" s="12">
        <v>82</v>
      </c>
    </row>
    <row r="774" spans="1:3" x14ac:dyDescent="0.25">
      <c r="A774">
        <v>1668</v>
      </c>
      <c r="B774" t="s">
        <v>1669</v>
      </c>
      <c r="C774" s="12">
        <v>116</v>
      </c>
    </row>
    <row r="775" spans="1:3" x14ac:dyDescent="0.25">
      <c r="A775">
        <v>1669</v>
      </c>
      <c r="B775" t="s">
        <v>1670</v>
      </c>
      <c r="C775" s="12">
        <v>52</v>
      </c>
    </row>
    <row r="776" spans="1:3" x14ac:dyDescent="0.25">
      <c r="A776">
        <v>1670</v>
      </c>
      <c r="B776" t="s">
        <v>1671</v>
      </c>
      <c r="C776" s="12">
        <v>23</v>
      </c>
    </row>
    <row r="777" spans="1:3" x14ac:dyDescent="0.25">
      <c r="A777">
        <v>1671</v>
      </c>
      <c r="B777" t="s">
        <v>1672</v>
      </c>
      <c r="C777" s="12">
        <v>77</v>
      </c>
    </row>
    <row r="778" spans="1:3" x14ac:dyDescent="0.25">
      <c r="A778">
        <v>1672</v>
      </c>
      <c r="B778" t="s">
        <v>1673</v>
      </c>
      <c r="C778" s="12">
        <v>49</v>
      </c>
    </row>
    <row r="779" spans="1:3" x14ac:dyDescent="0.25">
      <c r="A779">
        <v>1673</v>
      </c>
      <c r="B779" t="s">
        <v>1674</v>
      </c>
      <c r="C779" s="12">
        <v>59</v>
      </c>
    </row>
    <row r="780" spans="1:3" x14ac:dyDescent="0.25">
      <c r="A780">
        <v>1674</v>
      </c>
      <c r="B780" t="s">
        <v>1675</v>
      </c>
      <c r="C780" s="12">
        <v>113</v>
      </c>
    </row>
    <row r="781" spans="1:3" x14ac:dyDescent="0.25">
      <c r="A781">
        <v>1675</v>
      </c>
      <c r="B781" t="s">
        <v>1676</v>
      </c>
      <c r="C781" s="12">
        <v>34</v>
      </c>
    </row>
    <row r="782" spans="1:3" x14ac:dyDescent="0.25">
      <c r="A782">
        <v>1676</v>
      </c>
      <c r="B782" t="s">
        <v>1677</v>
      </c>
      <c r="C782" s="12">
        <v>42</v>
      </c>
    </row>
    <row r="783" spans="1:3" x14ac:dyDescent="0.25">
      <c r="A783">
        <v>1677</v>
      </c>
      <c r="B783" t="s">
        <v>1678</v>
      </c>
      <c r="C783" s="12">
        <v>42</v>
      </c>
    </row>
    <row r="784" spans="1:3" x14ac:dyDescent="0.25">
      <c r="A784">
        <v>1678</v>
      </c>
      <c r="B784" t="s">
        <v>1679</v>
      </c>
      <c r="C784" s="12">
        <v>49</v>
      </c>
    </row>
    <row r="785" spans="1:3" x14ac:dyDescent="0.25">
      <c r="A785">
        <v>1679</v>
      </c>
      <c r="B785" t="s">
        <v>1680</v>
      </c>
      <c r="C785" s="12">
        <v>56</v>
      </c>
    </row>
    <row r="786" spans="1:3" x14ac:dyDescent="0.25">
      <c r="A786">
        <v>1680</v>
      </c>
      <c r="B786" t="s">
        <v>1681</v>
      </c>
      <c r="C786" s="12">
        <v>25</v>
      </c>
    </row>
    <row r="787" spans="1:3" x14ac:dyDescent="0.25">
      <c r="A787">
        <v>1741</v>
      </c>
      <c r="B787" t="s">
        <v>1742</v>
      </c>
      <c r="C787" s="12">
        <v>52</v>
      </c>
    </row>
    <row r="788" spans="1:3" x14ac:dyDescent="0.25">
      <c r="A788">
        <v>1742</v>
      </c>
      <c r="B788" t="s">
        <v>1743</v>
      </c>
      <c r="C788" s="12">
        <v>34</v>
      </c>
    </row>
    <row r="789" spans="1:3" x14ac:dyDescent="0.25">
      <c r="A789">
        <v>1743</v>
      </c>
      <c r="B789" t="s">
        <v>1744</v>
      </c>
      <c r="C789" s="12">
        <v>67</v>
      </c>
    </row>
    <row r="790" spans="1:3" x14ac:dyDescent="0.25">
      <c r="A790">
        <v>1744</v>
      </c>
      <c r="B790" t="s">
        <v>1745</v>
      </c>
      <c r="C790" s="12">
        <v>70</v>
      </c>
    </row>
    <row r="791" spans="1:3" x14ac:dyDescent="0.25">
      <c r="A791">
        <v>1745</v>
      </c>
      <c r="B791" t="s">
        <v>1746</v>
      </c>
      <c r="C791" s="12">
        <v>89</v>
      </c>
    </row>
    <row r="792" spans="1:3" x14ac:dyDescent="0.25">
      <c r="A792">
        <v>1746</v>
      </c>
      <c r="B792" t="s">
        <v>1747</v>
      </c>
      <c r="C792" s="12">
        <v>107</v>
      </c>
    </row>
    <row r="793" spans="1:3" x14ac:dyDescent="0.25">
      <c r="A793">
        <v>1747</v>
      </c>
      <c r="B793" t="s">
        <v>1748</v>
      </c>
      <c r="C793" s="12">
        <v>159</v>
      </c>
    </row>
    <row r="794" spans="1:3" x14ac:dyDescent="0.25">
      <c r="A794">
        <v>1748</v>
      </c>
      <c r="B794" t="s">
        <v>1749</v>
      </c>
      <c r="C794" s="12">
        <v>181</v>
      </c>
    </row>
    <row r="795" spans="1:3" x14ac:dyDescent="0.25">
      <c r="A795">
        <v>1749</v>
      </c>
      <c r="B795" t="s">
        <v>1750</v>
      </c>
      <c r="C795" s="12">
        <v>131</v>
      </c>
    </row>
    <row r="796" spans="1:3" x14ac:dyDescent="0.25">
      <c r="A796">
        <v>1750</v>
      </c>
      <c r="B796" t="s">
        <v>1751</v>
      </c>
      <c r="C796" s="12">
        <v>125</v>
      </c>
    </row>
    <row r="797" spans="1:3" x14ac:dyDescent="0.25">
      <c r="A797">
        <v>1751</v>
      </c>
      <c r="B797" t="s">
        <v>1752</v>
      </c>
      <c r="C797" s="12">
        <v>61</v>
      </c>
    </row>
    <row r="798" spans="1:3" x14ac:dyDescent="0.25">
      <c r="A798">
        <v>1752</v>
      </c>
      <c r="B798" t="s">
        <v>1753</v>
      </c>
      <c r="C798" s="12">
        <v>90</v>
      </c>
    </row>
    <row r="799" spans="1:3" x14ac:dyDescent="0.25">
      <c r="A799">
        <v>1753</v>
      </c>
      <c r="B799" t="s">
        <v>1754</v>
      </c>
      <c r="C799" s="12">
        <v>35</v>
      </c>
    </row>
    <row r="800" spans="1:3" x14ac:dyDescent="0.25">
      <c r="A800">
        <v>1754</v>
      </c>
      <c r="B800" t="s">
        <v>1755</v>
      </c>
      <c r="C800" s="12">
        <v>90</v>
      </c>
    </row>
    <row r="801" spans="1:3" x14ac:dyDescent="0.25">
      <c r="A801">
        <v>1755</v>
      </c>
      <c r="B801" t="s">
        <v>1756</v>
      </c>
      <c r="C801" s="12">
        <v>4</v>
      </c>
    </row>
    <row r="802" spans="1:3" x14ac:dyDescent="0.25">
      <c r="A802">
        <v>1756</v>
      </c>
      <c r="B802" t="s">
        <v>1757</v>
      </c>
      <c r="C802" s="12">
        <v>120</v>
      </c>
    </row>
    <row r="803" spans="1:3" x14ac:dyDescent="0.25">
      <c r="A803">
        <v>1757</v>
      </c>
      <c r="B803" t="s">
        <v>1758</v>
      </c>
      <c r="C803" s="12">
        <v>14</v>
      </c>
    </row>
    <row r="804" spans="1:3" x14ac:dyDescent="0.25">
      <c r="A804">
        <v>1758</v>
      </c>
      <c r="B804" t="s">
        <v>1759</v>
      </c>
      <c r="C804" s="12">
        <v>27</v>
      </c>
    </row>
    <row r="805" spans="1:3" x14ac:dyDescent="0.25">
      <c r="A805">
        <v>1759</v>
      </c>
      <c r="B805" t="s">
        <v>1760</v>
      </c>
      <c r="C805" s="12">
        <v>49</v>
      </c>
    </row>
    <row r="806" spans="1:3" x14ac:dyDescent="0.25">
      <c r="A806">
        <v>1760</v>
      </c>
      <c r="B806" t="s">
        <v>1761</v>
      </c>
      <c r="C806" s="12">
        <v>102</v>
      </c>
    </row>
    <row r="807" spans="1:3" x14ac:dyDescent="0.25">
      <c r="A807">
        <v>1761</v>
      </c>
      <c r="B807" t="s">
        <v>1762</v>
      </c>
      <c r="C807" s="12">
        <v>3</v>
      </c>
    </row>
    <row r="808" spans="1:3" x14ac:dyDescent="0.25">
      <c r="A808">
        <v>1762</v>
      </c>
      <c r="B808" t="s">
        <v>1763</v>
      </c>
      <c r="C808" s="12">
        <v>25</v>
      </c>
    </row>
    <row r="809" spans="1:3" x14ac:dyDescent="0.25">
      <c r="A809">
        <v>1763</v>
      </c>
      <c r="B809" t="s">
        <v>1764</v>
      </c>
      <c r="C809" s="12">
        <v>118</v>
      </c>
    </row>
    <row r="810" spans="1:3" x14ac:dyDescent="0.25">
      <c r="A810">
        <v>1821</v>
      </c>
      <c r="B810" t="s">
        <v>1822</v>
      </c>
      <c r="C810" s="12">
        <v>57</v>
      </c>
    </row>
    <row r="811" spans="1:3" x14ac:dyDescent="0.25">
      <c r="A811">
        <v>1822</v>
      </c>
      <c r="B811" t="s">
        <v>1823</v>
      </c>
      <c r="C811" s="12">
        <v>11</v>
      </c>
    </row>
    <row r="812" spans="1:3" x14ac:dyDescent="0.25">
      <c r="A812">
        <v>1823</v>
      </c>
      <c r="B812" t="s">
        <v>1824</v>
      </c>
      <c r="C812" s="12">
        <v>33</v>
      </c>
    </row>
    <row r="813" spans="1:3" x14ac:dyDescent="0.25">
      <c r="A813">
        <v>1824</v>
      </c>
      <c r="B813" t="s">
        <v>1825</v>
      </c>
      <c r="C813" s="12">
        <v>40</v>
      </c>
    </row>
    <row r="814" spans="1:3" x14ac:dyDescent="0.25">
      <c r="A814">
        <v>1825</v>
      </c>
      <c r="B814" t="s">
        <v>1826</v>
      </c>
      <c r="C814" s="12">
        <v>50</v>
      </c>
    </row>
    <row r="815" spans="1:3" x14ac:dyDescent="0.25">
      <c r="A815">
        <v>1826</v>
      </c>
      <c r="B815" t="s">
        <v>1827</v>
      </c>
      <c r="C815" s="12">
        <v>38</v>
      </c>
    </row>
    <row r="816" spans="1:3" x14ac:dyDescent="0.25">
      <c r="A816">
        <v>1827</v>
      </c>
      <c r="B816" t="s">
        <v>1828</v>
      </c>
      <c r="C816" s="12">
        <v>96</v>
      </c>
    </row>
    <row r="817" spans="1:3" x14ac:dyDescent="0.25">
      <c r="A817">
        <v>1828</v>
      </c>
      <c r="B817" t="s">
        <v>1829</v>
      </c>
      <c r="C817" s="12">
        <v>48</v>
      </c>
    </row>
    <row r="818" spans="1:3" x14ac:dyDescent="0.25">
      <c r="A818">
        <v>1829</v>
      </c>
      <c r="B818" t="s">
        <v>1830</v>
      </c>
      <c r="C818" s="12">
        <v>33</v>
      </c>
    </row>
    <row r="819" spans="1:3" x14ac:dyDescent="0.25">
      <c r="A819">
        <v>1830</v>
      </c>
      <c r="B819" t="s">
        <v>1831</v>
      </c>
      <c r="C819" s="12">
        <v>226</v>
      </c>
    </row>
    <row r="820" spans="1:3" x14ac:dyDescent="0.25">
      <c r="A820">
        <v>1831</v>
      </c>
      <c r="B820" t="s">
        <v>1832</v>
      </c>
      <c r="C820" s="12">
        <v>14</v>
      </c>
    </row>
    <row r="821" spans="1:3" x14ac:dyDescent="0.25">
      <c r="A821">
        <v>1832</v>
      </c>
      <c r="B821" t="s">
        <v>1833</v>
      </c>
      <c r="C821" s="12">
        <v>20</v>
      </c>
    </row>
    <row r="822" spans="1:3" x14ac:dyDescent="0.25">
      <c r="A822">
        <v>1833</v>
      </c>
      <c r="B822" t="s">
        <v>1834</v>
      </c>
      <c r="C822" s="12">
        <v>25</v>
      </c>
    </row>
    <row r="823" spans="1:3" x14ac:dyDescent="0.25">
      <c r="A823">
        <v>1834</v>
      </c>
      <c r="B823" t="s">
        <v>1835</v>
      </c>
      <c r="C823" s="12">
        <v>90</v>
      </c>
    </row>
    <row r="824" spans="1:3" x14ac:dyDescent="0.25">
      <c r="A824">
        <v>1835</v>
      </c>
      <c r="B824" t="s">
        <v>1836</v>
      </c>
      <c r="C824" s="12">
        <v>11</v>
      </c>
    </row>
    <row r="825" spans="1:3" x14ac:dyDescent="0.25">
      <c r="A825">
        <v>1836</v>
      </c>
      <c r="B825" t="s">
        <v>1837</v>
      </c>
      <c r="C825" s="12">
        <v>55</v>
      </c>
    </row>
    <row r="826" spans="1:3" x14ac:dyDescent="0.25">
      <c r="A826">
        <v>1837</v>
      </c>
      <c r="B826" t="s">
        <v>1838</v>
      </c>
      <c r="C826" s="12">
        <v>30</v>
      </c>
    </row>
    <row r="827" spans="1:3" x14ac:dyDescent="0.25">
      <c r="A827">
        <v>1838</v>
      </c>
      <c r="B827" t="s">
        <v>1839</v>
      </c>
      <c r="C827" s="12">
        <v>28</v>
      </c>
    </row>
    <row r="828" spans="1:3" x14ac:dyDescent="0.25">
      <c r="A828">
        <v>1839</v>
      </c>
      <c r="B828" t="s">
        <v>1840</v>
      </c>
      <c r="C828" s="12">
        <v>45</v>
      </c>
    </row>
    <row r="829" spans="1:3" x14ac:dyDescent="0.25">
      <c r="A829">
        <v>1840</v>
      </c>
      <c r="B829" t="s">
        <v>1841</v>
      </c>
      <c r="C829" s="12">
        <v>13</v>
      </c>
    </row>
    <row r="830" spans="1:3" x14ac:dyDescent="0.25">
      <c r="A830">
        <v>1841</v>
      </c>
      <c r="B830" t="s">
        <v>1842</v>
      </c>
      <c r="C830" s="12">
        <v>40</v>
      </c>
    </row>
    <row r="831" spans="1:3" x14ac:dyDescent="0.25">
      <c r="A831">
        <v>1842</v>
      </c>
      <c r="B831" t="s">
        <v>1843</v>
      </c>
      <c r="C831" s="12">
        <v>21</v>
      </c>
    </row>
    <row r="832" spans="1:3" x14ac:dyDescent="0.25">
      <c r="A832">
        <v>1843</v>
      </c>
      <c r="B832" t="s">
        <v>1844</v>
      </c>
      <c r="C832" s="12">
        <v>134</v>
      </c>
    </row>
    <row r="833" spans="1:3" x14ac:dyDescent="0.25">
      <c r="A833">
        <v>1844</v>
      </c>
      <c r="B833" t="s">
        <v>1845</v>
      </c>
      <c r="C833" s="12">
        <v>20</v>
      </c>
    </row>
    <row r="834" spans="1:3" x14ac:dyDescent="0.25">
      <c r="A834">
        <v>1845</v>
      </c>
      <c r="B834" t="s">
        <v>1846</v>
      </c>
      <c r="C834" s="12">
        <v>19</v>
      </c>
    </row>
    <row r="835" spans="1:3" x14ac:dyDescent="0.25">
      <c r="A835">
        <v>1846</v>
      </c>
      <c r="B835" t="s">
        <v>1847</v>
      </c>
      <c r="C835" s="12">
        <v>209</v>
      </c>
    </row>
    <row r="836" spans="1:3" x14ac:dyDescent="0.25">
      <c r="A836">
        <v>1847</v>
      </c>
      <c r="B836" t="s">
        <v>1848</v>
      </c>
      <c r="C836" s="12">
        <v>38</v>
      </c>
    </row>
    <row r="837" spans="1:3" x14ac:dyDescent="0.25">
      <c r="A837">
        <v>1848</v>
      </c>
      <c r="B837" t="s">
        <v>1849</v>
      </c>
      <c r="C837" s="12">
        <v>24</v>
      </c>
    </row>
    <row r="838" spans="1:3" x14ac:dyDescent="0.25">
      <c r="A838">
        <v>1849</v>
      </c>
      <c r="B838" t="s">
        <v>1850</v>
      </c>
      <c r="C838" s="12">
        <v>8</v>
      </c>
    </row>
    <row r="839" spans="1:3" x14ac:dyDescent="0.25">
      <c r="A839">
        <v>1850</v>
      </c>
      <c r="B839" t="s">
        <v>1851</v>
      </c>
      <c r="C839" s="12">
        <v>179</v>
      </c>
    </row>
    <row r="840" spans="1:3" x14ac:dyDescent="0.25">
      <c r="A840">
        <v>1851</v>
      </c>
      <c r="B840" t="s">
        <v>1852</v>
      </c>
      <c r="C840" s="12">
        <v>26</v>
      </c>
    </row>
    <row r="841" spans="1:3" x14ac:dyDescent="0.25">
      <c r="A841">
        <v>1852</v>
      </c>
      <c r="B841" t="s">
        <v>1853</v>
      </c>
      <c r="C841" s="12">
        <v>131</v>
      </c>
    </row>
    <row r="842" spans="1:3" x14ac:dyDescent="0.25">
      <c r="A842">
        <v>1853</v>
      </c>
      <c r="B842" t="s">
        <v>1854</v>
      </c>
      <c r="C842" s="12">
        <v>14</v>
      </c>
    </row>
    <row r="843" spans="1:3" x14ac:dyDescent="0.25">
      <c r="A843">
        <v>1854</v>
      </c>
      <c r="B843" t="s">
        <v>1855</v>
      </c>
      <c r="C843" s="12">
        <v>174</v>
      </c>
    </row>
    <row r="844" spans="1:3" x14ac:dyDescent="0.25">
      <c r="A844">
        <v>1855</v>
      </c>
      <c r="B844" t="s">
        <v>1856</v>
      </c>
      <c r="C844" s="12">
        <v>191</v>
      </c>
    </row>
    <row r="845" spans="1:3" x14ac:dyDescent="0.25">
      <c r="A845">
        <v>1856</v>
      </c>
      <c r="B845" t="s">
        <v>1857</v>
      </c>
      <c r="C845" s="12">
        <v>38</v>
      </c>
    </row>
    <row r="846" spans="1:3" x14ac:dyDescent="0.25">
      <c r="A846">
        <v>1857</v>
      </c>
      <c r="B846" t="s">
        <v>1858</v>
      </c>
      <c r="C846" s="12">
        <v>22</v>
      </c>
    </row>
    <row r="847" spans="1:3" x14ac:dyDescent="0.25">
      <c r="A847">
        <v>1858</v>
      </c>
      <c r="B847" t="s">
        <v>1859</v>
      </c>
      <c r="C847" s="12">
        <v>149</v>
      </c>
    </row>
    <row r="848" spans="1:3" x14ac:dyDescent="0.25">
      <c r="A848">
        <v>1859</v>
      </c>
      <c r="B848" t="s">
        <v>1860</v>
      </c>
      <c r="C848" s="12">
        <v>56</v>
      </c>
    </row>
    <row r="849" spans="1:3" x14ac:dyDescent="0.25">
      <c r="A849">
        <v>1860</v>
      </c>
      <c r="B849" t="s">
        <v>1861</v>
      </c>
      <c r="C849" s="12">
        <v>19</v>
      </c>
    </row>
    <row r="850" spans="1:3" x14ac:dyDescent="0.25">
      <c r="A850">
        <v>1881</v>
      </c>
      <c r="B850" t="s">
        <v>1882</v>
      </c>
      <c r="C850" s="12">
        <v>70</v>
      </c>
    </row>
    <row r="851" spans="1:3" x14ac:dyDescent="0.25">
      <c r="A851">
        <v>1882</v>
      </c>
      <c r="B851" t="s">
        <v>1883</v>
      </c>
      <c r="C851" s="12">
        <v>81</v>
      </c>
    </row>
    <row r="852" spans="1:3" x14ac:dyDescent="0.25">
      <c r="A852">
        <v>1883</v>
      </c>
      <c r="B852" t="s">
        <v>1884</v>
      </c>
      <c r="C852" s="12">
        <v>32</v>
      </c>
    </row>
    <row r="853" spans="1:3" x14ac:dyDescent="0.25">
      <c r="A853">
        <v>1884</v>
      </c>
      <c r="B853" t="s">
        <v>1885</v>
      </c>
      <c r="C853" s="12">
        <v>26</v>
      </c>
    </row>
    <row r="854" spans="1:3" x14ac:dyDescent="0.25">
      <c r="A854">
        <v>1885</v>
      </c>
      <c r="B854" t="s">
        <v>1886</v>
      </c>
      <c r="C854" s="12">
        <v>105</v>
      </c>
    </row>
    <row r="855" spans="1:3" x14ac:dyDescent="0.25">
      <c r="A855">
        <v>1886</v>
      </c>
      <c r="B855" t="s">
        <v>1887</v>
      </c>
      <c r="C855" s="12">
        <v>29</v>
      </c>
    </row>
    <row r="856" spans="1:3" x14ac:dyDescent="0.25">
      <c r="A856">
        <v>1887</v>
      </c>
      <c r="B856" t="s">
        <v>1888</v>
      </c>
      <c r="C856" s="12">
        <v>8</v>
      </c>
    </row>
    <row r="857" spans="1:3" x14ac:dyDescent="0.25">
      <c r="A857">
        <v>1888</v>
      </c>
      <c r="B857" t="s">
        <v>1889</v>
      </c>
      <c r="C857" s="12">
        <v>89</v>
      </c>
    </row>
    <row r="858" spans="1:3" x14ac:dyDescent="0.25">
      <c r="A858">
        <v>1889</v>
      </c>
      <c r="B858" t="s">
        <v>1890</v>
      </c>
      <c r="C858" s="12">
        <v>44</v>
      </c>
    </row>
    <row r="859" spans="1:3" x14ac:dyDescent="0.25">
      <c r="A859">
        <v>1890</v>
      </c>
      <c r="B859" t="s">
        <v>1891</v>
      </c>
      <c r="C859" s="12">
        <v>246</v>
      </c>
    </row>
    <row r="860" spans="1:3" x14ac:dyDescent="0.25">
      <c r="A860">
        <v>1891</v>
      </c>
      <c r="B860" t="s">
        <v>1892</v>
      </c>
      <c r="C860" s="12">
        <v>120</v>
      </c>
    </row>
    <row r="861" spans="1:3" x14ac:dyDescent="0.25">
      <c r="A861">
        <v>1892</v>
      </c>
      <c r="B861" t="s">
        <v>1893</v>
      </c>
      <c r="C861" s="12">
        <v>26</v>
      </c>
    </row>
    <row r="862" spans="1:3" x14ac:dyDescent="0.25">
      <c r="A862">
        <v>1893</v>
      </c>
      <c r="B862" t="s">
        <v>1894</v>
      </c>
      <c r="C862" s="12">
        <v>45</v>
      </c>
    </row>
    <row r="863" spans="1:3" x14ac:dyDescent="0.25">
      <c r="A863">
        <v>1894</v>
      </c>
      <c r="B863" t="s">
        <v>1895</v>
      </c>
      <c r="C863" s="12">
        <v>20</v>
      </c>
    </row>
    <row r="864" spans="1:3" x14ac:dyDescent="0.25">
      <c r="A864">
        <v>1895</v>
      </c>
      <c r="B864" t="s">
        <v>1896</v>
      </c>
      <c r="C864" s="12">
        <v>47</v>
      </c>
    </row>
    <row r="865" spans="1:3" x14ac:dyDescent="0.25">
      <c r="A865">
        <v>1896</v>
      </c>
      <c r="B865" t="s">
        <v>1897</v>
      </c>
      <c r="C865" s="12">
        <v>13</v>
      </c>
    </row>
    <row r="866" spans="1:3" x14ac:dyDescent="0.25">
      <c r="A866">
        <v>1897</v>
      </c>
      <c r="B866" t="s">
        <v>1898</v>
      </c>
      <c r="C866" s="12">
        <v>183</v>
      </c>
    </row>
    <row r="867" spans="1:3" x14ac:dyDescent="0.25">
      <c r="A867">
        <v>1898</v>
      </c>
      <c r="B867" t="s">
        <v>1899</v>
      </c>
      <c r="C867" s="12">
        <v>21</v>
      </c>
    </row>
    <row r="868" spans="1:3" x14ac:dyDescent="0.25">
      <c r="A868">
        <v>1899</v>
      </c>
      <c r="B868" t="s">
        <v>1900</v>
      </c>
      <c r="C868" s="12">
        <v>42</v>
      </c>
    </row>
    <row r="869" spans="1:3" x14ac:dyDescent="0.25">
      <c r="A869">
        <v>1900</v>
      </c>
      <c r="B869" t="s">
        <v>1901</v>
      </c>
      <c r="C869" s="12">
        <v>54</v>
      </c>
    </row>
    <row r="870" spans="1:3" x14ac:dyDescent="0.25">
      <c r="A870">
        <v>1921</v>
      </c>
      <c r="B870" t="s">
        <v>1922</v>
      </c>
      <c r="C870" s="12">
        <v>38</v>
      </c>
    </row>
    <row r="871" spans="1:3" x14ac:dyDescent="0.25">
      <c r="A871">
        <v>1922</v>
      </c>
      <c r="B871" t="s">
        <v>1923</v>
      </c>
      <c r="C871" s="12">
        <v>64</v>
      </c>
    </row>
    <row r="872" spans="1:3" x14ac:dyDescent="0.25">
      <c r="A872">
        <v>1923</v>
      </c>
      <c r="B872" t="s">
        <v>1924</v>
      </c>
      <c r="C872" s="12">
        <v>13</v>
      </c>
    </row>
    <row r="873" spans="1:3" x14ac:dyDescent="0.25">
      <c r="A873">
        <v>1924</v>
      </c>
      <c r="B873" t="s">
        <v>1925</v>
      </c>
      <c r="C873" s="12">
        <v>33</v>
      </c>
    </row>
    <row r="874" spans="1:3" x14ac:dyDescent="0.25">
      <c r="A874">
        <v>1925</v>
      </c>
      <c r="B874" t="s">
        <v>1926</v>
      </c>
      <c r="C874" s="12">
        <v>52</v>
      </c>
    </row>
    <row r="875" spans="1:3" x14ac:dyDescent="0.25">
      <c r="A875">
        <v>1926</v>
      </c>
      <c r="B875" t="s">
        <v>1927</v>
      </c>
      <c r="C875" s="12">
        <v>107</v>
      </c>
    </row>
    <row r="876" spans="1:3" x14ac:dyDescent="0.25">
      <c r="A876">
        <v>1927</v>
      </c>
      <c r="B876" t="s">
        <v>1928</v>
      </c>
      <c r="C876" s="12">
        <v>11</v>
      </c>
    </row>
    <row r="877" spans="1:3" x14ac:dyDescent="0.25">
      <c r="A877">
        <v>1928</v>
      </c>
      <c r="B877" t="s">
        <v>1929</v>
      </c>
      <c r="C877" s="12">
        <v>34</v>
      </c>
    </row>
    <row r="878" spans="1:3" x14ac:dyDescent="0.25">
      <c r="A878">
        <v>1929</v>
      </c>
      <c r="B878" t="s">
        <v>1930</v>
      </c>
      <c r="C878" s="12">
        <v>75</v>
      </c>
    </row>
    <row r="879" spans="1:3" x14ac:dyDescent="0.25">
      <c r="A879">
        <v>1930</v>
      </c>
      <c r="B879" t="s">
        <v>1931</v>
      </c>
      <c r="C879" s="12">
        <v>26</v>
      </c>
    </row>
    <row r="880" spans="1:3" x14ac:dyDescent="0.25">
      <c r="A880">
        <v>1931</v>
      </c>
      <c r="B880" t="s">
        <v>1932</v>
      </c>
      <c r="C880" s="12">
        <v>50</v>
      </c>
    </row>
    <row r="881" spans="1:3" x14ac:dyDescent="0.25">
      <c r="A881">
        <v>1932</v>
      </c>
      <c r="B881" t="s">
        <v>1933</v>
      </c>
      <c r="C881" s="12">
        <v>80</v>
      </c>
    </row>
    <row r="882" spans="1:3" x14ac:dyDescent="0.25">
      <c r="A882">
        <v>1933</v>
      </c>
      <c r="B882" t="s">
        <v>1934</v>
      </c>
      <c r="C882" s="12">
        <v>110</v>
      </c>
    </row>
    <row r="883" spans="1:3" x14ac:dyDescent="0.25">
      <c r="A883">
        <v>1934</v>
      </c>
      <c r="B883" t="s">
        <v>1935</v>
      </c>
      <c r="C883" s="12">
        <v>77</v>
      </c>
    </row>
    <row r="884" spans="1:3" x14ac:dyDescent="0.25">
      <c r="A884">
        <v>1935</v>
      </c>
      <c r="B884" t="s">
        <v>1936</v>
      </c>
      <c r="C884" s="12">
        <v>50</v>
      </c>
    </row>
    <row r="885" spans="1:3" x14ac:dyDescent="0.25">
      <c r="A885">
        <v>1936</v>
      </c>
      <c r="B885" t="s">
        <v>1937</v>
      </c>
      <c r="C885" s="12">
        <v>145</v>
      </c>
    </row>
    <row r="886" spans="1:3" x14ac:dyDescent="0.25">
      <c r="A886">
        <v>1937</v>
      </c>
      <c r="B886" t="s">
        <v>1938</v>
      </c>
      <c r="C886" s="12">
        <v>29</v>
      </c>
    </row>
    <row r="887" spans="1:3" x14ac:dyDescent="0.25">
      <c r="A887">
        <v>1938</v>
      </c>
      <c r="B887" t="s">
        <v>1939</v>
      </c>
      <c r="C887" s="12">
        <v>114</v>
      </c>
    </row>
    <row r="888" spans="1:3" x14ac:dyDescent="0.25">
      <c r="A888">
        <v>1939</v>
      </c>
      <c r="B888" t="s">
        <v>1940</v>
      </c>
      <c r="C888" s="12">
        <v>96</v>
      </c>
    </row>
    <row r="889" spans="1:3" x14ac:dyDescent="0.25">
      <c r="A889">
        <v>1940</v>
      </c>
      <c r="B889" t="s">
        <v>1941</v>
      </c>
      <c r="C889" s="12">
        <v>31</v>
      </c>
    </row>
    <row r="890" spans="1:3" x14ac:dyDescent="0.25">
      <c r="A890">
        <v>1941</v>
      </c>
      <c r="B890" t="s">
        <v>1942</v>
      </c>
      <c r="C890" s="12">
        <v>4883</v>
      </c>
    </row>
    <row r="891" spans="1:3" x14ac:dyDescent="0.25">
      <c r="A891">
        <v>1942</v>
      </c>
      <c r="B891" t="s">
        <v>1943</v>
      </c>
      <c r="C891" s="12">
        <v>95</v>
      </c>
    </row>
    <row r="892" spans="1:3" x14ac:dyDescent="0.25">
      <c r="A892">
        <v>1943</v>
      </c>
      <c r="B892" t="s">
        <v>1944</v>
      </c>
      <c r="C892" s="12">
        <v>2478</v>
      </c>
    </row>
    <row r="893" spans="1:3" x14ac:dyDescent="0.25">
      <c r="A893">
        <v>1944</v>
      </c>
      <c r="B893" t="s">
        <v>1945</v>
      </c>
      <c r="C893" s="12">
        <v>1789</v>
      </c>
    </row>
    <row r="894" spans="1:3" x14ac:dyDescent="0.25">
      <c r="A894">
        <v>1945</v>
      </c>
      <c r="B894" t="s">
        <v>1946</v>
      </c>
      <c r="C894" s="12">
        <v>680</v>
      </c>
    </row>
    <row r="895" spans="1:3" x14ac:dyDescent="0.25">
      <c r="A895">
        <v>1946</v>
      </c>
      <c r="B895" t="s">
        <v>1947</v>
      </c>
      <c r="C895" s="12">
        <v>70</v>
      </c>
    </row>
    <row r="896" spans="1:3" x14ac:dyDescent="0.25">
      <c r="A896">
        <v>1947</v>
      </c>
      <c r="B896" t="s">
        <v>1948</v>
      </c>
      <c r="C896" s="12">
        <v>23</v>
      </c>
    </row>
    <row r="897" spans="1:3" x14ac:dyDescent="0.25">
      <c r="A897">
        <v>1948</v>
      </c>
      <c r="B897" t="s">
        <v>1949</v>
      </c>
      <c r="C897" s="12">
        <v>4245</v>
      </c>
    </row>
    <row r="898" spans="1:3" x14ac:dyDescent="0.25">
      <c r="A898">
        <v>1949</v>
      </c>
      <c r="B898" t="s">
        <v>1950</v>
      </c>
      <c r="C898" s="12">
        <v>943</v>
      </c>
    </row>
    <row r="899" spans="1:3" x14ac:dyDescent="0.25">
      <c r="A899">
        <v>1950</v>
      </c>
      <c r="B899" t="s">
        <v>1951</v>
      </c>
      <c r="C899" s="12">
        <v>1876</v>
      </c>
    </row>
    <row r="900" spans="1:3" x14ac:dyDescent="0.25">
      <c r="A900">
        <v>1951</v>
      </c>
      <c r="B900" t="s">
        <v>1952</v>
      </c>
      <c r="C900" s="12">
        <v>834</v>
      </c>
    </row>
    <row r="901" spans="1:3" x14ac:dyDescent="0.25">
      <c r="A901">
        <v>1952</v>
      </c>
      <c r="B901" t="s">
        <v>1953</v>
      </c>
      <c r="C901" s="12">
        <v>682</v>
      </c>
    </row>
    <row r="902" spans="1:3" x14ac:dyDescent="0.25">
      <c r="A902">
        <v>1953</v>
      </c>
      <c r="B902" t="s">
        <v>1954</v>
      </c>
      <c r="C902" s="12">
        <v>147</v>
      </c>
    </row>
    <row r="903" spans="1:3" x14ac:dyDescent="0.25">
      <c r="A903">
        <v>1954</v>
      </c>
      <c r="B903" t="s">
        <v>1955</v>
      </c>
      <c r="C903" s="12">
        <v>415</v>
      </c>
    </row>
    <row r="904" spans="1:3" x14ac:dyDescent="0.25">
      <c r="A904">
        <v>1955</v>
      </c>
      <c r="B904" t="s">
        <v>1956</v>
      </c>
      <c r="C904" s="12">
        <v>290</v>
      </c>
    </row>
    <row r="905" spans="1:3" x14ac:dyDescent="0.25">
      <c r="A905">
        <v>1956</v>
      </c>
      <c r="B905" t="s">
        <v>1957</v>
      </c>
      <c r="C905" s="12">
        <v>365</v>
      </c>
    </row>
    <row r="906" spans="1:3" x14ac:dyDescent="0.25">
      <c r="A906">
        <v>1957</v>
      </c>
      <c r="B906" t="s">
        <v>1958</v>
      </c>
      <c r="C906" s="12">
        <v>660</v>
      </c>
    </row>
    <row r="907" spans="1:3" x14ac:dyDescent="0.25">
      <c r="A907">
        <v>1958</v>
      </c>
      <c r="B907" t="s">
        <v>1959</v>
      </c>
      <c r="C907" s="12">
        <v>1356</v>
      </c>
    </row>
    <row r="908" spans="1:3" x14ac:dyDescent="0.25">
      <c r="A908">
        <v>1959</v>
      </c>
      <c r="B908" t="s">
        <v>1960</v>
      </c>
      <c r="C908" s="12">
        <v>424</v>
      </c>
    </row>
    <row r="909" spans="1:3" x14ac:dyDescent="0.25">
      <c r="A909">
        <v>1960</v>
      </c>
      <c r="B909" t="s">
        <v>1961</v>
      </c>
      <c r="C909" s="12">
        <v>33</v>
      </c>
    </row>
    <row r="910" spans="1:3" x14ac:dyDescent="0.25">
      <c r="A910">
        <v>1961</v>
      </c>
      <c r="B910" t="s">
        <v>1962</v>
      </c>
      <c r="C910" s="12">
        <v>1633</v>
      </c>
    </row>
    <row r="911" spans="1:3" x14ac:dyDescent="0.25">
      <c r="A911">
        <v>1962</v>
      </c>
      <c r="B911" t="s">
        <v>1963</v>
      </c>
      <c r="C911" s="12">
        <v>306</v>
      </c>
    </row>
    <row r="912" spans="1:3" x14ac:dyDescent="0.25">
      <c r="A912">
        <v>1963</v>
      </c>
      <c r="B912" t="s">
        <v>1964</v>
      </c>
      <c r="C912" s="12">
        <v>205</v>
      </c>
    </row>
    <row r="913" spans="1:3" x14ac:dyDescent="0.25">
      <c r="A913">
        <v>1964</v>
      </c>
      <c r="B913" t="s">
        <v>1965</v>
      </c>
      <c r="C913" s="12">
        <v>1281</v>
      </c>
    </row>
    <row r="914" spans="1:3" x14ac:dyDescent="0.25">
      <c r="A914">
        <v>1965</v>
      </c>
      <c r="B914" t="s">
        <v>1966</v>
      </c>
      <c r="C914" s="12">
        <v>103</v>
      </c>
    </row>
    <row r="915" spans="1:3" x14ac:dyDescent="0.25">
      <c r="A915">
        <v>1966</v>
      </c>
      <c r="B915" t="s">
        <v>1967</v>
      </c>
      <c r="C915" s="12">
        <v>1513</v>
      </c>
    </row>
    <row r="916" spans="1:3" x14ac:dyDescent="0.25">
      <c r="A916">
        <v>1967</v>
      </c>
      <c r="B916" t="s">
        <v>1968</v>
      </c>
      <c r="C916" s="12">
        <v>405</v>
      </c>
    </row>
    <row r="917" spans="1:3" x14ac:dyDescent="0.25">
      <c r="A917">
        <v>1968</v>
      </c>
      <c r="B917" t="s">
        <v>1969</v>
      </c>
      <c r="C917" s="12">
        <v>510</v>
      </c>
    </row>
    <row r="918" spans="1:3" x14ac:dyDescent="0.25">
      <c r="A918">
        <v>1969</v>
      </c>
      <c r="B918" t="s">
        <v>1970</v>
      </c>
      <c r="C918" s="12">
        <v>1887</v>
      </c>
    </row>
    <row r="919" spans="1:3" x14ac:dyDescent="0.25">
      <c r="A919">
        <v>1970</v>
      </c>
      <c r="B919" t="s">
        <v>1971</v>
      </c>
      <c r="C919" s="12">
        <v>701</v>
      </c>
    </row>
    <row r="920" spans="1:3" x14ac:dyDescent="0.25">
      <c r="A920">
        <v>1971</v>
      </c>
      <c r="B920" t="s">
        <v>1972</v>
      </c>
      <c r="C920" s="12">
        <v>3863</v>
      </c>
    </row>
    <row r="921" spans="1:3" x14ac:dyDescent="0.25">
      <c r="A921">
        <v>1972</v>
      </c>
      <c r="B921" t="s">
        <v>1973</v>
      </c>
      <c r="C921" s="12">
        <v>238</v>
      </c>
    </row>
    <row r="922" spans="1:3" x14ac:dyDescent="0.25">
      <c r="A922">
        <v>1973</v>
      </c>
      <c r="B922" t="s">
        <v>1974</v>
      </c>
      <c r="C922" s="12">
        <v>2051</v>
      </c>
    </row>
    <row r="923" spans="1:3" x14ac:dyDescent="0.25">
      <c r="A923">
        <v>1974</v>
      </c>
      <c r="B923" t="s">
        <v>1975</v>
      </c>
      <c r="C923" s="12">
        <v>402</v>
      </c>
    </row>
    <row r="924" spans="1:3" x14ac:dyDescent="0.25">
      <c r="A924">
        <v>1975</v>
      </c>
      <c r="B924" t="s">
        <v>1976</v>
      </c>
      <c r="C924" s="12">
        <v>253</v>
      </c>
    </row>
    <row r="925" spans="1:3" x14ac:dyDescent="0.25">
      <c r="A925">
        <v>1976</v>
      </c>
      <c r="B925" t="s">
        <v>1977</v>
      </c>
      <c r="C925" s="12">
        <v>473</v>
      </c>
    </row>
    <row r="926" spans="1:3" x14ac:dyDescent="0.25">
      <c r="A926">
        <v>1977</v>
      </c>
      <c r="B926" t="s">
        <v>1978</v>
      </c>
      <c r="C926" s="12">
        <v>821</v>
      </c>
    </row>
    <row r="927" spans="1:3" x14ac:dyDescent="0.25">
      <c r="A927">
        <v>1978</v>
      </c>
      <c r="B927" t="s">
        <v>1979</v>
      </c>
      <c r="C927" s="12">
        <v>388</v>
      </c>
    </row>
    <row r="928" spans="1:3" x14ac:dyDescent="0.25">
      <c r="A928">
        <v>1979</v>
      </c>
      <c r="B928" t="s">
        <v>1980</v>
      </c>
      <c r="C928" s="12">
        <v>813</v>
      </c>
    </row>
    <row r="929" spans="1:3" x14ac:dyDescent="0.25">
      <c r="A929">
        <v>1980</v>
      </c>
      <c r="B929" t="s">
        <v>1981</v>
      </c>
      <c r="C929" s="12">
        <v>1945</v>
      </c>
    </row>
    <row r="930" spans="1:3" x14ac:dyDescent="0.25">
      <c r="A930">
        <v>2001</v>
      </c>
      <c r="B930" t="s">
        <v>2002</v>
      </c>
      <c r="C930" s="12">
        <v>1637</v>
      </c>
    </row>
    <row r="931" spans="1:3" x14ac:dyDescent="0.25">
      <c r="A931">
        <v>2002</v>
      </c>
      <c r="B931" t="s">
        <v>2003</v>
      </c>
      <c r="C931" s="12">
        <v>1375</v>
      </c>
    </row>
    <row r="932" spans="1:3" x14ac:dyDescent="0.25">
      <c r="A932">
        <v>2003</v>
      </c>
      <c r="B932" t="s">
        <v>2004</v>
      </c>
      <c r="C932" s="12">
        <v>17</v>
      </c>
    </row>
    <row r="933" spans="1:3" x14ac:dyDescent="0.25">
      <c r="A933">
        <v>2004</v>
      </c>
      <c r="B933" t="s">
        <v>2005</v>
      </c>
      <c r="C933" s="12">
        <v>354</v>
      </c>
    </row>
    <row r="934" spans="1:3" x14ac:dyDescent="0.25">
      <c r="A934">
        <v>2005</v>
      </c>
      <c r="B934" t="s">
        <v>2006</v>
      </c>
      <c r="C934" s="12">
        <v>191</v>
      </c>
    </row>
    <row r="935" spans="1:3" x14ac:dyDescent="0.25">
      <c r="A935">
        <v>2006</v>
      </c>
      <c r="B935" t="s">
        <v>2007</v>
      </c>
      <c r="C935" s="12">
        <v>303</v>
      </c>
    </row>
    <row r="936" spans="1:3" x14ac:dyDescent="0.25">
      <c r="A936">
        <v>2007</v>
      </c>
      <c r="B936" t="s">
        <v>2008</v>
      </c>
      <c r="C936" s="12">
        <v>137</v>
      </c>
    </row>
    <row r="937" spans="1:3" x14ac:dyDescent="0.25">
      <c r="A937">
        <v>2008</v>
      </c>
      <c r="B937" t="s">
        <v>2009</v>
      </c>
      <c r="C937" s="12">
        <v>41</v>
      </c>
    </row>
    <row r="938" spans="1:3" x14ac:dyDescent="0.25">
      <c r="A938">
        <v>2009</v>
      </c>
      <c r="B938" t="s">
        <v>2010</v>
      </c>
      <c r="C938" s="12">
        <v>398</v>
      </c>
    </row>
    <row r="939" spans="1:3" x14ac:dyDescent="0.25">
      <c r="A939">
        <v>2010</v>
      </c>
      <c r="B939" t="s">
        <v>2011</v>
      </c>
      <c r="C939" s="12">
        <v>1737</v>
      </c>
    </row>
    <row r="940" spans="1:3" x14ac:dyDescent="0.25">
      <c r="A940">
        <v>2011</v>
      </c>
      <c r="B940" t="s">
        <v>2012</v>
      </c>
      <c r="C940" s="12">
        <v>971</v>
      </c>
    </row>
    <row r="941" spans="1:3" x14ac:dyDescent="0.25">
      <c r="A941">
        <v>2012</v>
      </c>
      <c r="B941" t="s">
        <v>2013</v>
      </c>
      <c r="C941" s="12">
        <v>183</v>
      </c>
    </row>
    <row r="942" spans="1:3" x14ac:dyDescent="0.25">
      <c r="A942">
        <v>2013</v>
      </c>
      <c r="B942" t="s">
        <v>2014</v>
      </c>
      <c r="C942" s="12">
        <v>4562</v>
      </c>
    </row>
    <row r="943" spans="1:3" x14ac:dyDescent="0.25">
      <c r="A943">
        <v>2014</v>
      </c>
      <c r="B943" t="s">
        <v>2015</v>
      </c>
      <c r="C943" s="12">
        <v>26457</v>
      </c>
    </row>
    <row r="944" spans="1:3" x14ac:dyDescent="0.25">
      <c r="A944">
        <v>2015</v>
      </c>
      <c r="B944" t="s">
        <v>2016</v>
      </c>
      <c r="C944" s="12">
        <v>162</v>
      </c>
    </row>
    <row r="945" spans="1:3" x14ac:dyDescent="0.25">
      <c r="A945">
        <v>2016</v>
      </c>
      <c r="B945" t="s">
        <v>2017</v>
      </c>
      <c r="C945" s="12">
        <v>479</v>
      </c>
    </row>
    <row r="946" spans="1:3" x14ac:dyDescent="0.25">
      <c r="A946">
        <v>2017</v>
      </c>
      <c r="B946" t="s">
        <v>2018</v>
      </c>
      <c r="C946" s="12">
        <v>426</v>
      </c>
    </row>
    <row r="947" spans="1:3" x14ac:dyDescent="0.25">
      <c r="A947">
        <v>2018</v>
      </c>
      <c r="B947" t="s">
        <v>2019</v>
      </c>
      <c r="C947" s="12">
        <v>450</v>
      </c>
    </row>
    <row r="948" spans="1:3" x14ac:dyDescent="0.25">
      <c r="A948">
        <v>2019</v>
      </c>
      <c r="B948" t="s">
        <v>2020</v>
      </c>
      <c r="C948" s="12">
        <v>1780</v>
      </c>
    </row>
    <row r="949" spans="1:3" x14ac:dyDescent="0.25">
      <c r="A949">
        <v>2020</v>
      </c>
      <c r="B949" t="s">
        <v>2021</v>
      </c>
      <c r="C949" s="12">
        <v>122</v>
      </c>
    </row>
    <row r="950" spans="1:3" x14ac:dyDescent="0.25">
      <c r="A950">
        <v>2021</v>
      </c>
      <c r="B950" t="s">
        <v>2022</v>
      </c>
      <c r="C950" s="12">
        <v>95</v>
      </c>
    </row>
    <row r="951" spans="1:3" x14ac:dyDescent="0.25">
      <c r="A951">
        <v>2022</v>
      </c>
      <c r="B951" t="s">
        <v>2023</v>
      </c>
      <c r="C951" s="12">
        <v>325</v>
      </c>
    </row>
    <row r="952" spans="1:3" x14ac:dyDescent="0.25">
      <c r="A952">
        <v>2023</v>
      </c>
      <c r="B952" t="s">
        <v>2024</v>
      </c>
      <c r="C952" s="12">
        <v>353</v>
      </c>
    </row>
    <row r="953" spans="1:3" x14ac:dyDescent="0.25">
      <c r="A953">
        <v>2024</v>
      </c>
      <c r="B953" t="s">
        <v>2025</v>
      </c>
      <c r="C953" s="12">
        <v>105</v>
      </c>
    </row>
    <row r="954" spans="1:3" x14ac:dyDescent="0.25">
      <c r="A954">
        <v>2025</v>
      </c>
      <c r="B954" t="s">
        <v>2026</v>
      </c>
      <c r="C954" s="12">
        <v>729</v>
      </c>
    </row>
    <row r="955" spans="1:3" x14ac:dyDescent="0.25">
      <c r="A955">
        <v>2026</v>
      </c>
      <c r="B955" t="s">
        <v>2027</v>
      </c>
      <c r="C955" s="12">
        <v>454</v>
      </c>
    </row>
    <row r="956" spans="1:3" x14ac:dyDescent="0.25">
      <c r="A956">
        <v>2027</v>
      </c>
      <c r="B956" t="s">
        <v>2028</v>
      </c>
      <c r="C956" s="12">
        <v>539</v>
      </c>
    </row>
    <row r="957" spans="1:3" x14ac:dyDescent="0.25">
      <c r="A957">
        <v>2028</v>
      </c>
      <c r="B957" t="s">
        <v>2029</v>
      </c>
      <c r="C957" s="12">
        <v>79</v>
      </c>
    </row>
    <row r="958" spans="1:3" x14ac:dyDescent="0.25">
      <c r="A958">
        <v>2029</v>
      </c>
      <c r="B958" t="s">
        <v>2030</v>
      </c>
      <c r="C958" s="12">
        <v>94</v>
      </c>
    </row>
    <row r="959" spans="1:3" x14ac:dyDescent="0.25">
      <c r="A959">
        <v>2030</v>
      </c>
      <c r="B959" t="s">
        <v>2031</v>
      </c>
      <c r="C959" s="12">
        <v>625</v>
      </c>
    </row>
    <row r="960" spans="1:3" x14ac:dyDescent="0.25">
      <c r="A960">
        <v>2031</v>
      </c>
      <c r="B960" t="s">
        <v>2032</v>
      </c>
      <c r="C960" s="12">
        <v>508</v>
      </c>
    </row>
    <row r="961" spans="1:3" x14ac:dyDescent="0.25">
      <c r="A961">
        <v>2032</v>
      </c>
      <c r="B961" t="s">
        <v>2033</v>
      </c>
      <c r="C961" s="12">
        <v>531</v>
      </c>
    </row>
    <row r="962" spans="1:3" x14ac:dyDescent="0.25">
      <c r="A962">
        <v>2033</v>
      </c>
      <c r="B962" t="s">
        <v>2034</v>
      </c>
      <c r="C962" s="12">
        <v>158</v>
      </c>
    </row>
    <row r="963" spans="1:3" x14ac:dyDescent="0.25">
      <c r="A963">
        <v>2034</v>
      </c>
      <c r="B963" t="s">
        <v>2035</v>
      </c>
      <c r="C963" s="12">
        <v>508</v>
      </c>
    </row>
    <row r="964" spans="1:3" x14ac:dyDescent="0.25">
      <c r="A964">
        <v>2035</v>
      </c>
      <c r="B964" t="s">
        <v>2036</v>
      </c>
      <c r="C964" s="12">
        <v>644</v>
      </c>
    </row>
    <row r="965" spans="1:3" x14ac:dyDescent="0.25">
      <c r="A965">
        <v>2036</v>
      </c>
      <c r="B965" t="s">
        <v>2037</v>
      </c>
      <c r="C965" s="12">
        <v>848</v>
      </c>
    </row>
    <row r="966" spans="1:3" x14ac:dyDescent="0.25">
      <c r="A966">
        <v>2037</v>
      </c>
      <c r="B966" t="s">
        <v>2038</v>
      </c>
      <c r="C966" s="12">
        <v>429</v>
      </c>
    </row>
    <row r="967" spans="1:3" x14ac:dyDescent="0.25">
      <c r="A967">
        <v>2038</v>
      </c>
      <c r="B967" t="s">
        <v>2039</v>
      </c>
      <c r="C967" s="12">
        <v>204</v>
      </c>
    </row>
    <row r="968" spans="1:3" x14ac:dyDescent="0.25">
      <c r="A968">
        <v>2039</v>
      </c>
      <c r="B968" t="s">
        <v>2040</v>
      </c>
      <c r="C968" s="12">
        <v>379</v>
      </c>
    </row>
    <row r="969" spans="1:3" x14ac:dyDescent="0.25">
      <c r="A969">
        <v>2040</v>
      </c>
      <c r="B969" t="s">
        <v>2041</v>
      </c>
      <c r="C969" s="12">
        <v>271</v>
      </c>
    </row>
    <row r="970" spans="1:3" x14ac:dyDescent="0.25">
      <c r="A970">
        <v>2041</v>
      </c>
      <c r="B970" t="s">
        <v>2042</v>
      </c>
      <c r="C970" s="12">
        <v>120</v>
      </c>
    </row>
    <row r="971" spans="1:3" x14ac:dyDescent="0.25">
      <c r="A971">
        <v>2042</v>
      </c>
      <c r="B971" t="s">
        <v>2043</v>
      </c>
      <c r="C971" s="12">
        <v>140</v>
      </c>
    </row>
    <row r="972" spans="1:3" x14ac:dyDescent="0.25">
      <c r="A972">
        <v>2043</v>
      </c>
      <c r="B972" t="s">
        <v>2044</v>
      </c>
      <c r="C972" s="12">
        <v>193</v>
      </c>
    </row>
    <row r="973" spans="1:3" x14ac:dyDescent="0.25">
      <c r="A973">
        <v>2044</v>
      </c>
      <c r="B973" t="s">
        <v>2045</v>
      </c>
      <c r="C973" s="12">
        <v>180</v>
      </c>
    </row>
    <row r="974" spans="1:3" x14ac:dyDescent="0.25">
      <c r="A974">
        <v>2045</v>
      </c>
      <c r="B974" t="s">
        <v>2046</v>
      </c>
      <c r="C974" s="12">
        <v>263</v>
      </c>
    </row>
    <row r="975" spans="1:3" x14ac:dyDescent="0.25">
      <c r="A975">
        <v>2046</v>
      </c>
      <c r="B975" t="s">
        <v>2047</v>
      </c>
      <c r="C975" s="12">
        <v>217</v>
      </c>
    </row>
    <row r="976" spans="1:3" x14ac:dyDescent="0.25">
      <c r="A976">
        <v>2047</v>
      </c>
      <c r="B976" t="s">
        <v>2048</v>
      </c>
      <c r="C976" s="12">
        <v>443</v>
      </c>
    </row>
    <row r="977" spans="1:3" x14ac:dyDescent="0.25">
      <c r="A977">
        <v>2048</v>
      </c>
      <c r="B977" t="s">
        <v>2049</v>
      </c>
      <c r="C977" s="12">
        <v>1373</v>
      </c>
    </row>
    <row r="978" spans="1:3" x14ac:dyDescent="0.25">
      <c r="A978">
        <v>2049</v>
      </c>
      <c r="B978" t="s">
        <v>2050</v>
      </c>
      <c r="C978" s="12">
        <v>742</v>
      </c>
    </row>
    <row r="979" spans="1:3" x14ac:dyDescent="0.25">
      <c r="A979">
        <v>2050</v>
      </c>
      <c r="B979" t="s">
        <v>2051</v>
      </c>
      <c r="C979" s="12">
        <v>170</v>
      </c>
    </row>
    <row r="980" spans="1:3" x14ac:dyDescent="0.25">
      <c r="A980">
        <v>2051</v>
      </c>
      <c r="B980" t="s">
        <v>2052</v>
      </c>
      <c r="C980" s="12">
        <v>242</v>
      </c>
    </row>
    <row r="981" spans="1:3" x14ac:dyDescent="0.25">
      <c r="A981">
        <v>2052</v>
      </c>
      <c r="B981" t="s">
        <v>2053</v>
      </c>
      <c r="C981" s="12">
        <v>541</v>
      </c>
    </row>
    <row r="982" spans="1:3" x14ac:dyDescent="0.25">
      <c r="A982">
        <v>2053</v>
      </c>
      <c r="B982" t="s">
        <v>2054</v>
      </c>
      <c r="C982" s="12">
        <v>121</v>
      </c>
    </row>
    <row r="983" spans="1:3" x14ac:dyDescent="0.25">
      <c r="A983">
        <v>2054</v>
      </c>
      <c r="B983" t="s">
        <v>2055</v>
      </c>
      <c r="C983" s="12">
        <v>621</v>
      </c>
    </row>
    <row r="984" spans="1:3" x14ac:dyDescent="0.25">
      <c r="A984">
        <v>2055</v>
      </c>
      <c r="B984" t="s">
        <v>2056</v>
      </c>
      <c r="C984" s="12">
        <v>101</v>
      </c>
    </row>
    <row r="985" spans="1:3" x14ac:dyDescent="0.25">
      <c r="A985">
        <v>2056</v>
      </c>
      <c r="B985" t="s">
        <v>2057</v>
      </c>
      <c r="C985" s="12">
        <v>554</v>
      </c>
    </row>
    <row r="986" spans="1:3" x14ac:dyDescent="0.25">
      <c r="A986">
        <v>2057</v>
      </c>
      <c r="B986" t="s">
        <v>2058</v>
      </c>
      <c r="C986" s="12">
        <v>666</v>
      </c>
    </row>
    <row r="987" spans="1:3" x14ac:dyDescent="0.25">
      <c r="A987">
        <v>2058</v>
      </c>
      <c r="B987" t="s">
        <v>2059</v>
      </c>
      <c r="C987" s="12">
        <v>410</v>
      </c>
    </row>
    <row r="988" spans="1:3" x14ac:dyDescent="0.25">
      <c r="A988">
        <v>2059</v>
      </c>
      <c r="B988" t="s">
        <v>2060</v>
      </c>
      <c r="C988" s="12">
        <v>375</v>
      </c>
    </row>
    <row r="989" spans="1:3" x14ac:dyDescent="0.25">
      <c r="A989">
        <v>2060</v>
      </c>
      <c r="B989" t="s">
        <v>2061</v>
      </c>
      <c r="C989" s="12">
        <v>1364</v>
      </c>
    </row>
    <row r="990" spans="1:3" x14ac:dyDescent="0.25">
      <c r="A990">
        <v>2061</v>
      </c>
      <c r="B990" t="s">
        <v>2062</v>
      </c>
      <c r="C990" s="12">
        <v>35</v>
      </c>
    </row>
    <row r="991" spans="1:3" x14ac:dyDescent="0.25">
      <c r="A991">
        <v>2062</v>
      </c>
      <c r="B991" t="s">
        <v>2063</v>
      </c>
      <c r="C991" s="12">
        <v>203</v>
      </c>
    </row>
    <row r="992" spans="1:3" x14ac:dyDescent="0.25">
      <c r="A992">
        <v>2063</v>
      </c>
      <c r="B992" t="s">
        <v>2064</v>
      </c>
      <c r="C992" s="12">
        <v>49</v>
      </c>
    </row>
    <row r="993" spans="1:3" x14ac:dyDescent="0.25">
      <c r="A993">
        <v>2064</v>
      </c>
      <c r="B993" t="s">
        <v>2065</v>
      </c>
      <c r="C993" s="12">
        <v>5812</v>
      </c>
    </row>
    <row r="994" spans="1:3" x14ac:dyDescent="0.25">
      <c r="A994">
        <v>2065</v>
      </c>
      <c r="B994" t="s">
        <v>2066</v>
      </c>
      <c r="C994" s="12">
        <v>1556</v>
      </c>
    </row>
    <row r="995" spans="1:3" x14ac:dyDescent="0.25">
      <c r="A995">
        <v>2066</v>
      </c>
      <c r="B995" t="s">
        <v>2067</v>
      </c>
      <c r="C995" s="12">
        <v>65</v>
      </c>
    </row>
    <row r="996" spans="1:3" x14ac:dyDescent="0.25">
      <c r="A996">
        <v>2067</v>
      </c>
      <c r="B996" t="s">
        <v>2068</v>
      </c>
      <c r="C996" s="12">
        <v>10</v>
      </c>
    </row>
    <row r="997" spans="1:3" x14ac:dyDescent="0.25">
      <c r="A997">
        <v>2068</v>
      </c>
      <c r="B997" t="s">
        <v>2069</v>
      </c>
      <c r="C997" s="12">
        <v>76</v>
      </c>
    </row>
    <row r="998" spans="1:3" x14ac:dyDescent="0.25">
      <c r="A998">
        <v>2069</v>
      </c>
      <c r="B998" t="s">
        <v>2070</v>
      </c>
      <c r="C998" s="12">
        <v>263</v>
      </c>
    </row>
    <row r="999" spans="1:3" x14ac:dyDescent="0.25">
      <c r="A999">
        <v>2070</v>
      </c>
      <c r="B999" t="s">
        <v>2071</v>
      </c>
      <c r="C999" s="12">
        <v>1530</v>
      </c>
    </row>
    <row r="1000" spans="1:3" x14ac:dyDescent="0.25">
      <c r="A1000">
        <v>2071</v>
      </c>
      <c r="B1000" t="s">
        <v>2072</v>
      </c>
      <c r="C1000" s="12">
        <v>278</v>
      </c>
    </row>
    <row r="1001" spans="1:3" x14ac:dyDescent="0.25">
      <c r="A1001">
        <v>2072</v>
      </c>
      <c r="B1001" t="s">
        <v>2073</v>
      </c>
      <c r="C1001" s="12">
        <v>350</v>
      </c>
    </row>
    <row r="1002" spans="1:3" x14ac:dyDescent="0.25">
      <c r="A1002">
        <v>2073</v>
      </c>
      <c r="B1002" t="s">
        <v>2074</v>
      </c>
      <c r="C1002" s="12">
        <v>470</v>
      </c>
    </row>
    <row r="1003" spans="1:3" x14ac:dyDescent="0.25">
      <c r="A1003">
        <v>2074</v>
      </c>
      <c r="B1003" t="s">
        <v>2075</v>
      </c>
      <c r="C1003" s="12">
        <v>3</v>
      </c>
    </row>
    <row r="1004" spans="1:3" x14ac:dyDescent="0.25">
      <c r="A1004">
        <v>2075</v>
      </c>
      <c r="B1004" t="s">
        <v>2076</v>
      </c>
      <c r="C1004" s="12">
        <v>8200</v>
      </c>
    </row>
    <row r="1005" spans="1:3" x14ac:dyDescent="0.25">
      <c r="A1005">
        <v>2076</v>
      </c>
      <c r="B1005" t="s">
        <v>2077</v>
      </c>
      <c r="C1005" s="12">
        <v>8359</v>
      </c>
    </row>
    <row r="1006" spans="1:3" x14ac:dyDescent="0.25">
      <c r="A1006">
        <v>2077</v>
      </c>
      <c r="B1006" t="s">
        <v>2078</v>
      </c>
      <c r="C1006" s="12">
        <v>188</v>
      </c>
    </row>
    <row r="1007" spans="1:3" x14ac:dyDescent="0.25">
      <c r="A1007">
        <v>2078</v>
      </c>
      <c r="B1007" t="s">
        <v>2079</v>
      </c>
      <c r="C1007" s="12">
        <v>48</v>
      </c>
    </row>
    <row r="1008" spans="1:3" x14ac:dyDescent="0.25">
      <c r="A1008">
        <v>2079</v>
      </c>
      <c r="B1008" t="s">
        <v>2080</v>
      </c>
      <c r="C1008" s="12">
        <v>607</v>
      </c>
    </row>
    <row r="1009" spans="1:3" x14ac:dyDescent="0.25">
      <c r="A1009">
        <v>2080</v>
      </c>
      <c r="B1009" t="s">
        <v>2081</v>
      </c>
      <c r="C1009" s="12">
        <v>50</v>
      </c>
    </row>
    <row r="1010" spans="1:3" x14ac:dyDescent="0.25">
      <c r="A1010">
        <v>2081</v>
      </c>
      <c r="B1010" t="s">
        <v>2082</v>
      </c>
      <c r="C1010" s="12">
        <v>55</v>
      </c>
    </row>
    <row r="1011" spans="1:3" x14ac:dyDescent="0.25">
      <c r="A1011">
        <v>2082</v>
      </c>
      <c r="B1011" t="s">
        <v>2083</v>
      </c>
      <c r="C1011" s="12">
        <v>38</v>
      </c>
    </row>
    <row r="1012" spans="1:3" x14ac:dyDescent="0.25">
      <c r="A1012">
        <v>2083</v>
      </c>
      <c r="B1012" t="s">
        <v>2084</v>
      </c>
      <c r="C1012" s="12">
        <v>25</v>
      </c>
    </row>
    <row r="1013" spans="1:3" x14ac:dyDescent="0.25">
      <c r="A1013">
        <v>2084</v>
      </c>
      <c r="B1013" t="s">
        <v>2085</v>
      </c>
      <c r="C1013" s="12">
        <v>46</v>
      </c>
    </row>
    <row r="1014" spans="1:3" x14ac:dyDescent="0.25">
      <c r="A1014">
        <v>2085</v>
      </c>
      <c r="B1014" t="s">
        <v>2086</v>
      </c>
      <c r="C1014" s="12">
        <v>83</v>
      </c>
    </row>
    <row r="1015" spans="1:3" x14ac:dyDescent="0.25">
      <c r="A1015">
        <v>2086</v>
      </c>
      <c r="B1015" t="s">
        <v>2087</v>
      </c>
      <c r="C1015" s="12">
        <v>35</v>
      </c>
    </row>
    <row r="1016" spans="1:3" x14ac:dyDescent="0.25">
      <c r="A1016">
        <v>2087</v>
      </c>
      <c r="B1016" t="s">
        <v>2088</v>
      </c>
      <c r="C1016" s="12">
        <v>25</v>
      </c>
    </row>
    <row r="1017" spans="1:3" x14ac:dyDescent="0.25">
      <c r="A1017">
        <v>2088</v>
      </c>
      <c r="B1017" t="s">
        <v>2089</v>
      </c>
      <c r="C1017" s="12">
        <v>75</v>
      </c>
    </row>
    <row r="1018" spans="1:3" x14ac:dyDescent="0.25">
      <c r="A1018">
        <v>2089</v>
      </c>
      <c r="B1018" t="s">
        <v>2090</v>
      </c>
      <c r="C1018" s="12">
        <v>62</v>
      </c>
    </row>
    <row r="1019" spans="1:3" x14ac:dyDescent="0.25">
      <c r="A1019">
        <v>2090</v>
      </c>
      <c r="B1019" t="s">
        <v>2091</v>
      </c>
      <c r="C1019" s="12">
        <v>160</v>
      </c>
    </row>
    <row r="1020" spans="1:3" x14ac:dyDescent="0.25">
      <c r="A1020">
        <v>2091</v>
      </c>
      <c r="B1020" t="s">
        <v>2092</v>
      </c>
      <c r="C1020" s="12">
        <v>246</v>
      </c>
    </row>
    <row r="1021" spans="1:3" x14ac:dyDescent="0.25">
      <c r="A1021">
        <v>2092</v>
      </c>
      <c r="B1021" t="s">
        <v>2093</v>
      </c>
      <c r="C1021" s="12">
        <v>55</v>
      </c>
    </row>
    <row r="1022" spans="1:3" x14ac:dyDescent="0.25">
      <c r="A1022">
        <v>2093</v>
      </c>
      <c r="B1022" t="s">
        <v>2094</v>
      </c>
      <c r="C1022" s="12">
        <v>23</v>
      </c>
    </row>
    <row r="1023" spans="1:3" x14ac:dyDescent="0.25">
      <c r="A1023">
        <v>2094</v>
      </c>
      <c r="B1023" t="s">
        <v>2095</v>
      </c>
      <c r="C1023" s="12">
        <v>72</v>
      </c>
    </row>
    <row r="1024" spans="1:3" x14ac:dyDescent="0.25">
      <c r="A1024">
        <v>2095</v>
      </c>
      <c r="B1024" t="s">
        <v>2096</v>
      </c>
      <c r="C1024" s="12">
        <v>22</v>
      </c>
    </row>
    <row r="1025" spans="1:3" x14ac:dyDescent="0.25">
      <c r="A1025">
        <v>2096</v>
      </c>
      <c r="B1025" t="s">
        <v>2097</v>
      </c>
      <c r="C1025" s="12">
        <v>14</v>
      </c>
    </row>
    <row r="1026" spans="1:3" x14ac:dyDescent="0.25">
      <c r="A1026">
        <v>2097</v>
      </c>
      <c r="B1026" t="s">
        <v>2098</v>
      </c>
      <c r="C1026" s="12">
        <v>38</v>
      </c>
    </row>
    <row r="1027" spans="1:3" x14ac:dyDescent="0.25">
      <c r="A1027">
        <v>2098</v>
      </c>
      <c r="B1027" t="s">
        <v>2099</v>
      </c>
      <c r="C1027" s="12">
        <v>32</v>
      </c>
    </row>
    <row r="1028" spans="1:3" x14ac:dyDescent="0.25">
      <c r="A1028">
        <v>2099</v>
      </c>
      <c r="B1028" t="s">
        <v>2100</v>
      </c>
      <c r="C1028" s="12">
        <v>63</v>
      </c>
    </row>
    <row r="1029" spans="1:3" x14ac:dyDescent="0.25">
      <c r="A1029">
        <v>2100</v>
      </c>
      <c r="B1029" t="s">
        <v>2101</v>
      </c>
      <c r="C1029" s="12">
        <v>27</v>
      </c>
    </row>
    <row r="1030" spans="1:3" x14ac:dyDescent="0.25">
      <c r="A1030">
        <v>2101</v>
      </c>
      <c r="B1030" t="s">
        <v>2102</v>
      </c>
      <c r="C1030" s="12">
        <v>44</v>
      </c>
    </row>
    <row r="1031" spans="1:3" x14ac:dyDescent="0.25">
      <c r="A1031">
        <v>2102</v>
      </c>
      <c r="B1031" t="s">
        <v>2103</v>
      </c>
      <c r="C1031" s="12">
        <v>38</v>
      </c>
    </row>
    <row r="1032" spans="1:3" x14ac:dyDescent="0.25">
      <c r="A1032">
        <v>2103</v>
      </c>
      <c r="B1032" t="s">
        <v>2104</v>
      </c>
      <c r="C1032" s="12">
        <v>115</v>
      </c>
    </row>
    <row r="1033" spans="1:3" x14ac:dyDescent="0.25">
      <c r="A1033">
        <v>2104</v>
      </c>
      <c r="B1033" t="s">
        <v>2105</v>
      </c>
      <c r="C1033" s="12">
        <v>37</v>
      </c>
    </row>
    <row r="1034" spans="1:3" x14ac:dyDescent="0.25">
      <c r="A1034">
        <v>2105</v>
      </c>
      <c r="B1034" t="s">
        <v>2106</v>
      </c>
      <c r="C1034" s="12">
        <v>99</v>
      </c>
    </row>
    <row r="1035" spans="1:3" x14ac:dyDescent="0.25">
      <c r="A1035">
        <v>2106</v>
      </c>
      <c r="B1035" t="s">
        <v>2107</v>
      </c>
      <c r="C1035" s="12">
        <v>44</v>
      </c>
    </row>
    <row r="1036" spans="1:3" x14ac:dyDescent="0.25">
      <c r="A1036">
        <v>2107</v>
      </c>
      <c r="B1036" t="s">
        <v>2108</v>
      </c>
      <c r="C1036" s="12">
        <v>58</v>
      </c>
    </row>
    <row r="1037" spans="1:3" x14ac:dyDescent="0.25">
      <c r="A1037">
        <v>2108</v>
      </c>
      <c r="B1037" t="s">
        <v>2109</v>
      </c>
      <c r="C1037" s="12">
        <v>191</v>
      </c>
    </row>
    <row r="1038" spans="1:3" x14ac:dyDescent="0.25">
      <c r="A1038">
        <v>2109</v>
      </c>
      <c r="B1038" t="s">
        <v>2110</v>
      </c>
      <c r="C1038" s="12">
        <v>40</v>
      </c>
    </row>
    <row r="1039" spans="1:3" x14ac:dyDescent="0.25">
      <c r="A1039">
        <v>2110</v>
      </c>
      <c r="B1039" t="s">
        <v>2111</v>
      </c>
      <c r="C1039" s="12">
        <v>38</v>
      </c>
    </row>
    <row r="1040" spans="1:3" x14ac:dyDescent="0.25">
      <c r="A1040">
        <v>2111</v>
      </c>
      <c r="B1040" t="s">
        <v>2112</v>
      </c>
      <c r="C1040" s="12">
        <v>39</v>
      </c>
    </row>
    <row r="1041" spans="1:3" x14ac:dyDescent="0.25">
      <c r="A1041">
        <v>2112</v>
      </c>
      <c r="B1041" t="s">
        <v>2113</v>
      </c>
      <c r="C1041" s="12">
        <v>11</v>
      </c>
    </row>
    <row r="1042" spans="1:3" x14ac:dyDescent="0.25">
      <c r="A1042">
        <v>2113</v>
      </c>
      <c r="B1042" t="s">
        <v>2114</v>
      </c>
      <c r="C1042" s="12">
        <v>107</v>
      </c>
    </row>
    <row r="1043" spans="1:3" x14ac:dyDescent="0.25">
      <c r="A1043">
        <v>2114</v>
      </c>
      <c r="B1043" t="s">
        <v>2115</v>
      </c>
      <c r="C1043" s="12">
        <v>147</v>
      </c>
    </row>
    <row r="1044" spans="1:3" x14ac:dyDescent="0.25">
      <c r="A1044">
        <v>2115</v>
      </c>
      <c r="B1044" t="s">
        <v>2116</v>
      </c>
      <c r="C1044" s="12">
        <v>36</v>
      </c>
    </row>
    <row r="1045" spans="1:3" x14ac:dyDescent="0.25">
      <c r="A1045">
        <v>2116</v>
      </c>
      <c r="B1045" t="s">
        <v>2117</v>
      </c>
      <c r="C1045" s="12">
        <v>92</v>
      </c>
    </row>
    <row r="1046" spans="1:3" x14ac:dyDescent="0.25">
      <c r="A1046">
        <v>2117</v>
      </c>
      <c r="B1046" t="s">
        <v>2118</v>
      </c>
      <c r="C1046" s="12">
        <v>35</v>
      </c>
    </row>
    <row r="1047" spans="1:3" x14ac:dyDescent="0.25">
      <c r="A1047">
        <v>2118</v>
      </c>
      <c r="B1047" t="s">
        <v>2119</v>
      </c>
      <c r="C1047" s="12">
        <v>17</v>
      </c>
    </row>
    <row r="1048" spans="1:3" x14ac:dyDescent="0.25">
      <c r="A1048">
        <v>2119</v>
      </c>
      <c r="B1048" t="s">
        <v>2120</v>
      </c>
      <c r="C1048" s="12">
        <v>22</v>
      </c>
    </row>
    <row r="1049" spans="1:3" x14ac:dyDescent="0.25">
      <c r="A1049">
        <v>2120</v>
      </c>
      <c r="B1049" t="s">
        <v>2121</v>
      </c>
      <c r="C1049" s="12">
        <v>69</v>
      </c>
    </row>
    <row r="1050" spans="1:3" x14ac:dyDescent="0.25">
      <c r="A1050">
        <v>2161</v>
      </c>
      <c r="B1050" t="s">
        <v>2162</v>
      </c>
      <c r="C1050" s="12">
        <v>13</v>
      </c>
    </row>
    <row r="1051" spans="1:3" x14ac:dyDescent="0.25">
      <c r="A1051">
        <v>2162</v>
      </c>
      <c r="B1051" t="s">
        <v>2163</v>
      </c>
      <c r="C1051" s="12">
        <v>58</v>
      </c>
    </row>
    <row r="1052" spans="1:3" x14ac:dyDescent="0.25">
      <c r="A1052">
        <v>2163</v>
      </c>
      <c r="B1052" t="s">
        <v>2164</v>
      </c>
      <c r="C1052" s="12">
        <v>44</v>
      </c>
    </row>
    <row r="1053" spans="1:3" x14ac:dyDescent="0.25">
      <c r="A1053">
        <v>2164</v>
      </c>
      <c r="B1053" t="s">
        <v>2165</v>
      </c>
      <c r="C1053" s="12">
        <v>83</v>
      </c>
    </row>
    <row r="1054" spans="1:3" x14ac:dyDescent="0.25">
      <c r="A1054">
        <v>2165</v>
      </c>
      <c r="B1054" t="s">
        <v>2166</v>
      </c>
      <c r="C1054" s="12">
        <v>117</v>
      </c>
    </row>
    <row r="1055" spans="1:3" x14ac:dyDescent="0.25">
      <c r="A1055">
        <v>2166</v>
      </c>
      <c r="B1055" t="s">
        <v>2167</v>
      </c>
      <c r="C1055" s="12">
        <v>32</v>
      </c>
    </row>
    <row r="1056" spans="1:3" x14ac:dyDescent="0.25">
      <c r="A1056">
        <v>2167</v>
      </c>
      <c r="B1056" t="s">
        <v>2168</v>
      </c>
      <c r="C1056" s="12">
        <v>8</v>
      </c>
    </row>
    <row r="1057" spans="1:3" x14ac:dyDescent="0.25">
      <c r="A1057">
        <v>2168</v>
      </c>
      <c r="B1057" t="s">
        <v>2169</v>
      </c>
      <c r="C1057" s="12">
        <v>340</v>
      </c>
    </row>
    <row r="1058" spans="1:3" x14ac:dyDescent="0.25">
      <c r="A1058">
        <v>2169</v>
      </c>
      <c r="B1058" t="s">
        <v>2170</v>
      </c>
      <c r="C1058" s="12">
        <v>7</v>
      </c>
    </row>
    <row r="1059" spans="1:3" x14ac:dyDescent="0.25">
      <c r="A1059">
        <v>2170</v>
      </c>
      <c r="B1059" t="s">
        <v>2171</v>
      </c>
      <c r="C1059" s="12">
        <v>19</v>
      </c>
    </row>
    <row r="1060" spans="1:3" x14ac:dyDescent="0.25">
      <c r="A1060">
        <v>2171</v>
      </c>
      <c r="B1060" t="s">
        <v>2172</v>
      </c>
      <c r="C1060" s="12">
        <v>47</v>
      </c>
    </row>
    <row r="1061" spans="1:3" x14ac:dyDescent="0.25">
      <c r="A1061">
        <v>2172</v>
      </c>
      <c r="B1061" t="s">
        <v>2173</v>
      </c>
      <c r="C1061" s="12">
        <v>13</v>
      </c>
    </row>
    <row r="1062" spans="1:3" x14ac:dyDescent="0.25">
      <c r="A1062">
        <v>2173</v>
      </c>
      <c r="B1062" t="s">
        <v>2174</v>
      </c>
      <c r="C1062" s="12">
        <v>90</v>
      </c>
    </row>
    <row r="1063" spans="1:3" x14ac:dyDescent="0.25">
      <c r="A1063">
        <v>2174</v>
      </c>
      <c r="B1063" t="s">
        <v>2175</v>
      </c>
      <c r="C1063" s="12">
        <v>63</v>
      </c>
    </row>
    <row r="1064" spans="1:3" x14ac:dyDescent="0.25">
      <c r="A1064">
        <v>2175</v>
      </c>
      <c r="B1064" t="s">
        <v>2176</v>
      </c>
      <c r="C1064" s="12">
        <v>26</v>
      </c>
    </row>
    <row r="1065" spans="1:3" x14ac:dyDescent="0.25">
      <c r="A1065">
        <v>2176</v>
      </c>
      <c r="B1065" t="s">
        <v>2177</v>
      </c>
      <c r="C1065" s="12">
        <v>71</v>
      </c>
    </row>
    <row r="1066" spans="1:3" x14ac:dyDescent="0.25">
      <c r="A1066">
        <v>2177</v>
      </c>
      <c r="B1066" t="s">
        <v>2178</v>
      </c>
      <c r="C1066" s="12">
        <v>38</v>
      </c>
    </row>
    <row r="1067" spans="1:3" x14ac:dyDescent="0.25">
      <c r="A1067">
        <v>2178</v>
      </c>
      <c r="B1067" t="s">
        <v>2179</v>
      </c>
      <c r="C1067" s="12">
        <v>859</v>
      </c>
    </row>
    <row r="1068" spans="1:3" x14ac:dyDescent="0.25">
      <c r="A1068">
        <v>2179</v>
      </c>
      <c r="B1068" t="s">
        <v>2180</v>
      </c>
      <c r="C1068" s="12">
        <v>21</v>
      </c>
    </row>
    <row r="1069" spans="1:3" x14ac:dyDescent="0.25">
      <c r="A1069">
        <v>2180</v>
      </c>
      <c r="B1069" t="s">
        <v>2181</v>
      </c>
      <c r="C1069" s="12">
        <v>78</v>
      </c>
    </row>
    <row r="1070" spans="1:3" x14ac:dyDescent="0.25">
      <c r="A1070">
        <v>2181</v>
      </c>
      <c r="B1070" t="s">
        <v>2182</v>
      </c>
      <c r="C1070" s="12">
        <v>53</v>
      </c>
    </row>
    <row r="1071" spans="1:3" x14ac:dyDescent="0.25">
      <c r="A1071">
        <v>2182</v>
      </c>
      <c r="B1071" t="s">
        <v>2183</v>
      </c>
      <c r="C1071" s="12">
        <v>356</v>
      </c>
    </row>
    <row r="1072" spans="1:3" x14ac:dyDescent="0.25">
      <c r="A1072">
        <v>2183</v>
      </c>
      <c r="B1072" t="s">
        <v>2184</v>
      </c>
      <c r="C1072" s="12">
        <v>279</v>
      </c>
    </row>
    <row r="1073" spans="1:3" x14ac:dyDescent="0.25">
      <c r="A1073">
        <v>2184</v>
      </c>
      <c r="B1073" t="s">
        <v>2185</v>
      </c>
      <c r="C1073" s="12">
        <v>266</v>
      </c>
    </row>
    <row r="1074" spans="1:3" x14ac:dyDescent="0.25">
      <c r="A1074">
        <v>2185</v>
      </c>
      <c r="B1074" t="s">
        <v>2186</v>
      </c>
      <c r="C1074" s="12">
        <v>623</v>
      </c>
    </row>
    <row r="1075" spans="1:3" x14ac:dyDescent="0.25">
      <c r="A1075">
        <v>2186</v>
      </c>
      <c r="B1075" t="s">
        <v>2187</v>
      </c>
      <c r="C1075" s="12">
        <v>392</v>
      </c>
    </row>
    <row r="1076" spans="1:3" x14ac:dyDescent="0.25">
      <c r="A1076">
        <v>2187</v>
      </c>
      <c r="B1076" t="s">
        <v>2188</v>
      </c>
      <c r="C1076" s="12">
        <v>3562</v>
      </c>
    </row>
    <row r="1077" spans="1:3" x14ac:dyDescent="0.25">
      <c r="A1077">
        <v>2188</v>
      </c>
      <c r="B1077" t="s">
        <v>2189</v>
      </c>
      <c r="C1077" s="12">
        <v>514</v>
      </c>
    </row>
    <row r="1078" spans="1:3" x14ac:dyDescent="0.25">
      <c r="A1078">
        <v>2189</v>
      </c>
      <c r="B1078" t="s">
        <v>2190</v>
      </c>
      <c r="C1078" s="12">
        <v>88</v>
      </c>
    </row>
    <row r="1079" spans="1:3" x14ac:dyDescent="0.25">
      <c r="A1079">
        <v>2190</v>
      </c>
      <c r="B1079" t="s">
        <v>2191</v>
      </c>
      <c r="C1079" s="12">
        <v>537</v>
      </c>
    </row>
    <row r="1080" spans="1:3" x14ac:dyDescent="0.25">
      <c r="A1080">
        <v>2191</v>
      </c>
      <c r="B1080" t="s">
        <v>2192</v>
      </c>
      <c r="C1080" s="12">
        <v>25</v>
      </c>
    </row>
    <row r="1081" spans="1:3" x14ac:dyDescent="0.25">
      <c r="A1081">
        <v>2192</v>
      </c>
      <c r="B1081" t="s">
        <v>2193</v>
      </c>
      <c r="C1081" s="12">
        <v>3238</v>
      </c>
    </row>
    <row r="1082" spans="1:3" x14ac:dyDescent="0.25">
      <c r="A1082">
        <v>2193</v>
      </c>
      <c r="B1082" t="s">
        <v>2194</v>
      </c>
      <c r="C1082" s="12">
        <v>897</v>
      </c>
    </row>
    <row r="1083" spans="1:3" x14ac:dyDescent="0.25">
      <c r="A1083">
        <v>2194</v>
      </c>
      <c r="B1083" t="s">
        <v>2195</v>
      </c>
      <c r="C1083" s="12">
        <v>878</v>
      </c>
    </row>
    <row r="1084" spans="1:3" x14ac:dyDescent="0.25">
      <c r="A1084">
        <v>2195</v>
      </c>
      <c r="B1084" t="s">
        <v>2196</v>
      </c>
      <c r="C1084" s="12">
        <v>115</v>
      </c>
    </row>
    <row r="1085" spans="1:3" x14ac:dyDescent="0.25">
      <c r="A1085">
        <v>2196</v>
      </c>
      <c r="B1085" t="s">
        <v>2197</v>
      </c>
      <c r="C1085" s="12">
        <v>234</v>
      </c>
    </row>
    <row r="1086" spans="1:3" x14ac:dyDescent="0.25">
      <c r="A1086">
        <v>2197</v>
      </c>
      <c r="B1086" t="s">
        <v>2198</v>
      </c>
      <c r="C1086" s="12">
        <v>4330</v>
      </c>
    </row>
    <row r="1087" spans="1:3" x14ac:dyDescent="0.25">
      <c r="A1087">
        <v>2198</v>
      </c>
      <c r="B1087" t="s">
        <v>2199</v>
      </c>
      <c r="C1087" s="12">
        <v>651</v>
      </c>
    </row>
    <row r="1088" spans="1:3" x14ac:dyDescent="0.25">
      <c r="A1088">
        <v>2199</v>
      </c>
      <c r="B1088" t="s">
        <v>2200</v>
      </c>
      <c r="C1088" s="12">
        <v>251</v>
      </c>
    </row>
    <row r="1089" spans="1:3" x14ac:dyDescent="0.25">
      <c r="A1089">
        <v>2200</v>
      </c>
      <c r="B1089" t="s">
        <v>2201</v>
      </c>
      <c r="C1089" s="12">
        <v>263</v>
      </c>
    </row>
    <row r="1090" spans="1:3" x14ac:dyDescent="0.25">
      <c r="A1090">
        <v>2201</v>
      </c>
      <c r="B1090" t="s">
        <v>2202</v>
      </c>
      <c r="C1090" s="12">
        <v>28</v>
      </c>
    </row>
    <row r="1091" spans="1:3" x14ac:dyDescent="0.25">
      <c r="A1091">
        <v>2202</v>
      </c>
      <c r="B1091" t="s">
        <v>2203</v>
      </c>
      <c r="C1091" s="12">
        <v>721</v>
      </c>
    </row>
    <row r="1092" spans="1:3" x14ac:dyDescent="0.25">
      <c r="A1092">
        <v>2203</v>
      </c>
      <c r="B1092" t="s">
        <v>2204</v>
      </c>
      <c r="C1092" s="12">
        <v>50</v>
      </c>
    </row>
    <row r="1093" spans="1:3" x14ac:dyDescent="0.25">
      <c r="A1093">
        <v>2204</v>
      </c>
      <c r="B1093" t="s">
        <v>2205</v>
      </c>
      <c r="C1093" s="12">
        <v>73</v>
      </c>
    </row>
    <row r="1094" spans="1:3" x14ac:dyDescent="0.25">
      <c r="A1094">
        <v>2205</v>
      </c>
      <c r="B1094" t="s">
        <v>2206</v>
      </c>
      <c r="C1094" s="12">
        <v>27</v>
      </c>
    </row>
    <row r="1095" spans="1:3" x14ac:dyDescent="0.25">
      <c r="A1095">
        <v>2206</v>
      </c>
      <c r="B1095" t="s">
        <v>2207</v>
      </c>
      <c r="C1095" s="12">
        <v>34</v>
      </c>
    </row>
    <row r="1096" spans="1:3" x14ac:dyDescent="0.25">
      <c r="A1096">
        <v>2207</v>
      </c>
      <c r="B1096" t="s">
        <v>2208</v>
      </c>
      <c r="C1096" s="12">
        <v>7</v>
      </c>
    </row>
    <row r="1097" spans="1:3" x14ac:dyDescent="0.25">
      <c r="A1097">
        <v>2208</v>
      </c>
      <c r="B1097" t="s">
        <v>2209</v>
      </c>
      <c r="C1097" s="12">
        <v>24</v>
      </c>
    </row>
    <row r="1098" spans="1:3" x14ac:dyDescent="0.25">
      <c r="A1098">
        <v>2209</v>
      </c>
      <c r="B1098" t="s">
        <v>2210</v>
      </c>
      <c r="C1098" s="12">
        <v>15</v>
      </c>
    </row>
    <row r="1099" spans="1:3" x14ac:dyDescent="0.25">
      <c r="A1099">
        <v>2210</v>
      </c>
      <c r="B1099" t="s">
        <v>2211</v>
      </c>
      <c r="C1099" s="12">
        <v>72</v>
      </c>
    </row>
    <row r="1100" spans="1:3" x14ac:dyDescent="0.25">
      <c r="A1100">
        <v>2211</v>
      </c>
      <c r="B1100" t="s">
        <v>2212</v>
      </c>
      <c r="C1100" s="12">
        <v>120</v>
      </c>
    </row>
    <row r="1101" spans="1:3" x14ac:dyDescent="0.25">
      <c r="A1101">
        <v>2212</v>
      </c>
      <c r="B1101" t="s">
        <v>2213</v>
      </c>
      <c r="C1101" s="12">
        <v>123</v>
      </c>
    </row>
    <row r="1102" spans="1:3" x14ac:dyDescent="0.25">
      <c r="A1102">
        <v>2213</v>
      </c>
      <c r="B1102" t="s">
        <v>2214</v>
      </c>
      <c r="C1102" s="12">
        <v>1</v>
      </c>
    </row>
    <row r="1103" spans="1:3" x14ac:dyDescent="0.25">
      <c r="A1103">
        <v>2214</v>
      </c>
      <c r="B1103" t="s">
        <v>2215</v>
      </c>
      <c r="C1103" s="12">
        <v>24</v>
      </c>
    </row>
    <row r="1104" spans="1:3" x14ac:dyDescent="0.25">
      <c r="A1104">
        <v>2215</v>
      </c>
      <c r="B1104" t="s">
        <v>2216</v>
      </c>
      <c r="C1104" s="12">
        <v>33</v>
      </c>
    </row>
    <row r="1105" spans="1:3" x14ac:dyDescent="0.25">
      <c r="A1105">
        <v>2216</v>
      </c>
      <c r="B1105" t="s">
        <v>2217</v>
      </c>
      <c r="C1105" s="12">
        <v>14</v>
      </c>
    </row>
    <row r="1106" spans="1:3" x14ac:dyDescent="0.25">
      <c r="A1106">
        <v>2217</v>
      </c>
      <c r="B1106" t="s">
        <v>2218</v>
      </c>
      <c r="C1106" s="12">
        <v>9</v>
      </c>
    </row>
    <row r="1107" spans="1:3" x14ac:dyDescent="0.25">
      <c r="A1107">
        <v>2218</v>
      </c>
      <c r="B1107" t="s">
        <v>2219</v>
      </c>
      <c r="C1107" s="12">
        <v>76</v>
      </c>
    </row>
    <row r="1108" spans="1:3" x14ac:dyDescent="0.25">
      <c r="A1108">
        <v>2219</v>
      </c>
      <c r="B1108" t="s">
        <v>2220</v>
      </c>
      <c r="C1108" s="12">
        <v>19</v>
      </c>
    </row>
    <row r="1109" spans="1:3" x14ac:dyDescent="0.25">
      <c r="A1109">
        <v>2220</v>
      </c>
      <c r="B1109" t="s">
        <v>2221</v>
      </c>
      <c r="C1109" s="12">
        <v>69</v>
      </c>
    </row>
    <row r="1110" spans="1:3" x14ac:dyDescent="0.25">
      <c r="A1110">
        <v>2221</v>
      </c>
      <c r="B1110" t="s">
        <v>2222</v>
      </c>
      <c r="C1110" s="12">
        <v>218</v>
      </c>
    </row>
    <row r="1111" spans="1:3" x14ac:dyDescent="0.25">
      <c r="A1111">
        <v>2222</v>
      </c>
      <c r="B1111" t="s">
        <v>2223</v>
      </c>
      <c r="C1111" s="12">
        <v>30</v>
      </c>
    </row>
    <row r="1112" spans="1:3" x14ac:dyDescent="0.25">
      <c r="A1112">
        <v>2223</v>
      </c>
      <c r="B1112" t="s">
        <v>2224</v>
      </c>
      <c r="C1112" s="12">
        <v>100</v>
      </c>
    </row>
    <row r="1113" spans="1:3" x14ac:dyDescent="0.25">
      <c r="A1113">
        <v>2224</v>
      </c>
      <c r="B1113" t="s">
        <v>2225</v>
      </c>
      <c r="C1113" s="12">
        <v>296</v>
      </c>
    </row>
    <row r="1114" spans="1:3" x14ac:dyDescent="0.25">
      <c r="A1114">
        <v>2225</v>
      </c>
      <c r="B1114" t="s">
        <v>2226</v>
      </c>
      <c r="C1114" s="12">
        <v>1204</v>
      </c>
    </row>
    <row r="1115" spans="1:3" x14ac:dyDescent="0.25">
      <c r="A1115">
        <v>2226</v>
      </c>
      <c r="B1115" t="s">
        <v>2227</v>
      </c>
      <c r="C1115" s="12">
        <v>321</v>
      </c>
    </row>
    <row r="1116" spans="1:3" x14ac:dyDescent="0.25">
      <c r="A1116">
        <v>2227</v>
      </c>
      <c r="B1116" t="s">
        <v>2228</v>
      </c>
      <c r="C1116" s="12">
        <v>301</v>
      </c>
    </row>
    <row r="1117" spans="1:3" x14ac:dyDescent="0.25">
      <c r="A1117">
        <v>2228</v>
      </c>
      <c r="B1117" t="s">
        <v>2229</v>
      </c>
      <c r="C1117" s="12">
        <v>144</v>
      </c>
    </row>
    <row r="1118" spans="1:3" x14ac:dyDescent="0.25">
      <c r="A1118">
        <v>2229</v>
      </c>
      <c r="B1118" t="s">
        <v>2230</v>
      </c>
      <c r="C1118" s="12">
        <v>539</v>
      </c>
    </row>
    <row r="1119" spans="1:3" x14ac:dyDescent="0.25">
      <c r="A1119">
        <v>2230</v>
      </c>
      <c r="B1119" t="s">
        <v>2231</v>
      </c>
      <c r="C1119" s="12">
        <v>498</v>
      </c>
    </row>
    <row r="1120" spans="1:3" x14ac:dyDescent="0.25">
      <c r="A1120">
        <v>2231</v>
      </c>
      <c r="B1120" t="s">
        <v>2232</v>
      </c>
      <c r="C1120" s="12">
        <v>1113</v>
      </c>
    </row>
    <row r="1121" spans="1:3" x14ac:dyDescent="0.25">
      <c r="A1121">
        <v>2232</v>
      </c>
      <c r="B1121" t="s">
        <v>2233</v>
      </c>
      <c r="C1121" s="12">
        <v>988</v>
      </c>
    </row>
    <row r="1122" spans="1:3" x14ac:dyDescent="0.25">
      <c r="A1122">
        <v>2233</v>
      </c>
      <c r="B1122" t="s">
        <v>2234</v>
      </c>
      <c r="C1122" s="12">
        <v>391</v>
      </c>
    </row>
    <row r="1123" spans="1:3" x14ac:dyDescent="0.25">
      <c r="A1123">
        <v>2234</v>
      </c>
      <c r="B1123" t="s">
        <v>2235</v>
      </c>
      <c r="C1123" s="12">
        <v>28</v>
      </c>
    </row>
    <row r="1124" spans="1:3" x14ac:dyDescent="0.25">
      <c r="A1124">
        <v>2235</v>
      </c>
      <c r="B1124" t="s">
        <v>2236</v>
      </c>
      <c r="C1124" s="12">
        <v>147</v>
      </c>
    </row>
    <row r="1125" spans="1:3" x14ac:dyDescent="0.25">
      <c r="A1125">
        <v>2236</v>
      </c>
      <c r="B1125" t="s">
        <v>2237</v>
      </c>
      <c r="C1125" s="12">
        <v>680</v>
      </c>
    </row>
    <row r="1126" spans="1:3" x14ac:dyDescent="0.25">
      <c r="A1126">
        <v>2237</v>
      </c>
      <c r="B1126" t="s">
        <v>2238</v>
      </c>
      <c r="C1126" s="12">
        <v>983</v>
      </c>
    </row>
    <row r="1127" spans="1:3" x14ac:dyDescent="0.25">
      <c r="A1127">
        <v>2238</v>
      </c>
      <c r="B1127" t="s">
        <v>2239</v>
      </c>
      <c r="C1127" s="12">
        <v>79</v>
      </c>
    </row>
    <row r="1128" spans="1:3" x14ac:dyDescent="0.25">
      <c r="A1128">
        <v>2239</v>
      </c>
      <c r="B1128" t="s">
        <v>2240</v>
      </c>
      <c r="C1128" s="12">
        <v>426</v>
      </c>
    </row>
    <row r="1129" spans="1:3" x14ac:dyDescent="0.25">
      <c r="A1129">
        <v>2240</v>
      </c>
      <c r="B1129" t="s">
        <v>2241</v>
      </c>
      <c r="C1129" s="12">
        <v>96</v>
      </c>
    </row>
    <row r="1130" spans="1:3" x14ac:dyDescent="0.25">
      <c r="A1130">
        <v>2241</v>
      </c>
      <c r="B1130" t="s">
        <v>2242</v>
      </c>
      <c r="C1130" s="12">
        <v>163</v>
      </c>
    </row>
    <row r="1131" spans="1:3" x14ac:dyDescent="0.25">
      <c r="A1131">
        <v>2242</v>
      </c>
      <c r="B1131" t="s">
        <v>2243</v>
      </c>
      <c r="C1131" s="12">
        <v>2525</v>
      </c>
    </row>
    <row r="1132" spans="1:3" x14ac:dyDescent="0.25">
      <c r="A1132">
        <v>2243</v>
      </c>
      <c r="B1132" t="s">
        <v>2244</v>
      </c>
      <c r="C1132" s="12">
        <v>2035</v>
      </c>
    </row>
    <row r="1133" spans="1:3" x14ac:dyDescent="0.25">
      <c r="A1133">
        <v>2244</v>
      </c>
      <c r="B1133" t="s">
        <v>2245</v>
      </c>
      <c r="C1133" s="12">
        <v>290</v>
      </c>
    </row>
    <row r="1134" spans="1:3" x14ac:dyDescent="0.25">
      <c r="A1134">
        <v>2245</v>
      </c>
      <c r="B1134" t="s">
        <v>2246</v>
      </c>
      <c r="C1134" s="12">
        <v>1980</v>
      </c>
    </row>
    <row r="1135" spans="1:3" x14ac:dyDescent="0.25">
      <c r="A1135">
        <v>2246</v>
      </c>
      <c r="B1135" t="s">
        <v>2247</v>
      </c>
      <c r="C1135" s="12">
        <v>57</v>
      </c>
    </row>
    <row r="1136" spans="1:3" x14ac:dyDescent="0.25">
      <c r="A1136">
        <v>2247</v>
      </c>
      <c r="B1136" t="s">
        <v>2248</v>
      </c>
      <c r="C1136" s="12">
        <v>380</v>
      </c>
    </row>
    <row r="1137" spans="1:3" x14ac:dyDescent="0.25">
      <c r="A1137">
        <v>2248</v>
      </c>
      <c r="B1137" t="s">
        <v>2249</v>
      </c>
      <c r="C1137" s="12">
        <v>128</v>
      </c>
    </row>
    <row r="1138" spans="1:3" x14ac:dyDescent="0.25">
      <c r="A1138">
        <v>2249</v>
      </c>
      <c r="B1138" t="s">
        <v>2250</v>
      </c>
      <c r="C1138" s="12">
        <v>180</v>
      </c>
    </row>
    <row r="1139" spans="1:3" x14ac:dyDescent="0.25">
      <c r="A1139">
        <v>2250</v>
      </c>
      <c r="B1139" t="s">
        <v>2251</v>
      </c>
      <c r="C1139" s="12">
        <v>571</v>
      </c>
    </row>
    <row r="1140" spans="1:3" x14ac:dyDescent="0.25">
      <c r="A1140">
        <v>2251</v>
      </c>
      <c r="B1140" t="s">
        <v>2252</v>
      </c>
      <c r="C1140" s="12">
        <v>480</v>
      </c>
    </row>
    <row r="1141" spans="1:3" x14ac:dyDescent="0.25">
      <c r="A1141">
        <v>2252</v>
      </c>
      <c r="B1141" t="s">
        <v>2253</v>
      </c>
      <c r="C1141" s="12">
        <v>249</v>
      </c>
    </row>
    <row r="1142" spans="1:3" x14ac:dyDescent="0.25">
      <c r="A1142">
        <v>2253</v>
      </c>
      <c r="B1142" t="s">
        <v>2254</v>
      </c>
      <c r="C1142" s="12">
        <v>84</v>
      </c>
    </row>
    <row r="1143" spans="1:3" x14ac:dyDescent="0.25">
      <c r="A1143">
        <v>2254</v>
      </c>
      <c r="B1143" t="s">
        <v>2255</v>
      </c>
      <c r="C1143" s="12">
        <v>197</v>
      </c>
    </row>
    <row r="1144" spans="1:3" x14ac:dyDescent="0.25">
      <c r="A1144">
        <v>2255</v>
      </c>
      <c r="B1144" t="s">
        <v>2256</v>
      </c>
      <c r="C1144" s="12">
        <v>271</v>
      </c>
    </row>
    <row r="1145" spans="1:3" x14ac:dyDescent="0.25">
      <c r="A1145">
        <v>2256</v>
      </c>
      <c r="B1145" t="s">
        <v>2257</v>
      </c>
      <c r="C1145" s="12">
        <v>50</v>
      </c>
    </row>
    <row r="1146" spans="1:3" x14ac:dyDescent="0.25">
      <c r="A1146">
        <v>2257</v>
      </c>
      <c r="B1146" t="s">
        <v>2258</v>
      </c>
      <c r="C1146" s="12">
        <v>169</v>
      </c>
    </row>
    <row r="1147" spans="1:3" x14ac:dyDescent="0.25">
      <c r="A1147">
        <v>2258</v>
      </c>
      <c r="B1147" t="s">
        <v>2259</v>
      </c>
      <c r="C1147" s="12">
        <v>205</v>
      </c>
    </row>
    <row r="1148" spans="1:3" x14ac:dyDescent="0.25">
      <c r="A1148">
        <v>2259</v>
      </c>
      <c r="B1148" t="s">
        <v>2260</v>
      </c>
      <c r="C1148" s="12">
        <v>206</v>
      </c>
    </row>
    <row r="1149" spans="1:3" x14ac:dyDescent="0.25">
      <c r="A1149">
        <v>2260</v>
      </c>
      <c r="B1149" t="s">
        <v>2261</v>
      </c>
      <c r="C1149" s="12">
        <v>84</v>
      </c>
    </row>
    <row r="1150" spans="1:3" x14ac:dyDescent="0.25">
      <c r="A1150">
        <v>2261</v>
      </c>
      <c r="B1150" t="s">
        <v>2262</v>
      </c>
      <c r="C1150" s="12">
        <v>210</v>
      </c>
    </row>
    <row r="1151" spans="1:3" x14ac:dyDescent="0.25">
      <c r="A1151">
        <v>2262</v>
      </c>
      <c r="B1151" t="s">
        <v>2263</v>
      </c>
      <c r="C1151" s="12">
        <v>181</v>
      </c>
    </row>
    <row r="1152" spans="1:3" x14ac:dyDescent="0.25">
      <c r="A1152">
        <v>2263</v>
      </c>
      <c r="B1152" t="s">
        <v>2264</v>
      </c>
      <c r="C1152" s="12">
        <v>60</v>
      </c>
    </row>
    <row r="1153" spans="1:3" x14ac:dyDescent="0.25">
      <c r="A1153">
        <v>2264</v>
      </c>
      <c r="B1153" t="s">
        <v>2265</v>
      </c>
      <c r="C1153" s="12">
        <v>445</v>
      </c>
    </row>
    <row r="1154" spans="1:3" x14ac:dyDescent="0.25">
      <c r="A1154">
        <v>2265</v>
      </c>
      <c r="B1154" t="s">
        <v>2266</v>
      </c>
      <c r="C1154" s="12">
        <v>17</v>
      </c>
    </row>
    <row r="1155" spans="1:3" x14ac:dyDescent="0.25">
      <c r="A1155">
        <v>2266</v>
      </c>
      <c r="B1155" t="s">
        <v>2267</v>
      </c>
      <c r="C1155" s="12">
        <v>194</v>
      </c>
    </row>
    <row r="1156" spans="1:3" x14ac:dyDescent="0.25">
      <c r="A1156">
        <v>2267</v>
      </c>
      <c r="B1156" t="s">
        <v>2268</v>
      </c>
      <c r="C1156" s="12">
        <v>404</v>
      </c>
    </row>
    <row r="1157" spans="1:3" x14ac:dyDescent="0.25">
      <c r="A1157">
        <v>2268</v>
      </c>
      <c r="B1157" t="s">
        <v>2269</v>
      </c>
      <c r="C1157" s="12">
        <v>194</v>
      </c>
    </row>
    <row r="1158" spans="1:3" x14ac:dyDescent="0.25">
      <c r="A1158">
        <v>2269</v>
      </c>
      <c r="B1158" t="s">
        <v>2270</v>
      </c>
      <c r="C1158" s="12">
        <v>902</v>
      </c>
    </row>
    <row r="1159" spans="1:3" x14ac:dyDescent="0.25">
      <c r="A1159">
        <v>2270</v>
      </c>
      <c r="B1159" t="s">
        <v>2271</v>
      </c>
      <c r="C1159" s="12">
        <v>1670</v>
      </c>
    </row>
    <row r="1160" spans="1:3" x14ac:dyDescent="0.25">
      <c r="A1160">
        <v>2271</v>
      </c>
      <c r="B1160" t="s">
        <v>2272</v>
      </c>
      <c r="C1160" s="12">
        <v>1328</v>
      </c>
    </row>
    <row r="1161" spans="1:3" x14ac:dyDescent="0.25">
      <c r="A1161">
        <v>2272</v>
      </c>
      <c r="B1161" t="s">
        <v>2273</v>
      </c>
      <c r="C1161" s="12">
        <v>944</v>
      </c>
    </row>
    <row r="1162" spans="1:3" x14ac:dyDescent="0.25">
      <c r="A1162">
        <v>2273</v>
      </c>
      <c r="B1162" t="s">
        <v>2274</v>
      </c>
      <c r="C1162" s="12">
        <v>147</v>
      </c>
    </row>
    <row r="1163" spans="1:3" x14ac:dyDescent="0.25">
      <c r="A1163">
        <v>2274</v>
      </c>
      <c r="B1163" t="s">
        <v>2275</v>
      </c>
      <c r="C1163" s="12">
        <v>99</v>
      </c>
    </row>
    <row r="1164" spans="1:3" x14ac:dyDescent="0.25">
      <c r="A1164">
        <v>2275</v>
      </c>
      <c r="B1164" t="s">
        <v>2276</v>
      </c>
      <c r="C1164" s="12">
        <v>79</v>
      </c>
    </row>
    <row r="1165" spans="1:3" x14ac:dyDescent="0.25">
      <c r="A1165">
        <v>2276</v>
      </c>
      <c r="B1165" t="s">
        <v>2277</v>
      </c>
      <c r="C1165" s="12">
        <v>75</v>
      </c>
    </row>
    <row r="1166" spans="1:3" x14ac:dyDescent="0.25">
      <c r="A1166">
        <v>2277</v>
      </c>
      <c r="B1166" t="s">
        <v>2278</v>
      </c>
      <c r="C1166" s="12">
        <v>207</v>
      </c>
    </row>
    <row r="1167" spans="1:3" x14ac:dyDescent="0.25">
      <c r="A1167">
        <v>2278</v>
      </c>
      <c r="B1167" t="s">
        <v>2279</v>
      </c>
      <c r="C1167" s="12">
        <v>102</v>
      </c>
    </row>
    <row r="1168" spans="1:3" x14ac:dyDescent="0.25">
      <c r="A1168">
        <v>2279</v>
      </c>
      <c r="B1168" t="s">
        <v>2280</v>
      </c>
      <c r="C1168" s="12">
        <v>32</v>
      </c>
    </row>
    <row r="1169" spans="1:3" x14ac:dyDescent="0.25">
      <c r="A1169">
        <v>2280</v>
      </c>
      <c r="B1169" t="s">
        <v>2281</v>
      </c>
      <c r="C1169" s="12">
        <v>480</v>
      </c>
    </row>
    <row r="1170" spans="1:3" x14ac:dyDescent="0.25">
      <c r="A1170">
        <v>2281</v>
      </c>
      <c r="B1170" t="s">
        <v>2282</v>
      </c>
      <c r="C1170" s="12">
        <v>11</v>
      </c>
    </row>
    <row r="1171" spans="1:3" x14ac:dyDescent="0.25">
      <c r="A1171">
        <v>2282</v>
      </c>
      <c r="B1171" t="s">
        <v>2283</v>
      </c>
      <c r="C1171" s="12">
        <v>12</v>
      </c>
    </row>
    <row r="1172" spans="1:3" x14ac:dyDescent="0.25">
      <c r="A1172">
        <v>2283</v>
      </c>
      <c r="B1172" t="s">
        <v>2284</v>
      </c>
      <c r="C1172" s="12">
        <v>48</v>
      </c>
    </row>
    <row r="1173" spans="1:3" x14ac:dyDescent="0.25">
      <c r="A1173">
        <v>2284</v>
      </c>
      <c r="B1173" t="s">
        <v>2285</v>
      </c>
      <c r="C1173" s="12">
        <v>59</v>
      </c>
    </row>
    <row r="1174" spans="1:3" x14ac:dyDescent="0.25">
      <c r="A1174">
        <v>2285</v>
      </c>
      <c r="B1174" t="s">
        <v>2286</v>
      </c>
      <c r="C1174" s="12">
        <v>79</v>
      </c>
    </row>
    <row r="1175" spans="1:3" x14ac:dyDescent="0.25">
      <c r="A1175">
        <v>2286</v>
      </c>
      <c r="B1175" t="s">
        <v>2287</v>
      </c>
      <c r="C1175" s="12">
        <v>14</v>
      </c>
    </row>
    <row r="1176" spans="1:3" x14ac:dyDescent="0.25">
      <c r="A1176">
        <v>2287</v>
      </c>
      <c r="B1176" t="s">
        <v>2288</v>
      </c>
      <c r="C1176" s="12">
        <v>106</v>
      </c>
    </row>
    <row r="1177" spans="1:3" x14ac:dyDescent="0.25">
      <c r="A1177">
        <v>2288</v>
      </c>
      <c r="B1177" t="s">
        <v>2289</v>
      </c>
      <c r="C1177" s="12">
        <v>25</v>
      </c>
    </row>
    <row r="1178" spans="1:3" x14ac:dyDescent="0.25">
      <c r="A1178">
        <v>2289</v>
      </c>
      <c r="B1178" t="s">
        <v>2290</v>
      </c>
      <c r="C1178" s="12">
        <v>25</v>
      </c>
    </row>
    <row r="1179" spans="1:3" x14ac:dyDescent="0.25">
      <c r="A1179">
        <v>2290</v>
      </c>
      <c r="B1179" t="s">
        <v>2291</v>
      </c>
      <c r="C1179" s="12">
        <v>29</v>
      </c>
    </row>
    <row r="1180" spans="1:3" x14ac:dyDescent="0.25">
      <c r="A1180">
        <v>2291</v>
      </c>
      <c r="B1180" t="s">
        <v>2292</v>
      </c>
      <c r="C1180" s="12">
        <v>43</v>
      </c>
    </row>
    <row r="1181" spans="1:3" x14ac:dyDescent="0.25">
      <c r="A1181">
        <v>2292</v>
      </c>
      <c r="B1181" t="s">
        <v>2293</v>
      </c>
      <c r="C1181" s="12">
        <v>46</v>
      </c>
    </row>
    <row r="1182" spans="1:3" x14ac:dyDescent="0.25">
      <c r="A1182">
        <v>2293</v>
      </c>
      <c r="B1182" t="s">
        <v>2294</v>
      </c>
      <c r="C1182" s="12">
        <v>27</v>
      </c>
    </row>
    <row r="1183" spans="1:3" x14ac:dyDescent="0.25">
      <c r="A1183">
        <v>2294</v>
      </c>
      <c r="B1183" t="s">
        <v>2295</v>
      </c>
      <c r="C1183" s="12">
        <v>112</v>
      </c>
    </row>
    <row r="1184" spans="1:3" x14ac:dyDescent="0.25">
      <c r="A1184">
        <v>2295</v>
      </c>
      <c r="B1184" t="s">
        <v>2296</v>
      </c>
      <c r="C1184" s="12">
        <v>34</v>
      </c>
    </row>
    <row r="1185" spans="1:3" x14ac:dyDescent="0.25">
      <c r="A1185">
        <v>2296</v>
      </c>
      <c r="B1185" t="s">
        <v>2297</v>
      </c>
      <c r="C1185" s="12">
        <v>145</v>
      </c>
    </row>
    <row r="1186" spans="1:3" x14ac:dyDescent="0.25">
      <c r="A1186">
        <v>2297</v>
      </c>
      <c r="B1186" t="s">
        <v>2298</v>
      </c>
      <c r="C1186" s="12">
        <v>19</v>
      </c>
    </row>
    <row r="1187" spans="1:3" x14ac:dyDescent="0.25">
      <c r="A1187">
        <v>2298</v>
      </c>
      <c r="B1187" t="s">
        <v>2299</v>
      </c>
      <c r="C1187" s="12">
        <v>288</v>
      </c>
    </row>
    <row r="1188" spans="1:3" x14ac:dyDescent="0.25">
      <c r="A1188">
        <v>2299</v>
      </c>
      <c r="B1188" t="s">
        <v>2300</v>
      </c>
      <c r="C1188" s="12">
        <v>14</v>
      </c>
    </row>
    <row r="1189" spans="1:3" x14ac:dyDescent="0.25">
      <c r="A1189">
        <v>2300</v>
      </c>
      <c r="B1189" t="s">
        <v>2301</v>
      </c>
      <c r="C1189" s="12">
        <v>7</v>
      </c>
    </row>
    <row r="1190" spans="1:3" x14ac:dyDescent="0.25">
      <c r="A1190">
        <v>2301</v>
      </c>
      <c r="B1190" t="s">
        <v>2302</v>
      </c>
      <c r="C1190" s="12">
        <v>211</v>
      </c>
    </row>
    <row r="1191" spans="1:3" x14ac:dyDescent="0.25">
      <c r="A1191">
        <v>2302</v>
      </c>
      <c r="B1191" t="s">
        <v>2303</v>
      </c>
      <c r="C1191" s="12">
        <v>85</v>
      </c>
    </row>
    <row r="1192" spans="1:3" x14ac:dyDescent="0.25">
      <c r="A1192">
        <v>2303</v>
      </c>
      <c r="B1192" t="s">
        <v>2304</v>
      </c>
      <c r="C1192" s="12">
        <v>103</v>
      </c>
    </row>
    <row r="1193" spans="1:3" x14ac:dyDescent="0.25">
      <c r="A1193">
        <v>2304</v>
      </c>
      <c r="B1193" t="s">
        <v>2305</v>
      </c>
      <c r="C1193" s="12">
        <v>113</v>
      </c>
    </row>
    <row r="1194" spans="1:3" x14ac:dyDescent="0.25">
      <c r="A1194">
        <v>2305</v>
      </c>
      <c r="B1194" t="s">
        <v>2306</v>
      </c>
      <c r="C1194" s="12">
        <v>167</v>
      </c>
    </row>
    <row r="1195" spans="1:3" x14ac:dyDescent="0.25">
      <c r="A1195">
        <v>2306</v>
      </c>
      <c r="B1195" t="s">
        <v>2307</v>
      </c>
      <c r="C1195" s="12">
        <v>73</v>
      </c>
    </row>
    <row r="1196" spans="1:3" x14ac:dyDescent="0.25">
      <c r="A1196">
        <v>2307</v>
      </c>
      <c r="B1196" t="s">
        <v>2308</v>
      </c>
      <c r="C1196" s="12">
        <v>75</v>
      </c>
    </row>
    <row r="1197" spans="1:3" x14ac:dyDescent="0.25">
      <c r="A1197">
        <v>2308</v>
      </c>
      <c r="B1197" t="s">
        <v>2309</v>
      </c>
      <c r="C1197" s="12">
        <v>614</v>
      </c>
    </row>
    <row r="1198" spans="1:3" x14ac:dyDescent="0.25">
      <c r="A1198">
        <v>2309</v>
      </c>
      <c r="B1198" t="s">
        <v>2310</v>
      </c>
      <c r="C1198" s="12">
        <v>107</v>
      </c>
    </row>
    <row r="1199" spans="1:3" x14ac:dyDescent="0.25">
      <c r="A1199">
        <v>2310</v>
      </c>
      <c r="B1199" t="s">
        <v>2311</v>
      </c>
      <c r="C1199" s="12">
        <v>1224</v>
      </c>
    </row>
    <row r="1200" spans="1:3" x14ac:dyDescent="0.25">
      <c r="A1200">
        <v>2311</v>
      </c>
      <c r="B1200" t="s">
        <v>2312</v>
      </c>
      <c r="C1200" s="12">
        <v>104</v>
      </c>
    </row>
    <row r="1201" spans="1:3" x14ac:dyDescent="0.25">
      <c r="A1201">
        <v>2312</v>
      </c>
      <c r="B1201" t="s">
        <v>2313</v>
      </c>
      <c r="C1201" s="12">
        <v>79</v>
      </c>
    </row>
    <row r="1202" spans="1:3" x14ac:dyDescent="0.25">
      <c r="A1202">
        <v>2313</v>
      </c>
      <c r="B1202" t="s">
        <v>2314</v>
      </c>
      <c r="C1202" s="12">
        <v>157</v>
      </c>
    </row>
    <row r="1203" spans="1:3" x14ac:dyDescent="0.25">
      <c r="A1203">
        <v>2314</v>
      </c>
      <c r="B1203" t="s">
        <v>2315</v>
      </c>
      <c r="C1203" s="12">
        <v>50</v>
      </c>
    </row>
    <row r="1204" spans="1:3" x14ac:dyDescent="0.25">
      <c r="A1204">
        <v>2315</v>
      </c>
      <c r="B1204" t="s">
        <v>2316</v>
      </c>
      <c r="C1204" s="12">
        <v>64</v>
      </c>
    </row>
    <row r="1205" spans="1:3" x14ac:dyDescent="0.25">
      <c r="A1205">
        <v>2316</v>
      </c>
      <c r="B1205" t="s">
        <v>2317</v>
      </c>
      <c r="C1205" s="12">
        <v>200</v>
      </c>
    </row>
    <row r="1206" spans="1:3" x14ac:dyDescent="0.25">
      <c r="A1206">
        <v>2317</v>
      </c>
      <c r="B1206" t="s">
        <v>2318</v>
      </c>
      <c r="C1206" s="12">
        <v>22</v>
      </c>
    </row>
    <row r="1207" spans="1:3" x14ac:dyDescent="0.25">
      <c r="A1207">
        <v>2318</v>
      </c>
      <c r="B1207" t="s">
        <v>2319</v>
      </c>
      <c r="C1207" s="12">
        <v>163</v>
      </c>
    </row>
    <row r="1208" spans="1:3" x14ac:dyDescent="0.25">
      <c r="A1208">
        <v>2319</v>
      </c>
      <c r="B1208" t="s">
        <v>2320</v>
      </c>
      <c r="C1208" s="12">
        <v>77</v>
      </c>
    </row>
    <row r="1209" spans="1:3" x14ac:dyDescent="0.25">
      <c r="A1209">
        <v>2320</v>
      </c>
      <c r="B1209" t="s">
        <v>2321</v>
      </c>
      <c r="C1209" s="12">
        <v>89</v>
      </c>
    </row>
    <row r="1210" spans="1:3" x14ac:dyDescent="0.25">
      <c r="A1210">
        <v>2327</v>
      </c>
      <c r="B1210" t="s">
        <v>2328</v>
      </c>
      <c r="C1210" s="12">
        <v>3355</v>
      </c>
    </row>
    <row r="1211" spans="1:3" x14ac:dyDescent="0.25">
      <c r="A1211">
        <v>2328</v>
      </c>
      <c r="B1211" t="s">
        <v>2329</v>
      </c>
      <c r="C1211" s="12">
        <v>537</v>
      </c>
    </row>
    <row r="1212" spans="1:3" x14ac:dyDescent="0.25">
      <c r="A1212">
        <v>2329</v>
      </c>
      <c r="B1212" t="s">
        <v>2330</v>
      </c>
      <c r="C1212" s="12">
        <v>125</v>
      </c>
    </row>
    <row r="1213" spans="1:3" x14ac:dyDescent="0.25">
      <c r="A1213">
        <v>2330</v>
      </c>
      <c r="B1213" t="s">
        <v>2331</v>
      </c>
      <c r="C1213" s="12">
        <v>163</v>
      </c>
    </row>
    <row r="1214" spans="1:3" x14ac:dyDescent="0.25">
      <c r="A1214">
        <v>2331</v>
      </c>
      <c r="B1214" t="s">
        <v>2332</v>
      </c>
      <c r="C1214" s="12">
        <v>283</v>
      </c>
    </row>
    <row r="1215" spans="1:3" x14ac:dyDescent="0.25">
      <c r="A1215">
        <v>2332</v>
      </c>
      <c r="B1215" t="s">
        <v>2333</v>
      </c>
      <c r="C1215" s="12">
        <v>352</v>
      </c>
    </row>
    <row r="1216" spans="1:3" x14ac:dyDescent="0.25">
      <c r="A1216">
        <v>2333</v>
      </c>
      <c r="B1216" t="s">
        <v>2334</v>
      </c>
      <c r="C1216" s="12">
        <v>94</v>
      </c>
    </row>
    <row r="1217" spans="1:3" x14ac:dyDescent="0.25">
      <c r="A1217">
        <v>2334</v>
      </c>
      <c r="B1217" t="s">
        <v>2335</v>
      </c>
      <c r="C1217" s="12">
        <v>67</v>
      </c>
    </row>
    <row r="1218" spans="1:3" x14ac:dyDescent="0.25">
      <c r="A1218">
        <v>2335</v>
      </c>
      <c r="B1218" t="s">
        <v>2336</v>
      </c>
      <c r="C1218" s="12">
        <v>221</v>
      </c>
    </row>
    <row r="1219" spans="1:3" x14ac:dyDescent="0.25">
      <c r="A1219">
        <v>2336</v>
      </c>
      <c r="B1219" t="s">
        <v>2337</v>
      </c>
      <c r="C1219" s="12">
        <v>2165</v>
      </c>
    </row>
    <row r="1220" spans="1:3" x14ac:dyDescent="0.25">
      <c r="A1220">
        <v>2337</v>
      </c>
      <c r="B1220" t="s">
        <v>2338</v>
      </c>
      <c r="C1220" s="12">
        <v>179</v>
      </c>
    </row>
    <row r="1221" spans="1:3" x14ac:dyDescent="0.25">
      <c r="A1221">
        <v>2338</v>
      </c>
      <c r="B1221" t="s">
        <v>2339</v>
      </c>
      <c r="C1221" s="12">
        <v>123</v>
      </c>
    </row>
    <row r="1222" spans="1:3" x14ac:dyDescent="0.25">
      <c r="A1222">
        <v>2339</v>
      </c>
      <c r="B1222" t="s">
        <v>2340</v>
      </c>
      <c r="C1222" s="12">
        <v>1104</v>
      </c>
    </row>
    <row r="1223" spans="1:3" x14ac:dyDescent="0.25">
      <c r="A1223">
        <v>2340</v>
      </c>
      <c r="B1223" t="s">
        <v>2341</v>
      </c>
      <c r="C1223" s="12">
        <v>403</v>
      </c>
    </row>
    <row r="1224" spans="1:3" x14ac:dyDescent="0.25">
      <c r="A1224">
        <v>2441</v>
      </c>
      <c r="B1224" t="s">
        <v>2442</v>
      </c>
      <c r="C1224" s="12">
        <v>109</v>
      </c>
    </row>
    <row r="1225" spans="1:3" x14ac:dyDescent="0.25">
      <c r="A1225">
        <v>2442</v>
      </c>
      <c r="B1225" t="s">
        <v>2443</v>
      </c>
      <c r="C1225" s="12">
        <v>372</v>
      </c>
    </row>
    <row r="1226" spans="1:3" x14ac:dyDescent="0.25">
      <c r="A1226">
        <v>2443</v>
      </c>
      <c r="B1226" t="s">
        <v>2444</v>
      </c>
      <c r="C1226" s="12">
        <v>311</v>
      </c>
    </row>
    <row r="1227" spans="1:3" x14ac:dyDescent="0.25">
      <c r="A1227">
        <v>2444</v>
      </c>
      <c r="B1227" t="s">
        <v>2445</v>
      </c>
      <c r="C1227" s="12">
        <v>61</v>
      </c>
    </row>
    <row r="1228" spans="1:3" x14ac:dyDescent="0.25">
      <c r="A1228">
        <v>2445</v>
      </c>
      <c r="B1228" t="s">
        <v>2446</v>
      </c>
      <c r="C1228" s="12">
        <v>115</v>
      </c>
    </row>
    <row r="1229" spans="1:3" x14ac:dyDescent="0.25">
      <c r="A1229">
        <v>2446</v>
      </c>
      <c r="B1229" t="s">
        <v>2447</v>
      </c>
      <c r="C1229" s="12">
        <v>111</v>
      </c>
    </row>
    <row r="1230" spans="1:3" x14ac:dyDescent="0.25">
      <c r="A1230">
        <v>2447</v>
      </c>
      <c r="B1230" t="s">
        <v>2448</v>
      </c>
      <c r="C1230" s="12">
        <v>337</v>
      </c>
    </row>
    <row r="1231" spans="1:3" x14ac:dyDescent="0.25">
      <c r="A1231">
        <v>2448</v>
      </c>
      <c r="B1231" t="s">
        <v>2449</v>
      </c>
      <c r="C1231" s="12">
        <v>9</v>
      </c>
    </row>
    <row r="1232" spans="1:3" x14ac:dyDescent="0.25">
      <c r="A1232">
        <v>2449</v>
      </c>
      <c r="B1232" t="s">
        <v>2450</v>
      </c>
      <c r="C1232" s="12">
        <v>120</v>
      </c>
    </row>
    <row r="1233" spans="1:3" x14ac:dyDescent="0.25">
      <c r="A1233">
        <v>2450</v>
      </c>
      <c r="B1233" t="s">
        <v>2451</v>
      </c>
      <c r="C1233" s="12">
        <v>102</v>
      </c>
    </row>
    <row r="1234" spans="1:3" x14ac:dyDescent="0.25">
      <c r="A1234">
        <v>2451</v>
      </c>
      <c r="B1234" t="s">
        <v>2452</v>
      </c>
      <c r="C1234" s="12">
        <v>186</v>
      </c>
    </row>
    <row r="1235" spans="1:3" x14ac:dyDescent="0.25">
      <c r="A1235">
        <v>2452</v>
      </c>
      <c r="B1235" t="s">
        <v>2453</v>
      </c>
      <c r="C1235" s="12">
        <v>15</v>
      </c>
    </row>
    <row r="1236" spans="1:3" x14ac:dyDescent="0.25">
      <c r="A1236">
        <v>2453</v>
      </c>
      <c r="B1236" t="s">
        <v>2454</v>
      </c>
      <c r="C1236" s="12">
        <v>67</v>
      </c>
    </row>
    <row r="1237" spans="1:3" x14ac:dyDescent="0.25">
      <c r="A1237">
        <v>2454</v>
      </c>
      <c r="B1237" t="s">
        <v>2455</v>
      </c>
      <c r="C1237" s="12">
        <v>130</v>
      </c>
    </row>
    <row r="1238" spans="1:3" x14ac:dyDescent="0.25">
      <c r="A1238">
        <v>2455</v>
      </c>
      <c r="B1238" t="s">
        <v>2456</v>
      </c>
      <c r="C1238" s="12">
        <v>16</v>
      </c>
    </row>
    <row r="1239" spans="1:3" x14ac:dyDescent="0.25">
      <c r="A1239">
        <v>2456</v>
      </c>
      <c r="B1239" t="s">
        <v>2457</v>
      </c>
      <c r="C1239" s="12">
        <v>67</v>
      </c>
    </row>
    <row r="1240" spans="1:3" x14ac:dyDescent="0.25">
      <c r="A1240">
        <v>2457</v>
      </c>
      <c r="B1240" t="s">
        <v>2458</v>
      </c>
      <c r="C1240" s="12">
        <v>124</v>
      </c>
    </row>
    <row r="1241" spans="1:3" x14ac:dyDescent="0.25">
      <c r="A1241">
        <v>2458</v>
      </c>
      <c r="B1241" t="s">
        <v>2459</v>
      </c>
      <c r="C1241" s="12">
        <v>80</v>
      </c>
    </row>
    <row r="1242" spans="1:3" x14ac:dyDescent="0.25">
      <c r="A1242">
        <v>2459</v>
      </c>
      <c r="B1242" t="s">
        <v>2460</v>
      </c>
      <c r="C1242" s="12">
        <v>282</v>
      </c>
    </row>
    <row r="1243" spans="1:3" x14ac:dyDescent="0.25">
      <c r="A1243">
        <v>2460</v>
      </c>
      <c r="B1243" t="s">
        <v>2461</v>
      </c>
      <c r="C1243" s="12">
        <v>68</v>
      </c>
    </row>
    <row r="1244" spans="1:3" x14ac:dyDescent="0.25">
      <c r="A1244">
        <v>2461</v>
      </c>
      <c r="B1244" t="s">
        <v>2462</v>
      </c>
      <c r="C1244" s="12">
        <v>86</v>
      </c>
    </row>
    <row r="1245" spans="1:3" x14ac:dyDescent="0.25">
      <c r="A1245">
        <v>2462</v>
      </c>
      <c r="B1245" t="s">
        <v>2463</v>
      </c>
      <c r="C1245" s="12">
        <v>115</v>
      </c>
    </row>
    <row r="1246" spans="1:3" x14ac:dyDescent="0.25">
      <c r="A1246">
        <v>2463</v>
      </c>
      <c r="B1246" t="s">
        <v>2464</v>
      </c>
      <c r="C1246" s="12">
        <v>75</v>
      </c>
    </row>
    <row r="1247" spans="1:3" x14ac:dyDescent="0.25">
      <c r="A1247">
        <v>2464</v>
      </c>
      <c r="B1247" t="s">
        <v>2465</v>
      </c>
      <c r="C1247" s="12">
        <v>43</v>
      </c>
    </row>
    <row r="1248" spans="1:3" x14ac:dyDescent="0.25">
      <c r="A1248">
        <v>2465</v>
      </c>
      <c r="B1248" t="s">
        <v>2466</v>
      </c>
      <c r="C1248" s="12">
        <v>48</v>
      </c>
    </row>
    <row r="1249" spans="1:3" x14ac:dyDescent="0.25">
      <c r="A1249">
        <v>2466</v>
      </c>
      <c r="B1249" t="s">
        <v>2467</v>
      </c>
      <c r="C1249" s="12">
        <v>52</v>
      </c>
    </row>
    <row r="1250" spans="1:3" x14ac:dyDescent="0.25">
      <c r="A1250">
        <v>2467</v>
      </c>
      <c r="B1250" t="s">
        <v>2468</v>
      </c>
      <c r="C1250" s="12">
        <v>43</v>
      </c>
    </row>
    <row r="1251" spans="1:3" x14ac:dyDescent="0.25">
      <c r="A1251">
        <v>2468</v>
      </c>
      <c r="B1251" t="s">
        <v>2469</v>
      </c>
      <c r="C1251" s="12">
        <v>58</v>
      </c>
    </row>
    <row r="1252" spans="1:3" x14ac:dyDescent="0.25">
      <c r="A1252">
        <v>2469</v>
      </c>
      <c r="B1252" t="s">
        <v>2470</v>
      </c>
      <c r="C1252" s="12">
        <v>47</v>
      </c>
    </row>
    <row r="1253" spans="1:3" x14ac:dyDescent="0.25">
      <c r="A1253">
        <v>2470</v>
      </c>
      <c r="B1253" t="s">
        <v>2471</v>
      </c>
      <c r="C1253" s="12">
        <v>36</v>
      </c>
    </row>
    <row r="1254" spans="1:3" x14ac:dyDescent="0.25">
      <c r="A1254">
        <v>2471</v>
      </c>
      <c r="B1254" t="s">
        <v>2472</v>
      </c>
      <c r="C1254" s="12">
        <v>17</v>
      </c>
    </row>
    <row r="1255" spans="1:3" x14ac:dyDescent="0.25">
      <c r="A1255">
        <v>2472</v>
      </c>
      <c r="B1255" t="s">
        <v>2473</v>
      </c>
      <c r="C1255" s="12">
        <v>104</v>
      </c>
    </row>
    <row r="1256" spans="1:3" x14ac:dyDescent="0.25">
      <c r="A1256">
        <v>2473</v>
      </c>
      <c r="B1256" t="s">
        <v>2474</v>
      </c>
      <c r="C1256" s="12">
        <v>47</v>
      </c>
    </row>
    <row r="1257" spans="1:3" x14ac:dyDescent="0.25">
      <c r="A1257">
        <v>2474</v>
      </c>
      <c r="B1257" t="s">
        <v>2475</v>
      </c>
      <c r="C1257" s="12">
        <v>38</v>
      </c>
    </row>
    <row r="1258" spans="1:3" x14ac:dyDescent="0.25">
      <c r="A1258">
        <v>2475</v>
      </c>
      <c r="B1258" t="s">
        <v>2476</v>
      </c>
      <c r="C1258" s="12">
        <v>81</v>
      </c>
    </row>
    <row r="1259" spans="1:3" x14ac:dyDescent="0.25">
      <c r="A1259">
        <v>2476</v>
      </c>
      <c r="B1259" t="s">
        <v>2477</v>
      </c>
      <c r="C1259" s="12">
        <v>55</v>
      </c>
    </row>
    <row r="1260" spans="1:3" x14ac:dyDescent="0.25">
      <c r="A1260">
        <v>2477</v>
      </c>
      <c r="B1260" t="s">
        <v>824</v>
      </c>
      <c r="C1260" s="12">
        <v>41</v>
      </c>
    </row>
    <row r="1261" spans="1:3" x14ac:dyDescent="0.25">
      <c r="A1261">
        <v>2478</v>
      </c>
      <c r="B1261" t="s">
        <v>2478</v>
      </c>
      <c r="C1261" s="12">
        <v>79</v>
      </c>
    </row>
    <row r="1262" spans="1:3" x14ac:dyDescent="0.25">
      <c r="A1262">
        <v>2479</v>
      </c>
      <c r="B1262" t="s">
        <v>2479</v>
      </c>
      <c r="C1262" s="12">
        <v>16</v>
      </c>
    </row>
    <row r="1263" spans="1:3" x14ac:dyDescent="0.25">
      <c r="A1263">
        <v>2480</v>
      </c>
      <c r="B1263" t="s">
        <v>2480</v>
      </c>
      <c r="C1263" s="12">
        <v>8</v>
      </c>
    </row>
    <row r="1264" spans="1:3" x14ac:dyDescent="0.25">
      <c r="A1264">
        <v>2481</v>
      </c>
      <c r="B1264" t="s">
        <v>2481</v>
      </c>
      <c r="C1264" s="12">
        <v>95</v>
      </c>
    </row>
    <row r="1265" spans="1:3" x14ac:dyDescent="0.25">
      <c r="A1265">
        <v>2482</v>
      </c>
      <c r="B1265" t="s">
        <v>2482</v>
      </c>
      <c r="C1265" s="12">
        <v>25</v>
      </c>
    </row>
    <row r="1266" spans="1:3" x14ac:dyDescent="0.25">
      <c r="A1266">
        <v>2483</v>
      </c>
      <c r="B1266" t="s">
        <v>2483</v>
      </c>
      <c r="C1266" s="12">
        <v>19</v>
      </c>
    </row>
    <row r="1267" spans="1:3" x14ac:dyDescent="0.25">
      <c r="A1267">
        <v>2484</v>
      </c>
      <c r="B1267" t="s">
        <v>2484</v>
      </c>
      <c r="C1267" s="12">
        <v>90</v>
      </c>
    </row>
    <row r="1268" spans="1:3" x14ac:dyDescent="0.25">
      <c r="A1268">
        <v>2485</v>
      </c>
      <c r="B1268" t="s">
        <v>2485</v>
      </c>
      <c r="C1268" s="12">
        <v>41</v>
      </c>
    </row>
    <row r="1269" spans="1:3" x14ac:dyDescent="0.25">
      <c r="A1269">
        <v>2486</v>
      </c>
      <c r="B1269" t="s">
        <v>2486</v>
      </c>
      <c r="C1269" s="12">
        <v>30</v>
      </c>
    </row>
    <row r="1270" spans="1:3" x14ac:dyDescent="0.25">
      <c r="A1270">
        <v>2487</v>
      </c>
      <c r="B1270" t="s">
        <v>2487</v>
      </c>
      <c r="C1270" s="12">
        <v>38</v>
      </c>
    </row>
    <row r="1271" spans="1:3" x14ac:dyDescent="0.25">
      <c r="A1271">
        <v>2488</v>
      </c>
      <c r="B1271" t="s">
        <v>2488</v>
      </c>
      <c r="C1271" s="12">
        <v>65</v>
      </c>
    </row>
    <row r="1272" spans="1:3" x14ac:dyDescent="0.25">
      <c r="A1272">
        <v>2489</v>
      </c>
      <c r="B1272" t="s">
        <v>2489</v>
      </c>
      <c r="C1272" s="12">
        <v>75</v>
      </c>
    </row>
    <row r="1273" spans="1:3" x14ac:dyDescent="0.25">
      <c r="A1273">
        <v>2490</v>
      </c>
      <c r="B1273" t="s">
        <v>2490</v>
      </c>
      <c r="C1273" s="12">
        <v>16</v>
      </c>
    </row>
    <row r="1274" spans="1:3" x14ac:dyDescent="0.25">
      <c r="A1274">
        <v>2491</v>
      </c>
      <c r="B1274" t="s">
        <v>2491</v>
      </c>
      <c r="C1274" s="12">
        <v>10</v>
      </c>
    </row>
    <row r="1275" spans="1:3" x14ac:dyDescent="0.25">
      <c r="A1275">
        <v>2492</v>
      </c>
      <c r="B1275" t="s">
        <v>2492</v>
      </c>
      <c r="C1275" s="12">
        <v>27</v>
      </c>
    </row>
    <row r="1276" spans="1:3" x14ac:dyDescent="0.25">
      <c r="A1276">
        <v>2493</v>
      </c>
      <c r="B1276" t="s">
        <v>2493</v>
      </c>
      <c r="C1276" s="12">
        <v>259</v>
      </c>
    </row>
    <row r="1277" spans="1:3" x14ac:dyDescent="0.25">
      <c r="A1277">
        <v>2494</v>
      </c>
      <c r="B1277" t="s">
        <v>2494</v>
      </c>
      <c r="C1277" s="12">
        <v>39</v>
      </c>
    </row>
    <row r="1278" spans="1:3" x14ac:dyDescent="0.25">
      <c r="A1278">
        <v>2495</v>
      </c>
      <c r="B1278" t="s">
        <v>2495</v>
      </c>
      <c r="C1278" s="12">
        <v>42</v>
      </c>
    </row>
    <row r="1279" spans="1:3" x14ac:dyDescent="0.25">
      <c r="A1279">
        <v>2496</v>
      </c>
      <c r="B1279" t="s">
        <v>2496</v>
      </c>
      <c r="C1279" s="12">
        <v>10</v>
      </c>
    </row>
    <row r="1280" spans="1:3" x14ac:dyDescent="0.25">
      <c r="A1280">
        <v>2497</v>
      </c>
      <c r="B1280" t="s">
        <v>2497</v>
      </c>
      <c r="C1280" s="12">
        <v>56</v>
      </c>
    </row>
    <row r="1281" spans="1:3" x14ac:dyDescent="0.25">
      <c r="A1281">
        <v>2498</v>
      </c>
      <c r="B1281" t="s">
        <v>2498</v>
      </c>
      <c r="C1281" s="12">
        <v>20</v>
      </c>
    </row>
    <row r="1282" spans="1:3" x14ac:dyDescent="0.25">
      <c r="A1282">
        <v>2499</v>
      </c>
      <c r="B1282" t="s">
        <v>2499</v>
      </c>
      <c r="C1282" s="12">
        <v>170</v>
      </c>
    </row>
    <row r="1283" spans="1:3" x14ac:dyDescent="0.25">
      <c r="A1283">
        <v>2500</v>
      </c>
      <c r="B1283" t="s">
        <v>2500</v>
      </c>
      <c r="C1283" s="12">
        <v>29</v>
      </c>
    </row>
    <row r="1284" spans="1:3" x14ac:dyDescent="0.25">
      <c r="A1284">
        <v>2521</v>
      </c>
      <c r="B1284" t="s">
        <v>2521</v>
      </c>
      <c r="C1284" s="12">
        <v>132</v>
      </c>
    </row>
    <row r="1285" spans="1:3" x14ac:dyDescent="0.25">
      <c r="A1285">
        <v>2522</v>
      </c>
      <c r="B1285" t="s">
        <v>2522</v>
      </c>
      <c r="C1285" s="12">
        <v>27</v>
      </c>
    </row>
    <row r="1286" spans="1:3" x14ac:dyDescent="0.25">
      <c r="A1286">
        <v>2523</v>
      </c>
      <c r="B1286" t="s">
        <v>2523</v>
      </c>
      <c r="C1286" s="12">
        <v>26</v>
      </c>
    </row>
    <row r="1287" spans="1:3" x14ac:dyDescent="0.25">
      <c r="A1287">
        <v>2524</v>
      </c>
      <c r="B1287" t="s">
        <v>2524</v>
      </c>
      <c r="C1287" s="12">
        <v>43</v>
      </c>
    </row>
    <row r="1288" spans="1:3" x14ac:dyDescent="0.25">
      <c r="A1288">
        <v>2525</v>
      </c>
      <c r="B1288" t="s">
        <v>2525</v>
      </c>
      <c r="C1288" s="12">
        <v>80</v>
      </c>
    </row>
    <row r="1289" spans="1:3" x14ac:dyDescent="0.25">
      <c r="A1289">
        <v>2526</v>
      </c>
      <c r="B1289" t="s">
        <v>2526</v>
      </c>
      <c r="C1289" s="12">
        <v>33</v>
      </c>
    </row>
    <row r="1290" spans="1:3" x14ac:dyDescent="0.25">
      <c r="A1290">
        <v>2527</v>
      </c>
      <c r="B1290" t="s">
        <v>2527</v>
      </c>
      <c r="C1290" s="12">
        <v>71</v>
      </c>
    </row>
    <row r="1291" spans="1:3" x14ac:dyDescent="0.25">
      <c r="A1291">
        <v>2528</v>
      </c>
      <c r="B1291" t="s">
        <v>2528</v>
      </c>
      <c r="C1291" s="12">
        <v>81</v>
      </c>
    </row>
    <row r="1292" spans="1:3" x14ac:dyDescent="0.25">
      <c r="A1292">
        <v>2529</v>
      </c>
      <c r="B1292" t="s">
        <v>2529</v>
      </c>
      <c r="C1292" s="12">
        <v>76</v>
      </c>
    </row>
    <row r="1293" spans="1:3" x14ac:dyDescent="0.25">
      <c r="A1293">
        <v>2530</v>
      </c>
      <c r="B1293" t="s">
        <v>2530</v>
      </c>
      <c r="C1293" s="12">
        <v>48</v>
      </c>
    </row>
    <row r="1294" spans="1:3" x14ac:dyDescent="0.25">
      <c r="A1294">
        <v>2531</v>
      </c>
      <c r="B1294" t="s">
        <v>2531</v>
      </c>
      <c r="C1294" s="12">
        <v>61</v>
      </c>
    </row>
    <row r="1295" spans="1:3" x14ac:dyDescent="0.25">
      <c r="A1295">
        <v>2532</v>
      </c>
      <c r="B1295" t="s">
        <v>2532</v>
      </c>
      <c r="C1295" s="12">
        <v>60</v>
      </c>
    </row>
    <row r="1296" spans="1:3" x14ac:dyDescent="0.25">
      <c r="A1296">
        <v>2533</v>
      </c>
      <c r="B1296" t="s">
        <v>2533</v>
      </c>
      <c r="C1296" s="12">
        <v>136</v>
      </c>
    </row>
    <row r="1297" spans="1:3" x14ac:dyDescent="0.25">
      <c r="A1297">
        <v>2534</v>
      </c>
      <c r="B1297" t="s">
        <v>2534</v>
      </c>
      <c r="C1297" s="12">
        <v>14</v>
      </c>
    </row>
    <row r="1298" spans="1:3" x14ac:dyDescent="0.25">
      <c r="A1298">
        <v>2535</v>
      </c>
      <c r="B1298" t="s">
        <v>2535</v>
      </c>
      <c r="C1298" s="12">
        <v>78</v>
      </c>
    </row>
    <row r="1299" spans="1:3" x14ac:dyDescent="0.25">
      <c r="A1299">
        <v>2536</v>
      </c>
      <c r="B1299" t="s">
        <v>2536</v>
      </c>
      <c r="C1299" s="12">
        <v>4</v>
      </c>
    </row>
    <row r="1300" spans="1:3" x14ac:dyDescent="0.25">
      <c r="A1300">
        <v>2537</v>
      </c>
      <c r="B1300" t="s">
        <v>2537</v>
      </c>
      <c r="C1300" s="12">
        <v>11</v>
      </c>
    </row>
    <row r="1301" spans="1:3" x14ac:dyDescent="0.25">
      <c r="A1301">
        <v>2538</v>
      </c>
      <c r="B1301" t="s">
        <v>2538</v>
      </c>
      <c r="C1301" s="12">
        <v>185</v>
      </c>
    </row>
    <row r="1302" spans="1:3" x14ac:dyDescent="0.25">
      <c r="A1302">
        <v>2539</v>
      </c>
      <c r="B1302" t="s">
        <v>2539</v>
      </c>
      <c r="C1302" s="12">
        <v>59</v>
      </c>
    </row>
    <row r="1303" spans="1:3" x14ac:dyDescent="0.25">
      <c r="A1303">
        <v>2540</v>
      </c>
      <c r="B1303" t="s">
        <v>2540</v>
      </c>
      <c r="C1303" s="12">
        <v>27</v>
      </c>
    </row>
    <row r="1304" spans="1:3" x14ac:dyDescent="0.25">
      <c r="A1304">
        <v>2541</v>
      </c>
      <c r="B1304" t="s">
        <v>2541</v>
      </c>
      <c r="C1304" s="12">
        <v>63</v>
      </c>
    </row>
    <row r="1305" spans="1:3" x14ac:dyDescent="0.25">
      <c r="A1305">
        <v>2542</v>
      </c>
      <c r="B1305" t="s">
        <v>2542</v>
      </c>
      <c r="C1305" s="12">
        <v>13</v>
      </c>
    </row>
    <row r="1306" spans="1:3" x14ac:dyDescent="0.25">
      <c r="A1306">
        <v>2543</v>
      </c>
      <c r="B1306" t="s">
        <v>2543</v>
      </c>
      <c r="C1306" s="12">
        <v>13</v>
      </c>
    </row>
    <row r="1307" spans="1:3" x14ac:dyDescent="0.25">
      <c r="A1307">
        <v>2544</v>
      </c>
      <c r="B1307" t="s">
        <v>2544</v>
      </c>
      <c r="C1307" s="12">
        <v>57</v>
      </c>
    </row>
    <row r="1308" spans="1:3" x14ac:dyDescent="0.25">
      <c r="A1308">
        <v>2545</v>
      </c>
      <c r="B1308" t="s">
        <v>2545</v>
      </c>
      <c r="C1308" s="12">
        <v>61</v>
      </c>
    </row>
    <row r="1309" spans="1:3" x14ac:dyDescent="0.25">
      <c r="A1309">
        <v>2546</v>
      </c>
      <c r="B1309" t="s">
        <v>2546</v>
      </c>
      <c r="C1309" s="12">
        <v>65</v>
      </c>
    </row>
    <row r="1310" spans="1:3" x14ac:dyDescent="0.25">
      <c r="A1310">
        <v>2547</v>
      </c>
      <c r="B1310" t="s">
        <v>2547</v>
      </c>
      <c r="C1310" s="12">
        <v>134</v>
      </c>
    </row>
    <row r="1311" spans="1:3" x14ac:dyDescent="0.25">
      <c r="A1311">
        <v>2548</v>
      </c>
      <c r="B1311" t="s">
        <v>2548</v>
      </c>
      <c r="C1311" s="12">
        <v>37</v>
      </c>
    </row>
    <row r="1312" spans="1:3" x14ac:dyDescent="0.25">
      <c r="A1312">
        <v>2549</v>
      </c>
      <c r="B1312" t="s">
        <v>2549</v>
      </c>
      <c r="C1312" s="12">
        <v>37</v>
      </c>
    </row>
    <row r="1313" spans="1:3" x14ac:dyDescent="0.25">
      <c r="A1313">
        <v>2550</v>
      </c>
      <c r="B1313" t="s">
        <v>2550</v>
      </c>
      <c r="C1313" s="12">
        <v>150</v>
      </c>
    </row>
    <row r="1314" spans="1:3" x14ac:dyDescent="0.25">
      <c r="A1314">
        <v>2551</v>
      </c>
      <c r="B1314" t="s">
        <v>2551</v>
      </c>
      <c r="C1314" s="12">
        <v>56</v>
      </c>
    </row>
    <row r="1315" spans="1:3" x14ac:dyDescent="0.25">
      <c r="A1315">
        <v>2552</v>
      </c>
      <c r="B1315" t="s">
        <v>2552</v>
      </c>
      <c r="C1315" s="12">
        <v>18</v>
      </c>
    </row>
    <row r="1316" spans="1:3" x14ac:dyDescent="0.25">
      <c r="A1316">
        <v>2553</v>
      </c>
      <c r="B1316" t="s">
        <v>2553</v>
      </c>
      <c r="C1316" s="12">
        <v>60</v>
      </c>
    </row>
    <row r="1317" spans="1:3" x14ac:dyDescent="0.25">
      <c r="A1317">
        <v>2554</v>
      </c>
      <c r="B1317" t="s">
        <v>2554</v>
      </c>
      <c r="C1317" s="12">
        <v>67</v>
      </c>
    </row>
    <row r="1318" spans="1:3" x14ac:dyDescent="0.25">
      <c r="A1318">
        <v>2555</v>
      </c>
      <c r="B1318" t="s">
        <v>2555</v>
      </c>
      <c r="C1318" s="12">
        <v>35</v>
      </c>
    </row>
    <row r="1319" spans="1:3" x14ac:dyDescent="0.25">
      <c r="A1319">
        <v>2556</v>
      </c>
      <c r="B1319" t="s">
        <v>2556</v>
      </c>
      <c r="C1319" s="12">
        <v>34</v>
      </c>
    </row>
    <row r="1320" spans="1:3" x14ac:dyDescent="0.25">
      <c r="A1320">
        <v>2557</v>
      </c>
      <c r="B1320" t="s">
        <v>2557</v>
      </c>
      <c r="C1320" s="12">
        <v>36</v>
      </c>
    </row>
    <row r="1321" spans="1:3" x14ac:dyDescent="0.25">
      <c r="A1321">
        <v>2558</v>
      </c>
      <c r="B1321" t="s">
        <v>2558</v>
      </c>
      <c r="C1321" s="12">
        <v>18</v>
      </c>
    </row>
    <row r="1322" spans="1:3" x14ac:dyDescent="0.25">
      <c r="A1322">
        <v>2559</v>
      </c>
      <c r="B1322" t="s">
        <v>2559</v>
      </c>
      <c r="C1322" s="12">
        <v>25</v>
      </c>
    </row>
    <row r="1323" spans="1:3" x14ac:dyDescent="0.25">
      <c r="A1323">
        <v>2560</v>
      </c>
      <c r="B1323" t="s">
        <v>2560</v>
      </c>
      <c r="C1323" s="12">
        <v>21</v>
      </c>
    </row>
    <row r="1324" spans="1:3" x14ac:dyDescent="0.25">
      <c r="A1324">
        <v>2601</v>
      </c>
      <c r="B1324" t="s">
        <v>2601</v>
      </c>
      <c r="C1324" s="12">
        <v>151</v>
      </c>
    </row>
    <row r="1325" spans="1:3" x14ac:dyDescent="0.25">
      <c r="A1325">
        <v>2602</v>
      </c>
      <c r="B1325" t="s">
        <v>2602</v>
      </c>
      <c r="C1325" s="12">
        <v>489</v>
      </c>
    </row>
    <row r="1326" spans="1:3" x14ac:dyDescent="0.25">
      <c r="A1326">
        <v>2603</v>
      </c>
      <c r="B1326" t="s">
        <v>2603</v>
      </c>
      <c r="C1326" s="12">
        <v>50</v>
      </c>
    </row>
    <row r="1327" spans="1:3" x14ac:dyDescent="0.25">
      <c r="A1327">
        <v>2604</v>
      </c>
      <c r="B1327" t="s">
        <v>2604</v>
      </c>
      <c r="C1327" s="12">
        <v>321</v>
      </c>
    </row>
    <row r="1328" spans="1:3" x14ac:dyDescent="0.25">
      <c r="A1328">
        <v>2605</v>
      </c>
      <c r="B1328" t="s">
        <v>2605</v>
      </c>
      <c r="C1328" s="12">
        <v>1762</v>
      </c>
    </row>
    <row r="1329" spans="1:3" x14ac:dyDescent="0.25">
      <c r="A1329">
        <v>2606</v>
      </c>
      <c r="B1329" t="s">
        <v>2606</v>
      </c>
      <c r="C1329" s="12">
        <v>385</v>
      </c>
    </row>
    <row r="1330" spans="1:3" x14ac:dyDescent="0.25">
      <c r="A1330">
        <v>2607</v>
      </c>
      <c r="B1330" t="s">
        <v>2607</v>
      </c>
      <c r="C1330" s="12">
        <v>398</v>
      </c>
    </row>
    <row r="1331" spans="1:3" x14ac:dyDescent="0.25">
      <c r="A1331">
        <v>2608</v>
      </c>
      <c r="B1331" t="s">
        <v>2608</v>
      </c>
      <c r="C1331" s="12">
        <v>304</v>
      </c>
    </row>
    <row r="1332" spans="1:3" x14ac:dyDescent="0.25">
      <c r="A1332">
        <v>2609</v>
      </c>
      <c r="B1332" t="s">
        <v>2609</v>
      </c>
      <c r="C1332" s="12">
        <v>676</v>
      </c>
    </row>
    <row r="1333" spans="1:3" x14ac:dyDescent="0.25">
      <c r="A1333">
        <v>2610</v>
      </c>
      <c r="B1333" t="s">
        <v>2610</v>
      </c>
      <c r="C1333" s="12">
        <v>577</v>
      </c>
    </row>
    <row r="1334" spans="1:3" x14ac:dyDescent="0.25">
      <c r="A1334">
        <v>2611</v>
      </c>
      <c r="B1334" t="s">
        <v>2611</v>
      </c>
      <c r="C1334" s="12">
        <v>3663</v>
      </c>
    </row>
    <row r="1335" spans="1:3" x14ac:dyDescent="0.25">
      <c r="A1335">
        <v>2612</v>
      </c>
      <c r="B1335" t="s">
        <v>2612</v>
      </c>
      <c r="C1335" s="12">
        <v>294</v>
      </c>
    </row>
    <row r="1336" spans="1:3" x14ac:dyDescent="0.25">
      <c r="A1336">
        <v>2613</v>
      </c>
      <c r="B1336" t="s">
        <v>2613</v>
      </c>
      <c r="C1336" s="12">
        <v>28</v>
      </c>
    </row>
    <row r="1337" spans="1:3" x14ac:dyDescent="0.25">
      <c r="A1337">
        <v>2614</v>
      </c>
      <c r="B1337" t="s">
        <v>2614</v>
      </c>
      <c r="C1337" s="12">
        <v>100</v>
      </c>
    </row>
    <row r="1338" spans="1:3" x14ac:dyDescent="0.25">
      <c r="A1338">
        <v>2615</v>
      </c>
      <c r="B1338" t="s">
        <v>2615</v>
      </c>
      <c r="C1338" s="12">
        <v>72</v>
      </c>
    </row>
    <row r="1339" spans="1:3" x14ac:dyDescent="0.25">
      <c r="A1339">
        <v>2616</v>
      </c>
      <c r="B1339" t="s">
        <v>2616</v>
      </c>
      <c r="C1339" s="12">
        <v>238</v>
      </c>
    </row>
    <row r="1340" spans="1:3" x14ac:dyDescent="0.25">
      <c r="A1340">
        <v>2617</v>
      </c>
      <c r="B1340" t="s">
        <v>2617</v>
      </c>
      <c r="C1340" s="12">
        <v>159</v>
      </c>
    </row>
    <row r="1341" spans="1:3" x14ac:dyDescent="0.25">
      <c r="A1341">
        <v>2618</v>
      </c>
      <c r="B1341" t="s">
        <v>2618</v>
      </c>
      <c r="C1341" s="12">
        <v>77</v>
      </c>
    </row>
    <row r="1342" spans="1:3" x14ac:dyDescent="0.25">
      <c r="A1342">
        <v>2619</v>
      </c>
      <c r="B1342" t="s">
        <v>2619</v>
      </c>
      <c r="C1342" s="12">
        <v>53</v>
      </c>
    </row>
    <row r="1343" spans="1:3" x14ac:dyDescent="0.25">
      <c r="A1343">
        <v>2620</v>
      </c>
      <c r="B1343" t="s">
        <v>2620</v>
      </c>
      <c r="C1343" s="12">
        <v>1251</v>
      </c>
    </row>
    <row r="1344" spans="1:3" x14ac:dyDescent="0.25">
      <c r="A1344">
        <v>2621</v>
      </c>
      <c r="B1344" t="s">
        <v>2621</v>
      </c>
      <c r="C1344" s="12">
        <v>465</v>
      </c>
    </row>
    <row r="1345" spans="1:3" x14ac:dyDescent="0.25">
      <c r="A1345">
        <v>2622</v>
      </c>
      <c r="B1345" t="s">
        <v>2622</v>
      </c>
      <c r="C1345" s="12">
        <v>74</v>
      </c>
    </row>
    <row r="1346" spans="1:3" x14ac:dyDescent="0.25">
      <c r="A1346">
        <v>2623</v>
      </c>
      <c r="B1346" t="s">
        <v>2623</v>
      </c>
      <c r="C1346" s="12">
        <v>62</v>
      </c>
    </row>
    <row r="1347" spans="1:3" x14ac:dyDescent="0.25">
      <c r="A1347">
        <v>2624</v>
      </c>
      <c r="B1347" t="s">
        <v>2624</v>
      </c>
      <c r="C1347" s="12">
        <v>3468</v>
      </c>
    </row>
    <row r="1348" spans="1:3" x14ac:dyDescent="0.25">
      <c r="A1348">
        <v>2625</v>
      </c>
      <c r="B1348" t="s">
        <v>2625</v>
      </c>
      <c r="C1348" s="12">
        <v>52</v>
      </c>
    </row>
    <row r="1349" spans="1:3" x14ac:dyDescent="0.25">
      <c r="A1349">
        <v>2626</v>
      </c>
      <c r="B1349" t="s">
        <v>2626</v>
      </c>
      <c r="C1349" s="12">
        <v>50</v>
      </c>
    </row>
    <row r="1350" spans="1:3" x14ac:dyDescent="0.25">
      <c r="A1350">
        <v>2627</v>
      </c>
      <c r="B1350" t="s">
        <v>2627</v>
      </c>
      <c r="C1350" s="12">
        <v>45</v>
      </c>
    </row>
    <row r="1351" spans="1:3" x14ac:dyDescent="0.25">
      <c r="A1351">
        <v>2628</v>
      </c>
      <c r="B1351" t="s">
        <v>2628</v>
      </c>
      <c r="C1351" s="12">
        <v>21</v>
      </c>
    </row>
    <row r="1352" spans="1:3" x14ac:dyDescent="0.25">
      <c r="A1352">
        <v>2629</v>
      </c>
      <c r="B1352" t="s">
        <v>2629</v>
      </c>
      <c r="C1352" s="12">
        <v>100</v>
      </c>
    </row>
    <row r="1353" spans="1:3" x14ac:dyDescent="0.25">
      <c r="A1353">
        <v>2630</v>
      </c>
      <c r="B1353" t="s">
        <v>2630</v>
      </c>
      <c r="C1353" s="12">
        <v>81</v>
      </c>
    </row>
    <row r="1354" spans="1:3" x14ac:dyDescent="0.25">
      <c r="A1354">
        <v>2631</v>
      </c>
      <c r="B1354" t="s">
        <v>2631</v>
      </c>
      <c r="C1354" s="12">
        <v>286</v>
      </c>
    </row>
    <row r="1355" spans="1:3" x14ac:dyDescent="0.25">
      <c r="A1355">
        <v>2632</v>
      </c>
      <c r="B1355" t="s">
        <v>2632</v>
      </c>
      <c r="C1355" s="12">
        <v>42</v>
      </c>
    </row>
    <row r="1356" spans="1:3" x14ac:dyDescent="0.25">
      <c r="A1356">
        <v>2633</v>
      </c>
      <c r="B1356" t="s">
        <v>2633</v>
      </c>
      <c r="C1356" s="12">
        <v>199</v>
      </c>
    </row>
    <row r="1357" spans="1:3" x14ac:dyDescent="0.25">
      <c r="A1357">
        <v>2634</v>
      </c>
      <c r="B1357" t="s">
        <v>2634</v>
      </c>
      <c r="C1357" s="12">
        <v>25</v>
      </c>
    </row>
    <row r="1358" spans="1:3" x14ac:dyDescent="0.25">
      <c r="A1358">
        <v>2635</v>
      </c>
      <c r="B1358" t="s">
        <v>2635</v>
      </c>
      <c r="C1358" s="12">
        <v>84</v>
      </c>
    </row>
    <row r="1359" spans="1:3" x14ac:dyDescent="0.25">
      <c r="A1359">
        <v>2636</v>
      </c>
      <c r="B1359" t="s">
        <v>2636</v>
      </c>
      <c r="C1359" s="12">
        <v>50</v>
      </c>
    </row>
    <row r="1360" spans="1:3" x14ac:dyDescent="0.25">
      <c r="A1360">
        <v>2637</v>
      </c>
      <c r="B1360" t="s">
        <v>2637</v>
      </c>
      <c r="C1360" s="12">
        <v>26</v>
      </c>
    </row>
    <row r="1361" spans="1:3" x14ac:dyDescent="0.25">
      <c r="A1361">
        <v>2638</v>
      </c>
      <c r="B1361" t="s">
        <v>2638</v>
      </c>
      <c r="C1361" s="12">
        <v>14</v>
      </c>
    </row>
    <row r="1362" spans="1:3" x14ac:dyDescent="0.25">
      <c r="A1362">
        <v>2639</v>
      </c>
      <c r="B1362" t="s">
        <v>2639</v>
      </c>
      <c r="C1362" s="12">
        <v>49</v>
      </c>
    </row>
    <row r="1363" spans="1:3" x14ac:dyDescent="0.25">
      <c r="A1363">
        <v>2640</v>
      </c>
      <c r="B1363" t="s">
        <v>2640</v>
      </c>
      <c r="C1363" s="12">
        <v>69</v>
      </c>
    </row>
    <row r="1364" spans="1:3" x14ac:dyDescent="0.25">
      <c r="A1364">
        <v>2661</v>
      </c>
      <c r="B1364" t="s">
        <v>2661</v>
      </c>
      <c r="C1364" s="12">
        <v>60</v>
      </c>
    </row>
    <row r="1365" spans="1:3" x14ac:dyDescent="0.25">
      <c r="A1365">
        <v>2662</v>
      </c>
      <c r="B1365" t="s">
        <v>2662</v>
      </c>
      <c r="C1365" s="12">
        <v>80</v>
      </c>
    </row>
    <row r="1366" spans="1:3" x14ac:dyDescent="0.25">
      <c r="A1366">
        <v>2663</v>
      </c>
      <c r="B1366" t="s">
        <v>2663</v>
      </c>
      <c r="C1366" s="12">
        <v>56</v>
      </c>
    </row>
    <row r="1367" spans="1:3" x14ac:dyDescent="0.25">
      <c r="A1367">
        <v>2664</v>
      </c>
      <c r="B1367" t="s">
        <v>2664</v>
      </c>
      <c r="C1367" s="12">
        <v>104</v>
      </c>
    </row>
    <row r="1368" spans="1:3" x14ac:dyDescent="0.25">
      <c r="A1368">
        <v>2665</v>
      </c>
      <c r="B1368" t="s">
        <v>2665</v>
      </c>
      <c r="C1368" s="12">
        <v>46</v>
      </c>
    </row>
    <row r="1369" spans="1:3" x14ac:dyDescent="0.25">
      <c r="A1369">
        <v>2666</v>
      </c>
      <c r="B1369" t="s">
        <v>2666</v>
      </c>
      <c r="C1369" s="12">
        <v>206</v>
      </c>
    </row>
    <row r="1370" spans="1:3" x14ac:dyDescent="0.25">
      <c r="A1370">
        <v>2667</v>
      </c>
      <c r="B1370" t="s">
        <v>2667</v>
      </c>
      <c r="C1370" s="12">
        <v>18</v>
      </c>
    </row>
    <row r="1371" spans="1:3" x14ac:dyDescent="0.25">
      <c r="A1371">
        <v>2668</v>
      </c>
      <c r="B1371" t="s">
        <v>2668</v>
      </c>
      <c r="C1371" s="12">
        <v>28</v>
      </c>
    </row>
    <row r="1372" spans="1:3" x14ac:dyDescent="0.25">
      <c r="A1372">
        <v>2669</v>
      </c>
      <c r="B1372" t="s">
        <v>2669</v>
      </c>
      <c r="C1372" s="12">
        <v>11</v>
      </c>
    </row>
    <row r="1373" spans="1:3" x14ac:dyDescent="0.25">
      <c r="A1373">
        <v>2706</v>
      </c>
      <c r="B1373" t="s">
        <v>2706</v>
      </c>
      <c r="C1373" s="12">
        <v>263</v>
      </c>
    </row>
    <row r="1374" spans="1:3" x14ac:dyDescent="0.25">
      <c r="A1374">
        <v>2707</v>
      </c>
      <c r="B1374" t="s">
        <v>2707</v>
      </c>
      <c r="C1374" s="12">
        <v>394</v>
      </c>
    </row>
    <row r="1375" spans="1:3" x14ac:dyDescent="0.25">
      <c r="A1375">
        <v>2708</v>
      </c>
      <c r="B1375" t="s">
        <v>2708</v>
      </c>
      <c r="C1375" s="12">
        <v>1049</v>
      </c>
    </row>
    <row r="1376" spans="1:3" x14ac:dyDescent="0.25">
      <c r="A1376">
        <v>2709</v>
      </c>
      <c r="B1376" t="s">
        <v>2709</v>
      </c>
      <c r="C1376" s="12">
        <v>308</v>
      </c>
    </row>
    <row r="1377" spans="1:3" x14ac:dyDescent="0.25">
      <c r="A1377">
        <v>2710</v>
      </c>
      <c r="B1377" t="s">
        <v>2710</v>
      </c>
      <c r="C1377" s="12">
        <v>1088</v>
      </c>
    </row>
    <row r="1378" spans="1:3" x14ac:dyDescent="0.25">
      <c r="A1378">
        <v>2711</v>
      </c>
      <c r="B1378" t="s">
        <v>2711</v>
      </c>
      <c r="C1378" s="12">
        <v>73</v>
      </c>
    </row>
    <row r="1379" spans="1:3" x14ac:dyDescent="0.25">
      <c r="A1379">
        <v>2712</v>
      </c>
      <c r="B1379" t="s">
        <v>2712</v>
      </c>
      <c r="C1379" s="12">
        <v>143</v>
      </c>
    </row>
    <row r="1380" spans="1:3" x14ac:dyDescent="0.25">
      <c r="A1380">
        <v>2713</v>
      </c>
      <c r="B1380" t="s">
        <v>2713</v>
      </c>
      <c r="C1380" s="12">
        <v>1420</v>
      </c>
    </row>
    <row r="1381" spans="1:3" x14ac:dyDescent="0.25">
      <c r="A1381">
        <v>2714</v>
      </c>
      <c r="B1381" t="s">
        <v>2714</v>
      </c>
      <c r="C1381" s="12">
        <v>305</v>
      </c>
    </row>
    <row r="1382" spans="1:3" x14ac:dyDescent="0.25">
      <c r="A1382">
        <v>2715</v>
      </c>
      <c r="B1382" t="s">
        <v>2715</v>
      </c>
      <c r="C1382" s="12">
        <v>551</v>
      </c>
    </row>
    <row r="1383" spans="1:3" x14ac:dyDescent="0.25">
      <c r="A1383">
        <v>2716</v>
      </c>
      <c r="B1383" t="s">
        <v>2716</v>
      </c>
      <c r="C1383" s="12">
        <v>187</v>
      </c>
    </row>
    <row r="1384" spans="1:3" x14ac:dyDescent="0.25">
      <c r="A1384">
        <v>2717</v>
      </c>
      <c r="B1384" t="s">
        <v>2717</v>
      </c>
      <c r="C1384" s="12">
        <v>325</v>
      </c>
    </row>
    <row r="1385" spans="1:3" x14ac:dyDescent="0.25">
      <c r="A1385">
        <v>2718</v>
      </c>
      <c r="B1385" t="s">
        <v>2718</v>
      </c>
      <c r="C1385" s="12">
        <v>148</v>
      </c>
    </row>
    <row r="1386" spans="1:3" x14ac:dyDescent="0.25">
      <c r="A1386">
        <v>2719</v>
      </c>
      <c r="B1386" t="s">
        <v>2719</v>
      </c>
      <c r="C1386" s="12">
        <v>69</v>
      </c>
    </row>
    <row r="1387" spans="1:3" x14ac:dyDescent="0.25">
      <c r="A1387">
        <v>2720</v>
      </c>
      <c r="B1387" t="s">
        <v>2720</v>
      </c>
      <c r="C1387" s="12">
        <v>173</v>
      </c>
    </row>
    <row r="1388" spans="1:3" x14ac:dyDescent="0.25">
      <c r="A1388">
        <v>2721</v>
      </c>
      <c r="B1388" t="s">
        <v>2721</v>
      </c>
      <c r="C1388" s="12">
        <v>269</v>
      </c>
    </row>
    <row r="1389" spans="1:3" x14ac:dyDescent="0.25">
      <c r="A1389">
        <v>2722</v>
      </c>
      <c r="B1389" t="s">
        <v>2722</v>
      </c>
      <c r="C1389" s="12">
        <v>185</v>
      </c>
    </row>
    <row r="1390" spans="1:3" x14ac:dyDescent="0.25">
      <c r="A1390">
        <v>2723</v>
      </c>
      <c r="B1390" t="s">
        <v>2723</v>
      </c>
      <c r="C1390" s="12">
        <v>176</v>
      </c>
    </row>
    <row r="1391" spans="1:3" x14ac:dyDescent="0.25">
      <c r="A1391">
        <v>2724</v>
      </c>
      <c r="B1391" t="s">
        <v>2724</v>
      </c>
      <c r="C1391" s="12">
        <v>1019</v>
      </c>
    </row>
    <row r="1392" spans="1:3" x14ac:dyDescent="0.25">
      <c r="A1392">
        <v>2725</v>
      </c>
      <c r="B1392" t="s">
        <v>2725</v>
      </c>
      <c r="C1392" s="12">
        <v>113</v>
      </c>
    </row>
    <row r="1393" spans="1:3" x14ac:dyDescent="0.25">
      <c r="A1393">
        <v>2726</v>
      </c>
      <c r="B1393" t="s">
        <v>2726</v>
      </c>
      <c r="C1393" s="12">
        <v>404</v>
      </c>
    </row>
    <row r="1394" spans="1:3" x14ac:dyDescent="0.25">
      <c r="A1394">
        <v>2727</v>
      </c>
      <c r="B1394" t="s">
        <v>2727</v>
      </c>
      <c r="C1394" s="12">
        <v>707</v>
      </c>
    </row>
    <row r="1395" spans="1:3" x14ac:dyDescent="0.25">
      <c r="A1395">
        <v>2728</v>
      </c>
      <c r="B1395" t="s">
        <v>2728</v>
      </c>
      <c r="C1395" s="12">
        <v>392</v>
      </c>
    </row>
    <row r="1396" spans="1:3" x14ac:dyDescent="0.25">
      <c r="A1396">
        <v>2729</v>
      </c>
      <c r="B1396" t="s">
        <v>2729</v>
      </c>
      <c r="C1396" s="12">
        <v>23</v>
      </c>
    </row>
    <row r="1397" spans="1:3" x14ac:dyDescent="0.25">
      <c r="A1397">
        <v>2730</v>
      </c>
      <c r="B1397" t="s">
        <v>2730</v>
      </c>
      <c r="C1397" s="12">
        <v>682</v>
      </c>
    </row>
    <row r="1398" spans="1:3" x14ac:dyDescent="0.25">
      <c r="A1398">
        <v>2731</v>
      </c>
      <c r="B1398" t="s">
        <v>2731</v>
      </c>
      <c r="C1398" s="12">
        <v>37</v>
      </c>
    </row>
    <row r="1399" spans="1:3" x14ac:dyDescent="0.25">
      <c r="A1399">
        <v>2732</v>
      </c>
      <c r="B1399" t="s">
        <v>2732</v>
      </c>
      <c r="C1399" s="12">
        <v>146</v>
      </c>
    </row>
    <row r="1400" spans="1:3" x14ac:dyDescent="0.25">
      <c r="A1400">
        <v>2733</v>
      </c>
      <c r="B1400" t="s">
        <v>2733</v>
      </c>
      <c r="C1400" s="12">
        <v>119</v>
      </c>
    </row>
    <row r="1401" spans="1:3" x14ac:dyDescent="0.25">
      <c r="A1401">
        <v>2734</v>
      </c>
      <c r="B1401" t="s">
        <v>2734</v>
      </c>
      <c r="C1401" s="12">
        <v>163</v>
      </c>
    </row>
    <row r="1402" spans="1:3" x14ac:dyDescent="0.25">
      <c r="A1402">
        <v>2735</v>
      </c>
      <c r="B1402" t="s">
        <v>2735</v>
      </c>
      <c r="C1402" s="12">
        <v>339</v>
      </c>
    </row>
    <row r="1403" spans="1:3" x14ac:dyDescent="0.25">
      <c r="A1403">
        <v>2736</v>
      </c>
      <c r="B1403" t="s">
        <v>2736</v>
      </c>
      <c r="C1403" s="12">
        <v>58</v>
      </c>
    </row>
    <row r="1404" spans="1:3" x14ac:dyDescent="0.25">
      <c r="A1404">
        <v>2737</v>
      </c>
      <c r="B1404" t="s">
        <v>2737</v>
      </c>
      <c r="C1404" s="12">
        <v>456</v>
      </c>
    </row>
    <row r="1405" spans="1:3" x14ac:dyDescent="0.25">
      <c r="A1405">
        <v>2738</v>
      </c>
      <c r="B1405" t="s">
        <v>2738</v>
      </c>
      <c r="C1405" s="12">
        <v>15</v>
      </c>
    </row>
    <row r="1406" spans="1:3" x14ac:dyDescent="0.25">
      <c r="A1406">
        <v>2739</v>
      </c>
      <c r="B1406" t="s">
        <v>2739</v>
      </c>
      <c r="C1406" s="12">
        <v>191</v>
      </c>
    </row>
    <row r="1407" spans="1:3" x14ac:dyDescent="0.25">
      <c r="A1407">
        <v>2740</v>
      </c>
      <c r="B1407" t="s">
        <v>2740</v>
      </c>
      <c r="C1407" s="12">
        <v>17</v>
      </c>
    </row>
    <row r="1408" spans="1:3" x14ac:dyDescent="0.25">
      <c r="A1408">
        <v>2781</v>
      </c>
      <c r="B1408" t="s">
        <v>2781</v>
      </c>
      <c r="C1408" s="12">
        <v>28</v>
      </c>
    </row>
    <row r="1409" spans="1:3" x14ac:dyDescent="0.25">
      <c r="A1409">
        <v>2782</v>
      </c>
      <c r="B1409" t="s">
        <v>2782</v>
      </c>
      <c r="C1409" s="12">
        <v>18</v>
      </c>
    </row>
    <row r="1410" spans="1:3" x14ac:dyDescent="0.25">
      <c r="A1410">
        <v>2783</v>
      </c>
      <c r="B1410" t="s">
        <v>2783</v>
      </c>
      <c r="C1410" s="12">
        <v>61</v>
      </c>
    </row>
    <row r="1411" spans="1:3" x14ac:dyDescent="0.25">
      <c r="A1411">
        <v>2784</v>
      </c>
      <c r="B1411" t="s">
        <v>2784</v>
      </c>
      <c r="C1411" s="12">
        <v>108</v>
      </c>
    </row>
    <row r="1412" spans="1:3" x14ac:dyDescent="0.25">
      <c r="A1412">
        <v>2785</v>
      </c>
      <c r="B1412" t="s">
        <v>2785</v>
      </c>
      <c r="C1412" s="12">
        <v>142</v>
      </c>
    </row>
    <row r="1413" spans="1:3" x14ac:dyDescent="0.25">
      <c r="A1413">
        <v>2786</v>
      </c>
      <c r="B1413" t="s">
        <v>2786</v>
      </c>
      <c r="C1413" s="12">
        <v>74</v>
      </c>
    </row>
    <row r="1414" spans="1:3" x14ac:dyDescent="0.25">
      <c r="A1414">
        <v>2787</v>
      </c>
      <c r="B1414" t="s">
        <v>2787</v>
      </c>
      <c r="C1414" s="12">
        <v>38</v>
      </c>
    </row>
    <row r="1415" spans="1:3" x14ac:dyDescent="0.25">
      <c r="A1415">
        <v>2788</v>
      </c>
      <c r="B1415" t="s">
        <v>2788</v>
      </c>
      <c r="C1415" s="12">
        <v>20</v>
      </c>
    </row>
    <row r="1416" spans="1:3" x14ac:dyDescent="0.25">
      <c r="A1416">
        <v>2789</v>
      </c>
      <c r="B1416" t="s">
        <v>2789</v>
      </c>
      <c r="C1416" s="12">
        <v>24</v>
      </c>
    </row>
    <row r="1417" spans="1:3" x14ac:dyDescent="0.25">
      <c r="A1417">
        <v>2790</v>
      </c>
      <c r="B1417" t="s">
        <v>2790</v>
      </c>
      <c r="C1417" s="12">
        <v>66</v>
      </c>
    </row>
    <row r="1418" spans="1:3" x14ac:dyDescent="0.25">
      <c r="A1418">
        <v>2791</v>
      </c>
      <c r="B1418" t="s">
        <v>2791</v>
      </c>
      <c r="C1418" s="12">
        <v>28</v>
      </c>
    </row>
    <row r="1419" spans="1:3" x14ac:dyDescent="0.25">
      <c r="A1419">
        <v>2792</v>
      </c>
      <c r="B1419" t="s">
        <v>2792</v>
      </c>
      <c r="C1419" s="12">
        <v>24</v>
      </c>
    </row>
    <row r="1420" spans="1:3" x14ac:dyDescent="0.25">
      <c r="A1420">
        <v>2793</v>
      </c>
      <c r="B1420" t="s">
        <v>2793</v>
      </c>
      <c r="C1420" s="12">
        <v>73</v>
      </c>
    </row>
    <row r="1421" spans="1:3" x14ac:dyDescent="0.25">
      <c r="A1421">
        <v>2794</v>
      </c>
      <c r="B1421" t="s">
        <v>2794</v>
      </c>
      <c r="C1421" s="12">
        <v>3</v>
      </c>
    </row>
    <row r="1422" spans="1:3" x14ac:dyDescent="0.25">
      <c r="A1422">
        <v>2795</v>
      </c>
      <c r="B1422" t="s">
        <v>2795</v>
      </c>
      <c r="C1422" s="12">
        <v>20</v>
      </c>
    </row>
    <row r="1423" spans="1:3" x14ac:dyDescent="0.25">
      <c r="A1423">
        <v>2796</v>
      </c>
      <c r="B1423" t="s">
        <v>2796</v>
      </c>
      <c r="C1423" s="12">
        <v>21</v>
      </c>
    </row>
    <row r="1424" spans="1:3" x14ac:dyDescent="0.25">
      <c r="A1424">
        <v>2797</v>
      </c>
      <c r="B1424" t="s">
        <v>2797</v>
      </c>
      <c r="C1424" s="12">
        <v>94</v>
      </c>
    </row>
    <row r="1425" spans="1:3" x14ac:dyDescent="0.25">
      <c r="A1425">
        <v>2798</v>
      </c>
      <c r="B1425" t="s">
        <v>2798</v>
      </c>
      <c r="C1425" s="12">
        <v>139</v>
      </c>
    </row>
    <row r="1426" spans="1:3" x14ac:dyDescent="0.25">
      <c r="A1426">
        <v>2799</v>
      </c>
      <c r="B1426" t="s">
        <v>2799</v>
      </c>
      <c r="C1426" s="12">
        <v>130</v>
      </c>
    </row>
    <row r="1427" spans="1:3" x14ac:dyDescent="0.25">
      <c r="A1427">
        <v>2800</v>
      </c>
      <c r="B1427" t="s">
        <v>2800</v>
      </c>
      <c r="C1427" s="12">
        <v>31</v>
      </c>
    </row>
    <row r="1428" spans="1:3" x14ac:dyDescent="0.25">
      <c r="A1428">
        <v>2801</v>
      </c>
      <c r="B1428" t="s">
        <v>2801</v>
      </c>
      <c r="C1428" s="12">
        <v>13</v>
      </c>
    </row>
    <row r="1429" spans="1:3" x14ac:dyDescent="0.25">
      <c r="A1429">
        <v>2802</v>
      </c>
      <c r="B1429" t="s">
        <v>2802</v>
      </c>
      <c r="C1429" s="12">
        <v>90</v>
      </c>
    </row>
    <row r="1430" spans="1:3" x14ac:dyDescent="0.25">
      <c r="A1430">
        <v>2803</v>
      </c>
      <c r="B1430" t="s">
        <v>2803</v>
      </c>
      <c r="C1430" s="12">
        <v>141</v>
      </c>
    </row>
    <row r="1431" spans="1:3" x14ac:dyDescent="0.25">
      <c r="A1431">
        <v>2804</v>
      </c>
      <c r="B1431" t="s">
        <v>2804</v>
      </c>
      <c r="C1431" s="12">
        <v>23</v>
      </c>
    </row>
    <row r="1432" spans="1:3" x14ac:dyDescent="0.25">
      <c r="A1432">
        <v>2805</v>
      </c>
      <c r="B1432" t="s">
        <v>2805</v>
      </c>
      <c r="C1432" s="12">
        <v>18</v>
      </c>
    </row>
    <row r="1433" spans="1:3" x14ac:dyDescent="0.25">
      <c r="A1433">
        <v>2806</v>
      </c>
      <c r="B1433" t="s">
        <v>2806</v>
      </c>
      <c r="C1433" s="12">
        <v>76</v>
      </c>
    </row>
    <row r="1434" spans="1:3" x14ac:dyDescent="0.25">
      <c r="A1434">
        <v>2807</v>
      </c>
      <c r="B1434" t="s">
        <v>2807</v>
      </c>
      <c r="C1434" s="12">
        <v>93</v>
      </c>
    </row>
    <row r="1435" spans="1:3" x14ac:dyDescent="0.25">
      <c r="A1435">
        <v>2808</v>
      </c>
      <c r="B1435" t="s">
        <v>2808</v>
      </c>
      <c r="C1435" s="12">
        <v>69</v>
      </c>
    </row>
    <row r="1436" spans="1:3" x14ac:dyDescent="0.25">
      <c r="A1436">
        <v>2809</v>
      </c>
      <c r="B1436" t="s">
        <v>2809</v>
      </c>
      <c r="C1436" s="12">
        <v>21</v>
      </c>
    </row>
    <row r="1437" spans="1:3" x14ac:dyDescent="0.25">
      <c r="A1437">
        <v>2810</v>
      </c>
      <c r="B1437" t="s">
        <v>2810</v>
      </c>
      <c r="C1437" s="12">
        <v>57</v>
      </c>
    </row>
    <row r="1438" spans="1:3" x14ac:dyDescent="0.25">
      <c r="A1438">
        <v>2811</v>
      </c>
      <c r="B1438" t="s">
        <v>2811</v>
      </c>
      <c r="C1438" s="12">
        <v>108</v>
      </c>
    </row>
    <row r="1439" spans="1:3" x14ac:dyDescent="0.25">
      <c r="A1439">
        <v>2812</v>
      </c>
      <c r="B1439" t="s">
        <v>2812</v>
      </c>
      <c r="C1439" s="12">
        <v>83</v>
      </c>
    </row>
    <row r="1440" spans="1:3" x14ac:dyDescent="0.25">
      <c r="A1440">
        <v>2813</v>
      </c>
      <c r="B1440" t="s">
        <v>2813</v>
      </c>
      <c r="C1440" s="12">
        <v>96</v>
      </c>
    </row>
    <row r="1441" spans="1:3" x14ac:dyDescent="0.25">
      <c r="A1441">
        <v>2814</v>
      </c>
      <c r="B1441" t="s">
        <v>2814</v>
      </c>
      <c r="C1441" s="12">
        <v>64</v>
      </c>
    </row>
    <row r="1442" spans="1:3" x14ac:dyDescent="0.25">
      <c r="A1442">
        <v>2815</v>
      </c>
      <c r="B1442" t="s">
        <v>2815</v>
      </c>
      <c r="C1442" s="12">
        <v>14</v>
      </c>
    </row>
    <row r="1443" spans="1:3" x14ac:dyDescent="0.25">
      <c r="A1443">
        <v>2816</v>
      </c>
      <c r="B1443" t="s">
        <v>2816</v>
      </c>
      <c r="C1443" s="12">
        <v>169</v>
      </c>
    </row>
    <row r="1444" spans="1:3" x14ac:dyDescent="0.25">
      <c r="A1444">
        <v>2817</v>
      </c>
      <c r="B1444" t="s">
        <v>2817</v>
      </c>
      <c r="C1444" s="12">
        <v>33</v>
      </c>
    </row>
    <row r="1445" spans="1:3" x14ac:dyDescent="0.25">
      <c r="A1445">
        <v>2818</v>
      </c>
      <c r="B1445" t="s">
        <v>2818</v>
      </c>
      <c r="C1445" s="12">
        <v>102</v>
      </c>
    </row>
    <row r="1446" spans="1:3" x14ac:dyDescent="0.25">
      <c r="A1446">
        <v>2819</v>
      </c>
      <c r="B1446" t="s">
        <v>2819</v>
      </c>
      <c r="C1446" s="12">
        <v>104</v>
      </c>
    </row>
    <row r="1447" spans="1:3" x14ac:dyDescent="0.25">
      <c r="A1447">
        <v>2820</v>
      </c>
      <c r="B1447" t="s">
        <v>2820</v>
      </c>
      <c r="C1447" s="12">
        <v>20</v>
      </c>
    </row>
    <row r="1448" spans="1:3" x14ac:dyDescent="0.25">
      <c r="A1448">
        <v>2821</v>
      </c>
      <c r="B1448" t="s">
        <v>2821</v>
      </c>
      <c r="C1448" s="12">
        <v>35</v>
      </c>
    </row>
    <row r="1449" spans="1:3" x14ac:dyDescent="0.25">
      <c r="A1449">
        <v>2822</v>
      </c>
      <c r="B1449" t="s">
        <v>2822</v>
      </c>
      <c r="C1449" s="12">
        <v>94</v>
      </c>
    </row>
    <row r="1450" spans="1:3" x14ac:dyDescent="0.25">
      <c r="A1450">
        <v>2823</v>
      </c>
      <c r="B1450" t="s">
        <v>2823</v>
      </c>
      <c r="C1450" s="12">
        <v>14</v>
      </c>
    </row>
    <row r="1451" spans="1:3" x14ac:dyDescent="0.25">
      <c r="A1451">
        <v>2824</v>
      </c>
      <c r="B1451" t="s">
        <v>2824</v>
      </c>
      <c r="C1451" s="12">
        <v>15</v>
      </c>
    </row>
    <row r="1452" spans="1:3" x14ac:dyDescent="0.25">
      <c r="A1452">
        <v>2825</v>
      </c>
      <c r="B1452" t="s">
        <v>2825</v>
      </c>
      <c r="C1452" s="12">
        <v>51</v>
      </c>
    </row>
    <row r="1453" spans="1:3" x14ac:dyDescent="0.25">
      <c r="A1453">
        <v>2826</v>
      </c>
      <c r="B1453" t="s">
        <v>2826</v>
      </c>
      <c r="C1453" s="12">
        <v>19</v>
      </c>
    </row>
    <row r="1454" spans="1:3" x14ac:dyDescent="0.25">
      <c r="A1454">
        <v>2827</v>
      </c>
      <c r="B1454" t="s">
        <v>2827</v>
      </c>
      <c r="C1454" s="12">
        <v>23</v>
      </c>
    </row>
    <row r="1455" spans="1:3" x14ac:dyDescent="0.25">
      <c r="A1455">
        <v>2828</v>
      </c>
      <c r="B1455" t="s">
        <v>2828</v>
      </c>
      <c r="C1455" s="12">
        <v>97</v>
      </c>
    </row>
    <row r="1456" spans="1:3" x14ac:dyDescent="0.25">
      <c r="A1456">
        <v>2829</v>
      </c>
      <c r="B1456" t="s">
        <v>2829</v>
      </c>
      <c r="C1456" s="12">
        <v>76</v>
      </c>
    </row>
    <row r="1457" spans="1:3" x14ac:dyDescent="0.25">
      <c r="A1457">
        <v>2830</v>
      </c>
      <c r="B1457" t="s">
        <v>2830</v>
      </c>
      <c r="C1457" s="12">
        <v>11</v>
      </c>
    </row>
    <row r="1458" spans="1:3" x14ac:dyDescent="0.25">
      <c r="A1458">
        <v>2831</v>
      </c>
      <c r="B1458" t="s">
        <v>2831</v>
      </c>
      <c r="C1458" s="12">
        <v>52</v>
      </c>
    </row>
    <row r="1459" spans="1:3" x14ac:dyDescent="0.25">
      <c r="A1459">
        <v>2832</v>
      </c>
      <c r="B1459" t="s">
        <v>2832</v>
      </c>
      <c r="C1459" s="12">
        <v>95</v>
      </c>
    </row>
    <row r="1460" spans="1:3" x14ac:dyDescent="0.25">
      <c r="A1460">
        <v>2833</v>
      </c>
      <c r="B1460" t="s">
        <v>2833</v>
      </c>
      <c r="C1460" s="12">
        <v>35</v>
      </c>
    </row>
    <row r="1461" spans="1:3" x14ac:dyDescent="0.25">
      <c r="A1461">
        <v>2834</v>
      </c>
      <c r="B1461" t="s">
        <v>2834</v>
      </c>
      <c r="C1461" s="12">
        <v>21</v>
      </c>
    </row>
    <row r="1462" spans="1:3" x14ac:dyDescent="0.25">
      <c r="A1462">
        <v>2835</v>
      </c>
      <c r="B1462" t="s">
        <v>2835</v>
      </c>
      <c r="C1462" s="12">
        <v>93</v>
      </c>
    </row>
    <row r="1463" spans="1:3" x14ac:dyDescent="0.25">
      <c r="A1463">
        <v>2836</v>
      </c>
      <c r="B1463" t="s">
        <v>2836</v>
      </c>
      <c r="C1463" s="12">
        <v>11</v>
      </c>
    </row>
    <row r="1464" spans="1:3" x14ac:dyDescent="0.25">
      <c r="A1464">
        <v>2837</v>
      </c>
      <c r="B1464" t="s">
        <v>2837</v>
      </c>
      <c r="C1464" s="12">
        <v>21</v>
      </c>
    </row>
    <row r="1465" spans="1:3" x14ac:dyDescent="0.25">
      <c r="A1465">
        <v>2838</v>
      </c>
      <c r="B1465" t="s">
        <v>2838</v>
      </c>
      <c r="C1465" s="12">
        <v>54</v>
      </c>
    </row>
    <row r="1466" spans="1:3" x14ac:dyDescent="0.25">
      <c r="A1466">
        <v>2839</v>
      </c>
      <c r="B1466" t="s">
        <v>2839</v>
      </c>
      <c r="C1466" s="12">
        <v>31</v>
      </c>
    </row>
    <row r="1467" spans="1:3" x14ac:dyDescent="0.25">
      <c r="A1467">
        <v>2840</v>
      </c>
      <c r="B1467" t="s">
        <v>2840</v>
      </c>
      <c r="C1467" s="12">
        <v>132</v>
      </c>
    </row>
    <row r="1468" spans="1:3" x14ac:dyDescent="0.25">
      <c r="A1468">
        <v>2921</v>
      </c>
      <c r="B1468" t="s">
        <v>2921</v>
      </c>
      <c r="C1468" s="12">
        <v>3</v>
      </c>
    </row>
    <row r="1469" spans="1:3" x14ac:dyDescent="0.25">
      <c r="A1469">
        <v>2922</v>
      </c>
      <c r="B1469" t="s">
        <v>2922</v>
      </c>
      <c r="C1469" s="12">
        <v>6</v>
      </c>
    </row>
    <row r="1470" spans="1:3" x14ac:dyDescent="0.25">
      <c r="A1470">
        <v>2923</v>
      </c>
      <c r="B1470" t="s">
        <v>2923</v>
      </c>
      <c r="C1470" s="12">
        <v>10</v>
      </c>
    </row>
    <row r="1471" spans="1:3" x14ac:dyDescent="0.25">
      <c r="A1471">
        <v>2924</v>
      </c>
      <c r="B1471" t="s">
        <v>2924</v>
      </c>
      <c r="C1471" s="12">
        <v>147</v>
      </c>
    </row>
    <row r="1472" spans="1:3" x14ac:dyDescent="0.25">
      <c r="A1472">
        <v>2925</v>
      </c>
      <c r="B1472" t="s">
        <v>2925</v>
      </c>
      <c r="C1472" s="12">
        <v>199</v>
      </c>
    </row>
    <row r="1473" spans="1:3" x14ac:dyDescent="0.25">
      <c r="A1473">
        <v>2926</v>
      </c>
      <c r="B1473" t="s">
        <v>2926</v>
      </c>
      <c r="C1473" s="12">
        <v>50</v>
      </c>
    </row>
    <row r="1474" spans="1:3" x14ac:dyDescent="0.25">
      <c r="A1474">
        <v>2927</v>
      </c>
      <c r="B1474" t="s">
        <v>2927</v>
      </c>
      <c r="C1474" s="12">
        <v>21</v>
      </c>
    </row>
    <row r="1475" spans="1:3" x14ac:dyDescent="0.25">
      <c r="A1475">
        <v>2928</v>
      </c>
      <c r="B1475" t="s">
        <v>2928</v>
      </c>
      <c r="C1475" s="12">
        <v>24</v>
      </c>
    </row>
    <row r="1476" spans="1:3" x14ac:dyDescent="0.25">
      <c r="A1476">
        <v>2929</v>
      </c>
      <c r="B1476" t="s">
        <v>2929</v>
      </c>
      <c r="C1476" s="12">
        <v>32</v>
      </c>
    </row>
    <row r="1477" spans="1:3" x14ac:dyDescent="0.25">
      <c r="A1477">
        <v>2930</v>
      </c>
      <c r="B1477" t="s">
        <v>2930</v>
      </c>
      <c r="C1477" s="12">
        <v>62</v>
      </c>
    </row>
    <row r="1478" spans="1:3" x14ac:dyDescent="0.25">
      <c r="A1478">
        <v>2931</v>
      </c>
      <c r="B1478" t="s">
        <v>2931</v>
      </c>
      <c r="C1478" s="12">
        <v>9</v>
      </c>
    </row>
    <row r="1479" spans="1:3" x14ac:dyDescent="0.25">
      <c r="A1479">
        <v>2932</v>
      </c>
      <c r="B1479" t="s">
        <v>2932</v>
      </c>
      <c r="C1479" s="12">
        <v>38</v>
      </c>
    </row>
    <row r="1480" spans="1:3" x14ac:dyDescent="0.25">
      <c r="A1480">
        <v>2933</v>
      </c>
      <c r="B1480" t="s">
        <v>2933</v>
      </c>
      <c r="C1480" s="12">
        <v>54</v>
      </c>
    </row>
    <row r="1481" spans="1:3" x14ac:dyDescent="0.25">
      <c r="A1481">
        <v>2934</v>
      </c>
      <c r="B1481" t="s">
        <v>2934</v>
      </c>
      <c r="C1481" s="12">
        <v>37</v>
      </c>
    </row>
    <row r="1482" spans="1:3" x14ac:dyDescent="0.25">
      <c r="A1482">
        <v>2935</v>
      </c>
      <c r="B1482" t="s">
        <v>2935</v>
      </c>
      <c r="C1482" s="12">
        <v>39</v>
      </c>
    </row>
    <row r="1483" spans="1:3" x14ac:dyDescent="0.25">
      <c r="A1483">
        <v>2936</v>
      </c>
      <c r="B1483" t="s">
        <v>2936</v>
      </c>
      <c r="C1483" s="12">
        <v>34</v>
      </c>
    </row>
    <row r="1484" spans="1:3" x14ac:dyDescent="0.25">
      <c r="A1484">
        <v>2937</v>
      </c>
      <c r="B1484" t="s">
        <v>2937</v>
      </c>
      <c r="C1484" s="12">
        <v>55</v>
      </c>
    </row>
    <row r="1485" spans="1:3" x14ac:dyDescent="0.25">
      <c r="A1485">
        <v>2938</v>
      </c>
      <c r="B1485" t="s">
        <v>2938</v>
      </c>
      <c r="C1485" s="12">
        <v>32</v>
      </c>
    </row>
    <row r="1486" spans="1:3" x14ac:dyDescent="0.25">
      <c r="A1486">
        <v>2939</v>
      </c>
      <c r="B1486" t="s">
        <v>2939</v>
      </c>
      <c r="C1486" s="12">
        <v>25</v>
      </c>
    </row>
    <row r="1487" spans="1:3" x14ac:dyDescent="0.25">
      <c r="A1487">
        <v>2940</v>
      </c>
      <c r="B1487" t="s">
        <v>2940</v>
      </c>
      <c r="C1487" s="12">
        <v>33</v>
      </c>
    </row>
    <row r="1488" spans="1:3" x14ac:dyDescent="0.25">
      <c r="A1488">
        <v>2961</v>
      </c>
      <c r="B1488" t="s">
        <v>2961</v>
      </c>
      <c r="C1488" s="12">
        <v>108</v>
      </c>
    </row>
    <row r="1489" spans="1:3" x14ac:dyDescent="0.25">
      <c r="A1489">
        <v>2962</v>
      </c>
      <c r="B1489" t="s">
        <v>2962</v>
      </c>
      <c r="C1489" s="12">
        <v>20</v>
      </c>
    </row>
    <row r="1490" spans="1:3" x14ac:dyDescent="0.25">
      <c r="A1490">
        <v>2963</v>
      </c>
      <c r="B1490" t="s">
        <v>2963</v>
      </c>
      <c r="C1490" s="12">
        <v>98</v>
      </c>
    </row>
    <row r="1491" spans="1:3" x14ac:dyDescent="0.25">
      <c r="A1491">
        <v>2964</v>
      </c>
      <c r="B1491" t="s">
        <v>2964</v>
      </c>
      <c r="C1491" s="12">
        <v>196</v>
      </c>
    </row>
    <row r="1492" spans="1:3" x14ac:dyDescent="0.25">
      <c r="A1492">
        <v>2965</v>
      </c>
      <c r="B1492" t="s">
        <v>2965</v>
      </c>
      <c r="C1492" s="12">
        <v>39</v>
      </c>
    </row>
    <row r="1493" spans="1:3" x14ac:dyDescent="0.25">
      <c r="A1493">
        <v>2966</v>
      </c>
      <c r="B1493" t="s">
        <v>2966</v>
      </c>
      <c r="C1493" s="12">
        <v>128</v>
      </c>
    </row>
    <row r="1494" spans="1:3" x14ac:dyDescent="0.25">
      <c r="A1494">
        <v>2967</v>
      </c>
      <c r="B1494" t="s">
        <v>2967</v>
      </c>
      <c r="C1494" s="12">
        <v>71</v>
      </c>
    </row>
    <row r="1495" spans="1:3" x14ac:dyDescent="0.25">
      <c r="A1495">
        <v>2968</v>
      </c>
      <c r="B1495" t="s">
        <v>2968</v>
      </c>
      <c r="C1495" s="12">
        <v>47</v>
      </c>
    </row>
    <row r="1496" spans="1:3" x14ac:dyDescent="0.25">
      <c r="A1496">
        <v>2969</v>
      </c>
      <c r="B1496" t="s">
        <v>2969</v>
      </c>
      <c r="C1496" s="12">
        <v>17</v>
      </c>
    </row>
    <row r="1497" spans="1:3" x14ac:dyDescent="0.25">
      <c r="A1497">
        <v>2970</v>
      </c>
      <c r="B1497" t="s">
        <v>2970</v>
      </c>
      <c r="C1497" s="12">
        <v>91</v>
      </c>
    </row>
    <row r="1498" spans="1:3" x14ac:dyDescent="0.25">
      <c r="A1498">
        <v>2971</v>
      </c>
      <c r="B1498" t="s">
        <v>2971</v>
      </c>
      <c r="C1498" s="12">
        <v>43</v>
      </c>
    </row>
    <row r="1499" spans="1:3" x14ac:dyDescent="0.25">
      <c r="A1499">
        <v>2972</v>
      </c>
      <c r="B1499" t="s">
        <v>2972</v>
      </c>
      <c r="C1499" s="12">
        <v>17</v>
      </c>
    </row>
    <row r="1500" spans="1:3" x14ac:dyDescent="0.25">
      <c r="A1500">
        <v>2973</v>
      </c>
      <c r="B1500" t="s">
        <v>2973</v>
      </c>
      <c r="C1500" s="12">
        <v>33</v>
      </c>
    </row>
    <row r="1501" spans="1:3" x14ac:dyDescent="0.25">
      <c r="A1501">
        <v>2974</v>
      </c>
      <c r="B1501" t="s">
        <v>2974</v>
      </c>
      <c r="C1501" s="12">
        <v>87</v>
      </c>
    </row>
    <row r="1502" spans="1:3" x14ac:dyDescent="0.25">
      <c r="A1502">
        <v>2975</v>
      </c>
      <c r="B1502" t="s">
        <v>2975</v>
      </c>
      <c r="C1502" s="12">
        <v>113</v>
      </c>
    </row>
    <row r="1503" spans="1:3" x14ac:dyDescent="0.25">
      <c r="A1503">
        <v>2976</v>
      </c>
      <c r="B1503" t="s">
        <v>2976</v>
      </c>
      <c r="C1503" s="12">
        <v>14</v>
      </c>
    </row>
    <row r="1504" spans="1:3" x14ac:dyDescent="0.25">
      <c r="A1504">
        <v>2977</v>
      </c>
      <c r="B1504" t="s">
        <v>2977</v>
      </c>
      <c r="C1504" s="12">
        <v>30</v>
      </c>
    </row>
    <row r="1505" spans="1:3" x14ac:dyDescent="0.25">
      <c r="A1505">
        <v>2978</v>
      </c>
      <c r="B1505" t="s">
        <v>2978</v>
      </c>
      <c r="C1505" s="12">
        <v>16</v>
      </c>
    </row>
    <row r="1506" spans="1:3" x14ac:dyDescent="0.25">
      <c r="A1506">
        <v>2979</v>
      </c>
      <c r="B1506" t="s">
        <v>2979</v>
      </c>
      <c r="C1506" s="12">
        <v>46</v>
      </c>
    </row>
    <row r="1507" spans="1:3" x14ac:dyDescent="0.25">
      <c r="A1507">
        <v>2980</v>
      </c>
      <c r="B1507" t="s">
        <v>2980</v>
      </c>
      <c r="C1507" s="12">
        <v>24</v>
      </c>
    </row>
    <row r="1508" spans="1:3" x14ac:dyDescent="0.25">
      <c r="A1508">
        <v>2981</v>
      </c>
      <c r="B1508" t="s">
        <v>2981</v>
      </c>
      <c r="C1508" s="12">
        <v>97</v>
      </c>
    </row>
    <row r="1509" spans="1:3" x14ac:dyDescent="0.25">
      <c r="A1509">
        <v>2982</v>
      </c>
      <c r="B1509" t="s">
        <v>2982</v>
      </c>
      <c r="C1509" s="12">
        <v>59</v>
      </c>
    </row>
    <row r="1510" spans="1:3" x14ac:dyDescent="0.25">
      <c r="A1510">
        <v>2983</v>
      </c>
      <c r="B1510" t="s">
        <v>2983</v>
      </c>
      <c r="C1510" s="12">
        <v>1095</v>
      </c>
    </row>
    <row r="1511" spans="1:3" x14ac:dyDescent="0.25">
      <c r="A1511">
        <v>2984</v>
      </c>
      <c r="B1511" t="s">
        <v>2984</v>
      </c>
      <c r="C1511" s="12">
        <v>218</v>
      </c>
    </row>
    <row r="1512" spans="1:3" x14ac:dyDescent="0.25">
      <c r="A1512">
        <v>2985</v>
      </c>
      <c r="B1512" t="s">
        <v>2985</v>
      </c>
      <c r="C1512" s="12">
        <v>111</v>
      </c>
    </row>
    <row r="1513" spans="1:3" x14ac:dyDescent="0.25">
      <c r="A1513">
        <v>2986</v>
      </c>
      <c r="B1513" t="s">
        <v>2986</v>
      </c>
      <c r="C1513" s="12">
        <v>56</v>
      </c>
    </row>
    <row r="1514" spans="1:3" x14ac:dyDescent="0.25">
      <c r="A1514">
        <v>2987</v>
      </c>
      <c r="B1514" t="s">
        <v>2987</v>
      </c>
      <c r="C1514" s="12">
        <v>265</v>
      </c>
    </row>
    <row r="1515" spans="1:3" x14ac:dyDescent="0.25">
      <c r="A1515">
        <v>2988</v>
      </c>
      <c r="B1515" t="s">
        <v>2988</v>
      </c>
      <c r="C1515" s="12">
        <v>28</v>
      </c>
    </row>
    <row r="1516" spans="1:3" x14ac:dyDescent="0.25">
      <c r="A1516">
        <v>2989</v>
      </c>
      <c r="B1516" t="s">
        <v>2989</v>
      </c>
      <c r="C1516" s="12">
        <v>364</v>
      </c>
    </row>
    <row r="1517" spans="1:3" x14ac:dyDescent="0.25">
      <c r="A1517">
        <v>2990</v>
      </c>
      <c r="B1517" t="s">
        <v>2990</v>
      </c>
      <c r="C1517" s="12">
        <v>27</v>
      </c>
    </row>
    <row r="1518" spans="1:3" x14ac:dyDescent="0.25">
      <c r="A1518">
        <v>2991</v>
      </c>
      <c r="B1518" t="s">
        <v>2991</v>
      </c>
      <c r="C1518" s="12">
        <v>93</v>
      </c>
    </row>
    <row r="1519" spans="1:3" x14ac:dyDescent="0.25">
      <c r="A1519">
        <v>2992</v>
      </c>
      <c r="B1519" t="s">
        <v>2992</v>
      </c>
      <c r="C1519" s="12">
        <v>64</v>
      </c>
    </row>
    <row r="1520" spans="1:3" x14ac:dyDescent="0.25">
      <c r="A1520">
        <v>2993</v>
      </c>
      <c r="B1520" t="s">
        <v>2993</v>
      </c>
      <c r="C1520" s="12">
        <v>22</v>
      </c>
    </row>
    <row r="1521" spans="1:3" x14ac:dyDescent="0.25">
      <c r="A1521">
        <v>2994</v>
      </c>
      <c r="B1521" t="s">
        <v>2994</v>
      </c>
      <c r="C1521" s="12">
        <v>59</v>
      </c>
    </row>
    <row r="1522" spans="1:3" x14ac:dyDescent="0.25">
      <c r="A1522">
        <v>2995</v>
      </c>
      <c r="B1522" t="s">
        <v>2995</v>
      </c>
      <c r="C1522" s="12">
        <v>249</v>
      </c>
    </row>
    <row r="1523" spans="1:3" x14ac:dyDescent="0.25">
      <c r="A1523">
        <v>2996</v>
      </c>
      <c r="B1523" t="s">
        <v>2996</v>
      </c>
      <c r="C1523" s="12">
        <v>392</v>
      </c>
    </row>
    <row r="1524" spans="1:3" x14ac:dyDescent="0.25">
      <c r="A1524">
        <v>2997</v>
      </c>
      <c r="B1524" t="s">
        <v>2997</v>
      </c>
      <c r="C1524" s="12">
        <v>115</v>
      </c>
    </row>
    <row r="1525" spans="1:3" x14ac:dyDescent="0.25">
      <c r="A1525">
        <v>2998</v>
      </c>
      <c r="B1525" t="s">
        <v>2998</v>
      </c>
      <c r="C1525" s="12">
        <v>433</v>
      </c>
    </row>
    <row r="1526" spans="1:3" x14ac:dyDescent="0.25">
      <c r="A1526">
        <v>2999</v>
      </c>
      <c r="B1526" t="s">
        <v>2999</v>
      </c>
      <c r="C1526" s="12">
        <v>20</v>
      </c>
    </row>
    <row r="1527" spans="1:3" x14ac:dyDescent="0.25">
      <c r="A1527">
        <v>3000</v>
      </c>
      <c r="B1527" t="s">
        <v>3000</v>
      </c>
      <c r="C1527" s="12">
        <v>8</v>
      </c>
    </row>
    <row r="1528" spans="1:3" x14ac:dyDescent="0.25">
      <c r="A1528">
        <v>3001</v>
      </c>
      <c r="B1528" t="s">
        <v>3001</v>
      </c>
      <c r="C1528" s="12">
        <v>175</v>
      </c>
    </row>
    <row r="1529" spans="1:3" x14ac:dyDescent="0.25">
      <c r="A1529">
        <v>3002</v>
      </c>
      <c r="B1529" t="s">
        <v>3002</v>
      </c>
      <c r="C1529" s="12">
        <v>104</v>
      </c>
    </row>
    <row r="1530" spans="1:3" x14ac:dyDescent="0.25">
      <c r="A1530">
        <v>3003</v>
      </c>
      <c r="B1530" t="s">
        <v>3003</v>
      </c>
      <c r="C1530" s="12">
        <v>17</v>
      </c>
    </row>
    <row r="1531" spans="1:3" x14ac:dyDescent="0.25">
      <c r="A1531">
        <v>3004</v>
      </c>
      <c r="B1531" t="s">
        <v>3004</v>
      </c>
      <c r="C1531" s="12">
        <v>277</v>
      </c>
    </row>
    <row r="1532" spans="1:3" x14ac:dyDescent="0.25">
      <c r="A1532">
        <v>3005</v>
      </c>
      <c r="B1532" t="s">
        <v>3005</v>
      </c>
      <c r="C1532" s="12">
        <v>118</v>
      </c>
    </row>
    <row r="1533" spans="1:3" x14ac:dyDescent="0.25">
      <c r="A1533">
        <v>3006</v>
      </c>
      <c r="B1533" t="s">
        <v>3006</v>
      </c>
      <c r="C1533" s="12">
        <v>97</v>
      </c>
    </row>
    <row r="1534" spans="1:3" x14ac:dyDescent="0.25">
      <c r="A1534">
        <v>3007</v>
      </c>
      <c r="B1534" t="s">
        <v>3007</v>
      </c>
      <c r="C1534" s="12">
        <v>20</v>
      </c>
    </row>
    <row r="1535" spans="1:3" x14ac:dyDescent="0.25">
      <c r="A1535">
        <v>3008</v>
      </c>
      <c r="B1535" t="s">
        <v>3008</v>
      </c>
      <c r="C1535" s="12">
        <v>26</v>
      </c>
    </row>
    <row r="1536" spans="1:3" x14ac:dyDescent="0.25">
      <c r="A1536">
        <v>3009</v>
      </c>
      <c r="B1536" t="s">
        <v>3009</v>
      </c>
      <c r="C1536" s="12">
        <v>128</v>
      </c>
    </row>
    <row r="1537" spans="1:3" x14ac:dyDescent="0.25">
      <c r="A1537">
        <v>3010</v>
      </c>
      <c r="B1537" t="s">
        <v>3010</v>
      </c>
      <c r="C1537" s="12">
        <v>15</v>
      </c>
    </row>
    <row r="1538" spans="1:3" x14ac:dyDescent="0.25">
      <c r="A1538">
        <v>3011</v>
      </c>
      <c r="B1538" t="s">
        <v>3011</v>
      </c>
      <c r="C1538" s="12">
        <v>25</v>
      </c>
    </row>
    <row r="1539" spans="1:3" x14ac:dyDescent="0.25">
      <c r="A1539">
        <v>3012</v>
      </c>
      <c r="B1539" t="s">
        <v>3012</v>
      </c>
      <c r="C1539" s="12">
        <v>55</v>
      </c>
    </row>
    <row r="1540" spans="1:3" x14ac:dyDescent="0.25">
      <c r="A1540">
        <v>3013</v>
      </c>
      <c r="B1540" t="s">
        <v>3013</v>
      </c>
      <c r="C1540" s="12">
        <v>107</v>
      </c>
    </row>
    <row r="1541" spans="1:3" x14ac:dyDescent="0.25">
      <c r="A1541">
        <v>3014</v>
      </c>
      <c r="B1541" t="s">
        <v>3014</v>
      </c>
      <c r="C1541" s="12">
        <v>557</v>
      </c>
    </row>
    <row r="1542" spans="1:3" x14ac:dyDescent="0.25">
      <c r="A1542">
        <v>3015</v>
      </c>
      <c r="B1542" t="s">
        <v>3015</v>
      </c>
      <c r="C1542" s="12">
        <v>40</v>
      </c>
    </row>
    <row r="1543" spans="1:3" x14ac:dyDescent="0.25">
      <c r="A1543">
        <v>3016</v>
      </c>
      <c r="B1543" t="s">
        <v>3016</v>
      </c>
      <c r="C1543" s="12">
        <v>36</v>
      </c>
    </row>
    <row r="1544" spans="1:3" x14ac:dyDescent="0.25">
      <c r="A1544">
        <v>3017</v>
      </c>
      <c r="B1544" t="s">
        <v>3017</v>
      </c>
      <c r="C1544" s="12">
        <v>159</v>
      </c>
    </row>
    <row r="1545" spans="1:3" x14ac:dyDescent="0.25">
      <c r="A1545">
        <v>3018</v>
      </c>
      <c r="B1545" t="s">
        <v>3018</v>
      </c>
      <c r="C1545" s="12">
        <v>41</v>
      </c>
    </row>
    <row r="1546" spans="1:3" x14ac:dyDescent="0.25">
      <c r="A1546">
        <v>3019</v>
      </c>
      <c r="B1546" t="s">
        <v>3019</v>
      </c>
      <c r="C1546" s="12">
        <v>226</v>
      </c>
    </row>
    <row r="1547" spans="1:3" x14ac:dyDescent="0.25">
      <c r="A1547">
        <v>3020</v>
      </c>
      <c r="B1547" t="s">
        <v>3020</v>
      </c>
      <c r="C1547" s="12">
        <v>30</v>
      </c>
    </row>
    <row r="1548" spans="1:3" x14ac:dyDescent="0.25">
      <c r="A1548">
        <v>3021</v>
      </c>
      <c r="B1548" t="s">
        <v>3021</v>
      </c>
      <c r="C1548" s="12">
        <v>103</v>
      </c>
    </row>
    <row r="1549" spans="1:3" x14ac:dyDescent="0.25">
      <c r="A1549">
        <v>3022</v>
      </c>
      <c r="B1549" t="s">
        <v>3022</v>
      </c>
      <c r="C1549" s="12">
        <v>62</v>
      </c>
    </row>
    <row r="1550" spans="1:3" x14ac:dyDescent="0.25">
      <c r="A1550">
        <v>3023</v>
      </c>
      <c r="B1550" t="s">
        <v>3023</v>
      </c>
      <c r="C1550" s="12">
        <v>6</v>
      </c>
    </row>
    <row r="1551" spans="1:3" x14ac:dyDescent="0.25">
      <c r="A1551">
        <v>3024</v>
      </c>
      <c r="B1551" t="s">
        <v>3024</v>
      </c>
      <c r="C1551" s="12">
        <v>182</v>
      </c>
    </row>
    <row r="1552" spans="1:3" x14ac:dyDescent="0.25">
      <c r="A1552">
        <v>3025</v>
      </c>
      <c r="B1552" t="s">
        <v>3025</v>
      </c>
      <c r="C1552" s="12">
        <v>145</v>
      </c>
    </row>
    <row r="1553" spans="1:3" x14ac:dyDescent="0.25">
      <c r="A1553">
        <v>3026</v>
      </c>
      <c r="B1553" t="s">
        <v>3026</v>
      </c>
      <c r="C1553" s="12">
        <v>25</v>
      </c>
    </row>
    <row r="1554" spans="1:3" x14ac:dyDescent="0.25">
      <c r="A1554">
        <v>3027</v>
      </c>
      <c r="B1554" t="s">
        <v>3027</v>
      </c>
      <c r="C1554" s="12">
        <v>320</v>
      </c>
    </row>
    <row r="1555" spans="1:3" x14ac:dyDescent="0.25">
      <c r="A1555">
        <v>3028</v>
      </c>
      <c r="B1555" t="s">
        <v>3028</v>
      </c>
      <c r="C1555" s="12">
        <v>99</v>
      </c>
    </row>
    <row r="1556" spans="1:3" x14ac:dyDescent="0.25">
      <c r="A1556">
        <v>3029</v>
      </c>
      <c r="B1556" t="s">
        <v>3029</v>
      </c>
      <c r="C1556" s="12">
        <v>348</v>
      </c>
    </row>
    <row r="1557" spans="1:3" x14ac:dyDescent="0.25">
      <c r="A1557">
        <v>3030</v>
      </c>
      <c r="B1557" t="s">
        <v>3030</v>
      </c>
      <c r="C1557" s="12">
        <v>41</v>
      </c>
    </row>
    <row r="1558" spans="1:3" x14ac:dyDescent="0.25">
      <c r="A1558">
        <v>3031</v>
      </c>
      <c r="B1558" t="s">
        <v>3031</v>
      </c>
      <c r="C1558" s="12">
        <v>29</v>
      </c>
    </row>
    <row r="1559" spans="1:3" x14ac:dyDescent="0.25">
      <c r="A1559">
        <v>3032</v>
      </c>
      <c r="B1559" t="s">
        <v>3032</v>
      </c>
      <c r="C1559" s="12">
        <v>25</v>
      </c>
    </row>
    <row r="1560" spans="1:3" x14ac:dyDescent="0.25">
      <c r="A1560">
        <v>3033</v>
      </c>
      <c r="B1560" t="s">
        <v>3033</v>
      </c>
      <c r="C1560" s="12">
        <v>23</v>
      </c>
    </row>
    <row r="1561" spans="1:3" x14ac:dyDescent="0.25">
      <c r="A1561">
        <v>3034</v>
      </c>
      <c r="B1561" t="s">
        <v>3034</v>
      </c>
      <c r="C1561" s="12">
        <v>1260</v>
      </c>
    </row>
    <row r="1562" spans="1:3" x14ac:dyDescent="0.25">
      <c r="A1562">
        <v>3035</v>
      </c>
      <c r="B1562" t="s">
        <v>3035</v>
      </c>
      <c r="C1562" s="12">
        <v>307</v>
      </c>
    </row>
    <row r="1563" spans="1:3" x14ac:dyDescent="0.25">
      <c r="A1563">
        <v>3036</v>
      </c>
      <c r="B1563" t="s">
        <v>3036</v>
      </c>
      <c r="C1563" s="12">
        <v>329</v>
      </c>
    </row>
    <row r="1564" spans="1:3" x14ac:dyDescent="0.25">
      <c r="A1564">
        <v>3037</v>
      </c>
      <c r="B1564" t="s">
        <v>3037</v>
      </c>
      <c r="C1564" s="12">
        <v>32</v>
      </c>
    </row>
    <row r="1565" spans="1:3" x14ac:dyDescent="0.25">
      <c r="A1565">
        <v>3038</v>
      </c>
      <c r="B1565" t="s">
        <v>3038</v>
      </c>
      <c r="C1565" s="12">
        <v>27</v>
      </c>
    </row>
    <row r="1566" spans="1:3" x14ac:dyDescent="0.25">
      <c r="A1566">
        <v>3039</v>
      </c>
      <c r="B1566" t="s">
        <v>3039</v>
      </c>
      <c r="C1566" s="12">
        <v>236</v>
      </c>
    </row>
    <row r="1567" spans="1:3" x14ac:dyDescent="0.25">
      <c r="A1567">
        <v>3040</v>
      </c>
      <c r="B1567" t="s">
        <v>3040</v>
      </c>
      <c r="C1567" s="12">
        <v>42</v>
      </c>
    </row>
    <row r="1568" spans="1:3" x14ac:dyDescent="0.25">
      <c r="A1568">
        <v>3041</v>
      </c>
      <c r="B1568" t="s">
        <v>3041</v>
      </c>
      <c r="C1568" s="12">
        <v>95</v>
      </c>
    </row>
    <row r="1569" spans="1:3" x14ac:dyDescent="0.25">
      <c r="A1569">
        <v>3042</v>
      </c>
      <c r="B1569" t="s">
        <v>3042</v>
      </c>
      <c r="C1569" s="12">
        <v>37</v>
      </c>
    </row>
    <row r="1570" spans="1:3" x14ac:dyDescent="0.25">
      <c r="A1570">
        <v>3043</v>
      </c>
      <c r="B1570" t="s">
        <v>3043</v>
      </c>
      <c r="C1570" s="12">
        <v>128</v>
      </c>
    </row>
    <row r="1571" spans="1:3" x14ac:dyDescent="0.25">
      <c r="A1571">
        <v>3044</v>
      </c>
      <c r="B1571" t="s">
        <v>3044</v>
      </c>
      <c r="C1571" s="12">
        <v>156</v>
      </c>
    </row>
    <row r="1572" spans="1:3" x14ac:dyDescent="0.25">
      <c r="A1572">
        <v>3045</v>
      </c>
      <c r="B1572" t="s">
        <v>3045</v>
      </c>
      <c r="C1572" s="12">
        <v>64</v>
      </c>
    </row>
    <row r="1573" spans="1:3" x14ac:dyDescent="0.25">
      <c r="A1573">
        <v>3046</v>
      </c>
      <c r="B1573" t="s">
        <v>3046</v>
      </c>
      <c r="C1573" s="12">
        <v>58</v>
      </c>
    </row>
    <row r="1574" spans="1:3" x14ac:dyDescent="0.25">
      <c r="A1574">
        <v>3047</v>
      </c>
      <c r="B1574" t="s">
        <v>3047</v>
      </c>
      <c r="C1574" s="12">
        <v>20</v>
      </c>
    </row>
    <row r="1575" spans="1:3" x14ac:dyDescent="0.25">
      <c r="A1575">
        <v>3048</v>
      </c>
      <c r="B1575" t="s">
        <v>3048</v>
      </c>
      <c r="C1575" s="12">
        <v>47</v>
      </c>
    </row>
    <row r="1576" spans="1:3" x14ac:dyDescent="0.25">
      <c r="A1576">
        <v>3049</v>
      </c>
      <c r="B1576" t="s">
        <v>3049</v>
      </c>
      <c r="C1576" s="12">
        <v>54</v>
      </c>
    </row>
    <row r="1577" spans="1:3" x14ac:dyDescent="0.25">
      <c r="A1577">
        <v>3050</v>
      </c>
      <c r="B1577" t="s">
        <v>3050</v>
      </c>
      <c r="C1577" s="12">
        <v>9</v>
      </c>
    </row>
    <row r="1578" spans="1:3" x14ac:dyDescent="0.25">
      <c r="A1578">
        <v>3147</v>
      </c>
      <c r="B1578" t="s">
        <v>3147</v>
      </c>
      <c r="C1578" s="12">
        <v>213</v>
      </c>
    </row>
    <row r="1579" spans="1:3" x14ac:dyDescent="0.25">
      <c r="A1579">
        <v>3148</v>
      </c>
      <c r="B1579" t="s">
        <v>3148</v>
      </c>
      <c r="C1579" s="12">
        <v>57</v>
      </c>
    </row>
    <row r="1580" spans="1:3" x14ac:dyDescent="0.25">
      <c r="A1580">
        <v>3149</v>
      </c>
      <c r="B1580" t="s">
        <v>3149</v>
      </c>
      <c r="C1580" s="12">
        <v>25</v>
      </c>
    </row>
    <row r="1581" spans="1:3" x14ac:dyDescent="0.25">
      <c r="A1581">
        <v>3150</v>
      </c>
      <c r="B1581" t="s">
        <v>3150</v>
      </c>
      <c r="C1581" s="12">
        <v>104</v>
      </c>
    </row>
    <row r="1582" spans="1:3" x14ac:dyDescent="0.25">
      <c r="A1582">
        <v>3151</v>
      </c>
      <c r="B1582" t="s">
        <v>3151</v>
      </c>
      <c r="C1582" s="12">
        <v>34</v>
      </c>
    </row>
    <row r="1583" spans="1:3" x14ac:dyDescent="0.25">
      <c r="A1583">
        <v>3152</v>
      </c>
      <c r="B1583" t="s">
        <v>3152</v>
      </c>
      <c r="C1583" s="12">
        <v>67</v>
      </c>
    </row>
    <row r="1584" spans="1:3" x14ac:dyDescent="0.25">
      <c r="A1584">
        <v>3153</v>
      </c>
      <c r="B1584" t="s">
        <v>3153</v>
      </c>
      <c r="C1584" s="12">
        <v>241</v>
      </c>
    </row>
    <row r="1585" spans="1:3" x14ac:dyDescent="0.25">
      <c r="A1585">
        <v>3154</v>
      </c>
      <c r="B1585" t="s">
        <v>3154</v>
      </c>
      <c r="C1585" s="12">
        <v>123</v>
      </c>
    </row>
    <row r="1586" spans="1:3" x14ac:dyDescent="0.25">
      <c r="A1586">
        <v>3155</v>
      </c>
      <c r="B1586" t="s">
        <v>3155</v>
      </c>
      <c r="C1586" s="12">
        <v>302</v>
      </c>
    </row>
    <row r="1587" spans="1:3" x14ac:dyDescent="0.25">
      <c r="A1587">
        <v>3156</v>
      </c>
      <c r="B1587" t="s">
        <v>3156</v>
      </c>
      <c r="C1587" s="12">
        <v>89</v>
      </c>
    </row>
    <row r="1588" spans="1:3" x14ac:dyDescent="0.25">
      <c r="A1588">
        <v>3157</v>
      </c>
      <c r="B1588" t="s">
        <v>3157</v>
      </c>
      <c r="C1588" s="12">
        <v>41</v>
      </c>
    </row>
    <row r="1589" spans="1:3" x14ac:dyDescent="0.25">
      <c r="A1589">
        <v>3158</v>
      </c>
      <c r="B1589" t="s">
        <v>3158</v>
      </c>
      <c r="C1589" s="12">
        <v>69</v>
      </c>
    </row>
    <row r="1590" spans="1:3" x14ac:dyDescent="0.25">
      <c r="A1590">
        <v>3159</v>
      </c>
      <c r="B1590" t="s">
        <v>3159</v>
      </c>
      <c r="C1590" s="12">
        <v>52</v>
      </c>
    </row>
    <row r="1591" spans="1:3" x14ac:dyDescent="0.25">
      <c r="A1591">
        <v>3160</v>
      </c>
      <c r="B1591" t="s">
        <v>3160</v>
      </c>
      <c r="C1591" s="12">
        <v>57</v>
      </c>
    </row>
    <row r="1592" spans="1:3" x14ac:dyDescent="0.25">
      <c r="A1592">
        <v>3161</v>
      </c>
      <c r="B1592" t="s">
        <v>3161</v>
      </c>
      <c r="C1592" s="12">
        <v>74</v>
      </c>
    </row>
    <row r="1593" spans="1:3" x14ac:dyDescent="0.25">
      <c r="A1593">
        <v>3162</v>
      </c>
      <c r="B1593" t="s">
        <v>3162</v>
      </c>
      <c r="C1593" s="12">
        <v>63</v>
      </c>
    </row>
    <row r="1594" spans="1:3" x14ac:dyDescent="0.25">
      <c r="A1594">
        <v>3163</v>
      </c>
      <c r="B1594" t="s">
        <v>3163</v>
      </c>
      <c r="C1594" s="12">
        <v>72</v>
      </c>
    </row>
    <row r="1595" spans="1:3" x14ac:dyDescent="0.25">
      <c r="A1595">
        <v>3164</v>
      </c>
      <c r="B1595" t="s">
        <v>3164</v>
      </c>
      <c r="C1595" s="12">
        <v>71</v>
      </c>
    </row>
    <row r="1596" spans="1:3" x14ac:dyDescent="0.25">
      <c r="A1596">
        <v>3165</v>
      </c>
      <c r="B1596" t="s">
        <v>3165</v>
      </c>
      <c r="C1596" s="12">
        <v>21</v>
      </c>
    </row>
    <row r="1597" spans="1:3" x14ac:dyDescent="0.25">
      <c r="A1597">
        <v>3166</v>
      </c>
      <c r="B1597" t="s">
        <v>3166</v>
      </c>
      <c r="C1597" s="12">
        <v>930</v>
      </c>
    </row>
    <row r="1598" spans="1:3" x14ac:dyDescent="0.25">
      <c r="A1598">
        <v>3167</v>
      </c>
      <c r="B1598" t="s">
        <v>3167</v>
      </c>
      <c r="C1598" s="12">
        <v>55</v>
      </c>
    </row>
    <row r="1599" spans="1:3" x14ac:dyDescent="0.25">
      <c r="A1599">
        <v>3168</v>
      </c>
      <c r="B1599" t="s">
        <v>3168</v>
      </c>
      <c r="C1599" s="12">
        <v>61</v>
      </c>
    </row>
    <row r="1600" spans="1:3" x14ac:dyDescent="0.25">
      <c r="A1600">
        <v>3169</v>
      </c>
      <c r="B1600" t="s">
        <v>3169</v>
      </c>
      <c r="C1600" s="12">
        <v>82</v>
      </c>
    </row>
    <row r="1601" spans="1:3" x14ac:dyDescent="0.25">
      <c r="A1601">
        <v>3170</v>
      </c>
      <c r="B1601" t="s">
        <v>3170</v>
      </c>
      <c r="C1601" s="12">
        <v>71</v>
      </c>
    </row>
    <row r="1602" spans="1:3" x14ac:dyDescent="0.25">
      <c r="A1602">
        <v>3171</v>
      </c>
      <c r="B1602" t="s">
        <v>3171</v>
      </c>
      <c r="C1602" s="12">
        <v>117</v>
      </c>
    </row>
    <row r="1603" spans="1:3" x14ac:dyDescent="0.25">
      <c r="A1603">
        <v>3172</v>
      </c>
      <c r="B1603" t="s">
        <v>3172</v>
      </c>
      <c r="C1603" s="12">
        <v>29</v>
      </c>
    </row>
    <row r="1604" spans="1:3" x14ac:dyDescent="0.25">
      <c r="A1604">
        <v>3173</v>
      </c>
      <c r="B1604" t="s">
        <v>3173</v>
      </c>
      <c r="C1604" s="12">
        <v>74</v>
      </c>
    </row>
    <row r="1605" spans="1:3" x14ac:dyDescent="0.25">
      <c r="A1605">
        <v>3174</v>
      </c>
      <c r="B1605" t="s">
        <v>3174</v>
      </c>
      <c r="C1605" s="12">
        <v>23</v>
      </c>
    </row>
    <row r="1606" spans="1:3" x14ac:dyDescent="0.25">
      <c r="A1606">
        <v>3175</v>
      </c>
      <c r="B1606" t="s">
        <v>3175</v>
      </c>
      <c r="C1606" s="12">
        <v>60</v>
      </c>
    </row>
    <row r="1607" spans="1:3" x14ac:dyDescent="0.25">
      <c r="A1607">
        <v>3176</v>
      </c>
      <c r="B1607" t="s">
        <v>3176</v>
      </c>
      <c r="C1607" s="12">
        <v>55</v>
      </c>
    </row>
    <row r="1608" spans="1:3" x14ac:dyDescent="0.25">
      <c r="A1608">
        <v>3177</v>
      </c>
      <c r="B1608" t="s">
        <v>3177</v>
      </c>
      <c r="C1608" s="12">
        <v>51</v>
      </c>
    </row>
    <row r="1609" spans="1:3" x14ac:dyDescent="0.25">
      <c r="A1609">
        <v>3178</v>
      </c>
      <c r="B1609" t="s">
        <v>3178</v>
      </c>
      <c r="C1609" s="12">
        <v>78</v>
      </c>
    </row>
    <row r="1610" spans="1:3" x14ac:dyDescent="0.25">
      <c r="A1610">
        <v>3179</v>
      </c>
      <c r="B1610" t="s">
        <v>3179</v>
      </c>
      <c r="C1610" s="12">
        <v>62</v>
      </c>
    </row>
    <row r="1611" spans="1:3" x14ac:dyDescent="0.25">
      <c r="A1611">
        <v>3180</v>
      </c>
      <c r="B1611" t="s">
        <v>3180</v>
      </c>
      <c r="C1611" s="12">
        <v>45</v>
      </c>
    </row>
    <row r="1612" spans="1:3" x14ac:dyDescent="0.25">
      <c r="A1612">
        <v>3181</v>
      </c>
      <c r="B1612" t="s">
        <v>3181</v>
      </c>
      <c r="C1612" s="12">
        <v>15</v>
      </c>
    </row>
    <row r="1613" spans="1:3" x14ac:dyDescent="0.25">
      <c r="A1613">
        <v>3182</v>
      </c>
      <c r="B1613" t="s">
        <v>3182</v>
      </c>
      <c r="C1613" s="12">
        <v>151</v>
      </c>
    </row>
    <row r="1614" spans="1:3" x14ac:dyDescent="0.25">
      <c r="A1614">
        <v>3183</v>
      </c>
      <c r="B1614" t="s">
        <v>3183</v>
      </c>
      <c r="C1614" s="12">
        <v>68</v>
      </c>
    </row>
    <row r="1615" spans="1:3" x14ac:dyDescent="0.25">
      <c r="A1615">
        <v>3184</v>
      </c>
      <c r="B1615" t="s">
        <v>3184</v>
      </c>
      <c r="C1615" s="12">
        <v>46</v>
      </c>
    </row>
    <row r="1616" spans="1:3" x14ac:dyDescent="0.25">
      <c r="A1616">
        <v>3185</v>
      </c>
      <c r="B1616" t="s">
        <v>3185</v>
      </c>
      <c r="C1616" s="12">
        <v>24</v>
      </c>
    </row>
    <row r="1617" spans="1:3" x14ac:dyDescent="0.25">
      <c r="A1617">
        <v>3186</v>
      </c>
      <c r="B1617" t="s">
        <v>3186</v>
      </c>
      <c r="C1617" s="12">
        <v>70</v>
      </c>
    </row>
    <row r="1618" spans="1:3" x14ac:dyDescent="0.25">
      <c r="A1618">
        <v>3187</v>
      </c>
      <c r="B1618" t="s">
        <v>3187</v>
      </c>
      <c r="C1618" s="12">
        <v>244</v>
      </c>
    </row>
    <row r="1619" spans="1:3" x14ac:dyDescent="0.25">
      <c r="A1619">
        <v>3208</v>
      </c>
      <c r="B1619" t="s">
        <v>3208</v>
      </c>
      <c r="C1619" s="12">
        <v>82</v>
      </c>
    </row>
    <row r="1620" spans="1:3" x14ac:dyDescent="0.25">
      <c r="A1620">
        <v>3209</v>
      </c>
      <c r="B1620" t="s">
        <v>3209</v>
      </c>
      <c r="C1620" s="12">
        <v>226</v>
      </c>
    </row>
    <row r="1621" spans="1:3" x14ac:dyDescent="0.25">
      <c r="A1621">
        <v>3210</v>
      </c>
      <c r="B1621" t="s">
        <v>3210</v>
      </c>
      <c r="C1621" s="12">
        <v>60</v>
      </c>
    </row>
    <row r="1622" spans="1:3" x14ac:dyDescent="0.25">
      <c r="A1622">
        <v>3211</v>
      </c>
      <c r="B1622" t="s">
        <v>3211</v>
      </c>
      <c r="C1622" s="12">
        <v>322</v>
      </c>
    </row>
    <row r="1623" spans="1:3" x14ac:dyDescent="0.25">
      <c r="A1623">
        <v>3212</v>
      </c>
      <c r="B1623" t="s">
        <v>3212</v>
      </c>
      <c r="C1623" s="12">
        <v>94</v>
      </c>
    </row>
    <row r="1624" spans="1:3" x14ac:dyDescent="0.25">
      <c r="A1624">
        <v>3213</v>
      </c>
      <c r="B1624" t="s">
        <v>3213</v>
      </c>
      <c r="C1624" s="12">
        <v>47</v>
      </c>
    </row>
    <row r="1625" spans="1:3" x14ac:dyDescent="0.25">
      <c r="A1625">
        <v>3214</v>
      </c>
      <c r="B1625" t="s">
        <v>3214</v>
      </c>
      <c r="C1625" s="12">
        <v>115</v>
      </c>
    </row>
    <row r="1626" spans="1:3" x14ac:dyDescent="0.25">
      <c r="A1626">
        <v>3215</v>
      </c>
      <c r="B1626" t="s">
        <v>3215</v>
      </c>
      <c r="C1626" s="12">
        <v>134</v>
      </c>
    </row>
    <row r="1627" spans="1:3" x14ac:dyDescent="0.25">
      <c r="A1627">
        <v>3216</v>
      </c>
      <c r="B1627" t="s">
        <v>3216</v>
      </c>
      <c r="C1627" s="12">
        <v>35</v>
      </c>
    </row>
    <row r="1628" spans="1:3" x14ac:dyDescent="0.25">
      <c r="A1628">
        <v>3217</v>
      </c>
      <c r="B1628" t="s">
        <v>3217</v>
      </c>
      <c r="C1628" s="12">
        <v>104</v>
      </c>
    </row>
    <row r="1629" spans="1:3" x14ac:dyDescent="0.25">
      <c r="A1629">
        <v>3218</v>
      </c>
      <c r="B1629" t="s">
        <v>3218</v>
      </c>
      <c r="C1629" s="12">
        <v>184</v>
      </c>
    </row>
    <row r="1630" spans="1:3" x14ac:dyDescent="0.25">
      <c r="A1630">
        <v>3219</v>
      </c>
      <c r="B1630" t="s">
        <v>3219</v>
      </c>
      <c r="C1630" s="12">
        <v>119</v>
      </c>
    </row>
    <row r="1631" spans="1:3" x14ac:dyDescent="0.25">
      <c r="A1631">
        <v>3220</v>
      </c>
      <c r="B1631" t="s">
        <v>3220</v>
      </c>
      <c r="C1631" s="12">
        <v>59</v>
      </c>
    </row>
    <row r="1632" spans="1:3" x14ac:dyDescent="0.25">
      <c r="A1632">
        <v>3221</v>
      </c>
      <c r="B1632" t="s">
        <v>3221</v>
      </c>
      <c r="C1632" s="12">
        <v>113</v>
      </c>
    </row>
    <row r="1633" spans="1:3" x14ac:dyDescent="0.25">
      <c r="A1633">
        <v>3222</v>
      </c>
      <c r="B1633" t="s">
        <v>3222</v>
      </c>
      <c r="C1633" s="12">
        <v>84</v>
      </c>
    </row>
    <row r="1634" spans="1:3" x14ac:dyDescent="0.25">
      <c r="A1634">
        <v>3223</v>
      </c>
      <c r="B1634" t="s">
        <v>3223</v>
      </c>
      <c r="C1634" s="12">
        <v>74</v>
      </c>
    </row>
    <row r="1635" spans="1:3" x14ac:dyDescent="0.25">
      <c r="A1635">
        <v>3224</v>
      </c>
      <c r="B1635" t="s">
        <v>3224</v>
      </c>
      <c r="C1635" s="12">
        <v>216</v>
      </c>
    </row>
    <row r="1636" spans="1:3" x14ac:dyDescent="0.25">
      <c r="A1636">
        <v>3225</v>
      </c>
      <c r="B1636" t="s">
        <v>3225</v>
      </c>
      <c r="C1636" s="12">
        <v>39</v>
      </c>
    </row>
    <row r="1637" spans="1:3" x14ac:dyDescent="0.25">
      <c r="A1637">
        <v>3226</v>
      </c>
      <c r="B1637" t="s">
        <v>3226</v>
      </c>
      <c r="C1637" s="12">
        <v>21</v>
      </c>
    </row>
    <row r="1638" spans="1:3" x14ac:dyDescent="0.25">
      <c r="A1638">
        <v>3227</v>
      </c>
      <c r="B1638" t="s">
        <v>3227</v>
      </c>
      <c r="C1638" s="12">
        <v>30</v>
      </c>
    </row>
    <row r="1639" spans="1:3" x14ac:dyDescent="0.25">
      <c r="A1639">
        <v>3228</v>
      </c>
      <c r="B1639" t="s">
        <v>3228</v>
      </c>
      <c r="C1639" s="12">
        <v>37</v>
      </c>
    </row>
    <row r="1640" spans="1:3" x14ac:dyDescent="0.25">
      <c r="A1640">
        <v>3229</v>
      </c>
      <c r="B1640" t="s">
        <v>3229</v>
      </c>
      <c r="C1640" s="12">
        <v>202</v>
      </c>
    </row>
    <row r="1641" spans="1:3" x14ac:dyDescent="0.25">
      <c r="A1641">
        <v>3230</v>
      </c>
      <c r="B1641" t="s">
        <v>3230</v>
      </c>
      <c r="C1641" s="12">
        <v>37</v>
      </c>
    </row>
    <row r="1642" spans="1:3" x14ac:dyDescent="0.25">
      <c r="A1642">
        <v>3231</v>
      </c>
      <c r="B1642" t="s">
        <v>3231</v>
      </c>
      <c r="C1642" s="12">
        <v>28</v>
      </c>
    </row>
    <row r="1643" spans="1:3" x14ac:dyDescent="0.25">
      <c r="A1643">
        <v>3232</v>
      </c>
      <c r="B1643" t="s">
        <v>3232</v>
      </c>
      <c r="C1643" s="12">
        <v>26</v>
      </c>
    </row>
    <row r="1644" spans="1:3" x14ac:dyDescent="0.25">
      <c r="A1644">
        <v>3233</v>
      </c>
      <c r="B1644" t="s">
        <v>3233</v>
      </c>
      <c r="C1644" s="12">
        <v>61</v>
      </c>
    </row>
    <row r="1645" spans="1:3" x14ac:dyDescent="0.25">
      <c r="A1645">
        <v>3234</v>
      </c>
      <c r="B1645" t="s">
        <v>3234</v>
      </c>
      <c r="C1645" s="12">
        <v>115</v>
      </c>
    </row>
    <row r="1646" spans="1:3" x14ac:dyDescent="0.25">
      <c r="A1646">
        <v>3235</v>
      </c>
      <c r="B1646" t="s">
        <v>3235</v>
      </c>
      <c r="C1646" s="12">
        <v>181</v>
      </c>
    </row>
    <row r="1647" spans="1:3" x14ac:dyDescent="0.25">
      <c r="A1647">
        <v>3236</v>
      </c>
      <c r="B1647" t="s">
        <v>3236</v>
      </c>
      <c r="C1647" s="12">
        <v>110</v>
      </c>
    </row>
    <row r="1648" spans="1:3" x14ac:dyDescent="0.25">
      <c r="A1648">
        <v>3237</v>
      </c>
      <c r="B1648" t="s">
        <v>3237</v>
      </c>
      <c r="C1648" s="12">
        <v>269</v>
      </c>
    </row>
    <row r="1649" spans="1:3" x14ac:dyDescent="0.25">
      <c r="A1649">
        <v>3238</v>
      </c>
      <c r="B1649" t="s">
        <v>3238</v>
      </c>
      <c r="C1649" s="12">
        <v>79</v>
      </c>
    </row>
    <row r="1650" spans="1:3" x14ac:dyDescent="0.25">
      <c r="A1650">
        <v>3239</v>
      </c>
      <c r="B1650" t="s">
        <v>3239</v>
      </c>
      <c r="C1650" s="12">
        <v>104</v>
      </c>
    </row>
    <row r="1651" spans="1:3" x14ac:dyDescent="0.25">
      <c r="A1651">
        <v>3240</v>
      </c>
      <c r="B1651" t="s">
        <v>3240</v>
      </c>
      <c r="C1651" s="12">
        <v>34</v>
      </c>
    </row>
    <row r="1652" spans="1:3" x14ac:dyDescent="0.25">
      <c r="A1652">
        <v>3241</v>
      </c>
      <c r="B1652" t="s">
        <v>3241</v>
      </c>
      <c r="C1652" s="12">
        <v>167</v>
      </c>
    </row>
    <row r="1653" spans="1:3" x14ac:dyDescent="0.25">
      <c r="A1653">
        <v>3242</v>
      </c>
      <c r="B1653" t="s">
        <v>3242</v>
      </c>
      <c r="C1653" s="12">
        <v>183</v>
      </c>
    </row>
    <row r="1654" spans="1:3" x14ac:dyDescent="0.25">
      <c r="A1654">
        <v>3243</v>
      </c>
      <c r="B1654" t="s">
        <v>3243</v>
      </c>
      <c r="C1654" s="12">
        <v>71</v>
      </c>
    </row>
    <row r="1655" spans="1:3" x14ac:dyDescent="0.25">
      <c r="A1655">
        <v>3244</v>
      </c>
      <c r="B1655" t="s">
        <v>3244</v>
      </c>
      <c r="C1655" s="12">
        <v>69</v>
      </c>
    </row>
    <row r="1656" spans="1:3" x14ac:dyDescent="0.25">
      <c r="A1656">
        <v>3245</v>
      </c>
      <c r="B1656" t="s">
        <v>3245</v>
      </c>
      <c r="C1656" s="12">
        <v>270</v>
      </c>
    </row>
    <row r="1657" spans="1:3" x14ac:dyDescent="0.25">
      <c r="A1657">
        <v>3246</v>
      </c>
      <c r="B1657" t="s">
        <v>3246</v>
      </c>
      <c r="C1657" s="12">
        <v>193</v>
      </c>
    </row>
    <row r="1658" spans="1:3" x14ac:dyDescent="0.25">
      <c r="A1658">
        <v>3247</v>
      </c>
      <c r="B1658" t="s">
        <v>3247</v>
      </c>
      <c r="C1658" s="12">
        <v>57</v>
      </c>
    </row>
    <row r="1659" spans="1:3" x14ac:dyDescent="0.25">
      <c r="A1659">
        <v>3248</v>
      </c>
      <c r="B1659" t="s">
        <v>3248</v>
      </c>
      <c r="C1659" s="12">
        <v>200</v>
      </c>
    </row>
    <row r="1660" spans="1:3" x14ac:dyDescent="0.25">
      <c r="A1660">
        <v>3249</v>
      </c>
      <c r="B1660" t="s">
        <v>3249</v>
      </c>
      <c r="C1660" s="12">
        <v>88</v>
      </c>
    </row>
    <row r="1661" spans="1:3" x14ac:dyDescent="0.25">
      <c r="A1661">
        <v>3250</v>
      </c>
      <c r="B1661" t="s">
        <v>3250</v>
      </c>
      <c r="C1661" s="12">
        <v>213</v>
      </c>
    </row>
    <row r="1662" spans="1:3" x14ac:dyDescent="0.25">
      <c r="A1662">
        <v>3251</v>
      </c>
      <c r="B1662" t="s">
        <v>3251</v>
      </c>
      <c r="C1662" s="12">
        <v>20</v>
      </c>
    </row>
    <row r="1663" spans="1:3" x14ac:dyDescent="0.25">
      <c r="A1663">
        <v>3252</v>
      </c>
      <c r="B1663" t="s">
        <v>3252</v>
      </c>
      <c r="C1663" s="12">
        <v>50</v>
      </c>
    </row>
    <row r="1664" spans="1:3" x14ac:dyDescent="0.25">
      <c r="A1664">
        <v>3253</v>
      </c>
      <c r="B1664" t="s">
        <v>3253</v>
      </c>
      <c r="C1664" s="12">
        <v>115</v>
      </c>
    </row>
    <row r="1665" spans="1:3" x14ac:dyDescent="0.25">
      <c r="A1665">
        <v>3254</v>
      </c>
      <c r="B1665" t="s">
        <v>3254</v>
      </c>
      <c r="C1665" s="12">
        <v>186</v>
      </c>
    </row>
    <row r="1666" spans="1:3" x14ac:dyDescent="0.25">
      <c r="A1666">
        <v>3255</v>
      </c>
      <c r="B1666" t="s">
        <v>3255</v>
      </c>
      <c r="C1666" s="12">
        <v>18</v>
      </c>
    </row>
    <row r="1667" spans="1:3" x14ac:dyDescent="0.25">
      <c r="A1667">
        <v>3256</v>
      </c>
      <c r="B1667" t="s">
        <v>3256</v>
      </c>
      <c r="C1667" s="12">
        <v>176</v>
      </c>
    </row>
    <row r="1668" spans="1:3" x14ac:dyDescent="0.25">
      <c r="A1668">
        <v>3257</v>
      </c>
      <c r="B1668" t="s">
        <v>3257</v>
      </c>
      <c r="C1668" s="12">
        <v>41</v>
      </c>
    </row>
    <row r="1669" spans="1:3" x14ac:dyDescent="0.25">
      <c r="A1669">
        <v>3258</v>
      </c>
      <c r="B1669" t="s">
        <v>3258</v>
      </c>
      <c r="C1669" s="12">
        <v>75</v>
      </c>
    </row>
    <row r="1670" spans="1:3" x14ac:dyDescent="0.25">
      <c r="A1670">
        <v>3259</v>
      </c>
      <c r="B1670" t="s">
        <v>3259</v>
      </c>
      <c r="C1670" s="12">
        <v>97</v>
      </c>
    </row>
    <row r="1671" spans="1:3" x14ac:dyDescent="0.25">
      <c r="A1671">
        <v>3260</v>
      </c>
      <c r="B1671" t="s">
        <v>3260</v>
      </c>
      <c r="C1671" s="12">
        <v>73</v>
      </c>
    </row>
    <row r="1672" spans="1:3" x14ac:dyDescent="0.25">
      <c r="A1672">
        <v>3261</v>
      </c>
      <c r="B1672" t="s">
        <v>3261</v>
      </c>
      <c r="C1672" s="12">
        <v>49</v>
      </c>
    </row>
    <row r="1673" spans="1:3" x14ac:dyDescent="0.25">
      <c r="A1673">
        <v>3262</v>
      </c>
      <c r="B1673" t="s">
        <v>3262</v>
      </c>
      <c r="C1673" s="12">
        <v>134</v>
      </c>
    </row>
    <row r="1674" spans="1:3" x14ac:dyDescent="0.25">
      <c r="A1674">
        <v>3263</v>
      </c>
      <c r="B1674" t="s">
        <v>3263</v>
      </c>
      <c r="C1674" s="12">
        <v>68</v>
      </c>
    </row>
    <row r="1675" spans="1:3" x14ac:dyDescent="0.25">
      <c r="A1675">
        <v>3264</v>
      </c>
      <c r="B1675" t="s">
        <v>3264</v>
      </c>
      <c r="C1675" s="12">
        <v>49</v>
      </c>
    </row>
    <row r="1676" spans="1:3" x14ac:dyDescent="0.25">
      <c r="A1676">
        <v>3265</v>
      </c>
      <c r="B1676" t="s">
        <v>3265</v>
      </c>
      <c r="C1676" s="12">
        <v>63</v>
      </c>
    </row>
    <row r="1677" spans="1:3" x14ac:dyDescent="0.25">
      <c r="A1677">
        <v>3266</v>
      </c>
      <c r="B1677" t="s">
        <v>3266</v>
      </c>
      <c r="C1677" s="12">
        <v>163</v>
      </c>
    </row>
    <row r="1678" spans="1:3" x14ac:dyDescent="0.25">
      <c r="A1678">
        <v>3267</v>
      </c>
      <c r="B1678" t="s">
        <v>3267</v>
      </c>
      <c r="C1678" s="12">
        <v>288</v>
      </c>
    </row>
    <row r="1679" spans="1:3" x14ac:dyDescent="0.25">
      <c r="A1679">
        <v>3268</v>
      </c>
      <c r="B1679" t="s">
        <v>3268</v>
      </c>
      <c r="C1679" s="12">
        <v>42</v>
      </c>
    </row>
    <row r="1680" spans="1:3" x14ac:dyDescent="0.25">
      <c r="A1680">
        <v>3269</v>
      </c>
      <c r="B1680" t="s">
        <v>3269</v>
      </c>
      <c r="C1680" s="12">
        <v>70</v>
      </c>
    </row>
    <row r="1681" spans="1:3" x14ac:dyDescent="0.25">
      <c r="A1681">
        <v>3270</v>
      </c>
      <c r="B1681" t="s">
        <v>3270</v>
      </c>
      <c r="C1681" s="12">
        <v>30</v>
      </c>
    </row>
    <row r="1682" spans="1:3" x14ac:dyDescent="0.25">
      <c r="A1682">
        <v>3271</v>
      </c>
      <c r="B1682" t="s">
        <v>3271</v>
      </c>
      <c r="C1682" s="12">
        <v>51</v>
      </c>
    </row>
    <row r="1683" spans="1:3" x14ac:dyDescent="0.25">
      <c r="A1683">
        <v>3272</v>
      </c>
      <c r="B1683" t="s">
        <v>3272</v>
      </c>
      <c r="C1683" s="12">
        <v>145</v>
      </c>
    </row>
    <row r="1684" spans="1:3" x14ac:dyDescent="0.25">
      <c r="A1684">
        <v>3273</v>
      </c>
      <c r="B1684" t="s">
        <v>3273</v>
      </c>
      <c r="C1684" s="12">
        <v>21</v>
      </c>
    </row>
    <row r="1685" spans="1:3" x14ac:dyDescent="0.25">
      <c r="A1685">
        <v>3274</v>
      </c>
      <c r="B1685" t="s">
        <v>3274</v>
      </c>
      <c r="C1685" s="12">
        <v>286</v>
      </c>
    </row>
    <row r="1686" spans="1:3" x14ac:dyDescent="0.25">
      <c r="A1686">
        <v>3275</v>
      </c>
      <c r="B1686" t="s">
        <v>3275</v>
      </c>
      <c r="C1686" s="12">
        <v>12</v>
      </c>
    </row>
    <row r="1687" spans="1:3" x14ac:dyDescent="0.25">
      <c r="A1687">
        <v>3276</v>
      </c>
      <c r="B1687" t="s">
        <v>3276</v>
      </c>
      <c r="C1687" s="12">
        <v>100</v>
      </c>
    </row>
    <row r="1688" spans="1:3" x14ac:dyDescent="0.25">
      <c r="A1688">
        <v>3277</v>
      </c>
      <c r="B1688" t="s">
        <v>3277</v>
      </c>
      <c r="C1688" s="12">
        <v>100</v>
      </c>
    </row>
    <row r="1689" spans="1:3" x14ac:dyDescent="0.25">
      <c r="A1689">
        <v>3278</v>
      </c>
      <c r="B1689" t="s">
        <v>3278</v>
      </c>
      <c r="C1689" s="12">
        <v>34</v>
      </c>
    </row>
    <row r="1690" spans="1:3" x14ac:dyDescent="0.25">
      <c r="A1690">
        <v>3279</v>
      </c>
      <c r="B1690" t="s">
        <v>3279</v>
      </c>
      <c r="C1690" s="12">
        <v>63</v>
      </c>
    </row>
    <row r="1691" spans="1:3" x14ac:dyDescent="0.25">
      <c r="A1691">
        <v>3280</v>
      </c>
      <c r="B1691" t="s">
        <v>3280</v>
      </c>
      <c r="C1691" s="12">
        <v>30</v>
      </c>
    </row>
    <row r="1692" spans="1:3" x14ac:dyDescent="0.25">
      <c r="A1692">
        <v>3281</v>
      </c>
      <c r="B1692" t="s">
        <v>3281</v>
      </c>
      <c r="C1692" s="12">
        <v>47</v>
      </c>
    </row>
    <row r="1693" spans="1:3" x14ac:dyDescent="0.25">
      <c r="A1693">
        <v>3282</v>
      </c>
      <c r="B1693" t="s">
        <v>3282</v>
      </c>
      <c r="C1693" s="12">
        <v>237</v>
      </c>
    </row>
    <row r="1694" spans="1:3" x14ac:dyDescent="0.25">
      <c r="A1694">
        <v>3283</v>
      </c>
      <c r="B1694" t="s">
        <v>3283</v>
      </c>
      <c r="C1694" s="12">
        <v>47</v>
      </c>
    </row>
    <row r="1695" spans="1:3" x14ac:dyDescent="0.25">
      <c r="A1695">
        <v>3284</v>
      </c>
      <c r="B1695" t="s">
        <v>3284</v>
      </c>
      <c r="C1695" s="12">
        <v>15</v>
      </c>
    </row>
    <row r="1696" spans="1:3" x14ac:dyDescent="0.25">
      <c r="A1696">
        <v>3285</v>
      </c>
      <c r="B1696" t="s">
        <v>3285</v>
      </c>
      <c r="C1696" s="12">
        <v>81</v>
      </c>
    </row>
    <row r="1697" spans="1:3" x14ac:dyDescent="0.25">
      <c r="A1697">
        <v>3286</v>
      </c>
      <c r="B1697" t="s">
        <v>3286</v>
      </c>
      <c r="C1697" s="12">
        <v>122</v>
      </c>
    </row>
    <row r="1698" spans="1:3" x14ac:dyDescent="0.25">
      <c r="A1698">
        <v>3287</v>
      </c>
      <c r="B1698" t="s">
        <v>3287</v>
      </c>
      <c r="C1698" s="12">
        <v>34</v>
      </c>
    </row>
    <row r="1699" spans="1:3" x14ac:dyDescent="0.25">
      <c r="A1699">
        <v>3288</v>
      </c>
      <c r="B1699" t="s">
        <v>3288</v>
      </c>
      <c r="C1699" s="12">
        <v>207</v>
      </c>
    </row>
    <row r="1700" spans="1:3" x14ac:dyDescent="0.25">
      <c r="A1700">
        <v>3289</v>
      </c>
      <c r="B1700" t="s">
        <v>3289</v>
      </c>
      <c r="C1700" s="12">
        <v>25</v>
      </c>
    </row>
    <row r="1701" spans="1:3" x14ac:dyDescent="0.25">
      <c r="A1701">
        <v>3290</v>
      </c>
      <c r="B1701" t="s">
        <v>3290</v>
      </c>
      <c r="C1701" s="12">
        <v>72</v>
      </c>
    </row>
    <row r="1702" spans="1:3" x14ac:dyDescent="0.25">
      <c r="A1702">
        <v>3291</v>
      </c>
      <c r="B1702" t="s">
        <v>3291</v>
      </c>
      <c r="C1702" s="12">
        <v>14</v>
      </c>
    </row>
    <row r="1703" spans="1:3" x14ac:dyDescent="0.25">
      <c r="A1703">
        <v>3292</v>
      </c>
      <c r="B1703" t="s">
        <v>3292</v>
      </c>
      <c r="C1703" s="12">
        <v>15</v>
      </c>
    </row>
    <row r="1704" spans="1:3" x14ac:dyDescent="0.25">
      <c r="A1704">
        <v>3293</v>
      </c>
      <c r="B1704" t="s">
        <v>3293</v>
      </c>
      <c r="C1704" s="12">
        <v>91</v>
      </c>
    </row>
    <row r="1705" spans="1:3" x14ac:dyDescent="0.25">
      <c r="A1705">
        <v>3294</v>
      </c>
      <c r="B1705" t="s">
        <v>3294</v>
      </c>
      <c r="C1705" s="12">
        <v>24</v>
      </c>
    </row>
    <row r="1706" spans="1:3" x14ac:dyDescent="0.25">
      <c r="A1706">
        <v>3295</v>
      </c>
      <c r="B1706" t="s">
        <v>3295</v>
      </c>
      <c r="C1706" s="12">
        <v>27</v>
      </c>
    </row>
    <row r="1707" spans="1:3" x14ac:dyDescent="0.25">
      <c r="A1707">
        <v>3296</v>
      </c>
      <c r="B1707" t="s">
        <v>3296</v>
      </c>
      <c r="C1707" s="12">
        <v>47</v>
      </c>
    </row>
    <row r="1708" spans="1:3" x14ac:dyDescent="0.25">
      <c r="A1708">
        <v>3297</v>
      </c>
      <c r="B1708" t="s">
        <v>3297</v>
      </c>
      <c r="C1708" s="12">
        <v>44</v>
      </c>
    </row>
    <row r="1709" spans="1:3" x14ac:dyDescent="0.25">
      <c r="A1709">
        <v>3298</v>
      </c>
      <c r="B1709" t="s">
        <v>3298</v>
      </c>
      <c r="C1709" s="12">
        <v>72</v>
      </c>
    </row>
    <row r="1710" spans="1:3" x14ac:dyDescent="0.25">
      <c r="A1710">
        <v>3299</v>
      </c>
      <c r="B1710" t="s">
        <v>3299</v>
      </c>
      <c r="C1710" s="12">
        <v>63</v>
      </c>
    </row>
    <row r="1711" spans="1:3" x14ac:dyDescent="0.25">
      <c r="A1711">
        <v>3300</v>
      </c>
      <c r="B1711" t="s">
        <v>3300</v>
      </c>
      <c r="C1711" s="12">
        <v>88</v>
      </c>
    </row>
    <row r="1712" spans="1:3" x14ac:dyDescent="0.25">
      <c r="A1712">
        <v>3301</v>
      </c>
      <c r="B1712" t="s">
        <v>3301</v>
      </c>
      <c r="C1712" s="12">
        <v>70</v>
      </c>
    </row>
    <row r="1713" spans="1:3" x14ac:dyDescent="0.25">
      <c r="A1713">
        <v>3302</v>
      </c>
      <c r="B1713" t="s">
        <v>3302</v>
      </c>
      <c r="C1713" s="12">
        <v>50</v>
      </c>
    </row>
    <row r="1714" spans="1:3" x14ac:dyDescent="0.25">
      <c r="A1714">
        <v>3303</v>
      </c>
      <c r="B1714" t="s">
        <v>3303</v>
      </c>
      <c r="C1714" s="12">
        <v>35</v>
      </c>
    </row>
    <row r="1715" spans="1:3" x14ac:dyDescent="0.25">
      <c r="A1715">
        <v>3304</v>
      </c>
      <c r="B1715" t="s">
        <v>3304</v>
      </c>
      <c r="C1715" s="12">
        <v>175</v>
      </c>
    </row>
    <row r="1716" spans="1:3" x14ac:dyDescent="0.25">
      <c r="A1716">
        <v>3305</v>
      </c>
      <c r="B1716" t="s">
        <v>3305</v>
      </c>
      <c r="C1716" s="12">
        <v>20</v>
      </c>
    </row>
    <row r="1717" spans="1:3" x14ac:dyDescent="0.25">
      <c r="A1717">
        <v>3306</v>
      </c>
      <c r="B1717" t="s">
        <v>3306</v>
      </c>
      <c r="C1717" s="12">
        <v>54</v>
      </c>
    </row>
    <row r="1718" spans="1:3" x14ac:dyDescent="0.25">
      <c r="A1718">
        <v>3307</v>
      </c>
      <c r="B1718" t="s">
        <v>3307</v>
      </c>
      <c r="C1718" s="12">
        <v>20</v>
      </c>
    </row>
    <row r="1719" spans="1:3" x14ac:dyDescent="0.25">
      <c r="A1719">
        <v>3308</v>
      </c>
      <c r="B1719" t="s">
        <v>3308</v>
      </c>
      <c r="C1719" s="12">
        <v>57</v>
      </c>
    </row>
    <row r="1720" spans="1:3" x14ac:dyDescent="0.25">
      <c r="A1720">
        <v>3309</v>
      </c>
      <c r="B1720" t="s">
        <v>3309</v>
      </c>
      <c r="C1720" s="12">
        <v>31</v>
      </c>
    </row>
    <row r="1721" spans="1:3" x14ac:dyDescent="0.25">
      <c r="A1721">
        <v>3310</v>
      </c>
      <c r="B1721" t="s">
        <v>3310</v>
      </c>
      <c r="C1721" s="12">
        <v>31</v>
      </c>
    </row>
    <row r="1722" spans="1:3" x14ac:dyDescent="0.25">
      <c r="A1722">
        <v>3311</v>
      </c>
      <c r="B1722" t="s">
        <v>3311</v>
      </c>
      <c r="C1722" s="12">
        <v>45</v>
      </c>
    </row>
    <row r="1723" spans="1:3" x14ac:dyDescent="0.25">
      <c r="A1723">
        <v>3312</v>
      </c>
      <c r="B1723" t="s">
        <v>3312</v>
      </c>
      <c r="C1723" s="12">
        <v>41</v>
      </c>
    </row>
    <row r="1724" spans="1:3" x14ac:dyDescent="0.25">
      <c r="A1724">
        <v>3313</v>
      </c>
      <c r="B1724" t="s">
        <v>3313</v>
      </c>
      <c r="C1724" s="12">
        <v>29</v>
      </c>
    </row>
    <row r="1725" spans="1:3" x14ac:dyDescent="0.25">
      <c r="A1725">
        <v>3314</v>
      </c>
      <c r="B1725" t="s">
        <v>3314</v>
      </c>
      <c r="C1725" s="12">
        <v>58</v>
      </c>
    </row>
    <row r="1726" spans="1:3" x14ac:dyDescent="0.25">
      <c r="A1726">
        <v>3315</v>
      </c>
      <c r="B1726" t="s">
        <v>3315</v>
      </c>
      <c r="C1726" s="12">
        <v>89</v>
      </c>
    </row>
    <row r="1727" spans="1:3" x14ac:dyDescent="0.25">
      <c r="A1727">
        <v>3316</v>
      </c>
      <c r="B1727" t="s">
        <v>3316</v>
      </c>
      <c r="C1727" s="12">
        <v>125</v>
      </c>
    </row>
    <row r="1728" spans="1:3" x14ac:dyDescent="0.25">
      <c r="A1728">
        <v>3317</v>
      </c>
      <c r="B1728" t="s">
        <v>3317</v>
      </c>
      <c r="C1728" s="12">
        <v>18</v>
      </c>
    </row>
    <row r="1729" spans="1:3" x14ac:dyDescent="0.25">
      <c r="A1729">
        <v>3318</v>
      </c>
      <c r="B1729" t="s">
        <v>3318</v>
      </c>
      <c r="C1729" s="12">
        <v>32</v>
      </c>
    </row>
    <row r="1730" spans="1:3" x14ac:dyDescent="0.25">
      <c r="A1730">
        <v>3319</v>
      </c>
      <c r="B1730" t="s">
        <v>3319</v>
      </c>
      <c r="C1730" s="12">
        <v>16</v>
      </c>
    </row>
    <row r="1731" spans="1:3" x14ac:dyDescent="0.25">
      <c r="A1731">
        <v>3320</v>
      </c>
      <c r="B1731" t="s">
        <v>3320</v>
      </c>
      <c r="C1731" s="12">
        <v>38</v>
      </c>
    </row>
    <row r="1732" spans="1:3" x14ac:dyDescent="0.25">
      <c r="A1732">
        <v>3321</v>
      </c>
      <c r="B1732" t="s">
        <v>3321</v>
      </c>
      <c r="C1732" s="12">
        <v>15</v>
      </c>
    </row>
    <row r="1733" spans="1:3" x14ac:dyDescent="0.25">
      <c r="A1733">
        <v>3322</v>
      </c>
      <c r="B1733" t="s">
        <v>3322</v>
      </c>
      <c r="C1733" s="12">
        <v>23</v>
      </c>
    </row>
    <row r="1734" spans="1:3" x14ac:dyDescent="0.25">
      <c r="A1734">
        <v>3323</v>
      </c>
      <c r="B1734" t="s">
        <v>3323</v>
      </c>
      <c r="C1734" s="12">
        <v>49</v>
      </c>
    </row>
    <row r="1735" spans="1:3" x14ac:dyDescent="0.25">
      <c r="A1735">
        <v>3324</v>
      </c>
      <c r="B1735" t="s">
        <v>3324</v>
      </c>
      <c r="C1735" s="12">
        <v>10</v>
      </c>
    </row>
    <row r="1736" spans="1:3" x14ac:dyDescent="0.25">
      <c r="A1736">
        <v>3325</v>
      </c>
      <c r="B1736" t="s">
        <v>3325</v>
      </c>
      <c r="C1736" s="12">
        <v>15</v>
      </c>
    </row>
    <row r="1737" spans="1:3" x14ac:dyDescent="0.25">
      <c r="A1737">
        <v>3326</v>
      </c>
      <c r="B1737" t="s">
        <v>3326</v>
      </c>
      <c r="C1737" s="12">
        <v>57</v>
      </c>
    </row>
    <row r="1738" spans="1:3" x14ac:dyDescent="0.25">
      <c r="A1738">
        <v>3327</v>
      </c>
      <c r="B1738" t="s">
        <v>3327</v>
      </c>
      <c r="C1738" s="12">
        <v>33</v>
      </c>
    </row>
    <row r="1739" spans="1:3" x14ac:dyDescent="0.25">
      <c r="A1739">
        <v>3328</v>
      </c>
      <c r="B1739" t="s">
        <v>3328</v>
      </c>
      <c r="C1739" s="12">
        <v>9</v>
      </c>
    </row>
    <row r="1740" spans="1:3" x14ac:dyDescent="0.25">
      <c r="A1740">
        <v>3329</v>
      </c>
      <c r="B1740" t="s">
        <v>3329</v>
      </c>
      <c r="C1740" s="12">
        <v>26</v>
      </c>
    </row>
    <row r="1741" spans="1:3" x14ac:dyDescent="0.25">
      <c r="A1741">
        <v>3330</v>
      </c>
      <c r="B1741" t="s">
        <v>3330</v>
      </c>
      <c r="C1741" s="12">
        <v>69</v>
      </c>
    </row>
    <row r="1742" spans="1:3" x14ac:dyDescent="0.25">
      <c r="A1742">
        <v>3331</v>
      </c>
      <c r="B1742" t="s">
        <v>3331</v>
      </c>
      <c r="C1742" s="12">
        <v>65</v>
      </c>
    </row>
    <row r="1743" spans="1:3" x14ac:dyDescent="0.25">
      <c r="A1743">
        <v>3332</v>
      </c>
      <c r="B1743" t="s">
        <v>3332</v>
      </c>
      <c r="C1743" s="12">
        <v>83</v>
      </c>
    </row>
    <row r="1744" spans="1:3" x14ac:dyDescent="0.25">
      <c r="A1744">
        <v>3333</v>
      </c>
      <c r="B1744" t="s">
        <v>3333</v>
      </c>
      <c r="C1744" s="12">
        <v>111</v>
      </c>
    </row>
    <row r="1745" spans="1:3" x14ac:dyDescent="0.25">
      <c r="A1745">
        <v>3334</v>
      </c>
      <c r="B1745" t="s">
        <v>3334</v>
      </c>
      <c r="C1745" s="12">
        <v>46</v>
      </c>
    </row>
    <row r="1746" spans="1:3" x14ac:dyDescent="0.25">
      <c r="A1746">
        <v>3335</v>
      </c>
      <c r="B1746" t="s">
        <v>3335</v>
      </c>
      <c r="C1746" s="12">
        <v>63</v>
      </c>
    </row>
    <row r="1747" spans="1:3" x14ac:dyDescent="0.25">
      <c r="A1747">
        <v>3336</v>
      </c>
      <c r="B1747" t="s">
        <v>3336</v>
      </c>
      <c r="C1747" s="12">
        <v>9</v>
      </c>
    </row>
    <row r="1748" spans="1:3" x14ac:dyDescent="0.25">
      <c r="A1748">
        <v>3337</v>
      </c>
      <c r="B1748" t="s">
        <v>3337</v>
      </c>
      <c r="C1748" s="12">
        <v>34</v>
      </c>
    </row>
    <row r="1749" spans="1:3" x14ac:dyDescent="0.25">
      <c r="A1749">
        <v>3338</v>
      </c>
      <c r="B1749" t="s">
        <v>3338</v>
      </c>
      <c r="C1749" s="12">
        <v>112</v>
      </c>
    </row>
    <row r="1750" spans="1:3" x14ac:dyDescent="0.25">
      <c r="A1750">
        <v>3339</v>
      </c>
      <c r="B1750" t="s">
        <v>3339</v>
      </c>
      <c r="C1750" s="12">
        <v>47</v>
      </c>
    </row>
    <row r="1751" spans="1:3" x14ac:dyDescent="0.25">
      <c r="A1751">
        <v>3340</v>
      </c>
      <c r="B1751" t="s">
        <v>3340</v>
      </c>
      <c r="C1751" s="12">
        <v>38</v>
      </c>
    </row>
    <row r="1752" spans="1:3" x14ac:dyDescent="0.25">
      <c r="A1752">
        <v>3341</v>
      </c>
      <c r="B1752" t="s">
        <v>3341</v>
      </c>
      <c r="C1752" s="12">
        <v>28</v>
      </c>
    </row>
    <row r="1753" spans="1:3" x14ac:dyDescent="0.25">
      <c r="A1753">
        <v>3342</v>
      </c>
      <c r="B1753" t="s">
        <v>3342</v>
      </c>
      <c r="C1753" s="12">
        <v>78</v>
      </c>
    </row>
    <row r="1754" spans="1:3" x14ac:dyDescent="0.25">
      <c r="A1754">
        <v>3343</v>
      </c>
      <c r="B1754" t="s">
        <v>3343</v>
      </c>
      <c r="C1754" s="12">
        <v>23</v>
      </c>
    </row>
    <row r="1755" spans="1:3" x14ac:dyDescent="0.25">
      <c r="A1755">
        <v>3344</v>
      </c>
      <c r="B1755" t="s">
        <v>3344</v>
      </c>
      <c r="C1755" s="12">
        <v>40</v>
      </c>
    </row>
    <row r="1756" spans="1:3" x14ac:dyDescent="0.25">
      <c r="A1756">
        <v>3345</v>
      </c>
      <c r="B1756" t="s">
        <v>3345</v>
      </c>
      <c r="C1756" s="12">
        <v>13</v>
      </c>
    </row>
    <row r="1757" spans="1:3" x14ac:dyDescent="0.25">
      <c r="A1757">
        <v>3346</v>
      </c>
      <c r="B1757" t="s">
        <v>3346</v>
      </c>
      <c r="C1757" s="12">
        <v>18</v>
      </c>
    </row>
    <row r="1758" spans="1:3" x14ac:dyDescent="0.25">
      <c r="A1758">
        <v>3347</v>
      </c>
      <c r="B1758" t="s">
        <v>3347</v>
      </c>
      <c r="C1758" s="12">
        <v>22</v>
      </c>
    </row>
    <row r="1759" spans="1:3" x14ac:dyDescent="0.25">
      <c r="A1759">
        <v>3348</v>
      </c>
      <c r="B1759" t="s">
        <v>3266</v>
      </c>
      <c r="C1759" s="12">
        <v>79</v>
      </c>
    </row>
    <row r="1760" spans="1:3" x14ac:dyDescent="0.25">
      <c r="A1760">
        <v>3349</v>
      </c>
      <c r="B1760" t="s">
        <v>3348</v>
      </c>
      <c r="C1760" s="12">
        <v>14</v>
      </c>
    </row>
    <row r="1761" spans="1:3" x14ac:dyDescent="0.25">
      <c r="A1761">
        <v>3350</v>
      </c>
      <c r="B1761" t="s">
        <v>3349</v>
      </c>
      <c r="C1761" s="12">
        <v>51</v>
      </c>
    </row>
    <row r="1762" spans="1:3" x14ac:dyDescent="0.25">
      <c r="A1762">
        <v>3351</v>
      </c>
      <c r="B1762" t="s">
        <v>3350</v>
      </c>
      <c r="C1762" s="12">
        <v>54</v>
      </c>
    </row>
    <row r="1763" spans="1:3" x14ac:dyDescent="0.25">
      <c r="A1763">
        <v>3352</v>
      </c>
      <c r="B1763" t="s">
        <v>3351</v>
      </c>
      <c r="C1763" s="12">
        <v>70</v>
      </c>
    </row>
    <row r="1764" spans="1:3" x14ac:dyDescent="0.25">
      <c r="A1764">
        <v>3353</v>
      </c>
      <c r="B1764" t="s">
        <v>3352</v>
      </c>
      <c r="C1764" s="12">
        <v>44</v>
      </c>
    </row>
    <row r="1765" spans="1:3" x14ac:dyDescent="0.25">
      <c r="A1765">
        <v>3354</v>
      </c>
      <c r="B1765" t="s">
        <v>3353</v>
      </c>
      <c r="C1765" s="12">
        <v>55</v>
      </c>
    </row>
    <row r="1766" spans="1:3" x14ac:dyDescent="0.25">
      <c r="A1766">
        <v>3355</v>
      </c>
      <c r="B1766" t="s">
        <v>3354</v>
      </c>
      <c r="C1766" s="12">
        <v>15</v>
      </c>
    </row>
    <row r="1767" spans="1:3" x14ac:dyDescent="0.25">
      <c r="A1767">
        <v>3356</v>
      </c>
      <c r="B1767" t="s">
        <v>3355</v>
      </c>
      <c r="C1767" s="12">
        <v>27</v>
      </c>
    </row>
    <row r="1768" spans="1:3" x14ac:dyDescent="0.25">
      <c r="A1768">
        <v>3357</v>
      </c>
      <c r="B1768" t="s">
        <v>3356</v>
      </c>
      <c r="C1768" s="12">
        <v>21</v>
      </c>
    </row>
    <row r="1769" spans="1:3" x14ac:dyDescent="0.25">
      <c r="A1769">
        <v>3358</v>
      </c>
      <c r="B1769" t="s">
        <v>3357</v>
      </c>
      <c r="C1769" s="12">
        <v>162</v>
      </c>
    </row>
    <row r="1770" spans="1:3" x14ac:dyDescent="0.25">
      <c r="A1770">
        <v>3359</v>
      </c>
      <c r="B1770" t="s">
        <v>3358</v>
      </c>
      <c r="C1770" s="12">
        <v>23</v>
      </c>
    </row>
    <row r="1771" spans="1:3" x14ac:dyDescent="0.25">
      <c r="A1771">
        <v>3360</v>
      </c>
      <c r="B1771" t="s">
        <v>3359</v>
      </c>
      <c r="C1771" s="12">
        <v>72</v>
      </c>
    </row>
    <row r="1772" spans="1:3" x14ac:dyDescent="0.25">
      <c r="A1772">
        <v>3361</v>
      </c>
      <c r="B1772" t="s">
        <v>3360</v>
      </c>
      <c r="C1772" s="12">
        <v>68</v>
      </c>
    </row>
    <row r="1773" spans="1:3" x14ac:dyDescent="0.25">
      <c r="A1773">
        <v>3362</v>
      </c>
      <c r="B1773" t="s">
        <v>3361</v>
      </c>
      <c r="C1773" s="12">
        <v>20</v>
      </c>
    </row>
    <row r="1774" spans="1:3" x14ac:dyDescent="0.25">
      <c r="A1774">
        <v>3363</v>
      </c>
      <c r="B1774" t="s">
        <v>3362</v>
      </c>
      <c r="C1774" s="12">
        <v>26</v>
      </c>
    </row>
    <row r="1775" spans="1:3" x14ac:dyDescent="0.25">
      <c r="A1775">
        <v>3364</v>
      </c>
      <c r="B1775" t="s">
        <v>3363</v>
      </c>
      <c r="C1775" s="12">
        <v>72</v>
      </c>
    </row>
    <row r="1776" spans="1:3" x14ac:dyDescent="0.25">
      <c r="A1776">
        <v>3365</v>
      </c>
      <c r="B1776" t="s">
        <v>3364</v>
      </c>
      <c r="C1776" s="12">
        <v>3</v>
      </c>
    </row>
    <row r="1777" spans="1:3" x14ac:dyDescent="0.25">
      <c r="A1777">
        <v>3366</v>
      </c>
      <c r="B1777" t="s">
        <v>3365</v>
      </c>
      <c r="C1777" s="12">
        <v>18</v>
      </c>
    </row>
    <row r="1778" spans="1:3" x14ac:dyDescent="0.25">
      <c r="A1778">
        <v>3367</v>
      </c>
      <c r="B1778" t="s">
        <v>3366</v>
      </c>
      <c r="C1778" s="12">
        <v>30</v>
      </c>
    </row>
    <row r="1779" spans="1:3" x14ac:dyDescent="0.25">
      <c r="A1779">
        <v>3368</v>
      </c>
      <c r="B1779" t="s">
        <v>3367</v>
      </c>
      <c r="C1779" s="12">
        <v>23</v>
      </c>
    </row>
    <row r="1780" spans="1:3" x14ac:dyDescent="0.25">
      <c r="A1780">
        <v>3369</v>
      </c>
      <c r="B1780" t="s">
        <v>3368</v>
      </c>
      <c r="C1780" s="12">
        <v>54</v>
      </c>
    </row>
    <row r="1781" spans="1:3" x14ac:dyDescent="0.25">
      <c r="A1781">
        <v>3370</v>
      </c>
      <c r="B1781" t="s">
        <v>3369</v>
      </c>
      <c r="C1781" s="12">
        <v>26</v>
      </c>
    </row>
    <row r="1782" spans="1:3" x14ac:dyDescent="0.25">
      <c r="A1782">
        <v>3371</v>
      </c>
      <c r="B1782" t="s">
        <v>3370</v>
      </c>
      <c r="C1782" s="12">
        <v>9</v>
      </c>
    </row>
    <row r="1783" spans="1:3" x14ac:dyDescent="0.25">
      <c r="A1783">
        <v>3372</v>
      </c>
      <c r="B1783" t="s">
        <v>3371</v>
      </c>
      <c r="C1783" s="12">
        <v>27</v>
      </c>
    </row>
    <row r="1784" spans="1:3" x14ac:dyDescent="0.25">
      <c r="A1784">
        <v>3373</v>
      </c>
      <c r="B1784" t="s">
        <v>3372</v>
      </c>
      <c r="C1784" s="12">
        <v>30</v>
      </c>
    </row>
    <row r="1785" spans="1:3" x14ac:dyDescent="0.25">
      <c r="A1785">
        <v>3374</v>
      </c>
      <c r="B1785" t="s">
        <v>3373</v>
      </c>
      <c r="C1785" s="12">
        <v>52</v>
      </c>
    </row>
    <row r="1786" spans="1:3" x14ac:dyDescent="0.25">
      <c r="A1786">
        <v>3375</v>
      </c>
      <c r="B1786" t="s">
        <v>3374</v>
      </c>
      <c r="C1786" s="12">
        <v>17</v>
      </c>
    </row>
    <row r="1787" spans="1:3" x14ac:dyDescent="0.25">
      <c r="A1787">
        <v>3376</v>
      </c>
      <c r="B1787" t="s">
        <v>3375</v>
      </c>
      <c r="C1787" s="12">
        <v>19</v>
      </c>
    </row>
    <row r="1788" spans="1:3" x14ac:dyDescent="0.25">
      <c r="A1788">
        <v>3377</v>
      </c>
      <c r="B1788" t="s">
        <v>3376</v>
      </c>
      <c r="C1788" s="12">
        <v>77</v>
      </c>
    </row>
    <row r="1789" spans="1:3" x14ac:dyDescent="0.25">
      <c r="A1789">
        <v>3378</v>
      </c>
      <c r="B1789" t="s">
        <v>3377</v>
      </c>
      <c r="C1789" s="12">
        <v>21</v>
      </c>
    </row>
    <row r="1790" spans="1:3" x14ac:dyDescent="0.25">
      <c r="A1790">
        <v>3379</v>
      </c>
      <c r="B1790" t="s">
        <v>3378</v>
      </c>
      <c r="C1790" s="12">
        <v>38</v>
      </c>
    </row>
    <row r="1791" spans="1:3" x14ac:dyDescent="0.25">
      <c r="A1791">
        <v>3380</v>
      </c>
      <c r="B1791" t="s">
        <v>3379</v>
      </c>
      <c r="C1791" s="12">
        <v>28</v>
      </c>
    </row>
    <row r="1792" spans="1:3" x14ac:dyDescent="0.25">
      <c r="A1792">
        <v>3381</v>
      </c>
      <c r="B1792" t="s">
        <v>3380</v>
      </c>
      <c r="C1792" s="12">
        <v>48</v>
      </c>
    </row>
    <row r="1793" spans="1:3" x14ac:dyDescent="0.25">
      <c r="A1793">
        <v>3382</v>
      </c>
      <c r="B1793" t="s">
        <v>3381</v>
      </c>
      <c r="C1793" s="12">
        <v>46</v>
      </c>
    </row>
    <row r="1794" spans="1:3" x14ac:dyDescent="0.25">
      <c r="A1794">
        <v>3383</v>
      </c>
      <c r="B1794" t="s">
        <v>3382</v>
      </c>
      <c r="C1794" s="12">
        <v>30</v>
      </c>
    </row>
    <row r="1795" spans="1:3" x14ac:dyDescent="0.25">
      <c r="A1795">
        <v>3384</v>
      </c>
      <c r="B1795" t="s">
        <v>3383</v>
      </c>
      <c r="C1795" s="12">
        <v>64</v>
      </c>
    </row>
    <row r="1796" spans="1:3" x14ac:dyDescent="0.25">
      <c r="A1796">
        <v>3385</v>
      </c>
      <c r="B1796" t="s">
        <v>3384</v>
      </c>
      <c r="C1796" s="12">
        <v>15</v>
      </c>
    </row>
    <row r="1797" spans="1:3" x14ac:dyDescent="0.25">
      <c r="A1797">
        <v>3386</v>
      </c>
      <c r="B1797" t="s">
        <v>3385</v>
      </c>
      <c r="C1797" s="12">
        <v>41</v>
      </c>
    </row>
    <row r="1798" spans="1:3" x14ac:dyDescent="0.25">
      <c r="A1798">
        <v>3387</v>
      </c>
      <c r="B1798" t="s">
        <v>3386</v>
      </c>
      <c r="C1798" s="12">
        <v>35</v>
      </c>
    </row>
    <row r="1799" spans="1:3" x14ac:dyDescent="0.25">
      <c r="A1799">
        <v>3388</v>
      </c>
      <c r="B1799" t="s">
        <v>3387</v>
      </c>
      <c r="C1799" s="12">
        <v>45</v>
      </c>
    </row>
    <row r="1800" spans="1:3" x14ac:dyDescent="0.25">
      <c r="A1800">
        <v>3389</v>
      </c>
      <c r="B1800" t="s">
        <v>3388</v>
      </c>
      <c r="C1800" s="12">
        <v>62</v>
      </c>
    </row>
    <row r="1801" spans="1:3" x14ac:dyDescent="0.25">
      <c r="A1801">
        <v>3390</v>
      </c>
      <c r="B1801" t="s">
        <v>3389</v>
      </c>
      <c r="C1801" s="12">
        <v>22</v>
      </c>
    </row>
    <row r="1802" spans="1:3" x14ac:dyDescent="0.25">
      <c r="A1802">
        <v>3391</v>
      </c>
      <c r="B1802" t="s">
        <v>3390</v>
      </c>
      <c r="C1802" s="12">
        <v>18</v>
      </c>
    </row>
    <row r="1803" spans="1:3" x14ac:dyDescent="0.25">
      <c r="A1803">
        <v>3392</v>
      </c>
      <c r="B1803" t="s">
        <v>3391</v>
      </c>
      <c r="C1803" s="12">
        <v>12</v>
      </c>
    </row>
    <row r="1804" spans="1:3" x14ac:dyDescent="0.25">
      <c r="A1804">
        <v>3393</v>
      </c>
      <c r="B1804" t="s">
        <v>3392</v>
      </c>
      <c r="C1804" s="12">
        <v>44</v>
      </c>
    </row>
    <row r="1805" spans="1:3" x14ac:dyDescent="0.25">
      <c r="A1805">
        <v>3394</v>
      </c>
      <c r="B1805" t="s">
        <v>3393</v>
      </c>
      <c r="C1805" s="12">
        <v>27</v>
      </c>
    </row>
    <row r="1806" spans="1:3" x14ac:dyDescent="0.25">
      <c r="A1806">
        <v>3395</v>
      </c>
      <c r="B1806" t="s">
        <v>3394</v>
      </c>
      <c r="C1806" s="12">
        <v>38</v>
      </c>
    </row>
    <row r="1807" spans="1:3" x14ac:dyDescent="0.25">
      <c r="A1807">
        <v>3396</v>
      </c>
      <c r="B1807" t="s">
        <v>3395</v>
      </c>
      <c r="C1807" s="12">
        <v>28</v>
      </c>
    </row>
    <row r="1808" spans="1:3" x14ac:dyDescent="0.25">
      <c r="A1808">
        <v>3397</v>
      </c>
      <c r="B1808" t="s">
        <v>3396</v>
      </c>
      <c r="C1808" s="12">
        <v>24</v>
      </c>
    </row>
    <row r="1809" spans="1:3" x14ac:dyDescent="0.25">
      <c r="A1809">
        <v>3398</v>
      </c>
      <c r="B1809" t="s">
        <v>3397</v>
      </c>
      <c r="C1809" s="12">
        <v>65</v>
      </c>
    </row>
    <row r="1810" spans="1:3" x14ac:dyDescent="0.25">
      <c r="A1810">
        <v>3399</v>
      </c>
      <c r="B1810" t="s">
        <v>3398</v>
      </c>
      <c r="C1810" s="12">
        <v>46</v>
      </c>
    </row>
    <row r="1811" spans="1:3" x14ac:dyDescent="0.25">
      <c r="A1811">
        <v>3400</v>
      </c>
      <c r="B1811" t="s">
        <v>3399</v>
      </c>
      <c r="C1811" s="12">
        <v>85</v>
      </c>
    </row>
    <row r="1812" spans="1:3" x14ac:dyDescent="0.25">
      <c r="A1812">
        <v>3401</v>
      </c>
      <c r="B1812" t="s">
        <v>3400</v>
      </c>
      <c r="C1812" s="12">
        <v>66</v>
      </c>
    </row>
    <row r="1813" spans="1:3" x14ac:dyDescent="0.25">
      <c r="A1813">
        <v>3402</v>
      </c>
      <c r="B1813" t="s">
        <v>3401</v>
      </c>
      <c r="C1813" s="12">
        <v>165</v>
      </c>
    </row>
    <row r="1814" spans="1:3" x14ac:dyDescent="0.25">
      <c r="A1814">
        <v>3403</v>
      </c>
      <c r="B1814" t="s">
        <v>3402</v>
      </c>
      <c r="C1814" s="12">
        <v>17</v>
      </c>
    </row>
    <row r="1815" spans="1:3" x14ac:dyDescent="0.25">
      <c r="A1815">
        <v>3404</v>
      </c>
      <c r="B1815" t="s">
        <v>3403</v>
      </c>
      <c r="C1815" s="12">
        <v>3</v>
      </c>
    </row>
    <row r="1816" spans="1:3" x14ac:dyDescent="0.25">
      <c r="A1816">
        <v>3405</v>
      </c>
      <c r="B1816" t="s">
        <v>3404</v>
      </c>
      <c r="C1816" s="12">
        <v>17</v>
      </c>
    </row>
    <row r="1817" spans="1:3" x14ac:dyDescent="0.25">
      <c r="A1817">
        <v>3406</v>
      </c>
      <c r="B1817" t="s">
        <v>3405</v>
      </c>
      <c r="C1817" s="12">
        <v>91</v>
      </c>
    </row>
    <row r="1818" spans="1:3" x14ac:dyDescent="0.25">
      <c r="A1818">
        <v>3407</v>
      </c>
      <c r="B1818" t="s">
        <v>3406</v>
      </c>
      <c r="C1818" s="12">
        <v>67</v>
      </c>
    </row>
    <row r="1819" spans="1:3" x14ac:dyDescent="0.25">
      <c r="A1819">
        <v>3408</v>
      </c>
      <c r="B1819" t="s">
        <v>3407</v>
      </c>
      <c r="C1819" s="12">
        <v>18</v>
      </c>
    </row>
    <row r="1820" spans="1:3" x14ac:dyDescent="0.25">
      <c r="A1820">
        <v>3409</v>
      </c>
      <c r="B1820" t="s">
        <v>3408</v>
      </c>
      <c r="C1820" s="12">
        <v>21</v>
      </c>
    </row>
    <row r="1821" spans="1:3" x14ac:dyDescent="0.25">
      <c r="A1821">
        <v>3410</v>
      </c>
      <c r="B1821" t="s">
        <v>3409</v>
      </c>
      <c r="C1821" s="12">
        <v>40</v>
      </c>
    </row>
    <row r="1822" spans="1:3" x14ac:dyDescent="0.25">
      <c r="A1822">
        <v>3411</v>
      </c>
      <c r="B1822" t="s">
        <v>3410</v>
      </c>
      <c r="C1822" s="12">
        <v>78</v>
      </c>
    </row>
    <row r="1823" spans="1:3" x14ac:dyDescent="0.25">
      <c r="A1823">
        <v>3412</v>
      </c>
      <c r="B1823" t="s">
        <v>3411</v>
      </c>
      <c r="C1823" s="12">
        <v>26</v>
      </c>
    </row>
    <row r="1824" spans="1:3" x14ac:dyDescent="0.25">
      <c r="A1824">
        <v>3413</v>
      </c>
      <c r="B1824" t="s">
        <v>3412</v>
      </c>
      <c r="C1824" s="12">
        <v>14</v>
      </c>
    </row>
    <row r="1825" spans="1:3" x14ac:dyDescent="0.25">
      <c r="A1825">
        <v>3414</v>
      </c>
      <c r="B1825" t="s">
        <v>3413</v>
      </c>
      <c r="C1825" s="12">
        <v>44</v>
      </c>
    </row>
    <row r="1826" spans="1:3" x14ac:dyDescent="0.25">
      <c r="A1826">
        <v>3415</v>
      </c>
      <c r="B1826" t="s">
        <v>3414</v>
      </c>
      <c r="C1826" s="12">
        <v>9</v>
      </c>
    </row>
    <row r="1827" spans="1:3" x14ac:dyDescent="0.25">
      <c r="A1827">
        <v>3416</v>
      </c>
      <c r="B1827" t="s">
        <v>3415</v>
      </c>
      <c r="C1827" s="12">
        <v>30</v>
      </c>
    </row>
    <row r="1828" spans="1:3" x14ac:dyDescent="0.25">
      <c r="A1828">
        <v>3417</v>
      </c>
      <c r="B1828" t="s">
        <v>3416</v>
      </c>
      <c r="C1828" s="12">
        <v>45</v>
      </c>
    </row>
    <row r="1829" spans="1:3" x14ac:dyDescent="0.25">
      <c r="A1829">
        <v>3418</v>
      </c>
      <c r="B1829" t="s">
        <v>3417</v>
      </c>
      <c r="C1829" s="12">
        <v>56</v>
      </c>
    </row>
    <row r="1830" spans="1:3" x14ac:dyDescent="0.25">
      <c r="A1830">
        <v>3419</v>
      </c>
      <c r="B1830" t="s">
        <v>3418</v>
      </c>
      <c r="C1830" s="12">
        <v>46</v>
      </c>
    </row>
    <row r="1831" spans="1:3" x14ac:dyDescent="0.25">
      <c r="A1831">
        <v>3420</v>
      </c>
      <c r="B1831" t="s">
        <v>3419</v>
      </c>
      <c r="C1831" s="12">
        <v>34</v>
      </c>
    </row>
    <row r="1832" spans="1:3" x14ac:dyDescent="0.25">
      <c r="A1832">
        <v>3421</v>
      </c>
      <c r="B1832" t="s">
        <v>3420</v>
      </c>
      <c r="C1832" s="12">
        <v>98</v>
      </c>
    </row>
    <row r="1833" spans="1:3" x14ac:dyDescent="0.25">
      <c r="A1833">
        <v>3422</v>
      </c>
      <c r="B1833" t="s">
        <v>3421</v>
      </c>
      <c r="C1833" s="12">
        <v>46</v>
      </c>
    </row>
    <row r="1834" spans="1:3" x14ac:dyDescent="0.25">
      <c r="A1834">
        <v>3423</v>
      </c>
      <c r="B1834" t="s">
        <v>3422</v>
      </c>
      <c r="C1834" s="12">
        <v>10</v>
      </c>
    </row>
    <row r="1835" spans="1:3" x14ac:dyDescent="0.25">
      <c r="A1835">
        <v>3424</v>
      </c>
      <c r="B1835" t="s">
        <v>3423</v>
      </c>
      <c r="C1835" s="12">
        <v>76</v>
      </c>
    </row>
    <row r="1836" spans="1:3" x14ac:dyDescent="0.25">
      <c r="A1836">
        <v>3425</v>
      </c>
      <c r="B1836" t="s">
        <v>3424</v>
      </c>
      <c r="C1836" s="12">
        <v>104</v>
      </c>
    </row>
    <row r="1837" spans="1:3" x14ac:dyDescent="0.25">
      <c r="A1837">
        <v>3426</v>
      </c>
      <c r="B1837" t="s">
        <v>3425</v>
      </c>
      <c r="C1837" s="12">
        <v>87</v>
      </c>
    </row>
    <row r="1838" spans="1:3" x14ac:dyDescent="0.25">
      <c r="A1838">
        <v>3427</v>
      </c>
      <c r="B1838" t="s">
        <v>3426</v>
      </c>
      <c r="C1838" s="12">
        <v>29</v>
      </c>
    </row>
    <row r="1839" spans="1:3" x14ac:dyDescent="0.25">
      <c r="A1839">
        <v>3428</v>
      </c>
      <c r="B1839" t="s">
        <v>3427</v>
      </c>
      <c r="C1839" s="12">
        <v>51</v>
      </c>
    </row>
    <row r="1840" spans="1:3" x14ac:dyDescent="0.25">
      <c r="A1840">
        <v>3429</v>
      </c>
      <c r="B1840" t="s">
        <v>3428</v>
      </c>
      <c r="C1840" s="12">
        <v>12</v>
      </c>
    </row>
    <row r="1841" spans="1:3" x14ac:dyDescent="0.25">
      <c r="A1841">
        <v>3430</v>
      </c>
      <c r="B1841" t="s">
        <v>3429</v>
      </c>
      <c r="C1841" s="12">
        <v>72</v>
      </c>
    </row>
    <row r="1842" spans="1:3" x14ac:dyDescent="0.25">
      <c r="A1842">
        <v>3431</v>
      </c>
      <c r="B1842" t="s">
        <v>3430</v>
      </c>
      <c r="C1842" s="12">
        <v>21</v>
      </c>
    </row>
    <row r="1843" spans="1:3" x14ac:dyDescent="0.25">
      <c r="A1843">
        <v>3432</v>
      </c>
      <c r="B1843" t="s">
        <v>3431</v>
      </c>
      <c r="C1843" s="12">
        <v>42</v>
      </c>
    </row>
    <row r="1844" spans="1:3" x14ac:dyDescent="0.25">
      <c r="A1844">
        <v>3433</v>
      </c>
      <c r="B1844" t="s">
        <v>3432</v>
      </c>
      <c r="C1844" s="12">
        <v>71</v>
      </c>
    </row>
    <row r="1845" spans="1:3" x14ac:dyDescent="0.25">
      <c r="A1845">
        <v>3434</v>
      </c>
      <c r="B1845" t="s">
        <v>3433</v>
      </c>
      <c r="C1845" s="12">
        <v>168</v>
      </c>
    </row>
    <row r="1846" spans="1:3" x14ac:dyDescent="0.25">
      <c r="A1846">
        <v>3435</v>
      </c>
      <c r="B1846" t="s">
        <v>3434</v>
      </c>
      <c r="C1846" s="12">
        <v>19</v>
      </c>
    </row>
    <row r="1847" spans="1:3" x14ac:dyDescent="0.25">
      <c r="A1847">
        <v>3436</v>
      </c>
      <c r="B1847" t="s">
        <v>3435</v>
      </c>
      <c r="C1847" s="12">
        <v>37</v>
      </c>
    </row>
    <row r="1848" spans="1:3" x14ac:dyDescent="0.25">
      <c r="A1848">
        <v>3437</v>
      </c>
      <c r="B1848" t="s">
        <v>3436</v>
      </c>
      <c r="C1848" s="12">
        <v>36</v>
      </c>
    </row>
    <row r="1849" spans="1:3" x14ac:dyDescent="0.25">
      <c r="A1849">
        <v>3438</v>
      </c>
      <c r="B1849" t="s">
        <v>3437</v>
      </c>
      <c r="C1849" s="12">
        <v>14</v>
      </c>
    </row>
    <row r="1850" spans="1:3" x14ac:dyDescent="0.25">
      <c r="A1850">
        <v>3439</v>
      </c>
      <c r="B1850" t="s">
        <v>3438</v>
      </c>
      <c r="C1850" s="12">
        <v>18</v>
      </c>
    </row>
    <row r="1851" spans="1:3" x14ac:dyDescent="0.25">
      <c r="A1851">
        <v>3440</v>
      </c>
      <c r="B1851" t="s">
        <v>3439</v>
      </c>
      <c r="C1851" s="12">
        <v>82</v>
      </c>
    </row>
    <row r="1852" spans="1:3" x14ac:dyDescent="0.25">
      <c r="A1852">
        <v>3441</v>
      </c>
      <c r="B1852" t="s">
        <v>3440</v>
      </c>
      <c r="C1852" s="12">
        <v>43</v>
      </c>
    </row>
    <row r="1853" spans="1:3" x14ac:dyDescent="0.25">
      <c r="A1853">
        <v>3442</v>
      </c>
      <c r="B1853" t="s">
        <v>3441</v>
      </c>
      <c r="C1853" s="12">
        <v>8</v>
      </c>
    </row>
    <row r="1854" spans="1:3" x14ac:dyDescent="0.25">
      <c r="A1854">
        <v>3443</v>
      </c>
      <c r="B1854" t="s">
        <v>3442</v>
      </c>
      <c r="C1854" s="12">
        <v>45</v>
      </c>
    </row>
    <row r="1855" spans="1:3" x14ac:dyDescent="0.25">
      <c r="A1855">
        <v>3444</v>
      </c>
      <c r="B1855" t="s">
        <v>3443</v>
      </c>
      <c r="C1855" s="12">
        <v>20</v>
      </c>
    </row>
    <row r="1856" spans="1:3" x14ac:dyDescent="0.25">
      <c r="A1856">
        <v>3445</v>
      </c>
      <c r="B1856" t="s">
        <v>3444</v>
      </c>
      <c r="C1856" s="12">
        <v>31</v>
      </c>
    </row>
    <row r="1857" spans="1:3" x14ac:dyDescent="0.25">
      <c r="A1857">
        <v>3446</v>
      </c>
      <c r="B1857" t="s">
        <v>3445</v>
      </c>
      <c r="C1857" s="12">
        <v>25</v>
      </c>
    </row>
    <row r="1858" spans="1:3" x14ac:dyDescent="0.25">
      <c r="A1858">
        <v>3447</v>
      </c>
      <c r="B1858" t="s">
        <v>3446</v>
      </c>
      <c r="C1858" s="12">
        <v>14</v>
      </c>
    </row>
    <row r="1859" spans="1:3" x14ac:dyDescent="0.25">
      <c r="A1859">
        <v>3448</v>
      </c>
      <c r="B1859" t="s">
        <v>3447</v>
      </c>
      <c r="C1859" s="12">
        <v>45</v>
      </c>
    </row>
    <row r="1860" spans="1:3" x14ac:dyDescent="0.25">
      <c r="A1860">
        <v>3449</v>
      </c>
      <c r="B1860" t="s">
        <v>3448</v>
      </c>
      <c r="C1860" s="12">
        <v>20</v>
      </c>
    </row>
    <row r="1861" spans="1:3" x14ac:dyDescent="0.25">
      <c r="A1861">
        <v>3450</v>
      </c>
      <c r="B1861" t="s">
        <v>3449</v>
      </c>
      <c r="C1861" s="12">
        <v>39</v>
      </c>
    </row>
    <row r="1862" spans="1:3" x14ac:dyDescent="0.25">
      <c r="A1862">
        <v>3451</v>
      </c>
      <c r="B1862" t="s">
        <v>3450</v>
      </c>
      <c r="C1862" s="12">
        <v>16</v>
      </c>
    </row>
    <row r="1863" spans="1:3" x14ac:dyDescent="0.25">
      <c r="A1863">
        <v>3452</v>
      </c>
      <c r="B1863" t="s">
        <v>3451</v>
      </c>
      <c r="C1863" s="12">
        <v>37</v>
      </c>
    </row>
    <row r="1864" spans="1:3" x14ac:dyDescent="0.25">
      <c r="A1864">
        <v>3453</v>
      </c>
      <c r="B1864" t="s">
        <v>3452</v>
      </c>
      <c r="C1864" s="12">
        <v>14</v>
      </c>
    </row>
    <row r="1865" spans="1:3" x14ac:dyDescent="0.25">
      <c r="A1865">
        <v>3454</v>
      </c>
      <c r="B1865" t="s">
        <v>3453</v>
      </c>
      <c r="C1865" s="12">
        <v>21</v>
      </c>
    </row>
    <row r="1866" spans="1:3" x14ac:dyDescent="0.25">
      <c r="A1866">
        <v>3455</v>
      </c>
      <c r="B1866" t="s">
        <v>3454</v>
      </c>
      <c r="C1866" s="12">
        <v>69</v>
      </c>
    </row>
    <row r="1867" spans="1:3" x14ac:dyDescent="0.25">
      <c r="A1867">
        <v>3456</v>
      </c>
      <c r="B1867" t="s">
        <v>3455</v>
      </c>
      <c r="C1867" s="12">
        <v>16</v>
      </c>
    </row>
    <row r="1868" spans="1:3" x14ac:dyDescent="0.25">
      <c r="A1868">
        <v>3457</v>
      </c>
      <c r="B1868" t="s">
        <v>3456</v>
      </c>
      <c r="C1868" s="12">
        <v>55</v>
      </c>
    </row>
    <row r="1869" spans="1:3" x14ac:dyDescent="0.25">
      <c r="A1869">
        <v>3458</v>
      </c>
      <c r="B1869" t="s">
        <v>3457</v>
      </c>
      <c r="C1869" s="12">
        <v>27</v>
      </c>
    </row>
    <row r="1870" spans="1:3" x14ac:dyDescent="0.25">
      <c r="A1870">
        <v>3459</v>
      </c>
      <c r="B1870" t="s">
        <v>3458</v>
      </c>
      <c r="C1870" s="12">
        <v>36</v>
      </c>
    </row>
    <row r="1871" spans="1:3" x14ac:dyDescent="0.25">
      <c r="A1871">
        <v>3460</v>
      </c>
      <c r="B1871" t="s">
        <v>3459</v>
      </c>
      <c r="C1871" s="12">
        <v>19</v>
      </c>
    </row>
    <row r="1872" spans="1:3" x14ac:dyDescent="0.25">
      <c r="A1872">
        <v>3461</v>
      </c>
      <c r="B1872" t="s">
        <v>3460</v>
      </c>
      <c r="C1872" s="12">
        <v>12</v>
      </c>
    </row>
    <row r="1873" spans="1:3" x14ac:dyDescent="0.25">
      <c r="A1873">
        <v>3462</v>
      </c>
      <c r="B1873" t="s">
        <v>3461</v>
      </c>
      <c r="C1873" s="12">
        <v>17</v>
      </c>
    </row>
    <row r="1874" spans="1:3" x14ac:dyDescent="0.25">
      <c r="A1874">
        <v>3463</v>
      </c>
      <c r="B1874" t="s">
        <v>3462</v>
      </c>
      <c r="C1874" s="12">
        <v>114</v>
      </c>
    </row>
    <row r="1875" spans="1:3" x14ac:dyDescent="0.25">
      <c r="A1875">
        <v>3464</v>
      </c>
      <c r="B1875" t="s">
        <v>3463</v>
      </c>
      <c r="C1875" s="12">
        <v>93</v>
      </c>
    </row>
    <row r="1876" spans="1:3" x14ac:dyDescent="0.25">
      <c r="A1876">
        <v>3465</v>
      </c>
      <c r="B1876" t="s">
        <v>3464</v>
      </c>
      <c r="C1876" s="12">
        <v>36</v>
      </c>
    </row>
    <row r="1877" spans="1:3" x14ac:dyDescent="0.25">
      <c r="A1877">
        <v>3466</v>
      </c>
      <c r="B1877" t="s">
        <v>3465</v>
      </c>
      <c r="C1877" s="12">
        <v>61</v>
      </c>
    </row>
    <row r="1878" spans="1:3" x14ac:dyDescent="0.25">
      <c r="A1878">
        <v>3467</v>
      </c>
      <c r="B1878" t="s">
        <v>3466</v>
      </c>
      <c r="C1878" s="12">
        <v>47</v>
      </c>
    </row>
    <row r="1879" spans="1:3" x14ac:dyDescent="0.25">
      <c r="A1879">
        <v>3468</v>
      </c>
      <c r="B1879" t="s">
        <v>3467</v>
      </c>
      <c r="C1879" s="12">
        <v>17</v>
      </c>
    </row>
    <row r="1880" spans="1:3" x14ac:dyDescent="0.25">
      <c r="A1880">
        <v>3469</v>
      </c>
      <c r="B1880" t="s">
        <v>3468</v>
      </c>
      <c r="C1880" s="12">
        <v>63</v>
      </c>
    </row>
    <row r="1881" spans="1:3" x14ac:dyDescent="0.25">
      <c r="A1881">
        <v>3470</v>
      </c>
      <c r="B1881" t="s">
        <v>3469</v>
      </c>
      <c r="C1881" s="12">
        <v>9</v>
      </c>
    </row>
    <row r="1882" spans="1:3" x14ac:dyDescent="0.25">
      <c r="A1882">
        <v>3471</v>
      </c>
      <c r="B1882" t="s">
        <v>3470</v>
      </c>
      <c r="C1882" s="12">
        <v>30</v>
      </c>
    </row>
    <row r="1883" spans="1:3" x14ac:dyDescent="0.25">
      <c r="A1883">
        <v>3472</v>
      </c>
      <c r="B1883" t="s">
        <v>3471</v>
      </c>
      <c r="C1883" s="12">
        <v>23</v>
      </c>
    </row>
    <row r="1884" spans="1:3" x14ac:dyDescent="0.25">
      <c r="A1884">
        <v>3473</v>
      </c>
      <c r="B1884" t="s">
        <v>3472</v>
      </c>
      <c r="C1884" s="12">
        <v>33</v>
      </c>
    </row>
    <row r="1885" spans="1:3" x14ac:dyDescent="0.25">
      <c r="A1885">
        <v>3474</v>
      </c>
      <c r="B1885" t="s">
        <v>3473</v>
      </c>
      <c r="C1885" s="12">
        <v>39</v>
      </c>
    </row>
    <row r="1886" spans="1:3" x14ac:dyDescent="0.25">
      <c r="A1886">
        <v>3475</v>
      </c>
      <c r="B1886" t="s">
        <v>3474</v>
      </c>
      <c r="C1886" s="12">
        <v>17</v>
      </c>
    </row>
    <row r="1887" spans="1:3" x14ac:dyDescent="0.25">
      <c r="A1887">
        <v>3476</v>
      </c>
      <c r="B1887" t="s">
        <v>3475</v>
      </c>
      <c r="C1887" s="12">
        <v>6</v>
      </c>
    </row>
    <row r="1888" spans="1:3" x14ac:dyDescent="0.25">
      <c r="A1888">
        <v>3477</v>
      </c>
      <c r="B1888" t="s">
        <v>3476</v>
      </c>
      <c r="C1888" s="12">
        <v>39</v>
      </c>
    </row>
    <row r="1889" spans="1:3" x14ac:dyDescent="0.25">
      <c r="A1889">
        <v>3478</v>
      </c>
      <c r="B1889" t="s">
        <v>3477</v>
      </c>
      <c r="C1889" s="12">
        <v>57</v>
      </c>
    </row>
    <row r="1890" spans="1:3" x14ac:dyDescent="0.25">
      <c r="A1890">
        <v>3479</v>
      </c>
      <c r="B1890" t="s">
        <v>3478</v>
      </c>
      <c r="C1890" s="12">
        <v>56</v>
      </c>
    </row>
    <row r="1891" spans="1:3" x14ac:dyDescent="0.25">
      <c r="A1891">
        <v>3480</v>
      </c>
      <c r="B1891" t="s">
        <v>3479</v>
      </c>
      <c r="C1891" s="12">
        <v>13</v>
      </c>
    </row>
    <row r="1892" spans="1:3" x14ac:dyDescent="0.25">
      <c r="A1892">
        <v>3481</v>
      </c>
      <c r="B1892" t="s">
        <v>3480</v>
      </c>
      <c r="C1892" s="12">
        <v>95</v>
      </c>
    </row>
    <row r="1893" spans="1:3" x14ac:dyDescent="0.25">
      <c r="A1893">
        <v>3482</v>
      </c>
      <c r="B1893" t="s">
        <v>3481</v>
      </c>
      <c r="C1893" s="12">
        <v>80</v>
      </c>
    </row>
    <row r="1894" spans="1:3" x14ac:dyDescent="0.25">
      <c r="A1894">
        <v>3483</v>
      </c>
      <c r="B1894" t="s">
        <v>3482</v>
      </c>
      <c r="C1894" s="12">
        <v>133</v>
      </c>
    </row>
    <row r="1895" spans="1:3" x14ac:dyDescent="0.25">
      <c r="A1895">
        <v>3484</v>
      </c>
      <c r="B1895" t="s">
        <v>3483</v>
      </c>
      <c r="C1895" s="12">
        <v>44</v>
      </c>
    </row>
    <row r="1896" spans="1:3" x14ac:dyDescent="0.25">
      <c r="A1896">
        <v>3485</v>
      </c>
      <c r="B1896" t="s">
        <v>3484</v>
      </c>
      <c r="C1896" s="12">
        <v>30</v>
      </c>
    </row>
    <row r="1897" spans="1:3" x14ac:dyDescent="0.25">
      <c r="A1897">
        <v>3486</v>
      </c>
      <c r="B1897" t="s">
        <v>3485</v>
      </c>
      <c r="C1897" s="12">
        <v>56</v>
      </c>
    </row>
    <row r="1898" spans="1:3" x14ac:dyDescent="0.25">
      <c r="A1898">
        <v>3487</v>
      </c>
      <c r="B1898" t="s">
        <v>3486</v>
      </c>
      <c r="C1898" s="12">
        <v>66</v>
      </c>
    </row>
    <row r="1899" spans="1:3" x14ac:dyDescent="0.25">
      <c r="A1899">
        <v>3488</v>
      </c>
      <c r="B1899" t="s">
        <v>3487</v>
      </c>
      <c r="C1899" s="12">
        <v>29</v>
      </c>
    </row>
    <row r="1900" spans="1:3" x14ac:dyDescent="0.25">
      <c r="A1900">
        <v>3489</v>
      </c>
      <c r="B1900" t="s">
        <v>3488</v>
      </c>
      <c r="C1900" s="12">
        <v>72</v>
      </c>
    </row>
    <row r="1901" spans="1:3" x14ac:dyDescent="0.25">
      <c r="A1901">
        <v>3490</v>
      </c>
      <c r="B1901" t="s">
        <v>3489</v>
      </c>
      <c r="C1901" s="12">
        <v>27</v>
      </c>
    </row>
    <row r="1902" spans="1:3" x14ac:dyDescent="0.25">
      <c r="A1902">
        <v>3491</v>
      </c>
      <c r="B1902" t="s">
        <v>3490</v>
      </c>
      <c r="C1902" s="12">
        <v>10</v>
      </c>
    </row>
    <row r="1903" spans="1:3" x14ac:dyDescent="0.25">
      <c r="A1903">
        <v>3492</v>
      </c>
      <c r="B1903" t="s">
        <v>3491</v>
      </c>
      <c r="C1903" s="12">
        <v>35</v>
      </c>
    </row>
    <row r="1904" spans="1:3" x14ac:dyDescent="0.25">
      <c r="A1904">
        <v>3493</v>
      </c>
      <c r="B1904" t="s">
        <v>3492</v>
      </c>
      <c r="C1904" s="12">
        <v>29</v>
      </c>
    </row>
    <row r="1905" spans="1:3" x14ac:dyDescent="0.25">
      <c r="A1905">
        <v>3494</v>
      </c>
      <c r="B1905" t="s">
        <v>3493</v>
      </c>
      <c r="C1905" s="12">
        <v>13</v>
      </c>
    </row>
    <row r="1906" spans="1:3" x14ac:dyDescent="0.25">
      <c r="A1906">
        <v>3495</v>
      </c>
      <c r="B1906" t="s">
        <v>3494</v>
      </c>
      <c r="C1906" s="12">
        <v>72</v>
      </c>
    </row>
    <row r="1907" spans="1:3" x14ac:dyDescent="0.25">
      <c r="A1907">
        <v>3496</v>
      </c>
      <c r="B1907" t="s">
        <v>3495</v>
      </c>
      <c r="C1907" s="12">
        <v>78</v>
      </c>
    </row>
    <row r="1908" spans="1:3" x14ac:dyDescent="0.25">
      <c r="A1908">
        <v>3497</v>
      </c>
      <c r="B1908" t="s">
        <v>3496</v>
      </c>
      <c r="C1908" s="12">
        <v>49</v>
      </c>
    </row>
    <row r="1909" spans="1:3" x14ac:dyDescent="0.25">
      <c r="A1909">
        <v>3498</v>
      </c>
      <c r="B1909" t="s">
        <v>3497</v>
      </c>
      <c r="C1909" s="12">
        <v>42</v>
      </c>
    </row>
    <row r="1910" spans="1:3" x14ac:dyDescent="0.25">
      <c r="A1910">
        <v>3499</v>
      </c>
      <c r="B1910" t="s">
        <v>3498</v>
      </c>
      <c r="C1910" s="12">
        <v>35</v>
      </c>
    </row>
    <row r="1911" spans="1:3" x14ac:dyDescent="0.25">
      <c r="A1911">
        <v>3500</v>
      </c>
      <c r="B1911" t="s">
        <v>3499</v>
      </c>
      <c r="C1911" s="12">
        <v>42</v>
      </c>
    </row>
    <row r="1912" spans="1:3" x14ac:dyDescent="0.25">
      <c r="A1912">
        <v>3501</v>
      </c>
      <c r="B1912" t="s">
        <v>3500</v>
      </c>
      <c r="C1912" s="12">
        <v>42</v>
      </c>
    </row>
    <row r="1913" spans="1:3" x14ac:dyDescent="0.25">
      <c r="A1913">
        <v>3502</v>
      </c>
      <c r="B1913" t="s">
        <v>3501</v>
      </c>
      <c r="C1913" s="12">
        <v>31</v>
      </c>
    </row>
    <row r="1914" spans="1:3" x14ac:dyDescent="0.25">
      <c r="A1914">
        <v>3503</v>
      </c>
      <c r="B1914" t="s">
        <v>3502</v>
      </c>
      <c r="C1914" s="12">
        <v>38</v>
      </c>
    </row>
    <row r="1915" spans="1:3" x14ac:dyDescent="0.25">
      <c r="A1915">
        <v>3504</v>
      </c>
      <c r="B1915" t="s">
        <v>3503</v>
      </c>
      <c r="C1915" s="12">
        <v>8</v>
      </c>
    </row>
    <row r="1916" spans="1:3" x14ac:dyDescent="0.25">
      <c r="A1916">
        <v>3505</v>
      </c>
      <c r="B1916" t="s">
        <v>3504</v>
      </c>
      <c r="C1916" s="12">
        <v>39</v>
      </c>
    </row>
    <row r="1917" spans="1:3" x14ac:dyDescent="0.25">
      <c r="A1917">
        <v>3506</v>
      </c>
      <c r="B1917" t="s">
        <v>3505</v>
      </c>
      <c r="C1917" s="12">
        <v>29</v>
      </c>
    </row>
    <row r="1918" spans="1:3" x14ac:dyDescent="0.25">
      <c r="A1918">
        <v>3507</v>
      </c>
      <c r="B1918" t="s">
        <v>3506</v>
      </c>
      <c r="C1918" s="12">
        <v>72</v>
      </c>
    </row>
    <row r="1919" spans="1:3" x14ac:dyDescent="0.25">
      <c r="A1919">
        <v>3508</v>
      </c>
      <c r="B1919" t="s">
        <v>3507</v>
      </c>
      <c r="C1919" s="12">
        <v>15</v>
      </c>
    </row>
    <row r="1920" spans="1:3" x14ac:dyDescent="0.25">
      <c r="A1920">
        <v>3509</v>
      </c>
      <c r="B1920" t="s">
        <v>3508</v>
      </c>
      <c r="C1920" s="12">
        <v>33</v>
      </c>
    </row>
    <row r="1921" spans="1:3" x14ac:dyDescent="0.25">
      <c r="A1921">
        <v>3510</v>
      </c>
      <c r="B1921" t="s">
        <v>3509</v>
      </c>
      <c r="C1921" s="12">
        <v>15</v>
      </c>
    </row>
    <row r="1922" spans="1:3" x14ac:dyDescent="0.25">
      <c r="A1922">
        <v>3511</v>
      </c>
      <c r="B1922" t="s">
        <v>3510</v>
      </c>
      <c r="C1922" s="12">
        <v>19</v>
      </c>
    </row>
    <row r="1923" spans="1:3" x14ac:dyDescent="0.25">
      <c r="A1923">
        <v>3512</v>
      </c>
      <c r="B1923" t="s">
        <v>3511</v>
      </c>
      <c r="C1923" s="12">
        <v>17</v>
      </c>
    </row>
    <row r="1924" spans="1:3" x14ac:dyDescent="0.25">
      <c r="A1924">
        <v>3513</v>
      </c>
      <c r="B1924" t="s">
        <v>3512</v>
      </c>
      <c r="C1924" s="12">
        <v>44</v>
      </c>
    </row>
    <row r="1925" spans="1:3" x14ac:dyDescent="0.25">
      <c r="A1925">
        <v>3514</v>
      </c>
      <c r="B1925" t="s">
        <v>3513</v>
      </c>
      <c r="C1925" s="12">
        <v>10</v>
      </c>
    </row>
    <row r="1926" spans="1:3" x14ac:dyDescent="0.25">
      <c r="A1926">
        <v>3515</v>
      </c>
      <c r="B1926" t="s">
        <v>3514</v>
      </c>
      <c r="C1926" s="12">
        <v>46</v>
      </c>
    </row>
    <row r="1927" spans="1:3" x14ac:dyDescent="0.25">
      <c r="A1927">
        <v>3516</v>
      </c>
      <c r="B1927" t="s">
        <v>3515</v>
      </c>
      <c r="C1927" s="12">
        <v>11</v>
      </c>
    </row>
    <row r="1928" spans="1:3" x14ac:dyDescent="0.25">
      <c r="A1928">
        <v>3517</v>
      </c>
      <c r="B1928" t="s">
        <v>3516</v>
      </c>
      <c r="C1928" s="12">
        <v>13</v>
      </c>
    </row>
    <row r="1929" spans="1:3" x14ac:dyDescent="0.25">
      <c r="A1929">
        <v>3518</v>
      </c>
      <c r="B1929" t="s">
        <v>3517</v>
      </c>
      <c r="C1929" s="12">
        <v>33</v>
      </c>
    </row>
    <row r="1930" spans="1:3" x14ac:dyDescent="0.25">
      <c r="A1930">
        <v>3519</v>
      </c>
      <c r="B1930" t="s">
        <v>3518</v>
      </c>
      <c r="C1930" s="12">
        <v>28</v>
      </c>
    </row>
    <row r="1931" spans="1:3" x14ac:dyDescent="0.25">
      <c r="A1931">
        <v>3520</v>
      </c>
      <c r="B1931" t="s">
        <v>3519</v>
      </c>
      <c r="C1931" s="12">
        <v>21</v>
      </c>
    </row>
    <row r="1932" spans="1:3" x14ac:dyDescent="0.25">
      <c r="A1932">
        <v>3521</v>
      </c>
      <c r="B1932" t="s">
        <v>3520</v>
      </c>
      <c r="C1932" s="12">
        <v>13</v>
      </c>
    </row>
    <row r="1933" spans="1:3" x14ac:dyDescent="0.25">
      <c r="A1933">
        <v>3522</v>
      </c>
      <c r="B1933" t="s">
        <v>3521</v>
      </c>
      <c r="C1933" s="12">
        <v>34</v>
      </c>
    </row>
    <row r="1934" spans="1:3" x14ac:dyDescent="0.25">
      <c r="A1934">
        <v>3523</v>
      </c>
      <c r="B1934" t="s">
        <v>3522</v>
      </c>
      <c r="C1934" s="12">
        <v>80</v>
      </c>
    </row>
    <row r="1935" spans="1:3" x14ac:dyDescent="0.25">
      <c r="A1935">
        <v>3524</v>
      </c>
      <c r="B1935" t="s">
        <v>3523</v>
      </c>
      <c r="C1935" s="12">
        <v>74</v>
      </c>
    </row>
    <row r="1936" spans="1:3" x14ac:dyDescent="0.25">
      <c r="A1936">
        <v>3525</v>
      </c>
      <c r="B1936" t="s">
        <v>3524</v>
      </c>
      <c r="C1936" s="12">
        <v>7</v>
      </c>
    </row>
    <row r="1937" spans="1:3" x14ac:dyDescent="0.25">
      <c r="A1937">
        <v>3526</v>
      </c>
      <c r="B1937" t="s">
        <v>3525</v>
      </c>
      <c r="C1937" s="12">
        <v>34</v>
      </c>
    </row>
    <row r="1938" spans="1:3" x14ac:dyDescent="0.25">
      <c r="A1938">
        <v>3527</v>
      </c>
      <c r="B1938" t="s">
        <v>3526</v>
      </c>
      <c r="C1938" s="12">
        <v>86</v>
      </c>
    </row>
    <row r="1939" spans="1:3" x14ac:dyDescent="0.25">
      <c r="A1939">
        <v>3528</v>
      </c>
      <c r="B1939" t="s">
        <v>3527</v>
      </c>
      <c r="C1939" s="12">
        <v>37</v>
      </c>
    </row>
    <row r="1940" spans="1:3" x14ac:dyDescent="0.25">
      <c r="A1940">
        <v>3529</v>
      </c>
      <c r="B1940" t="s">
        <v>3528</v>
      </c>
      <c r="C1940" s="12">
        <v>18</v>
      </c>
    </row>
    <row r="1941" spans="1:3" x14ac:dyDescent="0.25">
      <c r="A1941">
        <v>3530</v>
      </c>
      <c r="B1941" t="s">
        <v>3529</v>
      </c>
      <c r="C1941" s="12">
        <v>22</v>
      </c>
    </row>
    <row r="1942" spans="1:3" x14ac:dyDescent="0.25">
      <c r="A1942">
        <v>3531</v>
      </c>
      <c r="B1942" t="s">
        <v>3530</v>
      </c>
      <c r="C1942" s="12">
        <v>26</v>
      </c>
    </row>
    <row r="1943" spans="1:3" x14ac:dyDescent="0.25">
      <c r="A1943">
        <v>3532</v>
      </c>
      <c r="B1943" t="s">
        <v>3531</v>
      </c>
      <c r="C1943" s="12">
        <v>27</v>
      </c>
    </row>
    <row r="1944" spans="1:3" x14ac:dyDescent="0.25">
      <c r="A1944">
        <v>3533</v>
      </c>
      <c r="B1944" t="s">
        <v>3532</v>
      </c>
      <c r="C1944" s="12">
        <v>8</v>
      </c>
    </row>
    <row r="1945" spans="1:3" x14ac:dyDescent="0.25">
      <c r="A1945">
        <v>3534</v>
      </c>
      <c r="B1945" t="s">
        <v>3533</v>
      </c>
      <c r="C1945" s="12">
        <v>204</v>
      </c>
    </row>
    <row r="1946" spans="1:3" x14ac:dyDescent="0.25">
      <c r="A1946">
        <v>3535</v>
      </c>
      <c r="B1946" t="s">
        <v>3534</v>
      </c>
      <c r="C1946" s="12">
        <v>46</v>
      </c>
    </row>
    <row r="1947" spans="1:3" x14ac:dyDescent="0.25">
      <c r="A1947">
        <v>3536</v>
      </c>
      <c r="B1947" t="s">
        <v>3535</v>
      </c>
      <c r="C1947" s="12">
        <v>17</v>
      </c>
    </row>
    <row r="1948" spans="1:3" x14ac:dyDescent="0.25">
      <c r="A1948">
        <v>3537</v>
      </c>
      <c r="B1948" t="s">
        <v>3536</v>
      </c>
      <c r="C1948" s="12">
        <v>28</v>
      </c>
    </row>
    <row r="1949" spans="1:3" x14ac:dyDescent="0.25">
      <c r="A1949">
        <v>3538</v>
      </c>
      <c r="B1949" t="s">
        <v>3537</v>
      </c>
      <c r="C1949" s="12">
        <v>83</v>
      </c>
    </row>
    <row r="1950" spans="1:3" x14ac:dyDescent="0.25">
      <c r="A1950">
        <v>3539</v>
      </c>
      <c r="B1950" t="s">
        <v>3538</v>
      </c>
      <c r="C1950" s="12">
        <v>13</v>
      </c>
    </row>
    <row r="1951" spans="1:3" x14ac:dyDescent="0.25">
      <c r="A1951">
        <v>3540</v>
      </c>
      <c r="B1951" t="s">
        <v>3539</v>
      </c>
      <c r="C1951" s="12">
        <v>8</v>
      </c>
    </row>
    <row r="1952" spans="1:3" x14ac:dyDescent="0.25">
      <c r="A1952">
        <v>3541</v>
      </c>
      <c r="B1952" t="s">
        <v>3540</v>
      </c>
      <c r="C1952" s="12">
        <v>32</v>
      </c>
    </row>
    <row r="1953" spans="1:3" x14ac:dyDescent="0.25">
      <c r="A1953">
        <v>3542</v>
      </c>
      <c r="B1953" t="s">
        <v>3541</v>
      </c>
      <c r="C1953" s="12">
        <v>85</v>
      </c>
    </row>
    <row r="1954" spans="1:3" x14ac:dyDescent="0.25">
      <c r="A1954">
        <v>3543</v>
      </c>
      <c r="B1954" t="s">
        <v>3542</v>
      </c>
      <c r="C1954" s="12">
        <v>29</v>
      </c>
    </row>
    <row r="1955" spans="1:3" x14ac:dyDescent="0.25">
      <c r="A1955">
        <v>3544</v>
      </c>
      <c r="B1955" t="s">
        <v>3543</v>
      </c>
      <c r="C1955" s="12">
        <v>24</v>
      </c>
    </row>
    <row r="1956" spans="1:3" x14ac:dyDescent="0.25">
      <c r="A1956">
        <v>3545</v>
      </c>
      <c r="B1956" t="s">
        <v>3544</v>
      </c>
      <c r="C1956" s="12">
        <v>8</v>
      </c>
    </row>
    <row r="1957" spans="1:3" x14ac:dyDescent="0.25">
      <c r="A1957">
        <v>3546</v>
      </c>
      <c r="B1957" t="s">
        <v>3545</v>
      </c>
      <c r="C1957" s="12">
        <v>19</v>
      </c>
    </row>
    <row r="1958" spans="1:3" x14ac:dyDescent="0.25">
      <c r="A1958">
        <v>3547</v>
      </c>
      <c r="B1958" t="s">
        <v>3546</v>
      </c>
      <c r="C1958" s="12">
        <v>336</v>
      </c>
    </row>
    <row r="1959" spans="1:3" x14ac:dyDescent="0.25">
      <c r="A1959">
        <v>3548</v>
      </c>
      <c r="B1959" t="s">
        <v>3547</v>
      </c>
      <c r="C1959" s="12">
        <v>13</v>
      </c>
    </row>
    <row r="1960" spans="1:3" x14ac:dyDescent="0.25">
      <c r="A1960">
        <v>3549</v>
      </c>
      <c r="B1960" t="s">
        <v>3548</v>
      </c>
      <c r="C1960" s="12">
        <v>42</v>
      </c>
    </row>
    <row r="1961" spans="1:3" x14ac:dyDescent="0.25">
      <c r="A1961">
        <v>3550</v>
      </c>
      <c r="B1961" t="s">
        <v>3549</v>
      </c>
      <c r="C1961" s="12">
        <v>64</v>
      </c>
    </row>
    <row r="1962" spans="1:3" x14ac:dyDescent="0.25">
      <c r="A1962">
        <v>3551</v>
      </c>
      <c r="B1962" t="s">
        <v>3550</v>
      </c>
      <c r="C1962" s="12">
        <v>25</v>
      </c>
    </row>
    <row r="1963" spans="1:3" x14ac:dyDescent="0.25">
      <c r="A1963">
        <v>3552</v>
      </c>
      <c r="B1963" t="s">
        <v>3551</v>
      </c>
      <c r="C1963" s="12">
        <v>20</v>
      </c>
    </row>
    <row r="1964" spans="1:3" x14ac:dyDescent="0.25">
      <c r="A1964">
        <v>3553</v>
      </c>
      <c r="B1964" t="s">
        <v>3552</v>
      </c>
      <c r="C1964" s="12">
        <v>104</v>
      </c>
    </row>
    <row r="1965" spans="1:3" x14ac:dyDescent="0.25">
      <c r="A1965">
        <v>3554</v>
      </c>
      <c r="B1965" t="s">
        <v>3553</v>
      </c>
      <c r="C1965" s="12">
        <v>53</v>
      </c>
    </row>
    <row r="1966" spans="1:3" x14ac:dyDescent="0.25">
      <c r="A1966">
        <v>3555</v>
      </c>
      <c r="B1966" t="s">
        <v>3554</v>
      </c>
      <c r="C1966" s="12">
        <v>14</v>
      </c>
    </row>
    <row r="1967" spans="1:3" x14ac:dyDescent="0.25">
      <c r="A1967">
        <v>3556</v>
      </c>
      <c r="B1967" t="s">
        <v>3555</v>
      </c>
      <c r="C1967" s="12">
        <v>20</v>
      </c>
    </row>
    <row r="1968" spans="1:3" x14ac:dyDescent="0.25">
      <c r="A1968">
        <v>3557</v>
      </c>
      <c r="B1968" t="s">
        <v>3556</v>
      </c>
      <c r="C1968" s="12">
        <v>558</v>
      </c>
    </row>
    <row r="1969" spans="1:3" x14ac:dyDescent="0.25">
      <c r="A1969">
        <v>3558</v>
      </c>
      <c r="B1969" t="s">
        <v>3557</v>
      </c>
      <c r="C1969" s="12">
        <v>22</v>
      </c>
    </row>
    <row r="1970" spans="1:3" x14ac:dyDescent="0.25">
      <c r="A1970">
        <v>3559</v>
      </c>
      <c r="B1970" t="s">
        <v>3558</v>
      </c>
      <c r="C1970" s="12">
        <v>24</v>
      </c>
    </row>
    <row r="1971" spans="1:3" x14ac:dyDescent="0.25">
      <c r="A1971">
        <v>3560</v>
      </c>
      <c r="B1971" t="s">
        <v>3559</v>
      </c>
      <c r="C1971" s="12">
        <v>74</v>
      </c>
    </row>
    <row r="1972" spans="1:3" x14ac:dyDescent="0.25">
      <c r="A1972">
        <v>3561</v>
      </c>
      <c r="B1972" t="s">
        <v>3560</v>
      </c>
      <c r="C1972" s="12">
        <v>54</v>
      </c>
    </row>
    <row r="1973" spans="1:3" x14ac:dyDescent="0.25">
      <c r="A1973">
        <v>3562</v>
      </c>
      <c r="B1973" t="s">
        <v>3561</v>
      </c>
      <c r="C1973" s="12">
        <v>31</v>
      </c>
    </row>
    <row r="1974" spans="1:3" x14ac:dyDescent="0.25">
      <c r="A1974">
        <v>3563</v>
      </c>
      <c r="B1974" t="s">
        <v>3562</v>
      </c>
      <c r="C1974" s="12">
        <v>25</v>
      </c>
    </row>
    <row r="1975" spans="1:3" x14ac:dyDescent="0.25">
      <c r="A1975">
        <v>3564</v>
      </c>
      <c r="B1975" t="s">
        <v>3563</v>
      </c>
      <c r="C1975" s="12">
        <v>17</v>
      </c>
    </row>
    <row r="1976" spans="1:3" x14ac:dyDescent="0.25">
      <c r="A1976">
        <v>3565</v>
      </c>
      <c r="B1976" t="s">
        <v>3564</v>
      </c>
      <c r="C1976" s="12">
        <v>12</v>
      </c>
    </row>
    <row r="1977" spans="1:3" x14ac:dyDescent="0.25">
      <c r="A1977">
        <v>3566</v>
      </c>
      <c r="B1977" t="s">
        <v>3565</v>
      </c>
      <c r="C1977" s="12">
        <v>38</v>
      </c>
    </row>
    <row r="1978" spans="1:3" x14ac:dyDescent="0.25">
      <c r="A1978">
        <v>3567</v>
      </c>
      <c r="B1978" t="s">
        <v>3566</v>
      </c>
      <c r="C1978" s="12">
        <v>41</v>
      </c>
    </row>
    <row r="1979" spans="1:3" x14ac:dyDescent="0.25">
      <c r="A1979">
        <v>3568</v>
      </c>
      <c r="B1979" t="s">
        <v>3567</v>
      </c>
      <c r="C1979" s="12">
        <v>19</v>
      </c>
    </row>
    <row r="1980" spans="1:3" x14ac:dyDescent="0.25">
      <c r="A1980">
        <v>3569</v>
      </c>
      <c r="B1980" t="s">
        <v>3568</v>
      </c>
      <c r="C1980" s="12">
        <v>41</v>
      </c>
    </row>
    <row r="1981" spans="1:3" x14ac:dyDescent="0.25">
      <c r="A1981">
        <v>3570</v>
      </c>
      <c r="B1981" t="s">
        <v>3569</v>
      </c>
      <c r="C1981" s="12">
        <v>26</v>
      </c>
    </row>
    <row r="1982" spans="1:3" x14ac:dyDescent="0.25">
      <c r="A1982">
        <v>3571</v>
      </c>
      <c r="B1982" t="s">
        <v>3570</v>
      </c>
      <c r="C1982" s="12">
        <v>25</v>
      </c>
    </row>
    <row r="1983" spans="1:3" x14ac:dyDescent="0.25">
      <c r="A1983">
        <v>3572</v>
      </c>
      <c r="B1983" t="s">
        <v>3571</v>
      </c>
      <c r="C1983" s="12">
        <v>9</v>
      </c>
    </row>
    <row r="1984" spans="1:3" x14ac:dyDescent="0.25">
      <c r="A1984">
        <v>3573</v>
      </c>
      <c r="B1984" t="s">
        <v>3572</v>
      </c>
      <c r="C1984" s="12">
        <v>78</v>
      </c>
    </row>
    <row r="1985" spans="1:3" x14ac:dyDescent="0.25">
      <c r="A1985">
        <v>3574</v>
      </c>
      <c r="B1985" t="s">
        <v>3573</v>
      </c>
      <c r="C1985" s="12">
        <v>45</v>
      </c>
    </row>
    <row r="1986" spans="1:3" x14ac:dyDescent="0.25">
      <c r="A1986">
        <v>3575</v>
      </c>
      <c r="B1986" t="s">
        <v>3574</v>
      </c>
      <c r="C1986" s="12">
        <v>102</v>
      </c>
    </row>
    <row r="1987" spans="1:3" x14ac:dyDescent="0.25">
      <c r="A1987">
        <v>3576</v>
      </c>
      <c r="B1987" t="s">
        <v>3575</v>
      </c>
      <c r="C1987" s="12">
        <v>5</v>
      </c>
    </row>
    <row r="1988" spans="1:3" x14ac:dyDescent="0.25">
      <c r="A1988">
        <v>3577</v>
      </c>
      <c r="B1988" t="s">
        <v>3576</v>
      </c>
      <c r="C1988" s="12">
        <v>27</v>
      </c>
    </row>
    <row r="1989" spans="1:3" x14ac:dyDescent="0.25">
      <c r="A1989">
        <v>3578</v>
      </c>
      <c r="B1989" t="s">
        <v>3577</v>
      </c>
      <c r="C1989" s="12">
        <v>37</v>
      </c>
    </row>
    <row r="1990" spans="1:3" x14ac:dyDescent="0.25">
      <c r="A1990">
        <v>3579</v>
      </c>
      <c r="B1990" t="s">
        <v>3578</v>
      </c>
      <c r="C1990" s="12">
        <v>14</v>
      </c>
    </row>
    <row r="1991" spans="1:3" x14ac:dyDescent="0.25">
      <c r="A1991">
        <v>3580</v>
      </c>
      <c r="B1991" t="s">
        <v>3579</v>
      </c>
      <c r="C1991" s="12">
        <v>27</v>
      </c>
    </row>
    <row r="1992" spans="1:3" x14ac:dyDescent="0.25">
      <c r="A1992">
        <v>3581</v>
      </c>
      <c r="B1992" t="s">
        <v>3580</v>
      </c>
      <c r="C1992" s="12">
        <v>45</v>
      </c>
    </row>
    <row r="1993" spans="1:3" x14ac:dyDescent="0.25">
      <c r="A1993">
        <v>3582</v>
      </c>
      <c r="B1993" t="s">
        <v>3581</v>
      </c>
      <c r="C1993" s="12">
        <v>49</v>
      </c>
    </row>
    <row r="1994" spans="1:3" x14ac:dyDescent="0.25">
      <c r="A1994">
        <v>3583</v>
      </c>
      <c r="B1994" t="s">
        <v>3582</v>
      </c>
      <c r="C1994" s="12">
        <v>24</v>
      </c>
    </row>
    <row r="1995" spans="1:3" x14ac:dyDescent="0.25">
      <c r="A1995">
        <v>3584</v>
      </c>
      <c r="B1995" t="s">
        <v>3583</v>
      </c>
      <c r="C1995" s="12">
        <v>112</v>
      </c>
    </row>
    <row r="1996" spans="1:3" x14ac:dyDescent="0.25">
      <c r="A1996">
        <v>3585</v>
      </c>
      <c r="B1996" t="s">
        <v>3584</v>
      </c>
      <c r="C1996" s="12">
        <v>23</v>
      </c>
    </row>
    <row r="1997" spans="1:3" x14ac:dyDescent="0.25">
      <c r="A1997">
        <v>3586</v>
      </c>
      <c r="B1997" t="s">
        <v>3585</v>
      </c>
      <c r="C1997" s="12">
        <v>54</v>
      </c>
    </row>
    <row r="1998" spans="1:3" x14ac:dyDescent="0.25">
      <c r="A1998">
        <v>3587</v>
      </c>
      <c r="B1998" t="s">
        <v>3586</v>
      </c>
      <c r="C1998" s="12">
        <v>28</v>
      </c>
    </row>
    <row r="1999" spans="1:3" x14ac:dyDescent="0.25">
      <c r="A1999">
        <v>3588</v>
      </c>
      <c r="B1999" t="s">
        <v>3587</v>
      </c>
      <c r="C1999" s="12">
        <v>11</v>
      </c>
    </row>
    <row r="2000" spans="1:3" x14ac:dyDescent="0.25">
      <c r="A2000">
        <v>3589</v>
      </c>
      <c r="B2000" t="s">
        <v>3588</v>
      </c>
      <c r="C2000" s="12">
        <v>62</v>
      </c>
    </row>
    <row r="2001" spans="1:3" x14ac:dyDescent="0.25">
      <c r="A2001">
        <v>3590</v>
      </c>
      <c r="B2001" t="s">
        <v>3589</v>
      </c>
      <c r="C2001" s="12">
        <v>73</v>
      </c>
    </row>
    <row r="2002" spans="1:3" x14ac:dyDescent="0.25">
      <c r="A2002">
        <v>3591</v>
      </c>
      <c r="B2002" t="s">
        <v>3590</v>
      </c>
      <c r="C2002" s="12">
        <v>18</v>
      </c>
    </row>
    <row r="2003" spans="1:3" x14ac:dyDescent="0.25">
      <c r="A2003">
        <v>3592</v>
      </c>
      <c r="B2003" t="s">
        <v>3591</v>
      </c>
      <c r="C2003" s="12">
        <v>35</v>
      </c>
    </row>
    <row r="2004" spans="1:3" x14ac:dyDescent="0.25">
      <c r="A2004">
        <v>3593</v>
      </c>
      <c r="B2004" t="s">
        <v>3592</v>
      </c>
      <c r="C2004" s="12">
        <v>43</v>
      </c>
    </row>
    <row r="2005" spans="1:3" x14ac:dyDescent="0.25">
      <c r="A2005">
        <v>3594</v>
      </c>
      <c r="B2005" t="s">
        <v>3593</v>
      </c>
      <c r="C2005" s="12">
        <v>36</v>
      </c>
    </row>
    <row r="2006" spans="1:3" x14ac:dyDescent="0.25">
      <c r="A2006">
        <v>3595</v>
      </c>
      <c r="B2006" t="s">
        <v>3594</v>
      </c>
      <c r="C2006" s="12">
        <v>62</v>
      </c>
    </row>
    <row r="2007" spans="1:3" x14ac:dyDescent="0.25">
      <c r="A2007">
        <v>3596</v>
      </c>
      <c r="B2007" t="s">
        <v>3595</v>
      </c>
      <c r="C2007" s="12">
        <v>15</v>
      </c>
    </row>
    <row r="2008" spans="1:3" x14ac:dyDescent="0.25">
      <c r="A2008">
        <v>3597</v>
      </c>
      <c r="B2008" t="s">
        <v>3596</v>
      </c>
      <c r="C2008" s="12">
        <v>33</v>
      </c>
    </row>
    <row r="2009" spans="1:3" x14ac:dyDescent="0.25">
      <c r="A2009">
        <v>3598</v>
      </c>
      <c r="B2009" t="s">
        <v>3597</v>
      </c>
      <c r="C2009" s="12">
        <v>27</v>
      </c>
    </row>
    <row r="2010" spans="1:3" x14ac:dyDescent="0.25">
      <c r="A2010">
        <v>3599</v>
      </c>
      <c r="B2010" t="s">
        <v>3598</v>
      </c>
      <c r="C2010" s="12">
        <v>17</v>
      </c>
    </row>
    <row r="2011" spans="1:3" x14ac:dyDescent="0.25">
      <c r="A2011">
        <v>3600</v>
      </c>
      <c r="B2011" t="s">
        <v>3599</v>
      </c>
      <c r="C2011" s="12">
        <v>4</v>
      </c>
    </row>
    <row r="2012" spans="1:3" x14ac:dyDescent="0.25">
      <c r="A2012">
        <v>3601</v>
      </c>
      <c r="B2012" t="s">
        <v>3600</v>
      </c>
      <c r="C2012" s="12">
        <v>53</v>
      </c>
    </row>
    <row r="2013" spans="1:3" x14ac:dyDescent="0.25">
      <c r="A2013">
        <v>3602</v>
      </c>
      <c r="B2013" t="s">
        <v>3601</v>
      </c>
      <c r="C2013" s="12">
        <v>49</v>
      </c>
    </row>
    <row r="2014" spans="1:3" x14ac:dyDescent="0.25">
      <c r="A2014">
        <v>3603</v>
      </c>
      <c r="B2014" t="s">
        <v>3602</v>
      </c>
      <c r="C2014" s="12">
        <v>57</v>
      </c>
    </row>
    <row r="2015" spans="1:3" x14ac:dyDescent="0.25">
      <c r="A2015">
        <v>3604</v>
      </c>
      <c r="B2015" t="s">
        <v>3603</v>
      </c>
      <c r="C2015" s="12">
        <v>69</v>
      </c>
    </row>
    <row r="2016" spans="1:3" x14ac:dyDescent="0.25">
      <c r="A2016">
        <v>3605</v>
      </c>
      <c r="B2016" t="s">
        <v>3604</v>
      </c>
      <c r="C2016" s="12">
        <v>15</v>
      </c>
    </row>
    <row r="2017" spans="1:3" x14ac:dyDescent="0.25">
      <c r="A2017">
        <v>3606</v>
      </c>
      <c r="B2017" t="s">
        <v>3605</v>
      </c>
      <c r="C2017" s="12">
        <v>64</v>
      </c>
    </row>
    <row r="2018" spans="1:3" x14ac:dyDescent="0.25">
      <c r="A2018">
        <v>3607</v>
      </c>
      <c r="B2018" t="s">
        <v>3606</v>
      </c>
      <c r="C2018" s="12">
        <v>20</v>
      </c>
    </row>
    <row r="2019" spans="1:3" x14ac:dyDescent="0.25">
      <c r="A2019">
        <v>3608</v>
      </c>
      <c r="B2019" t="s">
        <v>3607</v>
      </c>
      <c r="C2019" s="12">
        <v>27</v>
      </c>
    </row>
    <row r="2020" spans="1:3" x14ac:dyDescent="0.25">
      <c r="A2020">
        <v>3609</v>
      </c>
      <c r="B2020" t="s">
        <v>3608</v>
      </c>
      <c r="C2020" s="12">
        <v>21</v>
      </c>
    </row>
    <row r="2021" spans="1:3" x14ac:dyDescent="0.25">
      <c r="A2021">
        <v>3610</v>
      </c>
      <c r="B2021" t="s">
        <v>3609</v>
      </c>
      <c r="C2021" s="12">
        <v>31</v>
      </c>
    </row>
    <row r="2022" spans="1:3" x14ac:dyDescent="0.25">
      <c r="A2022">
        <v>3611</v>
      </c>
      <c r="B2022" t="s">
        <v>3610</v>
      </c>
      <c r="C2022" s="12">
        <v>51</v>
      </c>
    </row>
    <row r="2023" spans="1:3" x14ac:dyDescent="0.25">
      <c r="A2023">
        <v>3612</v>
      </c>
      <c r="B2023" t="s">
        <v>3611</v>
      </c>
      <c r="C2023" s="12">
        <v>57</v>
      </c>
    </row>
    <row r="2024" spans="1:3" x14ac:dyDescent="0.25">
      <c r="A2024">
        <v>3613</v>
      </c>
      <c r="B2024" t="s">
        <v>3612</v>
      </c>
      <c r="C2024" s="12">
        <v>20</v>
      </c>
    </row>
    <row r="2025" spans="1:3" x14ac:dyDescent="0.25">
      <c r="A2025">
        <v>3614</v>
      </c>
      <c r="B2025" t="s">
        <v>3439</v>
      </c>
      <c r="C2025" s="12">
        <v>71</v>
      </c>
    </row>
    <row r="2026" spans="1:3" x14ac:dyDescent="0.25">
      <c r="A2026">
        <v>3615</v>
      </c>
      <c r="B2026" t="s">
        <v>3613</v>
      </c>
      <c r="C2026" s="12">
        <v>72</v>
      </c>
    </row>
    <row r="2027" spans="1:3" x14ac:dyDescent="0.25">
      <c r="A2027">
        <v>3616</v>
      </c>
      <c r="B2027" t="s">
        <v>3614</v>
      </c>
      <c r="C2027" s="12">
        <v>45</v>
      </c>
    </row>
    <row r="2028" spans="1:3" x14ac:dyDescent="0.25">
      <c r="A2028">
        <v>3617</v>
      </c>
      <c r="B2028" t="s">
        <v>3615</v>
      </c>
      <c r="C2028" s="12">
        <v>51</v>
      </c>
    </row>
    <row r="2029" spans="1:3" x14ac:dyDescent="0.25">
      <c r="A2029">
        <v>3618</v>
      </c>
      <c r="B2029" t="s">
        <v>3616</v>
      </c>
      <c r="C2029" s="12">
        <v>56</v>
      </c>
    </row>
    <row r="2030" spans="1:3" x14ac:dyDescent="0.25">
      <c r="A2030">
        <v>3619</v>
      </c>
      <c r="B2030" t="s">
        <v>3617</v>
      </c>
      <c r="C2030" s="12">
        <v>17</v>
      </c>
    </row>
    <row r="2031" spans="1:3" x14ac:dyDescent="0.25">
      <c r="A2031">
        <v>3620</v>
      </c>
      <c r="B2031" t="s">
        <v>3618</v>
      </c>
      <c r="C2031" s="12">
        <v>197</v>
      </c>
    </row>
    <row r="2032" spans="1:3" x14ac:dyDescent="0.25">
      <c r="A2032">
        <v>3621</v>
      </c>
      <c r="B2032" t="s">
        <v>3619</v>
      </c>
      <c r="C2032" s="12">
        <v>70</v>
      </c>
    </row>
    <row r="2033" spans="1:3" x14ac:dyDescent="0.25">
      <c r="A2033">
        <v>3622</v>
      </c>
      <c r="B2033" t="s">
        <v>3620</v>
      </c>
      <c r="C2033" s="12">
        <v>21</v>
      </c>
    </row>
    <row r="2034" spans="1:3" x14ac:dyDescent="0.25">
      <c r="A2034">
        <v>3623</v>
      </c>
      <c r="B2034" t="s">
        <v>3621</v>
      </c>
      <c r="C2034" s="12">
        <v>34</v>
      </c>
    </row>
    <row r="2035" spans="1:3" x14ac:dyDescent="0.25">
      <c r="A2035">
        <v>3624</v>
      </c>
      <c r="B2035" t="s">
        <v>3622</v>
      </c>
      <c r="C2035" s="12">
        <v>39</v>
      </c>
    </row>
    <row r="2036" spans="1:3" x14ac:dyDescent="0.25">
      <c r="A2036">
        <v>3625</v>
      </c>
      <c r="B2036" t="s">
        <v>3623</v>
      </c>
      <c r="C2036" s="12">
        <v>78</v>
      </c>
    </row>
    <row r="2037" spans="1:3" x14ac:dyDescent="0.25">
      <c r="A2037">
        <v>3626</v>
      </c>
      <c r="B2037" t="s">
        <v>3624</v>
      </c>
      <c r="C2037" s="12">
        <v>48</v>
      </c>
    </row>
    <row r="2038" spans="1:3" x14ac:dyDescent="0.25">
      <c r="A2038">
        <v>3627</v>
      </c>
      <c r="B2038" t="s">
        <v>3625</v>
      </c>
      <c r="C2038" s="12">
        <v>29</v>
      </c>
    </row>
    <row r="2039" spans="1:3" x14ac:dyDescent="0.25">
      <c r="A2039">
        <v>3648</v>
      </c>
      <c r="B2039" t="s">
        <v>3646</v>
      </c>
      <c r="C2039" s="12">
        <v>73</v>
      </c>
    </row>
    <row r="2040" spans="1:3" x14ac:dyDescent="0.25">
      <c r="A2040">
        <v>3649</v>
      </c>
      <c r="B2040" t="s">
        <v>3647</v>
      </c>
      <c r="C2040" s="12">
        <v>8</v>
      </c>
    </row>
    <row r="2041" spans="1:3" x14ac:dyDescent="0.25">
      <c r="A2041">
        <v>3650</v>
      </c>
      <c r="B2041" t="s">
        <v>3648</v>
      </c>
      <c r="C2041" s="12">
        <v>17</v>
      </c>
    </row>
    <row r="2042" spans="1:3" x14ac:dyDescent="0.25">
      <c r="A2042">
        <v>3651</v>
      </c>
      <c r="B2042" t="s">
        <v>3649</v>
      </c>
      <c r="C2042" s="12">
        <v>9</v>
      </c>
    </row>
    <row r="2043" spans="1:3" x14ac:dyDescent="0.25">
      <c r="A2043">
        <v>3652</v>
      </c>
      <c r="B2043" t="s">
        <v>2867</v>
      </c>
      <c r="C2043" s="12">
        <v>17</v>
      </c>
    </row>
    <row r="2044" spans="1:3" x14ac:dyDescent="0.25">
      <c r="A2044">
        <v>3653</v>
      </c>
      <c r="B2044" t="s">
        <v>3650</v>
      </c>
      <c r="C2044" s="12">
        <v>33</v>
      </c>
    </row>
    <row r="2045" spans="1:3" x14ac:dyDescent="0.25">
      <c r="A2045">
        <v>3654</v>
      </c>
      <c r="B2045" t="s">
        <v>3651</v>
      </c>
      <c r="C2045" s="12">
        <v>38</v>
      </c>
    </row>
    <row r="2046" spans="1:3" x14ac:dyDescent="0.25">
      <c r="A2046">
        <v>3655</v>
      </c>
      <c r="B2046" t="s">
        <v>3652</v>
      </c>
      <c r="C2046" s="12">
        <v>79</v>
      </c>
    </row>
    <row r="2047" spans="1:3" x14ac:dyDescent="0.25">
      <c r="A2047">
        <v>3656</v>
      </c>
      <c r="B2047" t="s">
        <v>3653</v>
      </c>
      <c r="C2047" s="12">
        <v>46</v>
      </c>
    </row>
    <row r="2048" spans="1:3" x14ac:dyDescent="0.25">
      <c r="A2048">
        <v>3657</v>
      </c>
      <c r="B2048" t="s">
        <v>3654</v>
      </c>
      <c r="C2048" s="12">
        <v>20</v>
      </c>
    </row>
    <row r="2049" spans="1:3" x14ac:dyDescent="0.25">
      <c r="A2049">
        <v>3658</v>
      </c>
      <c r="B2049" t="s">
        <v>3655</v>
      </c>
      <c r="C2049" s="12">
        <v>20</v>
      </c>
    </row>
    <row r="2050" spans="1:3" x14ac:dyDescent="0.25">
      <c r="A2050">
        <v>3659</v>
      </c>
      <c r="B2050" t="s">
        <v>3656</v>
      </c>
      <c r="C2050" s="12">
        <v>13</v>
      </c>
    </row>
    <row r="2051" spans="1:3" x14ac:dyDescent="0.25">
      <c r="A2051">
        <v>3660</v>
      </c>
      <c r="B2051" t="s">
        <v>3657</v>
      </c>
      <c r="C2051" s="12">
        <v>22</v>
      </c>
    </row>
    <row r="2052" spans="1:3" x14ac:dyDescent="0.25">
      <c r="A2052">
        <v>3661</v>
      </c>
      <c r="B2052" t="s">
        <v>3658</v>
      </c>
      <c r="C2052" s="12">
        <v>36</v>
      </c>
    </row>
    <row r="2053" spans="1:3" x14ac:dyDescent="0.25">
      <c r="A2053">
        <v>3662</v>
      </c>
      <c r="B2053" t="s">
        <v>3659</v>
      </c>
      <c r="C2053" s="12">
        <v>40</v>
      </c>
    </row>
    <row r="2054" spans="1:3" x14ac:dyDescent="0.25">
      <c r="A2054">
        <v>3663</v>
      </c>
      <c r="B2054" t="s">
        <v>3660</v>
      </c>
      <c r="C2054" s="12">
        <v>9</v>
      </c>
    </row>
    <row r="2055" spans="1:3" x14ac:dyDescent="0.25">
      <c r="A2055">
        <v>3664</v>
      </c>
      <c r="B2055" t="s">
        <v>3661</v>
      </c>
      <c r="C2055" s="12">
        <v>19</v>
      </c>
    </row>
    <row r="2056" spans="1:3" x14ac:dyDescent="0.25">
      <c r="A2056">
        <v>3665</v>
      </c>
      <c r="B2056" t="s">
        <v>3662</v>
      </c>
      <c r="C2056" s="12">
        <v>14</v>
      </c>
    </row>
    <row r="2057" spans="1:3" x14ac:dyDescent="0.25">
      <c r="A2057">
        <v>3666</v>
      </c>
      <c r="B2057" t="s">
        <v>3663</v>
      </c>
      <c r="C2057" s="12">
        <v>38</v>
      </c>
    </row>
    <row r="2058" spans="1:3" x14ac:dyDescent="0.25">
      <c r="A2058">
        <v>3667</v>
      </c>
      <c r="B2058" t="s">
        <v>3664</v>
      </c>
      <c r="C2058" s="12">
        <v>58</v>
      </c>
    </row>
    <row r="2059" spans="1:3" x14ac:dyDescent="0.25">
      <c r="A2059">
        <v>3668</v>
      </c>
      <c r="B2059" t="s">
        <v>3665</v>
      </c>
      <c r="C2059" s="12">
        <v>28</v>
      </c>
    </row>
    <row r="2060" spans="1:3" x14ac:dyDescent="0.25">
      <c r="A2060">
        <v>3669</v>
      </c>
      <c r="B2060" t="s">
        <v>3666</v>
      </c>
      <c r="C2060" s="12">
        <v>17</v>
      </c>
    </row>
    <row r="2061" spans="1:3" x14ac:dyDescent="0.25">
      <c r="A2061">
        <v>3670</v>
      </c>
      <c r="B2061" t="s">
        <v>3667</v>
      </c>
      <c r="C2061" s="12">
        <v>12</v>
      </c>
    </row>
    <row r="2062" spans="1:3" x14ac:dyDescent="0.25">
      <c r="A2062">
        <v>3671</v>
      </c>
      <c r="B2062" t="s">
        <v>3668</v>
      </c>
      <c r="C2062" s="12">
        <v>40</v>
      </c>
    </row>
    <row r="2063" spans="1:3" x14ac:dyDescent="0.25">
      <c r="A2063">
        <v>3672</v>
      </c>
      <c r="B2063" t="s">
        <v>3669</v>
      </c>
      <c r="C2063" s="12">
        <v>57</v>
      </c>
    </row>
    <row r="2064" spans="1:3" x14ac:dyDescent="0.25">
      <c r="A2064">
        <v>3673</v>
      </c>
      <c r="B2064" t="s">
        <v>3670</v>
      </c>
      <c r="C2064" s="12">
        <v>114</v>
      </c>
    </row>
    <row r="2065" spans="1:3" x14ac:dyDescent="0.25">
      <c r="A2065">
        <v>3674</v>
      </c>
      <c r="B2065" t="s">
        <v>3671</v>
      </c>
      <c r="C2065" s="12">
        <v>31</v>
      </c>
    </row>
    <row r="2066" spans="1:3" x14ac:dyDescent="0.25">
      <c r="A2066">
        <v>3675</v>
      </c>
      <c r="B2066" t="s">
        <v>3672</v>
      </c>
      <c r="C2066" s="12">
        <v>3</v>
      </c>
    </row>
    <row r="2067" spans="1:3" x14ac:dyDescent="0.25">
      <c r="A2067">
        <v>3676</v>
      </c>
      <c r="B2067" t="s">
        <v>3673</v>
      </c>
      <c r="C2067" s="12">
        <v>16</v>
      </c>
    </row>
    <row r="2068" spans="1:3" x14ac:dyDescent="0.25">
      <c r="A2068">
        <v>3677</v>
      </c>
      <c r="B2068" t="s">
        <v>3674</v>
      </c>
      <c r="C2068" s="12">
        <v>199</v>
      </c>
    </row>
    <row r="2069" spans="1:3" x14ac:dyDescent="0.25">
      <c r="A2069">
        <v>3678</v>
      </c>
      <c r="B2069" t="s">
        <v>3675</v>
      </c>
      <c r="C2069" s="12">
        <v>31</v>
      </c>
    </row>
    <row r="2070" spans="1:3" x14ac:dyDescent="0.25">
      <c r="A2070">
        <v>3679</v>
      </c>
      <c r="B2070" t="s">
        <v>3676</v>
      </c>
      <c r="C2070" s="12">
        <v>30</v>
      </c>
    </row>
    <row r="2071" spans="1:3" x14ac:dyDescent="0.25">
      <c r="A2071">
        <v>3680</v>
      </c>
      <c r="B2071" t="s">
        <v>3677</v>
      </c>
      <c r="C2071" s="12">
        <v>34</v>
      </c>
    </row>
    <row r="2072" spans="1:3" x14ac:dyDescent="0.25">
      <c r="A2072">
        <v>3681</v>
      </c>
      <c r="B2072" t="s">
        <v>3678</v>
      </c>
      <c r="C2072" s="12">
        <v>18</v>
      </c>
    </row>
    <row r="2073" spans="1:3" x14ac:dyDescent="0.25">
      <c r="A2073">
        <v>3682</v>
      </c>
      <c r="B2073" t="s">
        <v>3679</v>
      </c>
      <c r="C2073" s="12">
        <v>67</v>
      </c>
    </row>
    <row r="2074" spans="1:3" x14ac:dyDescent="0.25">
      <c r="A2074">
        <v>3683</v>
      </c>
      <c r="B2074" t="s">
        <v>3680</v>
      </c>
      <c r="C2074" s="12">
        <v>66</v>
      </c>
    </row>
    <row r="2075" spans="1:3" x14ac:dyDescent="0.25">
      <c r="A2075">
        <v>3684</v>
      </c>
      <c r="B2075" t="s">
        <v>3681</v>
      </c>
      <c r="C2075" s="12">
        <v>23</v>
      </c>
    </row>
    <row r="2076" spans="1:3" x14ac:dyDescent="0.25">
      <c r="A2076">
        <v>3685</v>
      </c>
      <c r="B2076" t="s">
        <v>3682</v>
      </c>
      <c r="C2076" s="12">
        <v>126</v>
      </c>
    </row>
    <row r="2077" spans="1:3" x14ac:dyDescent="0.25">
      <c r="A2077">
        <v>3686</v>
      </c>
      <c r="B2077" t="s">
        <v>3683</v>
      </c>
      <c r="C2077" s="12">
        <v>6</v>
      </c>
    </row>
    <row r="2078" spans="1:3" x14ac:dyDescent="0.25">
      <c r="A2078">
        <v>3687</v>
      </c>
      <c r="B2078" t="s">
        <v>3684</v>
      </c>
      <c r="C2078" s="12">
        <v>25</v>
      </c>
    </row>
    <row r="2079" spans="1:3" x14ac:dyDescent="0.25">
      <c r="A2079">
        <v>3688</v>
      </c>
      <c r="B2079" t="s">
        <v>3685</v>
      </c>
      <c r="C2079" s="12">
        <v>39</v>
      </c>
    </row>
    <row r="2080" spans="1:3" x14ac:dyDescent="0.25">
      <c r="A2080">
        <v>3689</v>
      </c>
      <c r="B2080" t="s">
        <v>3686</v>
      </c>
      <c r="C2080" s="12">
        <v>62</v>
      </c>
    </row>
    <row r="2081" spans="1:3" x14ac:dyDescent="0.25">
      <c r="A2081">
        <v>3690</v>
      </c>
      <c r="B2081" t="s">
        <v>3687</v>
      </c>
      <c r="C2081" s="12">
        <v>31</v>
      </c>
    </row>
    <row r="2082" spans="1:3" x14ac:dyDescent="0.25">
      <c r="A2082">
        <v>3691</v>
      </c>
      <c r="B2082" t="s">
        <v>3688</v>
      </c>
      <c r="C2082" s="12">
        <v>274</v>
      </c>
    </row>
    <row r="2083" spans="1:3" x14ac:dyDescent="0.25">
      <c r="A2083">
        <v>3692</v>
      </c>
      <c r="B2083" t="s">
        <v>3689</v>
      </c>
      <c r="C2083" s="12">
        <v>17</v>
      </c>
    </row>
    <row r="2084" spans="1:3" x14ac:dyDescent="0.25">
      <c r="A2084">
        <v>3693</v>
      </c>
      <c r="B2084" t="s">
        <v>3690</v>
      </c>
      <c r="C2084" s="12">
        <v>14</v>
      </c>
    </row>
    <row r="2085" spans="1:3" x14ac:dyDescent="0.25">
      <c r="A2085">
        <v>3694</v>
      </c>
      <c r="B2085" t="s">
        <v>3691</v>
      </c>
      <c r="C2085" s="12">
        <v>60</v>
      </c>
    </row>
    <row r="2086" spans="1:3" x14ac:dyDescent="0.25">
      <c r="A2086">
        <v>3695</v>
      </c>
      <c r="B2086" t="s">
        <v>3692</v>
      </c>
      <c r="C2086" s="12">
        <v>33</v>
      </c>
    </row>
    <row r="2087" spans="1:3" x14ac:dyDescent="0.25">
      <c r="A2087">
        <v>3696</v>
      </c>
      <c r="B2087" t="s">
        <v>3693</v>
      </c>
      <c r="C2087" s="12">
        <v>78</v>
      </c>
    </row>
    <row r="2088" spans="1:3" x14ac:dyDescent="0.25">
      <c r="A2088">
        <v>3697</v>
      </c>
      <c r="B2088" t="s">
        <v>3694</v>
      </c>
      <c r="C2088" s="12">
        <v>30</v>
      </c>
    </row>
    <row r="2089" spans="1:3" x14ac:dyDescent="0.25">
      <c r="A2089">
        <v>3698</v>
      </c>
      <c r="B2089" t="s">
        <v>3695</v>
      </c>
      <c r="C2089" s="12">
        <v>136</v>
      </c>
    </row>
    <row r="2090" spans="1:3" x14ac:dyDescent="0.25">
      <c r="A2090">
        <v>3699</v>
      </c>
      <c r="B2090" t="s">
        <v>3696</v>
      </c>
      <c r="C2090" s="12">
        <v>40</v>
      </c>
    </row>
    <row r="2091" spans="1:3" x14ac:dyDescent="0.25">
      <c r="A2091">
        <v>3700</v>
      </c>
      <c r="B2091" t="s">
        <v>3697</v>
      </c>
      <c r="C2091" s="12">
        <v>18</v>
      </c>
    </row>
    <row r="2092" spans="1:3" x14ac:dyDescent="0.25">
      <c r="A2092">
        <v>3701</v>
      </c>
      <c r="B2092" t="s">
        <v>3698</v>
      </c>
      <c r="C2092" s="12">
        <v>39</v>
      </c>
    </row>
    <row r="2093" spans="1:3" x14ac:dyDescent="0.25">
      <c r="A2093">
        <v>3702</v>
      </c>
      <c r="B2093" t="s">
        <v>3699</v>
      </c>
      <c r="C2093" s="12">
        <v>21</v>
      </c>
    </row>
    <row r="2094" spans="1:3" x14ac:dyDescent="0.25">
      <c r="A2094">
        <v>3703</v>
      </c>
      <c r="B2094" t="s">
        <v>3700</v>
      </c>
      <c r="C2094" s="12">
        <v>30</v>
      </c>
    </row>
    <row r="2095" spans="1:3" x14ac:dyDescent="0.25">
      <c r="A2095">
        <v>3704</v>
      </c>
      <c r="B2095" t="s">
        <v>3701</v>
      </c>
      <c r="C2095" s="12">
        <v>27</v>
      </c>
    </row>
    <row r="2096" spans="1:3" x14ac:dyDescent="0.25">
      <c r="A2096">
        <v>3705</v>
      </c>
      <c r="B2096" t="s">
        <v>3702</v>
      </c>
      <c r="C2096" s="12">
        <v>35</v>
      </c>
    </row>
    <row r="2097" spans="1:3" x14ac:dyDescent="0.25">
      <c r="A2097">
        <v>3706</v>
      </c>
      <c r="B2097" t="s">
        <v>3703</v>
      </c>
      <c r="C2097" s="12">
        <v>13</v>
      </c>
    </row>
    <row r="2098" spans="1:3" x14ac:dyDescent="0.25">
      <c r="A2098">
        <v>3707</v>
      </c>
      <c r="B2098" t="s">
        <v>3704</v>
      </c>
      <c r="C2098" s="12">
        <v>23</v>
      </c>
    </row>
    <row r="2099" spans="1:3" x14ac:dyDescent="0.25">
      <c r="A2099">
        <v>3708</v>
      </c>
      <c r="B2099" t="s">
        <v>3705</v>
      </c>
      <c r="C2099" s="12">
        <v>39</v>
      </c>
    </row>
    <row r="2100" spans="1:3" x14ac:dyDescent="0.25">
      <c r="A2100">
        <v>3709</v>
      </c>
      <c r="B2100" t="s">
        <v>3706</v>
      </c>
      <c r="C2100" s="12">
        <v>35</v>
      </c>
    </row>
    <row r="2101" spans="1:3" x14ac:dyDescent="0.25">
      <c r="A2101">
        <v>3710</v>
      </c>
      <c r="B2101" t="s">
        <v>3707</v>
      </c>
      <c r="C2101" s="12">
        <v>27</v>
      </c>
    </row>
    <row r="2102" spans="1:3" x14ac:dyDescent="0.25">
      <c r="A2102">
        <v>3711</v>
      </c>
      <c r="B2102" t="s">
        <v>3708</v>
      </c>
      <c r="C2102" s="12">
        <v>21</v>
      </c>
    </row>
    <row r="2103" spans="1:3" x14ac:dyDescent="0.25">
      <c r="A2103">
        <v>3712</v>
      </c>
      <c r="B2103" t="s">
        <v>3709</v>
      </c>
      <c r="C2103" s="12">
        <v>104</v>
      </c>
    </row>
    <row r="2104" spans="1:3" x14ac:dyDescent="0.25">
      <c r="A2104">
        <v>3713</v>
      </c>
      <c r="B2104" t="s">
        <v>3710</v>
      </c>
      <c r="C2104" s="12">
        <v>19</v>
      </c>
    </row>
    <row r="2105" spans="1:3" x14ac:dyDescent="0.25">
      <c r="A2105">
        <v>3714</v>
      </c>
      <c r="B2105" t="s">
        <v>3711</v>
      </c>
      <c r="C2105" s="12">
        <v>97</v>
      </c>
    </row>
    <row r="2106" spans="1:3" x14ac:dyDescent="0.25">
      <c r="A2106">
        <v>3715</v>
      </c>
      <c r="B2106" t="s">
        <v>3712</v>
      </c>
      <c r="C2106" s="12">
        <v>27</v>
      </c>
    </row>
    <row r="2107" spans="1:3" x14ac:dyDescent="0.25">
      <c r="A2107">
        <v>3716</v>
      </c>
      <c r="B2107" t="s">
        <v>3713</v>
      </c>
      <c r="C2107" s="12">
        <v>24</v>
      </c>
    </row>
    <row r="2108" spans="1:3" x14ac:dyDescent="0.25">
      <c r="A2108">
        <v>3717</v>
      </c>
      <c r="B2108" t="s">
        <v>3714</v>
      </c>
      <c r="C2108" s="12">
        <v>13</v>
      </c>
    </row>
    <row r="2109" spans="1:3" x14ac:dyDescent="0.25">
      <c r="A2109">
        <v>3718</v>
      </c>
      <c r="B2109" t="s">
        <v>3715</v>
      </c>
      <c r="C2109" s="12">
        <v>46</v>
      </c>
    </row>
    <row r="2110" spans="1:3" x14ac:dyDescent="0.25">
      <c r="A2110">
        <v>3719</v>
      </c>
      <c r="B2110" t="s">
        <v>3716</v>
      </c>
      <c r="C2110" s="12">
        <v>4</v>
      </c>
    </row>
    <row r="2111" spans="1:3" x14ac:dyDescent="0.25">
      <c r="A2111">
        <v>3720</v>
      </c>
      <c r="B2111" t="s">
        <v>3717</v>
      </c>
      <c r="C2111" s="12">
        <v>40</v>
      </c>
    </row>
    <row r="2112" spans="1:3" x14ac:dyDescent="0.25">
      <c r="A2112">
        <v>3721</v>
      </c>
      <c r="B2112" t="s">
        <v>3718</v>
      </c>
      <c r="C2112" s="12">
        <v>44</v>
      </c>
    </row>
    <row r="2113" spans="1:3" x14ac:dyDescent="0.25">
      <c r="A2113">
        <v>3722</v>
      </c>
      <c r="B2113" t="s">
        <v>3719</v>
      </c>
      <c r="C2113" s="12">
        <v>35</v>
      </c>
    </row>
    <row r="2114" spans="1:3" x14ac:dyDescent="0.25">
      <c r="A2114">
        <v>3723</v>
      </c>
      <c r="B2114" t="s">
        <v>3720</v>
      </c>
      <c r="C2114" s="12">
        <v>63</v>
      </c>
    </row>
    <row r="2115" spans="1:3" x14ac:dyDescent="0.25">
      <c r="A2115">
        <v>3724</v>
      </c>
      <c r="B2115" t="s">
        <v>3721</v>
      </c>
      <c r="C2115" s="12">
        <v>89</v>
      </c>
    </row>
    <row r="2116" spans="1:3" x14ac:dyDescent="0.25">
      <c r="A2116">
        <v>3725</v>
      </c>
      <c r="B2116" t="s">
        <v>3722</v>
      </c>
      <c r="C2116" s="12">
        <v>15</v>
      </c>
    </row>
    <row r="2117" spans="1:3" x14ac:dyDescent="0.25">
      <c r="A2117">
        <v>3726</v>
      </c>
      <c r="B2117" t="s">
        <v>3723</v>
      </c>
      <c r="C2117" s="12">
        <v>46</v>
      </c>
    </row>
    <row r="2118" spans="1:3" x14ac:dyDescent="0.25">
      <c r="A2118">
        <v>3727</v>
      </c>
      <c r="B2118" t="s">
        <v>3724</v>
      </c>
      <c r="C2118" s="12">
        <v>33</v>
      </c>
    </row>
    <row r="2119" spans="1:3" x14ac:dyDescent="0.25">
      <c r="A2119">
        <v>3748</v>
      </c>
      <c r="B2119" t="s">
        <v>3745</v>
      </c>
      <c r="C2119" s="12">
        <v>52</v>
      </c>
    </row>
    <row r="2120" spans="1:3" x14ac:dyDescent="0.25">
      <c r="A2120">
        <v>3749</v>
      </c>
      <c r="B2120" t="s">
        <v>3746</v>
      </c>
      <c r="C2120" s="12">
        <v>7</v>
      </c>
    </row>
    <row r="2121" spans="1:3" x14ac:dyDescent="0.25">
      <c r="A2121">
        <v>3750</v>
      </c>
      <c r="B2121" t="s">
        <v>3747</v>
      </c>
      <c r="C2121" s="12">
        <v>28</v>
      </c>
    </row>
    <row r="2122" spans="1:3" x14ac:dyDescent="0.25">
      <c r="A2122">
        <v>3751</v>
      </c>
      <c r="B2122" t="s">
        <v>3748</v>
      </c>
      <c r="C2122" s="12">
        <v>11</v>
      </c>
    </row>
    <row r="2123" spans="1:3" x14ac:dyDescent="0.25">
      <c r="A2123">
        <v>3752</v>
      </c>
      <c r="B2123" t="s">
        <v>3749</v>
      </c>
      <c r="C2123" s="12">
        <v>15</v>
      </c>
    </row>
    <row r="2124" spans="1:3" x14ac:dyDescent="0.25">
      <c r="A2124">
        <v>3753</v>
      </c>
      <c r="B2124" t="s">
        <v>3750</v>
      </c>
      <c r="C2124" s="12">
        <v>30</v>
      </c>
    </row>
    <row r="2125" spans="1:3" x14ac:dyDescent="0.25">
      <c r="A2125">
        <v>3754</v>
      </c>
      <c r="B2125" t="s">
        <v>3751</v>
      </c>
      <c r="C2125" s="12">
        <v>27</v>
      </c>
    </row>
    <row r="2126" spans="1:3" x14ac:dyDescent="0.25">
      <c r="A2126">
        <v>3755</v>
      </c>
      <c r="B2126" t="s">
        <v>3752</v>
      </c>
      <c r="C2126" s="12">
        <v>28</v>
      </c>
    </row>
    <row r="2127" spans="1:3" x14ac:dyDescent="0.25">
      <c r="A2127">
        <v>3756</v>
      </c>
      <c r="B2127" t="s">
        <v>3753</v>
      </c>
      <c r="C2127" s="12">
        <v>17</v>
      </c>
    </row>
    <row r="2128" spans="1:3" x14ac:dyDescent="0.25">
      <c r="A2128">
        <v>3757</v>
      </c>
      <c r="B2128" t="s">
        <v>3754</v>
      </c>
      <c r="C2128" s="12">
        <v>50</v>
      </c>
    </row>
    <row r="2129" spans="1:3" x14ac:dyDescent="0.25">
      <c r="A2129">
        <v>3758</v>
      </c>
      <c r="B2129" t="s">
        <v>3755</v>
      </c>
      <c r="C2129" s="12">
        <v>26</v>
      </c>
    </row>
    <row r="2130" spans="1:3" x14ac:dyDescent="0.25">
      <c r="A2130">
        <v>3759</v>
      </c>
      <c r="B2130" t="s">
        <v>3756</v>
      </c>
      <c r="C2130" s="12">
        <v>88</v>
      </c>
    </row>
    <row r="2131" spans="1:3" x14ac:dyDescent="0.25">
      <c r="A2131">
        <v>3760</v>
      </c>
      <c r="B2131" t="s">
        <v>3757</v>
      </c>
      <c r="C2131" s="12">
        <v>91</v>
      </c>
    </row>
    <row r="2132" spans="1:3" x14ac:dyDescent="0.25">
      <c r="A2132">
        <v>3761</v>
      </c>
      <c r="B2132" t="s">
        <v>3758</v>
      </c>
      <c r="C2132" s="12">
        <v>3</v>
      </c>
    </row>
    <row r="2133" spans="1:3" x14ac:dyDescent="0.25">
      <c r="A2133">
        <v>3762</v>
      </c>
      <c r="B2133" t="s">
        <v>3759</v>
      </c>
      <c r="C2133" s="12">
        <v>28</v>
      </c>
    </row>
    <row r="2134" spans="1:3" x14ac:dyDescent="0.25">
      <c r="A2134">
        <v>3763</v>
      </c>
      <c r="B2134" t="s">
        <v>3760</v>
      </c>
      <c r="C2134" s="12">
        <v>77</v>
      </c>
    </row>
    <row r="2135" spans="1:3" x14ac:dyDescent="0.25">
      <c r="A2135">
        <v>3764</v>
      </c>
      <c r="B2135" t="s">
        <v>3761</v>
      </c>
      <c r="C2135" s="12">
        <v>27</v>
      </c>
    </row>
    <row r="2136" spans="1:3" x14ac:dyDescent="0.25">
      <c r="A2136">
        <v>3765</v>
      </c>
      <c r="B2136" t="s">
        <v>3762</v>
      </c>
      <c r="C2136" s="12">
        <v>107</v>
      </c>
    </row>
    <row r="2137" spans="1:3" x14ac:dyDescent="0.25">
      <c r="A2137">
        <v>3766</v>
      </c>
      <c r="B2137" t="s">
        <v>3763</v>
      </c>
      <c r="C2137" s="12">
        <v>96</v>
      </c>
    </row>
    <row r="2138" spans="1:3" x14ac:dyDescent="0.25">
      <c r="A2138">
        <v>3767</v>
      </c>
      <c r="B2138" t="s">
        <v>3764</v>
      </c>
      <c r="C2138" s="12">
        <v>56</v>
      </c>
    </row>
    <row r="2139" spans="1:3" x14ac:dyDescent="0.25">
      <c r="A2139">
        <v>3768</v>
      </c>
      <c r="B2139" t="s">
        <v>3765</v>
      </c>
      <c r="C2139" s="12">
        <v>58</v>
      </c>
    </row>
    <row r="2140" spans="1:3" x14ac:dyDescent="0.25">
      <c r="A2140">
        <v>3769</v>
      </c>
      <c r="B2140" t="s">
        <v>3766</v>
      </c>
      <c r="C2140" s="12">
        <v>15</v>
      </c>
    </row>
    <row r="2141" spans="1:3" x14ac:dyDescent="0.25">
      <c r="A2141">
        <v>3770</v>
      </c>
      <c r="B2141" t="s">
        <v>3767</v>
      </c>
      <c r="C2141" s="12">
        <v>20</v>
      </c>
    </row>
    <row r="2142" spans="1:3" x14ac:dyDescent="0.25">
      <c r="A2142">
        <v>3771</v>
      </c>
      <c r="B2142" t="s">
        <v>3768</v>
      </c>
      <c r="C2142" s="12">
        <v>38</v>
      </c>
    </row>
    <row r="2143" spans="1:3" x14ac:dyDescent="0.25">
      <c r="A2143">
        <v>3772</v>
      </c>
      <c r="B2143" t="s">
        <v>3769</v>
      </c>
      <c r="C2143" s="12">
        <v>33</v>
      </c>
    </row>
    <row r="2144" spans="1:3" x14ac:dyDescent="0.25">
      <c r="A2144">
        <v>3773</v>
      </c>
      <c r="B2144" t="s">
        <v>3770</v>
      </c>
      <c r="C2144" s="12">
        <v>57</v>
      </c>
    </row>
    <row r="2145" spans="1:3" x14ac:dyDescent="0.25">
      <c r="A2145">
        <v>3774</v>
      </c>
      <c r="B2145" t="s">
        <v>3771</v>
      </c>
      <c r="C2145" s="12">
        <v>25</v>
      </c>
    </row>
    <row r="2146" spans="1:3" x14ac:dyDescent="0.25">
      <c r="A2146">
        <v>3775</v>
      </c>
      <c r="B2146" t="s">
        <v>3772</v>
      </c>
      <c r="C2146" s="12">
        <v>14</v>
      </c>
    </row>
    <row r="2147" spans="1:3" x14ac:dyDescent="0.25">
      <c r="A2147">
        <v>3776</v>
      </c>
      <c r="B2147" t="s">
        <v>3773</v>
      </c>
      <c r="C2147" s="12">
        <v>94</v>
      </c>
    </row>
    <row r="2148" spans="1:3" x14ac:dyDescent="0.25">
      <c r="A2148">
        <v>3777</v>
      </c>
      <c r="B2148" t="s">
        <v>3774</v>
      </c>
      <c r="C2148" s="12">
        <v>59</v>
      </c>
    </row>
    <row r="2149" spans="1:3" x14ac:dyDescent="0.25">
      <c r="A2149">
        <v>3778</v>
      </c>
      <c r="B2149" t="s">
        <v>3775</v>
      </c>
      <c r="C2149" s="12">
        <v>36</v>
      </c>
    </row>
    <row r="2150" spans="1:3" x14ac:dyDescent="0.25">
      <c r="A2150">
        <v>3779</v>
      </c>
      <c r="B2150" t="s">
        <v>3776</v>
      </c>
      <c r="C2150" s="12">
        <v>115</v>
      </c>
    </row>
    <row r="2151" spans="1:3" x14ac:dyDescent="0.25">
      <c r="A2151">
        <v>3780</v>
      </c>
      <c r="B2151" t="s">
        <v>3777</v>
      </c>
      <c r="C2151" s="12">
        <v>30</v>
      </c>
    </row>
    <row r="2152" spans="1:3" x14ac:dyDescent="0.25">
      <c r="A2152">
        <v>3781</v>
      </c>
      <c r="B2152" t="s">
        <v>3778</v>
      </c>
      <c r="C2152" s="12">
        <v>52</v>
      </c>
    </row>
    <row r="2153" spans="1:3" x14ac:dyDescent="0.25">
      <c r="A2153">
        <v>3782</v>
      </c>
      <c r="B2153" t="s">
        <v>3779</v>
      </c>
      <c r="C2153" s="12">
        <v>27</v>
      </c>
    </row>
    <row r="2154" spans="1:3" x14ac:dyDescent="0.25">
      <c r="A2154">
        <v>3783</v>
      </c>
      <c r="B2154" t="s">
        <v>3780</v>
      </c>
      <c r="C2154" s="12">
        <v>24</v>
      </c>
    </row>
    <row r="2155" spans="1:3" x14ac:dyDescent="0.25">
      <c r="A2155">
        <v>3784</v>
      </c>
      <c r="B2155" t="s">
        <v>3781</v>
      </c>
      <c r="C2155" s="12">
        <v>10</v>
      </c>
    </row>
    <row r="2156" spans="1:3" x14ac:dyDescent="0.25">
      <c r="A2156">
        <v>3785</v>
      </c>
      <c r="B2156" t="s">
        <v>3782</v>
      </c>
      <c r="C2156" s="12">
        <v>30</v>
      </c>
    </row>
    <row r="2157" spans="1:3" x14ac:dyDescent="0.25">
      <c r="A2157">
        <v>3786</v>
      </c>
      <c r="B2157" t="s">
        <v>3783</v>
      </c>
      <c r="C2157" s="12">
        <v>71</v>
      </c>
    </row>
    <row r="2158" spans="1:3" x14ac:dyDescent="0.25">
      <c r="A2158">
        <v>3787</v>
      </c>
      <c r="B2158" t="s">
        <v>3784</v>
      </c>
      <c r="C2158" s="12">
        <v>10</v>
      </c>
    </row>
    <row r="2159" spans="1:3" x14ac:dyDescent="0.25">
      <c r="A2159">
        <v>3808</v>
      </c>
      <c r="B2159" t="s">
        <v>3805</v>
      </c>
      <c r="C2159" s="12">
        <v>24</v>
      </c>
    </row>
    <row r="2160" spans="1:3" x14ac:dyDescent="0.25">
      <c r="A2160">
        <v>3809</v>
      </c>
      <c r="B2160" t="s">
        <v>3806</v>
      </c>
      <c r="C2160" s="12">
        <v>38</v>
      </c>
    </row>
    <row r="2161" spans="1:3" x14ac:dyDescent="0.25">
      <c r="A2161">
        <v>3810</v>
      </c>
      <c r="B2161" t="s">
        <v>3807</v>
      </c>
      <c r="C2161" s="12">
        <v>26</v>
      </c>
    </row>
    <row r="2162" spans="1:3" x14ac:dyDescent="0.25">
      <c r="A2162">
        <v>3811</v>
      </c>
      <c r="B2162" t="s">
        <v>3808</v>
      </c>
      <c r="C2162" s="12">
        <v>19</v>
      </c>
    </row>
    <row r="2163" spans="1:3" x14ac:dyDescent="0.25">
      <c r="A2163">
        <v>3812</v>
      </c>
      <c r="B2163" t="s">
        <v>3809</v>
      </c>
      <c r="C2163" s="12">
        <v>11</v>
      </c>
    </row>
    <row r="2164" spans="1:3" x14ac:dyDescent="0.25">
      <c r="A2164">
        <v>3813</v>
      </c>
      <c r="B2164" t="s">
        <v>3810</v>
      </c>
      <c r="C2164" s="12">
        <v>27</v>
      </c>
    </row>
    <row r="2165" spans="1:3" x14ac:dyDescent="0.25">
      <c r="A2165">
        <v>3814</v>
      </c>
      <c r="B2165" t="s">
        <v>3811</v>
      </c>
      <c r="C2165" s="12">
        <v>34</v>
      </c>
    </row>
    <row r="2166" spans="1:3" x14ac:dyDescent="0.25">
      <c r="A2166">
        <v>3815</v>
      </c>
      <c r="B2166" t="s">
        <v>3812</v>
      </c>
      <c r="C2166" s="12">
        <v>20</v>
      </c>
    </row>
    <row r="2167" spans="1:3" x14ac:dyDescent="0.25">
      <c r="A2167">
        <v>3816</v>
      </c>
      <c r="B2167" t="s">
        <v>3813</v>
      </c>
      <c r="C2167" s="12">
        <v>37</v>
      </c>
    </row>
    <row r="2168" spans="1:3" x14ac:dyDescent="0.25">
      <c r="A2168">
        <v>3817</v>
      </c>
      <c r="B2168" t="s">
        <v>3814</v>
      </c>
      <c r="C2168" s="12">
        <v>20</v>
      </c>
    </row>
    <row r="2169" spans="1:3" x14ac:dyDescent="0.25">
      <c r="A2169">
        <v>3818</v>
      </c>
      <c r="B2169" t="s">
        <v>3815</v>
      </c>
      <c r="C2169" s="12">
        <v>10</v>
      </c>
    </row>
    <row r="2170" spans="1:3" x14ac:dyDescent="0.25">
      <c r="A2170">
        <v>3819</v>
      </c>
      <c r="B2170" t="s">
        <v>3816</v>
      </c>
      <c r="C2170" s="12">
        <v>26</v>
      </c>
    </row>
    <row r="2171" spans="1:3" x14ac:dyDescent="0.25">
      <c r="A2171">
        <v>3820</v>
      </c>
      <c r="B2171" t="s">
        <v>3817</v>
      </c>
      <c r="C2171" s="12">
        <v>20</v>
      </c>
    </row>
    <row r="2172" spans="1:3" x14ac:dyDescent="0.25">
      <c r="A2172">
        <v>3821</v>
      </c>
      <c r="B2172" t="s">
        <v>3818</v>
      </c>
      <c r="C2172" s="12">
        <v>46</v>
      </c>
    </row>
    <row r="2173" spans="1:3" x14ac:dyDescent="0.25">
      <c r="A2173">
        <v>3822</v>
      </c>
      <c r="B2173" t="s">
        <v>3819</v>
      </c>
      <c r="C2173" s="12">
        <v>76</v>
      </c>
    </row>
    <row r="2174" spans="1:3" x14ac:dyDescent="0.25">
      <c r="A2174">
        <v>3823</v>
      </c>
      <c r="B2174" t="s">
        <v>3820</v>
      </c>
      <c r="C2174" s="12">
        <v>41</v>
      </c>
    </row>
    <row r="2175" spans="1:3" x14ac:dyDescent="0.25">
      <c r="A2175">
        <v>3824</v>
      </c>
      <c r="B2175" t="s">
        <v>3821</v>
      </c>
      <c r="C2175" s="12">
        <v>7</v>
      </c>
    </row>
    <row r="2176" spans="1:3" x14ac:dyDescent="0.25">
      <c r="A2176">
        <v>3825</v>
      </c>
      <c r="B2176" t="s">
        <v>3822</v>
      </c>
      <c r="C2176" s="12">
        <v>49</v>
      </c>
    </row>
    <row r="2177" spans="1:3" x14ac:dyDescent="0.25">
      <c r="A2177">
        <v>3826</v>
      </c>
      <c r="B2177" t="s">
        <v>3823</v>
      </c>
      <c r="C2177" s="12">
        <v>26</v>
      </c>
    </row>
    <row r="2178" spans="1:3" x14ac:dyDescent="0.25">
      <c r="A2178">
        <v>3827</v>
      </c>
      <c r="B2178" t="s">
        <v>3824</v>
      </c>
      <c r="C2178" s="12">
        <v>65</v>
      </c>
    </row>
    <row r="2179" spans="1:3" x14ac:dyDescent="0.25">
      <c r="A2179">
        <v>3828</v>
      </c>
      <c r="B2179" t="s">
        <v>3825</v>
      </c>
      <c r="C2179" s="12">
        <v>28</v>
      </c>
    </row>
    <row r="2180" spans="1:3" x14ac:dyDescent="0.25">
      <c r="A2180">
        <v>3829</v>
      </c>
      <c r="B2180" t="s">
        <v>3826</v>
      </c>
      <c r="C2180" s="12">
        <v>8</v>
      </c>
    </row>
    <row r="2181" spans="1:3" x14ac:dyDescent="0.25">
      <c r="A2181">
        <v>3830</v>
      </c>
      <c r="B2181" t="s">
        <v>3827</v>
      </c>
      <c r="C2181" s="12">
        <v>3</v>
      </c>
    </row>
    <row r="2182" spans="1:3" x14ac:dyDescent="0.25">
      <c r="A2182">
        <v>3831</v>
      </c>
      <c r="B2182" t="s">
        <v>3828</v>
      </c>
      <c r="C2182" s="12">
        <v>9</v>
      </c>
    </row>
    <row r="2183" spans="1:3" x14ac:dyDescent="0.25">
      <c r="A2183">
        <v>3832</v>
      </c>
      <c r="B2183" t="s">
        <v>3829</v>
      </c>
      <c r="C2183" s="12">
        <v>9</v>
      </c>
    </row>
    <row r="2184" spans="1:3" x14ac:dyDescent="0.25">
      <c r="A2184">
        <v>3833</v>
      </c>
      <c r="B2184" t="s">
        <v>3830</v>
      </c>
      <c r="C2184" s="12">
        <v>20</v>
      </c>
    </row>
    <row r="2185" spans="1:3" x14ac:dyDescent="0.25">
      <c r="A2185">
        <v>3834</v>
      </c>
      <c r="B2185" t="s">
        <v>3831</v>
      </c>
      <c r="C2185" s="12">
        <v>57</v>
      </c>
    </row>
    <row r="2186" spans="1:3" x14ac:dyDescent="0.25">
      <c r="A2186">
        <v>3835</v>
      </c>
      <c r="B2186" t="s">
        <v>3832</v>
      </c>
      <c r="C2186" s="12">
        <v>8</v>
      </c>
    </row>
    <row r="2187" spans="1:3" x14ac:dyDescent="0.25">
      <c r="A2187">
        <v>3836</v>
      </c>
      <c r="B2187" t="s">
        <v>3833</v>
      </c>
      <c r="C2187" s="12">
        <v>14</v>
      </c>
    </row>
    <row r="2188" spans="1:3" x14ac:dyDescent="0.25">
      <c r="A2188">
        <v>3837</v>
      </c>
      <c r="B2188" t="s">
        <v>3834</v>
      </c>
      <c r="C2188" s="12">
        <v>17</v>
      </c>
    </row>
    <row r="2189" spans="1:3" x14ac:dyDescent="0.25">
      <c r="A2189">
        <v>3838</v>
      </c>
      <c r="B2189" t="s">
        <v>3835</v>
      </c>
      <c r="C2189" s="12">
        <v>100</v>
      </c>
    </row>
    <row r="2190" spans="1:3" x14ac:dyDescent="0.25">
      <c r="A2190">
        <v>3839</v>
      </c>
      <c r="B2190" t="s">
        <v>3836</v>
      </c>
      <c r="C2190" s="12">
        <v>32</v>
      </c>
    </row>
    <row r="2191" spans="1:3" x14ac:dyDescent="0.25">
      <c r="A2191">
        <v>3840</v>
      </c>
      <c r="B2191" t="s">
        <v>3837</v>
      </c>
      <c r="C2191" s="12">
        <v>3</v>
      </c>
    </row>
    <row r="2192" spans="1:3" x14ac:dyDescent="0.25">
      <c r="A2192" t="s">
        <v>8318</v>
      </c>
      <c r="C2192" s="12">
        <v>424819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BB1C-93D8-4A20-B640-4291245C3676}">
  <dimension ref="A1:K1537"/>
  <sheetViews>
    <sheetView topLeftCell="B1" workbookViewId="0">
      <selection activeCell="D49" sqref="D49"/>
    </sheetView>
  </sheetViews>
  <sheetFormatPr defaultRowHeight="15" x14ac:dyDescent="0.25"/>
  <cols>
    <col min="1" max="1" width="23.42578125" bestFit="1" customWidth="1"/>
    <col min="2" max="2" width="77.5703125" bestFit="1" customWidth="1"/>
    <col min="3" max="3" width="7.7109375" bestFit="1" customWidth="1"/>
    <col min="4" max="5" width="11.28515625" bestFit="1" customWidth="1"/>
    <col min="6" max="6" width="45.5703125" bestFit="1" customWidth="1"/>
    <col min="7" max="7" width="19.140625" bestFit="1" customWidth="1"/>
    <col min="8" max="8" width="20.5703125" bestFit="1" customWidth="1"/>
    <col min="9" max="9" width="14.140625" bestFit="1" customWidth="1"/>
    <col min="10" max="10" width="25.7109375" bestFit="1" customWidth="1"/>
    <col min="11" max="11" width="19.140625" bestFit="1" customWidth="1"/>
  </cols>
  <sheetData>
    <row r="1" spans="1:11" x14ac:dyDescent="0.25">
      <c r="A1" s="10" t="s">
        <v>8402</v>
      </c>
      <c r="B1" t="s">
        <v>8321</v>
      </c>
    </row>
    <row r="2" spans="1:11" x14ac:dyDescent="0.25">
      <c r="A2" s="10" t="s">
        <v>8363</v>
      </c>
      <c r="B2" t="s">
        <v>8321</v>
      </c>
    </row>
    <row r="3" spans="1:11" x14ac:dyDescent="0.25">
      <c r="A3" s="10" t="s">
        <v>8223</v>
      </c>
      <c r="B3" t="s">
        <v>8321</v>
      </c>
    </row>
    <row r="5" spans="1:11" x14ac:dyDescent="0.25">
      <c r="A5" s="10" t="s">
        <v>8401</v>
      </c>
      <c r="C5" s="10" t="s">
        <v>8218</v>
      </c>
    </row>
    <row r="6" spans="1:11" x14ac:dyDescent="0.25">
      <c r="A6" s="10" t="s">
        <v>0</v>
      </c>
      <c r="B6" s="10" t="s">
        <v>1</v>
      </c>
      <c r="C6" t="s">
        <v>8221</v>
      </c>
      <c r="F6" s="10"/>
      <c r="G6" s="10"/>
      <c r="H6" s="10"/>
      <c r="I6" s="10"/>
      <c r="J6" s="10"/>
      <c r="K6" s="10"/>
    </row>
    <row r="7" spans="1:11" x14ac:dyDescent="0.25">
      <c r="A7">
        <v>160</v>
      </c>
      <c r="B7" t="s">
        <v>162</v>
      </c>
      <c r="C7" s="12">
        <v>0</v>
      </c>
    </row>
    <row r="8" spans="1:11" x14ac:dyDescent="0.25">
      <c r="A8">
        <v>161</v>
      </c>
      <c r="B8" t="s">
        <v>163</v>
      </c>
      <c r="C8" s="12">
        <v>1</v>
      </c>
    </row>
    <row r="9" spans="1:11" x14ac:dyDescent="0.25">
      <c r="A9">
        <v>162</v>
      </c>
      <c r="B9" t="s">
        <v>164</v>
      </c>
      <c r="C9" s="12">
        <v>10</v>
      </c>
    </row>
    <row r="10" spans="1:11" x14ac:dyDescent="0.25">
      <c r="A10">
        <v>163</v>
      </c>
      <c r="B10" t="s">
        <v>165</v>
      </c>
      <c r="C10" s="12">
        <v>0</v>
      </c>
    </row>
    <row r="11" spans="1:11" x14ac:dyDescent="0.25">
      <c r="A11">
        <v>164</v>
      </c>
      <c r="B11" t="s">
        <v>166</v>
      </c>
      <c r="C11" s="12">
        <v>7</v>
      </c>
    </row>
    <row r="12" spans="1:11" x14ac:dyDescent="0.25">
      <c r="A12">
        <v>165</v>
      </c>
      <c r="B12" t="s">
        <v>167</v>
      </c>
      <c r="C12" s="12">
        <v>0</v>
      </c>
    </row>
    <row r="13" spans="1:11" x14ac:dyDescent="0.25">
      <c r="A13">
        <v>166</v>
      </c>
      <c r="B13" t="s">
        <v>168</v>
      </c>
      <c r="C13" s="12">
        <v>1</v>
      </c>
    </row>
    <row r="14" spans="1:11" x14ac:dyDescent="0.25">
      <c r="A14">
        <v>167</v>
      </c>
      <c r="B14" t="s">
        <v>169</v>
      </c>
      <c r="C14" s="12">
        <v>2</v>
      </c>
    </row>
    <row r="15" spans="1:11" x14ac:dyDescent="0.25">
      <c r="A15">
        <v>168</v>
      </c>
      <c r="B15" t="s">
        <v>170</v>
      </c>
      <c r="C15" s="12">
        <v>3</v>
      </c>
      <c r="F15" s="17" t="s">
        <v>8404</v>
      </c>
      <c r="G15" s="18">
        <f>AVERAGE(C7:C1536)</f>
        <v>17.709803921568628</v>
      </c>
    </row>
    <row r="16" spans="1:11" x14ac:dyDescent="0.25">
      <c r="A16">
        <v>169</v>
      </c>
      <c r="B16" t="s">
        <v>171</v>
      </c>
      <c r="C16" s="12">
        <v>10</v>
      </c>
      <c r="F16" s="17"/>
      <c r="G16" s="17"/>
    </row>
    <row r="17" spans="1:7" x14ac:dyDescent="0.25">
      <c r="A17">
        <v>170</v>
      </c>
      <c r="B17" t="s">
        <v>172</v>
      </c>
      <c r="C17" s="12">
        <v>10</v>
      </c>
      <c r="F17" s="17" t="s">
        <v>8405</v>
      </c>
      <c r="G17" s="17">
        <f>MEDIAN((C7:C1536))</f>
        <v>4</v>
      </c>
    </row>
    <row r="18" spans="1:7" x14ac:dyDescent="0.25">
      <c r="A18">
        <v>171</v>
      </c>
      <c r="B18" t="s">
        <v>173</v>
      </c>
      <c r="C18" s="12">
        <v>1</v>
      </c>
      <c r="F18" s="17"/>
      <c r="G18" s="17"/>
    </row>
    <row r="19" spans="1:7" x14ac:dyDescent="0.25">
      <c r="A19">
        <v>172</v>
      </c>
      <c r="B19" t="s">
        <v>174</v>
      </c>
      <c r="C19" s="12">
        <v>0</v>
      </c>
      <c r="F19" s="17" t="s">
        <v>8406</v>
      </c>
      <c r="G19" s="17">
        <f>MIN((C7:C1536))</f>
        <v>0</v>
      </c>
    </row>
    <row r="20" spans="1:7" x14ac:dyDescent="0.25">
      <c r="A20">
        <v>173</v>
      </c>
      <c r="B20" t="s">
        <v>175</v>
      </c>
      <c r="C20" s="12">
        <v>0</v>
      </c>
      <c r="F20" s="17"/>
      <c r="G20" s="17"/>
    </row>
    <row r="21" spans="1:7" x14ac:dyDescent="0.25">
      <c r="A21">
        <v>174</v>
      </c>
      <c r="B21" t="s">
        <v>176</v>
      </c>
      <c r="C21" s="12">
        <v>0</v>
      </c>
      <c r="F21" s="17" t="s">
        <v>8407</v>
      </c>
      <c r="G21" s="17">
        <f>MAX((C7:C1536))</f>
        <v>1293</v>
      </c>
    </row>
    <row r="22" spans="1:7" x14ac:dyDescent="0.25">
      <c r="A22">
        <v>175</v>
      </c>
      <c r="B22" t="s">
        <v>177</v>
      </c>
      <c r="C22" s="12">
        <v>26</v>
      </c>
      <c r="F22" s="17"/>
      <c r="G22" s="17"/>
    </row>
    <row r="23" spans="1:7" x14ac:dyDescent="0.25">
      <c r="A23">
        <v>176</v>
      </c>
      <c r="B23" t="s">
        <v>178</v>
      </c>
      <c r="C23" s="12">
        <v>0</v>
      </c>
      <c r="F23" s="17" t="s">
        <v>8408</v>
      </c>
      <c r="G23" s="19">
        <f>_xlfn.VAR.P(C7:C1536)</f>
        <v>3773.2216685890044</v>
      </c>
    </row>
    <row r="24" spans="1:7" x14ac:dyDescent="0.25">
      <c r="A24">
        <v>177</v>
      </c>
      <c r="B24" t="s">
        <v>179</v>
      </c>
      <c r="C24" s="12">
        <v>7</v>
      </c>
      <c r="F24" s="17"/>
      <c r="G24" s="17"/>
    </row>
    <row r="25" spans="1:7" x14ac:dyDescent="0.25">
      <c r="A25">
        <v>178</v>
      </c>
      <c r="B25" t="s">
        <v>180</v>
      </c>
      <c r="C25" s="12">
        <v>0</v>
      </c>
      <c r="F25" s="17" t="s">
        <v>8409</v>
      </c>
      <c r="G25" s="19">
        <f>SQRT(G23)</f>
        <v>61.426555076684906</v>
      </c>
    </row>
    <row r="26" spans="1:7" x14ac:dyDescent="0.25">
      <c r="A26">
        <v>179</v>
      </c>
      <c r="B26" t="s">
        <v>181</v>
      </c>
      <c r="C26" s="12">
        <v>2</v>
      </c>
    </row>
    <row r="27" spans="1:7" x14ac:dyDescent="0.25">
      <c r="A27">
        <v>180</v>
      </c>
      <c r="B27" t="s">
        <v>182</v>
      </c>
      <c r="C27" s="12">
        <v>13</v>
      </c>
    </row>
    <row r="28" spans="1:7" x14ac:dyDescent="0.25">
      <c r="A28">
        <v>181</v>
      </c>
      <c r="B28" t="s">
        <v>183</v>
      </c>
      <c r="C28" s="12">
        <v>4</v>
      </c>
    </row>
    <row r="29" spans="1:7" x14ac:dyDescent="0.25">
      <c r="A29">
        <v>182</v>
      </c>
      <c r="B29" t="s">
        <v>184</v>
      </c>
      <c r="C29" s="12">
        <v>0</v>
      </c>
    </row>
    <row r="30" spans="1:7" x14ac:dyDescent="0.25">
      <c r="A30">
        <v>183</v>
      </c>
      <c r="B30" t="s">
        <v>185</v>
      </c>
      <c r="C30" s="12">
        <v>12</v>
      </c>
    </row>
    <row r="31" spans="1:7" x14ac:dyDescent="0.25">
      <c r="A31">
        <v>184</v>
      </c>
      <c r="B31" t="s">
        <v>186</v>
      </c>
      <c r="C31" s="12">
        <v>2</v>
      </c>
    </row>
    <row r="32" spans="1:7" x14ac:dyDescent="0.25">
      <c r="A32">
        <v>185</v>
      </c>
      <c r="B32" t="s">
        <v>187</v>
      </c>
      <c r="C32" s="12">
        <v>10</v>
      </c>
    </row>
    <row r="33" spans="1:3" x14ac:dyDescent="0.25">
      <c r="A33">
        <v>186</v>
      </c>
      <c r="B33" t="s">
        <v>188</v>
      </c>
      <c r="C33" s="12">
        <v>0</v>
      </c>
    </row>
    <row r="34" spans="1:3" x14ac:dyDescent="0.25">
      <c r="A34">
        <v>187</v>
      </c>
      <c r="B34" t="s">
        <v>189</v>
      </c>
      <c r="C34" s="12">
        <v>5</v>
      </c>
    </row>
    <row r="35" spans="1:3" x14ac:dyDescent="0.25">
      <c r="A35">
        <v>188</v>
      </c>
      <c r="B35" t="s">
        <v>190</v>
      </c>
      <c r="C35" s="12">
        <v>0</v>
      </c>
    </row>
    <row r="36" spans="1:3" x14ac:dyDescent="0.25">
      <c r="A36">
        <v>189</v>
      </c>
      <c r="B36" t="s">
        <v>191</v>
      </c>
      <c r="C36" s="12">
        <v>5</v>
      </c>
    </row>
    <row r="37" spans="1:3" x14ac:dyDescent="0.25">
      <c r="A37">
        <v>190</v>
      </c>
      <c r="B37" t="s">
        <v>192</v>
      </c>
      <c r="C37" s="12">
        <v>1</v>
      </c>
    </row>
    <row r="38" spans="1:3" x14ac:dyDescent="0.25">
      <c r="A38">
        <v>191</v>
      </c>
      <c r="B38" t="s">
        <v>193</v>
      </c>
      <c r="C38" s="12">
        <v>3</v>
      </c>
    </row>
    <row r="39" spans="1:3" x14ac:dyDescent="0.25">
      <c r="A39">
        <v>192</v>
      </c>
      <c r="B39" t="s">
        <v>194</v>
      </c>
      <c r="C39" s="12">
        <v>3</v>
      </c>
    </row>
    <row r="40" spans="1:3" x14ac:dyDescent="0.25">
      <c r="A40">
        <v>193</v>
      </c>
      <c r="B40" t="s">
        <v>195</v>
      </c>
      <c r="C40" s="12">
        <v>0</v>
      </c>
    </row>
    <row r="41" spans="1:3" x14ac:dyDescent="0.25">
      <c r="A41">
        <v>194</v>
      </c>
      <c r="B41" t="s">
        <v>196</v>
      </c>
      <c r="C41" s="12">
        <v>3</v>
      </c>
    </row>
    <row r="42" spans="1:3" x14ac:dyDescent="0.25">
      <c r="A42">
        <v>195</v>
      </c>
      <c r="B42" t="s">
        <v>197</v>
      </c>
      <c r="C42" s="12">
        <v>0</v>
      </c>
    </row>
    <row r="43" spans="1:3" x14ac:dyDescent="0.25">
      <c r="A43">
        <v>196</v>
      </c>
      <c r="B43" t="s">
        <v>198</v>
      </c>
      <c r="C43" s="12">
        <v>19</v>
      </c>
    </row>
    <row r="44" spans="1:3" x14ac:dyDescent="0.25">
      <c r="A44">
        <v>197</v>
      </c>
      <c r="B44" t="s">
        <v>199</v>
      </c>
      <c r="C44" s="12">
        <v>8</v>
      </c>
    </row>
    <row r="45" spans="1:3" x14ac:dyDescent="0.25">
      <c r="A45">
        <v>198</v>
      </c>
      <c r="B45" t="s">
        <v>200</v>
      </c>
      <c r="C45" s="12">
        <v>6</v>
      </c>
    </row>
    <row r="46" spans="1:3" x14ac:dyDescent="0.25">
      <c r="A46">
        <v>199</v>
      </c>
      <c r="B46" t="s">
        <v>201</v>
      </c>
      <c r="C46" s="12">
        <v>0</v>
      </c>
    </row>
    <row r="47" spans="1:3" x14ac:dyDescent="0.25">
      <c r="A47">
        <v>200</v>
      </c>
      <c r="B47" t="s">
        <v>202</v>
      </c>
      <c r="C47" s="12">
        <v>18</v>
      </c>
    </row>
    <row r="48" spans="1:3" x14ac:dyDescent="0.25">
      <c r="A48">
        <v>201</v>
      </c>
      <c r="B48" t="s">
        <v>203</v>
      </c>
      <c r="C48" s="12">
        <v>7</v>
      </c>
    </row>
    <row r="49" spans="1:3" x14ac:dyDescent="0.25">
      <c r="A49">
        <v>202</v>
      </c>
      <c r="B49" t="s">
        <v>204</v>
      </c>
      <c r="C49" s="12">
        <v>0</v>
      </c>
    </row>
    <row r="50" spans="1:3" x14ac:dyDescent="0.25">
      <c r="A50">
        <v>203</v>
      </c>
      <c r="B50" t="s">
        <v>205</v>
      </c>
      <c r="C50" s="12">
        <v>8</v>
      </c>
    </row>
    <row r="51" spans="1:3" x14ac:dyDescent="0.25">
      <c r="A51">
        <v>204</v>
      </c>
      <c r="B51" t="s">
        <v>206</v>
      </c>
      <c r="C51" s="12">
        <v>1293</v>
      </c>
    </row>
    <row r="52" spans="1:3" x14ac:dyDescent="0.25">
      <c r="A52">
        <v>205</v>
      </c>
      <c r="B52" t="s">
        <v>207</v>
      </c>
      <c r="C52" s="12">
        <v>17</v>
      </c>
    </row>
    <row r="53" spans="1:3" x14ac:dyDescent="0.25">
      <c r="A53">
        <v>206</v>
      </c>
      <c r="B53" t="s">
        <v>208</v>
      </c>
      <c r="C53" s="12">
        <v>0</v>
      </c>
    </row>
    <row r="54" spans="1:3" x14ac:dyDescent="0.25">
      <c r="A54">
        <v>207</v>
      </c>
      <c r="B54" t="s">
        <v>209</v>
      </c>
      <c r="C54" s="12">
        <v>13</v>
      </c>
    </row>
    <row r="55" spans="1:3" x14ac:dyDescent="0.25">
      <c r="A55">
        <v>208</v>
      </c>
      <c r="B55" t="s">
        <v>210</v>
      </c>
      <c r="C55" s="12">
        <v>0</v>
      </c>
    </row>
    <row r="56" spans="1:3" x14ac:dyDescent="0.25">
      <c r="A56">
        <v>209</v>
      </c>
      <c r="B56" t="s">
        <v>211</v>
      </c>
      <c r="C56" s="12">
        <v>0</v>
      </c>
    </row>
    <row r="57" spans="1:3" x14ac:dyDescent="0.25">
      <c r="A57">
        <v>210</v>
      </c>
      <c r="B57" t="s">
        <v>212</v>
      </c>
      <c r="C57" s="12">
        <v>33</v>
      </c>
    </row>
    <row r="58" spans="1:3" x14ac:dyDescent="0.25">
      <c r="A58">
        <v>211</v>
      </c>
      <c r="B58" t="s">
        <v>213</v>
      </c>
      <c r="C58" s="12">
        <v>12</v>
      </c>
    </row>
    <row r="59" spans="1:3" x14ac:dyDescent="0.25">
      <c r="A59">
        <v>212</v>
      </c>
      <c r="B59" t="s">
        <v>214</v>
      </c>
      <c r="C59" s="12">
        <v>1</v>
      </c>
    </row>
    <row r="60" spans="1:3" x14ac:dyDescent="0.25">
      <c r="A60">
        <v>213</v>
      </c>
      <c r="B60" t="s">
        <v>215</v>
      </c>
      <c r="C60" s="12">
        <v>1</v>
      </c>
    </row>
    <row r="61" spans="1:3" x14ac:dyDescent="0.25">
      <c r="A61">
        <v>214</v>
      </c>
      <c r="B61" t="s">
        <v>216</v>
      </c>
      <c r="C61" s="12">
        <v>1</v>
      </c>
    </row>
    <row r="62" spans="1:3" x14ac:dyDescent="0.25">
      <c r="A62">
        <v>215</v>
      </c>
      <c r="B62" t="s">
        <v>217</v>
      </c>
      <c r="C62" s="12">
        <v>1</v>
      </c>
    </row>
    <row r="63" spans="1:3" x14ac:dyDescent="0.25">
      <c r="A63">
        <v>216</v>
      </c>
      <c r="B63" t="s">
        <v>218</v>
      </c>
      <c r="C63" s="12">
        <v>84</v>
      </c>
    </row>
    <row r="64" spans="1:3" x14ac:dyDescent="0.25">
      <c r="A64">
        <v>217</v>
      </c>
      <c r="B64" t="s">
        <v>219</v>
      </c>
      <c r="C64" s="12">
        <v>38</v>
      </c>
    </row>
    <row r="65" spans="1:3" x14ac:dyDescent="0.25">
      <c r="A65">
        <v>218</v>
      </c>
      <c r="B65" t="s">
        <v>220</v>
      </c>
      <c r="C65" s="12">
        <v>1</v>
      </c>
    </row>
    <row r="66" spans="1:3" x14ac:dyDescent="0.25">
      <c r="A66">
        <v>219</v>
      </c>
      <c r="B66" t="s">
        <v>221</v>
      </c>
      <c r="C66" s="12">
        <v>76</v>
      </c>
    </row>
    <row r="67" spans="1:3" x14ac:dyDescent="0.25">
      <c r="A67">
        <v>220</v>
      </c>
      <c r="B67" t="s">
        <v>222</v>
      </c>
      <c r="C67" s="12">
        <v>3</v>
      </c>
    </row>
    <row r="68" spans="1:3" x14ac:dyDescent="0.25">
      <c r="A68">
        <v>221</v>
      </c>
      <c r="B68" t="s">
        <v>223</v>
      </c>
      <c r="C68" s="12">
        <v>0</v>
      </c>
    </row>
    <row r="69" spans="1:3" x14ac:dyDescent="0.25">
      <c r="A69">
        <v>222</v>
      </c>
      <c r="B69" t="s">
        <v>224</v>
      </c>
      <c r="C69" s="12">
        <v>2</v>
      </c>
    </row>
    <row r="70" spans="1:3" x14ac:dyDescent="0.25">
      <c r="A70">
        <v>223</v>
      </c>
      <c r="B70" t="s">
        <v>225</v>
      </c>
      <c r="C70" s="12">
        <v>0</v>
      </c>
    </row>
    <row r="71" spans="1:3" x14ac:dyDescent="0.25">
      <c r="A71">
        <v>224</v>
      </c>
      <c r="B71" t="s">
        <v>226</v>
      </c>
      <c r="C71" s="12">
        <v>0</v>
      </c>
    </row>
    <row r="72" spans="1:3" x14ac:dyDescent="0.25">
      <c r="A72">
        <v>225</v>
      </c>
      <c r="B72" t="s">
        <v>227</v>
      </c>
      <c r="C72" s="12">
        <v>0</v>
      </c>
    </row>
    <row r="73" spans="1:3" x14ac:dyDescent="0.25">
      <c r="A73">
        <v>226</v>
      </c>
      <c r="B73" t="s">
        <v>228</v>
      </c>
      <c r="C73" s="12">
        <v>2</v>
      </c>
    </row>
    <row r="74" spans="1:3" x14ac:dyDescent="0.25">
      <c r="A74">
        <v>227</v>
      </c>
      <c r="B74" t="s">
        <v>229</v>
      </c>
      <c r="C74" s="12">
        <v>0</v>
      </c>
    </row>
    <row r="75" spans="1:3" x14ac:dyDescent="0.25">
      <c r="A75">
        <v>228</v>
      </c>
      <c r="B75" t="s">
        <v>230</v>
      </c>
      <c r="C75" s="12">
        <v>0</v>
      </c>
    </row>
    <row r="76" spans="1:3" x14ac:dyDescent="0.25">
      <c r="A76">
        <v>229</v>
      </c>
      <c r="B76" t="s">
        <v>231</v>
      </c>
      <c r="C76" s="12">
        <v>0</v>
      </c>
    </row>
    <row r="77" spans="1:3" x14ac:dyDescent="0.25">
      <c r="A77">
        <v>230</v>
      </c>
      <c r="B77" t="s">
        <v>232</v>
      </c>
      <c r="C77" s="12">
        <v>2</v>
      </c>
    </row>
    <row r="78" spans="1:3" x14ac:dyDescent="0.25">
      <c r="A78">
        <v>231</v>
      </c>
      <c r="B78" t="s">
        <v>233</v>
      </c>
      <c r="C78" s="12">
        <v>0</v>
      </c>
    </row>
    <row r="79" spans="1:3" x14ac:dyDescent="0.25">
      <c r="A79">
        <v>232</v>
      </c>
      <c r="B79" t="s">
        <v>234</v>
      </c>
      <c r="C79" s="12">
        <v>7</v>
      </c>
    </row>
    <row r="80" spans="1:3" x14ac:dyDescent="0.25">
      <c r="A80">
        <v>233</v>
      </c>
      <c r="B80" t="s">
        <v>235</v>
      </c>
      <c r="C80" s="12">
        <v>0</v>
      </c>
    </row>
    <row r="81" spans="1:3" x14ac:dyDescent="0.25">
      <c r="A81">
        <v>234</v>
      </c>
      <c r="B81" t="s">
        <v>236</v>
      </c>
      <c r="C81" s="12">
        <v>5</v>
      </c>
    </row>
    <row r="82" spans="1:3" x14ac:dyDescent="0.25">
      <c r="A82">
        <v>235</v>
      </c>
      <c r="B82" t="s">
        <v>237</v>
      </c>
      <c r="C82" s="12">
        <v>0</v>
      </c>
    </row>
    <row r="83" spans="1:3" x14ac:dyDescent="0.25">
      <c r="A83">
        <v>236</v>
      </c>
      <c r="B83" t="s">
        <v>238</v>
      </c>
      <c r="C83" s="12">
        <v>0</v>
      </c>
    </row>
    <row r="84" spans="1:3" x14ac:dyDescent="0.25">
      <c r="A84">
        <v>237</v>
      </c>
      <c r="B84" t="s">
        <v>239</v>
      </c>
      <c r="C84" s="12">
        <v>1</v>
      </c>
    </row>
    <row r="85" spans="1:3" x14ac:dyDescent="0.25">
      <c r="A85">
        <v>238</v>
      </c>
      <c r="B85" t="s">
        <v>240</v>
      </c>
      <c r="C85" s="12">
        <v>0</v>
      </c>
    </row>
    <row r="86" spans="1:3" x14ac:dyDescent="0.25">
      <c r="A86">
        <v>239</v>
      </c>
      <c r="B86" t="s">
        <v>241</v>
      </c>
      <c r="C86" s="12">
        <v>5</v>
      </c>
    </row>
    <row r="87" spans="1:3" x14ac:dyDescent="0.25">
      <c r="A87">
        <v>420</v>
      </c>
      <c r="B87" t="s">
        <v>421</v>
      </c>
      <c r="C87" s="12">
        <v>3</v>
      </c>
    </row>
    <row r="88" spans="1:3" x14ac:dyDescent="0.25">
      <c r="A88">
        <v>421</v>
      </c>
      <c r="B88" t="s">
        <v>422</v>
      </c>
      <c r="C88" s="12">
        <v>6</v>
      </c>
    </row>
    <row r="89" spans="1:3" x14ac:dyDescent="0.25">
      <c r="A89">
        <v>422</v>
      </c>
      <c r="B89" t="s">
        <v>423</v>
      </c>
      <c r="C89" s="12">
        <v>12</v>
      </c>
    </row>
    <row r="90" spans="1:3" x14ac:dyDescent="0.25">
      <c r="A90">
        <v>423</v>
      </c>
      <c r="B90" t="s">
        <v>424</v>
      </c>
      <c r="C90" s="12">
        <v>13</v>
      </c>
    </row>
    <row r="91" spans="1:3" x14ac:dyDescent="0.25">
      <c r="A91">
        <v>424</v>
      </c>
      <c r="B91" t="s">
        <v>425</v>
      </c>
      <c r="C91" s="12">
        <v>5</v>
      </c>
    </row>
    <row r="92" spans="1:3" x14ac:dyDescent="0.25">
      <c r="A92">
        <v>425</v>
      </c>
      <c r="B92" t="s">
        <v>426</v>
      </c>
      <c r="C92" s="12">
        <v>2</v>
      </c>
    </row>
    <row r="93" spans="1:3" x14ac:dyDescent="0.25">
      <c r="A93">
        <v>426</v>
      </c>
      <c r="B93" t="s">
        <v>427</v>
      </c>
      <c r="C93" s="12">
        <v>8</v>
      </c>
    </row>
    <row r="94" spans="1:3" x14ac:dyDescent="0.25">
      <c r="A94">
        <v>427</v>
      </c>
      <c r="B94" t="s">
        <v>428</v>
      </c>
      <c r="C94" s="12">
        <v>0</v>
      </c>
    </row>
    <row r="95" spans="1:3" x14ac:dyDescent="0.25">
      <c r="A95">
        <v>428</v>
      </c>
      <c r="B95" t="s">
        <v>429</v>
      </c>
      <c r="C95" s="12">
        <v>13</v>
      </c>
    </row>
    <row r="96" spans="1:3" x14ac:dyDescent="0.25">
      <c r="A96">
        <v>429</v>
      </c>
      <c r="B96" t="s">
        <v>430</v>
      </c>
      <c r="C96" s="12">
        <v>0</v>
      </c>
    </row>
    <row r="97" spans="1:3" x14ac:dyDescent="0.25">
      <c r="A97">
        <v>430</v>
      </c>
      <c r="B97" t="s">
        <v>431</v>
      </c>
      <c r="C97" s="12">
        <v>5</v>
      </c>
    </row>
    <row r="98" spans="1:3" x14ac:dyDescent="0.25">
      <c r="A98">
        <v>431</v>
      </c>
      <c r="B98" t="s">
        <v>432</v>
      </c>
      <c r="C98" s="12">
        <v>8</v>
      </c>
    </row>
    <row r="99" spans="1:3" x14ac:dyDescent="0.25">
      <c r="A99">
        <v>432</v>
      </c>
      <c r="B99" t="s">
        <v>433</v>
      </c>
      <c r="C99" s="12">
        <v>8</v>
      </c>
    </row>
    <row r="100" spans="1:3" x14ac:dyDescent="0.25">
      <c r="A100">
        <v>433</v>
      </c>
      <c r="B100" t="s">
        <v>434</v>
      </c>
      <c r="C100" s="12">
        <v>0</v>
      </c>
    </row>
    <row r="101" spans="1:3" x14ac:dyDescent="0.25">
      <c r="A101">
        <v>434</v>
      </c>
      <c r="B101" t="s">
        <v>435</v>
      </c>
      <c r="C101" s="12">
        <v>2</v>
      </c>
    </row>
    <row r="102" spans="1:3" x14ac:dyDescent="0.25">
      <c r="A102">
        <v>435</v>
      </c>
      <c r="B102" t="s">
        <v>436</v>
      </c>
      <c r="C102" s="12">
        <v>3</v>
      </c>
    </row>
    <row r="103" spans="1:3" x14ac:dyDescent="0.25">
      <c r="A103">
        <v>436</v>
      </c>
      <c r="B103" t="s">
        <v>437</v>
      </c>
      <c r="C103" s="12">
        <v>0</v>
      </c>
    </row>
    <row r="104" spans="1:3" x14ac:dyDescent="0.25">
      <c r="A104">
        <v>437</v>
      </c>
      <c r="B104" t="s">
        <v>438</v>
      </c>
      <c r="C104" s="12">
        <v>0</v>
      </c>
    </row>
    <row r="105" spans="1:3" x14ac:dyDescent="0.25">
      <c r="A105">
        <v>438</v>
      </c>
      <c r="B105" t="s">
        <v>439</v>
      </c>
      <c r="C105" s="12">
        <v>11</v>
      </c>
    </row>
    <row r="106" spans="1:3" x14ac:dyDescent="0.25">
      <c r="A106">
        <v>439</v>
      </c>
      <c r="B106" t="s">
        <v>440</v>
      </c>
      <c r="C106" s="12">
        <v>0</v>
      </c>
    </row>
    <row r="107" spans="1:3" x14ac:dyDescent="0.25">
      <c r="A107">
        <v>440</v>
      </c>
      <c r="B107" t="s">
        <v>441</v>
      </c>
      <c r="C107" s="12">
        <v>1</v>
      </c>
    </row>
    <row r="108" spans="1:3" x14ac:dyDescent="0.25">
      <c r="A108">
        <v>441</v>
      </c>
      <c r="B108" t="s">
        <v>442</v>
      </c>
      <c r="C108" s="12">
        <v>0</v>
      </c>
    </row>
    <row r="109" spans="1:3" x14ac:dyDescent="0.25">
      <c r="A109">
        <v>442</v>
      </c>
      <c r="B109" t="s">
        <v>443</v>
      </c>
      <c r="C109" s="12">
        <v>17</v>
      </c>
    </row>
    <row r="110" spans="1:3" x14ac:dyDescent="0.25">
      <c r="A110">
        <v>443</v>
      </c>
      <c r="B110" t="s">
        <v>444</v>
      </c>
      <c r="C110" s="12">
        <v>2</v>
      </c>
    </row>
    <row r="111" spans="1:3" x14ac:dyDescent="0.25">
      <c r="A111">
        <v>444</v>
      </c>
      <c r="B111" t="s">
        <v>445</v>
      </c>
      <c r="C111" s="12">
        <v>1</v>
      </c>
    </row>
    <row r="112" spans="1:3" x14ac:dyDescent="0.25">
      <c r="A112">
        <v>445</v>
      </c>
      <c r="B112" t="s">
        <v>446</v>
      </c>
      <c r="C112" s="12">
        <v>2</v>
      </c>
    </row>
    <row r="113" spans="1:3" x14ac:dyDescent="0.25">
      <c r="A113">
        <v>446</v>
      </c>
      <c r="B113" t="s">
        <v>447</v>
      </c>
      <c r="C113" s="12">
        <v>16</v>
      </c>
    </row>
    <row r="114" spans="1:3" x14ac:dyDescent="0.25">
      <c r="A114">
        <v>447</v>
      </c>
      <c r="B114" t="s">
        <v>448</v>
      </c>
      <c r="C114" s="12">
        <v>1</v>
      </c>
    </row>
    <row r="115" spans="1:3" x14ac:dyDescent="0.25">
      <c r="A115">
        <v>448</v>
      </c>
      <c r="B115" t="s">
        <v>449</v>
      </c>
      <c r="C115" s="12">
        <v>4</v>
      </c>
    </row>
    <row r="116" spans="1:3" x14ac:dyDescent="0.25">
      <c r="A116">
        <v>449</v>
      </c>
      <c r="B116" t="s">
        <v>450</v>
      </c>
      <c r="C116" s="12">
        <v>5</v>
      </c>
    </row>
    <row r="117" spans="1:3" x14ac:dyDescent="0.25">
      <c r="A117">
        <v>450</v>
      </c>
      <c r="B117" t="s">
        <v>451</v>
      </c>
      <c r="C117" s="12">
        <v>7</v>
      </c>
    </row>
    <row r="118" spans="1:3" x14ac:dyDescent="0.25">
      <c r="A118">
        <v>451</v>
      </c>
      <c r="B118" t="s">
        <v>452</v>
      </c>
      <c r="C118" s="12">
        <v>0</v>
      </c>
    </row>
    <row r="119" spans="1:3" x14ac:dyDescent="0.25">
      <c r="A119">
        <v>452</v>
      </c>
      <c r="B119" t="s">
        <v>453</v>
      </c>
      <c r="C119" s="12">
        <v>12</v>
      </c>
    </row>
    <row r="120" spans="1:3" x14ac:dyDescent="0.25">
      <c r="A120">
        <v>453</v>
      </c>
      <c r="B120" t="s">
        <v>454</v>
      </c>
      <c r="C120" s="12">
        <v>2</v>
      </c>
    </row>
    <row r="121" spans="1:3" x14ac:dyDescent="0.25">
      <c r="A121">
        <v>454</v>
      </c>
      <c r="B121" t="s">
        <v>455</v>
      </c>
      <c r="C121" s="12">
        <v>5</v>
      </c>
    </row>
    <row r="122" spans="1:3" x14ac:dyDescent="0.25">
      <c r="A122">
        <v>455</v>
      </c>
      <c r="B122" t="s">
        <v>456</v>
      </c>
      <c r="C122" s="12">
        <v>2</v>
      </c>
    </row>
    <row r="123" spans="1:3" x14ac:dyDescent="0.25">
      <c r="A123">
        <v>456</v>
      </c>
      <c r="B123" t="s">
        <v>457</v>
      </c>
      <c r="C123" s="12">
        <v>3</v>
      </c>
    </row>
    <row r="124" spans="1:3" x14ac:dyDescent="0.25">
      <c r="A124">
        <v>457</v>
      </c>
      <c r="B124" t="s">
        <v>458</v>
      </c>
      <c r="C124" s="12">
        <v>0</v>
      </c>
    </row>
    <row r="125" spans="1:3" x14ac:dyDescent="0.25">
      <c r="A125">
        <v>458</v>
      </c>
      <c r="B125" t="s">
        <v>459</v>
      </c>
      <c r="C125" s="12">
        <v>49</v>
      </c>
    </row>
    <row r="126" spans="1:3" x14ac:dyDescent="0.25">
      <c r="A126">
        <v>459</v>
      </c>
      <c r="B126" t="s">
        <v>460</v>
      </c>
      <c r="C126" s="12">
        <v>1</v>
      </c>
    </row>
    <row r="127" spans="1:3" x14ac:dyDescent="0.25">
      <c r="A127">
        <v>460</v>
      </c>
      <c r="B127" t="s">
        <v>461</v>
      </c>
      <c r="C127" s="12">
        <v>2</v>
      </c>
    </row>
    <row r="128" spans="1:3" x14ac:dyDescent="0.25">
      <c r="A128">
        <v>461</v>
      </c>
      <c r="B128" t="s">
        <v>462</v>
      </c>
      <c r="C128" s="12">
        <v>0</v>
      </c>
    </row>
    <row r="129" spans="1:3" x14ac:dyDescent="0.25">
      <c r="A129">
        <v>462</v>
      </c>
      <c r="B129" t="s">
        <v>463</v>
      </c>
      <c r="C129" s="12">
        <v>0</v>
      </c>
    </row>
    <row r="130" spans="1:3" x14ac:dyDescent="0.25">
      <c r="A130">
        <v>463</v>
      </c>
      <c r="B130" t="s">
        <v>464</v>
      </c>
      <c r="C130" s="12">
        <v>11</v>
      </c>
    </row>
    <row r="131" spans="1:3" x14ac:dyDescent="0.25">
      <c r="A131">
        <v>464</v>
      </c>
      <c r="B131" t="s">
        <v>465</v>
      </c>
      <c r="C131" s="12">
        <v>1</v>
      </c>
    </row>
    <row r="132" spans="1:3" x14ac:dyDescent="0.25">
      <c r="A132">
        <v>465</v>
      </c>
      <c r="B132" t="s">
        <v>466</v>
      </c>
      <c r="C132" s="12">
        <v>8</v>
      </c>
    </row>
    <row r="133" spans="1:3" x14ac:dyDescent="0.25">
      <c r="A133">
        <v>466</v>
      </c>
      <c r="B133" t="s">
        <v>467</v>
      </c>
      <c r="C133" s="12">
        <v>5</v>
      </c>
    </row>
    <row r="134" spans="1:3" x14ac:dyDescent="0.25">
      <c r="A134">
        <v>467</v>
      </c>
      <c r="B134" t="s">
        <v>468</v>
      </c>
      <c r="C134" s="12">
        <v>39</v>
      </c>
    </row>
    <row r="135" spans="1:3" x14ac:dyDescent="0.25">
      <c r="A135">
        <v>468</v>
      </c>
      <c r="B135" t="s">
        <v>469</v>
      </c>
      <c r="C135" s="12">
        <v>0</v>
      </c>
    </row>
    <row r="136" spans="1:3" x14ac:dyDescent="0.25">
      <c r="A136">
        <v>469</v>
      </c>
      <c r="B136" t="s">
        <v>470</v>
      </c>
      <c r="C136" s="12">
        <v>0</v>
      </c>
    </row>
    <row r="137" spans="1:3" x14ac:dyDescent="0.25">
      <c r="A137">
        <v>470</v>
      </c>
      <c r="B137" t="s">
        <v>471</v>
      </c>
      <c r="C137" s="12">
        <v>2</v>
      </c>
    </row>
    <row r="138" spans="1:3" x14ac:dyDescent="0.25">
      <c r="A138">
        <v>471</v>
      </c>
      <c r="B138" t="s">
        <v>472</v>
      </c>
      <c r="C138" s="12">
        <v>170</v>
      </c>
    </row>
    <row r="139" spans="1:3" x14ac:dyDescent="0.25">
      <c r="A139">
        <v>472</v>
      </c>
      <c r="B139" t="s">
        <v>473</v>
      </c>
      <c r="C139" s="12">
        <v>5</v>
      </c>
    </row>
    <row r="140" spans="1:3" x14ac:dyDescent="0.25">
      <c r="A140">
        <v>473</v>
      </c>
      <c r="B140" t="s">
        <v>474</v>
      </c>
      <c r="C140" s="12">
        <v>14</v>
      </c>
    </row>
    <row r="141" spans="1:3" x14ac:dyDescent="0.25">
      <c r="A141">
        <v>474</v>
      </c>
      <c r="B141" t="s">
        <v>475</v>
      </c>
      <c r="C141" s="12">
        <v>1</v>
      </c>
    </row>
    <row r="142" spans="1:3" x14ac:dyDescent="0.25">
      <c r="A142">
        <v>475</v>
      </c>
      <c r="B142" t="s">
        <v>476</v>
      </c>
      <c r="C142" s="12">
        <v>0</v>
      </c>
    </row>
    <row r="143" spans="1:3" x14ac:dyDescent="0.25">
      <c r="A143">
        <v>476</v>
      </c>
      <c r="B143" t="s">
        <v>477</v>
      </c>
      <c r="C143" s="12">
        <v>124</v>
      </c>
    </row>
    <row r="144" spans="1:3" x14ac:dyDescent="0.25">
      <c r="A144">
        <v>477</v>
      </c>
      <c r="B144" t="s">
        <v>478</v>
      </c>
      <c r="C144" s="12">
        <v>0</v>
      </c>
    </row>
    <row r="145" spans="1:3" x14ac:dyDescent="0.25">
      <c r="A145">
        <v>478</v>
      </c>
      <c r="B145" t="s">
        <v>479</v>
      </c>
      <c r="C145" s="12">
        <v>0</v>
      </c>
    </row>
    <row r="146" spans="1:3" x14ac:dyDescent="0.25">
      <c r="A146">
        <v>479</v>
      </c>
      <c r="B146" t="s">
        <v>480</v>
      </c>
      <c r="C146" s="12">
        <v>55</v>
      </c>
    </row>
    <row r="147" spans="1:3" x14ac:dyDescent="0.25">
      <c r="A147">
        <v>480</v>
      </c>
      <c r="B147" t="s">
        <v>481</v>
      </c>
      <c r="C147" s="12">
        <v>140</v>
      </c>
    </row>
    <row r="148" spans="1:3" x14ac:dyDescent="0.25">
      <c r="A148">
        <v>481</v>
      </c>
      <c r="B148" t="s">
        <v>482</v>
      </c>
      <c r="C148" s="12">
        <v>21</v>
      </c>
    </row>
    <row r="149" spans="1:3" x14ac:dyDescent="0.25">
      <c r="A149">
        <v>482</v>
      </c>
      <c r="B149" t="s">
        <v>483</v>
      </c>
      <c r="C149" s="12">
        <v>1</v>
      </c>
    </row>
    <row r="150" spans="1:3" x14ac:dyDescent="0.25">
      <c r="A150">
        <v>483</v>
      </c>
      <c r="B150" t="s">
        <v>484</v>
      </c>
      <c r="C150" s="12">
        <v>147</v>
      </c>
    </row>
    <row r="151" spans="1:3" x14ac:dyDescent="0.25">
      <c r="A151">
        <v>484</v>
      </c>
      <c r="B151" t="s">
        <v>485</v>
      </c>
      <c r="C151" s="12">
        <v>11</v>
      </c>
    </row>
    <row r="152" spans="1:3" x14ac:dyDescent="0.25">
      <c r="A152">
        <v>485</v>
      </c>
      <c r="B152" t="s">
        <v>486</v>
      </c>
      <c r="C152" s="12">
        <v>125</v>
      </c>
    </row>
    <row r="153" spans="1:3" x14ac:dyDescent="0.25">
      <c r="A153">
        <v>486</v>
      </c>
      <c r="B153" t="s">
        <v>487</v>
      </c>
      <c r="C153" s="12">
        <v>1</v>
      </c>
    </row>
    <row r="154" spans="1:3" x14ac:dyDescent="0.25">
      <c r="A154">
        <v>487</v>
      </c>
      <c r="B154" t="s">
        <v>488</v>
      </c>
      <c r="C154" s="12">
        <v>0</v>
      </c>
    </row>
    <row r="155" spans="1:3" x14ac:dyDescent="0.25">
      <c r="A155">
        <v>488</v>
      </c>
      <c r="B155" t="s">
        <v>489</v>
      </c>
      <c r="C155" s="12">
        <v>0</v>
      </c>
    </row>
    <row r="156" spans="1:3" x14ac:dyDescent="0.25">
      <c r="A156">
        <v>489</v>
      </c>
      <c r="B156" t="s">
        <v>490</v>
      </c>
      <c r="C156" s="12">
        <v>3</v>
      </c>
    </row>
    <row r="157" spans="1:3" x14ac:dyDescent="0.25">
      <c r="A157">
        <v>490</v>
      </c>
      <c r="B157" t="s">
        <v>491</v>
      </c>
      <c r="C157" s="12">
        <v>0</v>
      </c>
    </row>
    <row r="158" spans="1:3" x14ac:dyDescent="0.25">
      <c r="A158">
        <v>491</v>
      </c>
      <c r="B158" t="s">
        <v>492</v>
      </c>
      <c r="C158" s="12">
        <v>0</v>
      </c>
    </row>
    <row r="159" spans="1:3" x14ac:dyDescent="0.25">
      <c r="A159">
        <v>492</v>
      </c>
      <c r="B159" t="s">
        <v>493</v>
      </c>
      <c r="C159" s="12">
        <v>0</v>
      </c>
    </row>
    <row r="160" spans="1:3" x14ac:dyDescent="0.25">
      <c r="A160">
        <v>493</v>
      </c>
      <c r="B160" t="s">
        <v>494</v>
      </c>
      <c r="C160" s="12">
        <v>0</v>
      </c>
    </row>
    <row r="161" spans="1:3" x14ac:dyDescent="0.25">
      <c r="A161">
        <v>494</v>
      </c>
      <c r="B161" t="s">
        <v>495</v>
      </c>
      <c r="C161" s="12">
        <v>3</v>
      </c>
    </row>
    <row r="162" spans="1:3" x14ac:dyDescent="0.25">
      <c r="A162">
        <v>495</v>
      </c>
      <c r="B162" t="s">
        <v>496</v>
      </c>
      <c r="C162" s="12">
        <v>0</v>
      </c>
    </row>
    <row r="163" spans="1:3" x14ac:dyDescent="0.25">
      <c r="A163">
        <v>496</v>
      </c>
      <c r="B163" t="s">
        <v>497</v>
      </c>
      <c r="C163" s="12">
        <v>1</v>
      </c>
    </row>
    <row r="164" spans="1:3" x14ac:dyDescent="0.25">
      <c r="A164">
        <v>497</v>
      </c>
      <c r="B164" t="s">
        <v>498</v>
      </c>
      <c r="C164" s="12">
        <v>3</v>
      </c>
    </row>
    <row r="165" spans="1:3" x14ac:dyDescent="0.25">
      <c r="A165">
        <v>498</v>
      </c>
      <c r="B165" t="s">
        <v>499</v>
      </c>
      <c r="C165" s="12">
        <v>22</v>
      </c>
    </row>
    <row r="166" spans="1:3" x14ac:dyDescent="0.25">
      <c r="A166">
        <v>499</v>
      </c>
      <c r="B166" t="s">
        <v>500</v>
      </c>
      <c r="C166" s="12">
        <v>26</v>
      </c>
    </row>
    <row r="167" spans="1:3" x14ac:dyDescent="0.25">
      <c r="A167">
        <v>500</v>
      </c>
      <c r="B167" t="s">
        <v>501</v>
      </c>
      <c r="C167" s="12">
        <v>4</v>
      </c>
    </row>
    <row r="168" spans="1:3" x14ac:dyDescent="0.25">
      <c r="A168">
        <v>501</v>
      </c>
      <c r="B168" t="s">
        <v>502</v>
      </c>
      <c r="C168" s="12">
        <v>0</v>
      </c>
    </row>
    <row r="169" spans="1:3" x14ac:dyDescent="0.25">
      <c r="A169">
        <v>502</v>
      </c>
      <c r="B169" t="s">
        <v>503</v>
      </c>
      <c r="C169" s="12">
        <v>4</v>
      </c>
    </row>
    <row r="170" spans="1:3" x14ac:dyDescent="0.25">
      <c r="A170">
        <v>503</v>
      </c>
      <c r="B170" t="s">
        <v>504</v>
      </c>
      <c r="C170" s="12">
        <v>9</v>
      </c>
    </row>
    <row r="171" spans="1:3" x14ac:dyDescent="0.25">
      <c r="A171">
        <v>504</v>
      </c>
      <c r="B171" t="s">
        <v>505</v>
      </c>
      <c r="C171" s="12">
        <v>5</v>
      </c>
    </row>
    <row r="172" spans="1:3" x14ac:dyDescent="0.25">
      <c r="A172">
        <v>505</v>
      </c>
      <c r="B172" t="s">
        <v>506</v>
      </c>
      <c r="C172" s="12">
        <v>14</v>
      </c>
    </row>
    <row r="173" spans="1:3" x14ac:dyDescent="0.25">
      <c r="A173">
        <v>506</v>
      </c>
      <c r="B173" t="s">
        <v>507</v>
      </c>
      <c r="C173" s="12">
        <v>1</v>
      </c>
    </row>
    <row r="174" spans="1:3" x14ac:dyDescent="0.25">
      <c r="A174">
        <v>507</v>
      </c>
      <c r="B174" t="s">
        <v>508</v>
      </c>
      <c r="C174" s="12">
        <v>10</v>
      </c>
    </row>
    <row r="175" spans="1:3" x14ac:dyDescent="0.25">
      <c r="A175">
        <v>508</v>
      </c>
      <c r="B175" t="s">
        <v>509</v>
      </c>
      <c r="C175" s="12">
        <v>3</v>
      </c>
    </row>
    <row r="176" spans="1:3" x14ac:dyDescent="0.25">
      <c r="A176">
        <v>509</v>
      </c>
      <c r="B176" t="s">
        <v>510</v>
      </c>
      <c r="C176" s="12">
        <v>1</v>
      </c>
    </row>
    <row r="177" spans="1:3" x14ac:dyDescent="0.25">
      <c r="A177">
        <v>510</v>
      </c>
      <c r="B177" t="s">
        <v>511</v>
      </c>
      <c r="C177" s="12">
        <v>0</v>
      </c>
    </row>
    <row r="178" spans="1:3" x14ac:dyDescent="0.25">
      <c r="A178">
        <v>511</v>
      </c>
      <c r="B178" t="s">
        <v>512</v>
      </c>
      <c r="C178" s="12">
        <v>5</v>
      </c>
    </row>
    <row r="179" spans="1:3" x14ac:dyDescent="0.25">
      <c r="A179">
        <v>512</v>
      </c>
      <c r="B179" t="s">
        <v>513</v>
      </c>
      <c r="C179" s="12">
        <v>2</v>
      </c>
    </row>
    <row r="180" spans="1:3" x14ac:dyDescent="0.25">
      <c r="A180">
        <v>513</v>
      </c>
      <c r="B180" t="s">
        <v>514</v>
      </c>
      <c r="C180" s="12">
        <v>68</v>
      </c>
    </row>
    <row r="181" spans="1:3" x14ac:dyDescent="0.25">
      <c r="A181">
        <v>514</v>
      </c>
      <c r="B181" t="s">
        <v>515</v>
      </c>
      <c r="C181" s="12">
        <v>3</v>
      </c>
    </row>
    <row r="182" spans="1:3" x14ac:dyDescent="0.25">
      <c r="A182">
        <v>515</v>
      </c>
      <c r="B182" t="s">
        <v>516</v>
      </c>
      <c r="C182" s="12">
        <v>34</v>
      </c>
    </row>
    <row r="183" spans="1:3" x14ac:dyDescent="0.25">
      <c r="A183">
        <v>516</v>
      </c>
      <c r="B183" t="s">
        <v>517</v>
      </c>
      <c r="C183" s="12">
        <v>0</v>
      </c>
    </row>
    <row r="184" spans="1:3" x14ac:dyDescent="0.25">
      <c r="A184">
        <v>517</v>
      </c>
      <c r="B184" t="s">
        <v>518</v>
      </c>
      <c r="C184" s="12">
        <v>3</v>
      </c>
    </row>
    <row r="185" spans="1:3" x14ac:dyDescent="0.25">
      <c r="A185">
        <v>518</v>
      </c>
      <c r="B185" t="s">
        <v>519</v>
      </c>
      <c r="C185" s="12">
        <v>0</v>
      </c>
    </row>
    <row r="186" spans="1:3" x14ac:dyDescent="0.25">
      <c r="A186">
        <v>519</v>
      </c>
      <c r="B186" t="s">
        <v>520</v>
      </c>
      <c r="C186" s="12">
        <v>70</v>
      </c>
    </row>
    <row r="187" spans="1:3" x14ac:dyDescent="0.25">
      <c r="A187">
        <v>540</v>
      </c>
      <c r="B187" t="s">
        <v>541</v>
      </c>
      <c r="C187" s="12">
        <v>1</v>
      </c>
    </row>
    <row r="188" spans="1:3" x14ac:dyDescent="0.25">
      <c r="A188">
        <v>541</v>
      </c>
      <c r="B188" t="s">
        <v>542</v>
      </c>
      <c r="C188" s="12">
        <v>1</v>
      </c>
    </row>
    <row r="189" spans="1:3" x14ac:dyDescent="0.25">
      <c r="A189">
        <v>542</v>
      </c>
      <c r="B189" t="s">
        <v>543</v>
      </c>
      <c r="C189" s="12">
        <v>1</v>
      </c>
    </row>
    <row r="190" spans="1:3" x14ac:dyDescent="0.25">
      <c r="A190">
        <v>543</v>
      </c>
      <c r="B190" t="s">
        <v>544</v>
      </c>
      <c r="C190" s="12">
        <v>2</v>
      </c>
    </row>
    <row r="191" spans="1:3" x14ac:dyDescent="0.25">
      <c r="A191">
        <v>544</v>
      </c>
      <c r="B191" t="s">
        <v>545</v>
      </c>
      <c r="C191" s="12">
        <v>2</v>
      </c>
    </row>
    <row r="192" spans="1:3" x14ac:dyDescent="0.25">
      <c r="A192">
        <v>545</v>
      </c>
      <c r="B192" t="s">
        <v>546</v>
      </c>
      <c r="C192" s="12">
        <v>34</v>
      </c>
    </row>
    <row r="193" spans="1:3" x14ac:dyDescent="0.25">
      <c r="A193">
        <v>546</v>
      </c>
      <c r="B193" t="s">
        <v>547</v>
      </c>
      <c r="C193" s="12">
        <v>2</v>
      </c>
    </row>
    <row r="194" spans="1:3" x14ac:dyDescent="0.25">
      <c r="A194">
        <v>547</v>
      </c>
      <c r="B194" t="s">
        <v>548</v>
      </c>
      <c r="C194" s="12">
        <v>0</v>
      </c>
    </row>
    <row r="195" spans="1:3" x14ac:dyDescent="0.25">
      <c r="A195">
        <v>548</v>
      </c>
      <c r="B195" t="s">
        <v>549</v>
      </c>
      <c r="C195" s="12">
        <v>1</v>
      </c>
    </row>
    <row r="196" spans="1:3" x14ac:dyDescent="0.25">
      <c r="A196">
        <v>549</v>
      </c>
      <c r="B196" t="s">
        <v>550</v>
      </c>
      <c r="C196" s="12">
        <v>8</v>
      </c>
    </row>
    <row r="197" spans="1:3" x14ac:dyDescent="0.25">
      <c r="A197">
        <v>550</v>
      </c>
      <c r="B197" t="s">
        <v>551</v>
      </c>
      <c r="C197" s="12">
        <v>4</v>
      </c>
    </row>
    <row r="198" spans="1:3" x14ac:dyDescent="0.25">
      <c r="A198">
        <v>551</v>
      </c>
      <c r="B198" t="s">
        <v>552</v>
      </c>
      <c r="C198" s="12">
        <v>28</v>
      </c>
    </row>
    <row r="199" spans="1:3" x14ac:dyDescent="0.25">
      <c r="A199">
        <v>552</v>
      </c>
      <c r="B199" t="s">
        <v>553</v>
      </c>
      <c r="C199" s="12">
        <v>0</v>
      </c>
    </row>
    <row r="200" spans="1:3" x14ac:dyDescent="0.25">
      <c r="A200">
        <v>553</v>
      </c>
      <c r="B200" t="s">
        <v>554</v>
      </c>
      <c r="C200" s="12">
        <v>6</v>
      </c>
    </row>
    <row r="201" spans="1:3" x14ac:dyDescent="0.25">
      <c r="A201">
        <v>554</v>
      </c>
      <c r="B201" t="s">
        <v>555</v>
      </c>
      <c r="C201" s="12">
        <v>22</v>
      </c>
    </row>
    <row r="202" spans="1:3" x14ac:dyDescent="0.25">
      <c r="A202">
        <v>555</v>
      </c>
      <c r="B202" t="s">
        <v>556</v>
      </c>
      <c r="C202" s="12">
        <v>0</v>
      </c>
    </row>
    <row r="203" spans="1:3" x14ac:dyDescent="0.25">
      <c r="A203">
        <v>556</v>
      </c>
      <c r="B203" t="s">
        <v>557</v>
      </c>
      <c r="C203" s="12">
        <v>1</v>
      </c>
    </row>
    <row r="204" spans="1:3" x14ac:dyDescent="0.25">
      <c r="A204">
        <v>557</v>
      </c>
      <c r="B204" t="s">
        <v>558</v>
      </c>
      <c r="C204" s="12">
        <v>20</v>
      </c>
    </row>
    <row r="205" spans="1:3" x14ac:dyDescent="0.25">
      <c r="A205">
        <v>558</v>
      </c>
      <c r="B205" t="s">
        <v>559</v>
      </c>
      <c r="C205" s="12">
        <v>0</v>
      </c>
    </row>
    <row r="206" spans="1:3" x14ac:dyDescent="0.25">
      <c r="A206">
        <v>559</v>
      </c>
      <c r="B206" t="s">
        <v>560</v>
      </c>
      <c r="C206" s="12">
        <v>1</v>
      </c>
    </row>
    <row r="207" spans="1:3" x14ac:dyDescent="0.25">
      <c r="A207">
        <v>560</v>
      </c>
      <c r="B207" t="s">
        <v>561</v>
      </c>
      <c r="C207" s="12">
        <v>3</v>
      </c>
    </row>
    <row r="208" spans="1:3" x14ac:dyDescent="0.25">
      <c r="A208">
        <v>561</v>
      </c>
      <c r="B208" t="s">
        <v>562</v>
      </c>
      <c r="C208" s="12">
        <v>2</v>
      </c>
    </row>
    <row r="209" spans="1:3" x14ac:dyDescent="0.25">
      <c r="A209">
        <v>562</v>
      </c>
      <c r="B209" t="s">
        <v>563</v>
      </c>
      <c r="C209" s="12">
        <v>0</v>
      </c>
    </row>
    <row r="210" spans="1:3" x14ac:dyDescent="0.25">
      <c r="A210">
        <v>563</v>
      </c>
      <c r="B210" t="s">
        <v>564</v>
      </c>
      <c r="C210" s="12">
        <v>2</v>
      </c>
    </row>
    <row r="211" spans="1:3" x14ac:dyDescent="0.25">
      <c r="A211">
        <v>564</v>
      </c>
      <c r="B211" t="s">
        <v>565</v>
      </c>
      <c r="C211" s="12">
        <v>1</v>
      </c>
    </row>
    <row r="212" spans="1:3" x14ac:dyDescent="0.25">
      <c r="A212">
        <v>565</v>
      </c>
      <c r="B212" t="s">
        <v>566</v>
      </c>
      <c r="C212" s="12">
        <v>0</v>
      </c>
    </row>
    <row r="213" spans="1:3" x14ac:dyDescent="0.25">
      <c r="A213">
        <v>566</v>
      </c>
      <c r="B213" t="s">
        <v>567</v>
      </c>
      <c r="C213" s="12">
        <v>1</v>
      </c>
    </row>
    <row r="214" spans="1:3" x14ac:dyDescent="0.25">
      <c r="A214">
        <v>567</v>
      </c>
      <c r="B214" t="s">
        <v>568</v>
      </c>
      <c r="C214" s="12">
        <v>0</v>
      </c>
    </row>
    <row r="215" spans="1:3" x14ac:dyDescent="0.25">
      <c r="A215">
        <v>568</v>
      </c>
      <c r="B215" t="s">
        <v>569</v>
      </c>
      <c r="C215" s="12">
        <v>5</v>
      </c>
    </row>
    <row r="216" spans="1:3" x14ac:dyDescent="0.25">
      <c r="A216">
        <v>569</v>
      </c>
      <c r="B216" t="s">
        <v>570</v>
      </c>
      <c r="C216" s="12">
        <v>1</v>
      </c>
    </row>
    <row r="217" spans="1:3" x14ac:dyDescent="0.25">
      <c r="A217">
        <v>570</v>
      </c>
      <c r="B217" t="s">
        <v>571</v>
      </c>
      <c r="C217" s="12">
        <v>1</v>
      </c>
    </row>
    <row r="218" spans="1:3" x14ac:dyDescent="0.25">
      <c r="A218">
        <v>571</v>
      </c>
      <c r="B218" t="s">
        <v>572</v>
      </c>
      <c r="C218" s="12">
        <v>2</v>
      </c>
    </row>
    <row r="219" spans="1:3" x14ac:dyDescent="0.25">
      <c r="A219">
        <v>572</v>
      </c>
      <c r="B219" t="s">
        <v>573</v>
      </c>
      <c r="C219" s="12">
        <v>0</v>
      </c>
    </row>
    <row r="220" spans="1:3" x14ac:dyDescent="0.25">
      <c r="A220">
        <v>573</v>
      </c>
      <c r="B220" t="s">
        <v>574</v>
      </c>
      <c r="C220" s="12">
        <v>9</v>
      </c>
    </row>
    <row r="221" spans="1:3" x14ac:dyDescent="0.25">
      <c r="A221">
        <v>574</v>
      </c>
      <c r="B221" t="s">
        <v>575</v>
      </c>
      <c r="C221" s="12">
        <v>4</v>
      </c>
    </row>
    <row r="222" spans="1:3" x14ac:dyDescent="0.25">
      <c r="A222">
        <v>575</v>
      </c>
      <c r="B222" t="s">
        <v>576</v>
      </c>
      <c r="C222" s="12">
        <v>4</v>
      </c>
    </row>
    <row r="223" spans="1:3" x14ac:dyDescent="0.25">
      <c r="A223">
        <v>576</v>
      </c>
      <c r="B223" t="s">
        <v>577</v>
      </c>
      <c r="C223" s="12">
        <v>1</v>
      </c>
    </row>
    <row r="224" spans="1:3" x14ac:dyDescent="0.25">
      <c r="A224">
        <v>577</v>
      </c>
      <c r="B224" t="s">
        <v>578</v>
      </c>
      <c r="C224" s="12">
        <v>1</v>
      </c>
    </row>
    <row r="225" spans="1:3" x14ac:dyDescent="0.25">
      <c r="A225">
        <v>578</v>
      </c>
      <c r="B225" t="s">
        <v>579</v>
      </c>
      <c r="C225" s="12">
        <v>7</v>
      </c>
    </row>
    <row r="226" spans="1:3" x14ac:dyDescent="0.25">
      <c r="A226">
        <v>579</v>
      </c>
      <c r="B226" t="s">
        <v>580</v>
      </c>
      <c r="C226" s="12">
        <v>5</v>
      </c>
    </row>
    <row r="227" spans="1:3" x14ac:dyDescent="0.25">
      <c r="A227">
        <v>580</v>
      </c>
      <c r="B227" t="s">
        <v>581</v>
      </c>
      <c r="C227" s="12">
        <v>1</v>
      </c>
    </row>
    <row r="228" spans="1:3" x14ac:dyDescent="0.25">
      <c r="A228">
        <v>581</v>
      </c>
      <c r="B228" t="s">
        <v>582</v>
      </c>
      <c r="C228" s="12">
        <v>0</v>
      </c>
    </row>
    <row r="229" spans="1:3" x14ac:dyDescent="0.25">
      <c r="A229">
        <v>582</v>
      </c>
      <c r="B229" t="s">
        <v>583</v>
      </c>
      <c r="C229" s="12">
        <v>0</v>
      </c>
    </row>
    <row r="230" spans="1:3" x14ac:dyDescent="0.25">
      <c r="A230">
        <v>583</v>
      </c>
      <c r="B230" t="s">
        <v>584</v>
      </c>
      <c r="C230" s="12">
        <v>1</v>
      </c>
    </row>
    <row r="231" spans="1:3" x14ac:dyDescent="0.25">
      <c r="A231">
        <v>584</v>
      </c>
      <c r="B231" t="s">
        <v>585</v>
      </c>
      <c r="C231" s="12">
        <v>2</v>
      </c>
    </row>
    <row r="232" spans="1:3" x14ac:dyDescent="0.25">
      <c r="A232">
        <v>585</v>
      </c>
      <c r="B232" t="s">
        <v>586</v>
      </c>
      <c r="C232" s="12">
        <v>0</v>
      </c>
    </row>
    <row r="233" spans="1:3" x14ac:dyDescent="0.25">
      <c r="A233">
        <v>586</v>
      </c>
      <c r="B233" t="s">
        <v>587</v>
      </c>
      <c r="C233" s="12">
        <v>4</v>
      </c>
    </row>
    <row r="234" spans="1:3" x14ac:dyDescent="0.25">
      <c r="A234">
        <v>587</v>
      </c>
      <c r="B234" t="s">
        <v>588</v>
      </c>
      <c r="C234" s="12">
        <v>7</v>
      </c>
    </row>
    <row r="235" spans="1:3" x14ac:dyDescent="0.25">
      <c r="A235">
        <v>588</v>
      </c>
      <c r="B235" t="s">
        <v>589</v>
      </c>
      <c r="C235" s="12">
        <v>2</v>
      </c>
    </row>
    <row r="236" spans="1:3" x14ac:dyDescent="0.25">
      <c r="A236">
        <v>589</v>
      </c>
      <c r="B236" t="s">
        <v>590</v>
      </c>
      <c r="C236" s="12">
        <v>1</v>
      </c>
    </row>
    <row r="237" spans="1:3" x14ac:dyDescent="0.25">
      <c r="A237">
        <v>590</v>
      </c>
      <c r="B237" t="s">
        <v>591</v>
      </c>
      <c r="C237" s="12">
        <v>9</v>
      </c>
    </row>
    <row r="238" spans="1:3" x14ac:dyDescent="0.25">
      <c r="A238">
        <v>591</v>
      </c>
      <c r="B238" t="s">
        <v>592</v>
      </c>
      <c r="C238" s="12">
        <v>2</v>
      </c>
    </row>
    <row r="239" spans="1:3" x14ac:dyDescent="0.25">
      <c r="A239">
        <v>592</v>
      </c>
      <c r="B239" t="s">
        <v>593</v>
      </c>
      <c r="C239" s="12">
        <v>1</v>
      </c>
    </row>
    <row r="240" spans="1:3" x14ac:dyDescent="0.25">
      <c r="A240">
        <v>593</v>
      </c>
      <c r="B240" t="s">
        <v>594</v>
      </c>
      <c r="C240" s="12">
        <v>7</v>
      </c>
    </row>
    <row r="241" spans="1:3" x14ac:dyDescent="0.25">
      <c r="A241">
        <v>594</v>
      </c>
      <c r="B241" t="s">
        <v>595</v>
      </c>
      <c r="C241" s="12">
        <v>2</v>
      </c>
    </row>
    <row r="242" spans="1:3" x14ac:dyDescent="0.25">
      <c r="A242">
        <v>595</v>
      </c>
      <c r="B242" t="s">
        <v>596</v>
      </c>
      <c r="C242" s="12">
        <v>8</v>
      </c>
    </row>
    <row r="243" spans="1:3" x14ac:dyDescent="0.25">
      <c r="A243">
        <v>596</v>
      </c>
      <c r="B243" t="s">
        <v>597</v>
      </c>
      <c r="C243" s="12">
        <v>2</v>
      </c>
    </row>
    <row r="244" spans="1:3" x14ac:dyDescent="0.25">
      <c r="A244">
        <v>597</v>
      </c>
      <c r="B244" t="s">
        <v>598</v>
      </c>
      <c r="C244" s="12">
        <v>2</v>
      </c>
    </row>
    <row r="245" spans="1:3" x14ac:dyDescent="0.25">
      <c r="A245">
        <v>598</v>
      </c>
      <c r="B245" t="s">
        <v>599</v>
      </c>
      <c r="C245" s="12">
        <v>7</v>
      </c>
    </row>
    <row r="246" spans="1:3" x14ac:dyDescent="0.25">
      <c r="A246">
        <v>599</v>
      </c>
      <c r="B246" t="s">
        <v>600</v>
      </c>
      <c r="C246" s="12">
        <v>2</v>
      </c>
    </row>
    <row r="247" spans="1:3" x14ac:dyDescent="0.25">
      <c r="A247">
        <v>660</v>
      </c>
      <c r="B247" t="s">
        <v>661</v>
      </c>
      <c r="C247" s="12">
        <v>18</v>
      </c>
    </row>
    <row r="248" spans="1:3" x14ac:dyDescent="0.25">
      <c r="A248">
        <v>661</v>
      </c>
      <c r="B248" t="s">
        <v>662</v>
      </c>
      <c r="C248" s="12">
        <v>9</v>
      </c>
    </row>
    <row r="249" spans="1:3" x14ac:dyDescent="0.25">
      <c r="A249">
        <v>662</v>
      </c>
      <c r="B249" t="s">
        <v>663</v>
      </c>
      <c r="C249" s="12">
        <v>4</v>
      </c>
    </row>
    <row r="250" spans="1:3" x14ac:dyDescent="0.25">
      <c r="A250">
        <v>663</v>
      </c>
      <c r="B250" t="s">
        <v>664</v>
      </c>
      <c r="C250" s="12">
        <v>7</v>
      </c>
    </row>
    <row r="251" spans="1:3" x14ac:dyDescent="0.25">
      <c r="A251">
        <v>664</v>
      </c>
      <c r="B251" t="s">
        <v>665</v>
      </c>
      <c r="C251" s="12">
        <v>29</v>
      </c>
    </row>
    <row r="252" spans="1:3" x14ac:dyDescent="0.25">
      <c r="A252">
        <v>665</v>
      </c>
      <c r="B252" t="s">
        <v>666</v>
      </c>
      <c r="C252" s="12">
        <v>12</v>
      </c>
    </row>
    <row r="253" spans="1:3" x14ac:dyDescent="0.25">
      <c r="A253">
        <v>666</v>
      </c>
      <c r="B253" t="s">
        <v>667</v>
      </c>
      <c r="C253" s="12">
        <v>4</v>
      </c>
    </row>
    <row r="254" spans="1:3" x14ac:dyDescent="0.25">
      <c r="A254">
        <v>667</v>
      </c>
      <c r="B254" t="s">
        <v>668</v>
      </c>
      <c r="C254" s="12">
        <v>28</v>
      </c>
    </row>
    <row r="255" spans="1:3" x14ac:dyDescent="0.25">
      <c r="A255">
        <v>668</v>
      </c>
      <c r="B255" t="s">
        <v>669</v>
      </c>
      <c r="C255" s="12">
        <v>25</v>
      </c>
    </row>
    <row r="256" spans="1:3" x14ac:dyDescent="0.25">
      <c r="A256">
        <v>669</v>
      </c>
      <c r="B256" t="s">
        <v>670</v>
      </c>
      <c r="C256" s="12">
        <v>28</v>
      </c>
    </row>
    <row r="257" spans="1:3" x14ac:dyDescent="0.25">
      <c r="A257">
        <v>670</v>
      </c>
      <c r="B257" t="s">
        <v>671</v>
      </c>
      <c r="C257" s="12">
        <v>310</v>
      </c>
    </row>
    <row r="258" spans="1:3" x14ac:dyDescent="0.25">
      <c r="A258">
        <v>671</v>
      </c>
      <c r="B258" t="s">
        <v>672</v>
      </c>
      <c r="C258" s="12">
        <v>15</v>
      </c>
    </row>
    <row r="259" spans="1:3" x14ac:dyDescent="0.25">
      <c r="A259">
        <v>672</v>
      </c>
      <c r="B259" t="s">
        <v>673</v>
      </c>
      <c r="C259" s="12">
        <v>215</v>
      </c>
    </row>
    <row r="260" spans="1:3" x14ac:dyDescent="0.25">
      <c r="A260">
        <v>673</v>
      </c>
      <c r="B260" t="s">
        <v>674</v>
      </c>
      <c r="C260" s="12">
        <v>3</v>
      </c>
    </row>
    <row r="261" spans="1:3" x14ac:dyDescent="0.25">
      <c r="A261">
        <v>674</v>
      </c>
      <c r="B261" t="s">
        <v>675</v>
      </c>
      <c r="C261" s="12">
        <v>2</v>
      </c>
    </row>
    <row r="262" spans="1:3" x14ac:dyDescent="0.25">
      <c r="A262">
        <v>675</v>
      </c>
      <c r="B262" t="s">
        <v>676</v>
      </c>
      <c r="C262" s="12">
        <v>26</v>
      </c>
    </row>
    <row r="263" spans="1:3" x14ac:dyDescent="0.25">
      <c r="A263">
        <v>676</v>
      </c>
      <c r="B263" t="s">
        <v>677</v>
      </c>
      <c r="C263" s="12">
        <v>24</v>
      </c>
    </row>
    <row r="264" spans="1:3" x14ac:dyDescent="0.25">
      <c r="A264">
        <v>677</v>
      </c>
      <c r="B264" t="s">
        <v>678</v>
      </c>
      <c r="C264" s="12">
        <v>96</v>
      </c>
    </row>
    <row r="265" spans="1:3" x14ac:dyDescent="0.25">
      <c r="A265">
        <v>678</v>
      </c>
      <c r="B265" t="s">
        <v>679</v>
      </c>
      <c r="C265" s="12">
        <v>17</v>
      </c>
    </row>
    <row r="266" spans="1:3" x14ac:dyDescent="0.25">
      <c r="A266">
        <v>679</v>
      </c>
      <c r="B266" t="s">
        <v>680</v>
      </c>
      <c r="C266" s="12">
        <v>94</v>
      </c>
    </row>
    <row r="267" spans="1:3" x14ac:dyDescent="0.25">
      <c r="A267">
        <v>680</v>
      </c>
      <c r="B267" t="s">
        <v>681</v>
      </c>
      <c r="C267" s="12">
        <v>129</v>
      </c>
    </row>
    <row r="268" spans="1:3" x14ac:dyDescent="0.25">
      <c r="A268">
        <v>681</v>
      </c>
      <c r="B268" t="s">
        <v>682</v>
      </c>
      <c r="C268" s="12">
        <v>1</v>
      </c>
    </row>
    <row r="269" spans="1:3" x14ac:dyDescent="0.25">
      <c r="A269">
        <v>682</v>
      </c>
      <c r="B269" t="s">
        <v>683</v>
      </c>
      <c r="C269" s="12">
        <v>4</v>
      </c>
    </row>
    <row r="270" spans="1:3" x14ac:dyDescent="0.25">
      <c r="A270">
        <v>683</v>
      </c>
      <c r="B270" t="s">
        <v>684</v>
      </c>
      <c r="C270" s="12">
        <v>3</v>
      </c>
    </row>
    <row r="271" spans="1:3" x14ac:dyDescent="0.25">
      <c r="A271">
        <v>684</v>
      </c>
      <c r="B271" t="s">
        <v>685</v>
      </c>
      <c r="C271" s="12">
        <v>135</v>
      </c>
    </row>
    <row r="272" spans="1:3" x14ac:dyDescent="0.25">
      <c r="A272">
        <v>685</v>
      </c>
      <c r="B272" t="s">
        <v>686</v>
      </c>
      <c r="C272" s="12">
        <v>10</v>
      </c>
    </row>
    <row r="273" spans="1:3" x14ac:dyDescent="0.25">
      <c r="A273">
        <v>686</v>
      </c>
      <c r="B273" t="s">
        <v>687</v>
      </c>
      <c r="C273" s="12">
        <v>0</v>
      </c>
    </row>
    <row r="274" spans="1:3" x14ac:dyDescent="0.25">
      <c r="A274">
        <v>687</v>
      </c>
      <c r="B274" t="s">
        <v>688</v>
      </c>
      <c r="C274" s="12">
        <v>6</v>
      </c>
    </row>
    <row r="275" spans="1:3" x14ac:dyDescent="0.25">
      <c r="A275">
        <v>688</v>
      </c>
      <c r="B275" t="s">
        <v>689</v>
      </c>
      <c r="C275" s="12">
        <v>36</v>
      </c>
    </row>
    <row r="276" spans="1:3" x14ac:dyDescent="0.25">
      <c r="A276">
        <v>689</v>
      </c>
      <c r="B276" t="s">
        <v>690</v>
      </c>
      <c r="C276" s="12">
        <v>336</v>
      </c>
    </row>
    <row r="277" spans="1:3" x14ac:dyDescent="0.25">
      <c r="A277">
        <v>690</v>
      </c>
      <c r="B277" t="s">
        <v>691</v>
      </c>
      <c r="C277" s="12">
        <v>34</v>
      </c>
    </row>
    <row r="278" spans="1:3" x14ac:dyDescent="0.25">
      <c r="A278">
        <v>691</v>
      </c>
      <c r="B278" t="s">
        <v>692</v>
      </c>
      <c r="C278" s="12">
        <v>10</v>
      </c>
    </row>
    <row r="279" spans="1:3" x14ac:dyDescent="0.25">
      <c r="A279">
        <v>692</v>
      </c>
      <c r="B279" t="s">
        <v>693</v>
      </c>
      <c r="C279" s="12">
        <v>201</v>
      </c>
    </row>
    <row r="280" spans="1:3" x14ac:dyDescent="0.25">
      <c r="A280">
        <v>693</v>
      </c>
      <c r="B280" t="s">
        <v>694</v>
      </c>
      <c r="C280" s="12">
        <v>296</v>
      </c>
    </row>
    <row r="281" spans="1:3" x14ac:dyDescent="0.25">
      <c r="A281">
        <v>694</v>
      </c>
      <c r="B281" t="s">
        <v>695</v>
      </c>
      <c r="C281" s="12">
        <v>7</v>
      </c>
    </row>
    <row r="282" spans="1:3" x14ac:dyDescent="0.25">
      <c r="A282">
        <v>695</v>
      </c>
      <c r="B282" t="s">
        <v>696</v>
      </c>
      <c r="C282" s="12">
        <v>7</v>
      </c>
    </row>
    <row r="283" spans="1:3" x14ac:dyDescent="0.25">
      <c r="A283">
        <v>696</v>
      </c>
      <c r="B283" t="s">
        <v>697</v>
      </c>
      <c r="C283" s="12">
        <v>1</v>
      </c>
    </row>
    <row r="284" spans="1:3" x14ac:dyDescent="0.25">
      <c r="A284">
        <v>697</v>
      </c>
      <c r="B284" t="s">
        <v>698</v>
      </c>
      <c r="C284" s="12">
        <v>114</v>
      </c>
    </row>
    <row r="285" spans="1:3" x14ac:dyDescent="0.25">
      <c r="A285">
        <v>698</v>
      </c>
      <c r="B285" t="s">
        <v>699</v>
      </c>
      <c r="C285" s="12">
        <v>29</v>
      </c>
    </row>
    <row r="286" spans="1:3" x14ac:dyDescent="0.25">
      <c r="A286">
        <v>699</v>
      </c>
      <c r="B286" t="s">
        <v>700</v>
      </c>
      <c r="C286" s="12">
        <v>890</v>
      </c>
    </row>
    <row r="287" spans="1:3" x14ac:dyDescent="0.25">
      <c r="A287">
        <v>700</v>
      </c>
      <c r="B287" t="s">
        <v>701</v>
      </c>
      <c r="C287" s="12">
        <v>31</v>
      </c>
    </row>
    <row r="288" spans="1:3" x14ac:dyDescent="0.25">
      <c r="A288">
        <v>701</v>
      </c>
      <c r="B288" t="s">
        <v>702</v>
      </c>
      <c r="C288" s="12">
        <v>21</v>
      </c>
    </row>
    <row r="289" spans="1:3" x14ac:dyDescent="0.25">
      <c r="A289">
        <v>702</v>
      </c>
      <c r="B289" t="s">
        <v>703</v>
      </c>
      <c r="C289" s="12">
        <v>37</v>
      </c>
    </row>
    <row r="290" spans="1:3" x14ac:dyDescent="0.25">
      <c r="A290">
        <v>703</v>
      </c>
      <c r="B290" t="s">
        <v>704</v>
      </c>
      <c r="C290" s="12">
        <v>7</v>
      </c>
    </row>
    <row r="291" spans="1:3" x14ac:dyDescent="0.25">
      <c r="A291">
        <v>704</v>
      </c>
      <c r="B291" t="s">
        <v>705</v>
      </c>
      <c r="C291" s="12">
        <v>4</v>
      </c>
    </row>
    <row r="292" spans="1:3" x14ac:dyDescent="0.25">
      <c r="A292">
        <v>705</v>
      </c>
      <c r="B292" t="s">
        <v>706</v>
      </c>
      <c r="C292" s="12">
        <v>5</v>
      </c>
    </row>
    <row r="293" spans="1:3" x14ac:dyDescent="0.25">
      <c r="A293">
        <v>706</v>
      </c>
      <c r="B293" t="s">
        <v>707</v>
      </c>
      <c r="C293" s="12">
        <v>0</v>
      </c>
    </row>
    <row r="294" spans="1:3" x14ac:dyDescent="0.25">
      <c r="A294">
        <v>707</v>
      </c>
      <c r="B294" t="s">
        <v>708</v>
      </c>
      <c r="C294" s="12">
        <v>456</v>
      </c>
    </row>
    <row r="295" spans="1:3" x14ac:dyDescent="0.25">
      <c r="A295">
        <v>708</v>
      </c>
      <c r="B295" t="s">
        <v>709</v>
      </c>
      <c r="C295" s="12">
        <v>369</v>
      </c>
    </row>
    <row r="296" spans="1:3" x14ac:dyDescent="0.25">
      <c r="A296">
        <v>709</v>
      </c>
      <c r="B296" t="s">
        <v>710</v>
      </c>
      <c r="C296" s="12">
        <v>2</v>
      </c>
    </row>
    <row r="297" spans="1:3" x14ac:dyDescent="0.25">
      <c r="A297">
        <v>710</v>
      </c>
      <c r="B297" t="s">
        <v>711</v>
      </c>
      <c r="C297" s="12">
        <v>0</v>
      </c>
    </row>
    <row r="298" spans="1:3" x14ac:dyDescent="0.25">
      <c r="A298">
        <v>711</v>
      </c>
      <c r="B298" t="s">
        <v>712</v>
      </c>
      <c r="C298" s="12">
        <v>338</v>
      </c>
    </row>
    <row r="299" spans="1:3" x14ac:dyDescent="0.25">
      <c r="A299">
        <v>712</v>
      </c>
      <c r="B299" t="s">
        <v>713</v>
      </c>
      <c r="C299" s="12">
        <v>4</v>
      </c>
    </row>
    <row r="300" spans="1:3" x14ac:dyDescent="0.25">
      <c r="A300">
        <v>713</v>
      </c>
      <c r="B300" t="s">
        <v>714</v>
      </c>
      <c r="C300" s="12">
        <v>1</v>
      </c>
    </row>
    <row r="301" spans="1:3" x14ac:dyDescent="0.25">
      <c r="A301">
        <v>714</v>
      </c>
      <c r="B301" t="s">
        <v>715</v>
      </c>
      <c r="C301" s="12">
        <v>28</v>
      </c>
    </row>
    <row r="302" spans="1:3" x14ac:dyDescent="0.25">
      <c r="A302">
        <v>715</v>
      </c>
      <c r="B302" t="s">
        <v>716</v>
      </c>
      <c r="C302" s="12">
        <v>12</v>
      </c>
    </row>
    <row r="303" spans="1:3" x14ac:dyDescent="0.25">
      <c r="A303">
        <v>716</v>
      </c>
      <c r="B303" t="s">
        <v>717</v>
      </c>
      <c r="C303" s="12">
        <v>16</v>
      </c>
    </row>
    <row r="304" spans="1:3" x14ac:dyDescent="0.25">
      <c r="A304">
        <v>717</v>
      </c>
      <c r="B304" t="s">
        <v>718</v>
      </c>
      <c r="C304" s="12">
        <v>4</v>
      </c>
    </row>
    <row r="305" spans="1:3" x14ac:dyDescent="0.25">
      <c r="A305">
        <v>718</v>
      </c>
      <c r="B305" t="s">
        <v>719</v>
      </c>
      <c r="C305" s="12">
        <v>4</v>
      </c>
    </row>
    <row r="306" spans="1:3" x14ac:dyDescent="0.25">
      <c r="A306">
        <v>719</v>
      </c>
      <c r="B306" t="s">
        <v>720</v>
      </c>
      <c r="C306" s="12">
        <v>10</v>
      </c>
    </row>
    <row r="307" spans="1:3" x14ac:dyDescent="0.25">
      <c r="A307">
        <v>760</v>
      </c>
      <c r="B307" t="s">
        <v>761</v>
      </c>
      <c r="C307" s="12">
        <v>0</v>
      </c>
    </row>
    <row r="308" spans="1:3" x14ac:dyDescent="0.25">
      <c r="A308">
        <v>761</v>
      </c>
      <c r="B308" t="s">
        <v>762</v>
      </c>
      <c r="C308" s="12">
        <v>6</v>
      </c>
    </row>
    <row r="309" spans="1:3" x14ac:dyDescent="0.25">
      <c r="A309">
        <v>762</v>
      </c>
      <c r="B309" t="s">
        <v>763</v>
      </c>
      <c r="C309" s="12">
        <v>0</v>
      </c>
    </row>
    <row r="310" spans="1:3" x14ac:dyDescent="0.25">
      <c r="A310">
        <v>763</v>
      </c>
      <c r="B310" t="s">
        <v>764</v>
      </c>
      <c r="C310" s="12">
        <v>1</v>
      </c>
    </row>
    <row r="311" spans="1:3" x14ac:dyDescent="0.25">
      <c r="A311">
        <v>764</v>
      </c>
      <c r="B311" t="s">
        <v>765</v>
      </c>
      <c r="C311" s="12">
        <v>0</v>
      </c>
    </row>
    <row r="312" spans="1:3" x14ac:dyDescent="0.25">
      <c r="A312">
        <v>765</v>
      </c>
      <c r="B312" t="s">
        <v>766</v>
      </c>
      <c r="C312" s="12">
        <v>44</v>
      </c>
    </row>
    <row r="313" spans="1:3" x14ac:dyDescent="0.25">
      <c r="A313">
        <v>766</v>
      </c>
      <c r="B313" t="s">
        <v>767</v>
      </c>
      <c r="C313" s="12">
        <v>0</v>
      </c>
    </row>
    <row r="314" spans="1:3" x14ac:dyDescent="0.25">
      <c r="A314">
        <v>767</v>
      </c>
      <c r="B314" t="s">
        <v>768</v>
      </c>
      <c r="C314" s="12">
        <v>3</v>
      </c>
    </row>
    <row r="315" spans="1:3" x14ac:dyDescent="0.25">
      <c r="A315">
        <v>768</v>
      </c>
      <c r="B315" t="s">
        <v>769</v>
      </c>
      <c r="C315" s="12">
        <v>0</v>
      </c>
    </row>
    <row r="316" spans="1:3" x14ac:dyDescent="0.25">
      <c r="A316">
        <v>769</v>
      </c>
      <c r="B316" t="s">
        <v>770</v>
      </c>
      <c r="C316" s="12">
        <v>52</v>
      </c>
    </row>
    <row r="317" spans="1:3" x14ac:dyDescent="0.25">
      <c r="A317">
        <v>770</v>
      </c>
      <c r="B317" t="s">
        <v>771</v>
      </c>
      <c r="C317" s="12">
        <v>0</v>
      </c>
    </row>
    <row r="318" spans="1:3" x14ac:dyDescent="0.25">
      <c r="A318">
        <v>771</v>
      </c>
      <c r="B318" t="s">
        <v>772</v>
      </c>
      <c r="C318" s="12">
        <v>1</v>
      </c>
    </row>
    <row r="319" spans="1:3" x14ac:dyDescent="0.25">
      <c r="A319">
        <v>772</v>
      </c>
      <c r="B319" t="s">
        <v>773</v>
      </c>
      <c r="C319" s="12">
        <v>1</v>
      </c>
    </row>
    <row r="320" spans="1:3" x14ac:dyDescent="0.25">
      <c r="A320">
        <v>773</v>
      </c>
      <c r="B320" t="s">
        <v>774</v>
      </c>
      <c r="C320" s="12">
        <v>2</v>
      </c>
    </row>
    <row r="321" spans="1:3" x14ac:dyDescent="0.25">
      <c r="A321">
        <v>774</v>
      </c>
      <c r="B321" t="s">
        <v>775</v>
      </c>
      <c r="C321" s="12">
        <v>9</v>
      </c>
    </row>
    <row r="322" spans="1:3" x14ac:dyDescent="0.25">
      <c r="A322">
        <v>775</v>
      </c>
      <c r="B322" t="s">
        <v>776</v>
      </c>
      <c r="C322" s="12">
        <v>5</v>
      </c>
    </row>
    <row r="323" spans="1:3" x14ac:dyDescent="0.25">
      <c r="A323">
        <v>776</v>
      </c>
      <c r="B323" t="s">
        <v>777</v>
      </c>
      <c r="C323" s="12">
        <v>57</v>
      </c>
    </row>
    <row r="324" spans="1:3" x14ac:dyDescent="0.25">
      <c r="A324">
        <v>777</v>
      </c>
      <c r="B324" t="s">
        <v>778</v>
      </c>
      <c r="C324" s="12">
        <v>3</v>
      </c>
    </row>
    <row r="325" spans="1:3" x14ac:dyDescent="0.25">
      <c r="A325">
        <v>778</v>
      </c>
      <c r="B325" t="s">
        <v>779</v>
      </c>
      <c r="C325" s="12">
        <v>1</v>
      </c>
    </row>
    <row r="326" spans="1:3" x14ac:dyDescent="0.25">
      <c r="A326">
        <v>779</v>
      </c>
      <c r="B326" t="s">
        <v>780</v>
      </c>
      <c r="C326" s="12">
        <v>6</v>
      </c>
    </row>
    <row r="327" spans="1:3" x14ac:dyDescent="0.25">
      <c r="A327">
        <v>860</v>
      </c>
      <c r="B327" t="s">
        <v>861</v>
      </c>
      <c r="C327" s="12">
        <v>48</v>
      </c>
    </row>
    <row r="328" spans="1:3" x14ac:dyDescent="0.25">
      <c r="A328">
        <v>861</v>
      </c>
      <c r="B328" t="s">
        <v>862</v>
      </c>
      <c r="C328" s="12">
        <v>2</v>
      </c>
    </row>
    <row r="329" spans="1:3" x14ac:dyDescent="0.25">
      <c r="A329">
        <v>862</v>
      </c>
      <c r="B329" t="s">
        <v>863</v>
      </c>
      <c r="C329" s="12">
        <v>4</v>
      </c>
    </row>
    <row r="330" spans="1:3" x14ac:dyDescent="0.25">
      <c r="A330">
        <v>863</v>
      </c>
      <c r="B330" t="s">
        <v>864</v>
      </c>
      <c r="C330" s="12">
        <v>5</v>
      </c>
    </row>
    <row r="331" spans="1:3" x14ac:dyDescent="0.25">
      <c r="A331">
        <v>864</v>
      </c>
      <c r="B331" t="s">
        <v>865</v>
      </c>
      <c r="C331" s="12">
        <v>79</v>
      </c>
    </row>
    <row r="332" spans="1:3" x14ac:dyDescent="0.25">
      <c r="A332">
        <v>865</v>
      </c>
      <c r="B332" t="s">
        <v>866</v>
      </c>
      <c r="C332" s="12">
        <v>2</v>
      </c>
    </row>
    <row r="333" spans="1:3" x14ac:dyDescent="0.25">
      <c r="A333">
        <v>866</v>
      </c>
      <c r="B333" t="s">
        <v>867</v>
      </c>
      <c r="C333" s="12">
        <v>11</v>
      </c>
    </row>
    <row r="334" spans="1:3" x14ac:dyDescent="0.25">
      <c r="A334">
        <v>867</v>
      </c>
      <c r="B334" t="s">
        <v>868</v>
      </c>
      <c r="C334" s="12">
        <v>11</v>
      </c>
    </row>
    <row r="335" spans="1:3" x14ac:dyDescent="0.25">
      <c r="A335">
        <v>868</v>
      </c>
      <c r="B335" t="s">
        <v>869</v>
      </c>
      <c r="C335" s="12">
        <v>1</v>
      </c>
    </row>
    <row r="336" spans="1:3" x14ac:dyDescent="0.25">
      <c r="A336">
        <v>869</v>
      </c>
      <c r="B336" t="s">
        <v>870</v>
      </c>
      <c r="C336" s="12">
        <v>3</v>
      </c>
    </row>
    <row r="337" spans="1:3" x14ac:dyDescent="0.25">
      <c r="A337">
        <v>870</v>
      </c>
      <c r="B337" t="s">
        <v>871</v>
      </c>
      <c r="C337" s="12">
        <v>5</v>
      </c>
    </row>
    <row r="338" spans="1:3" x14ac:dyDescent="0.25">
      <c r="A338">
        <v>871</v>
      </c>
      <c r="B338" t="s">
        <v>872</v>
      </c>
      <c r="C338" s="12">
        <v>12</v>
      </c>
    </row>
    <row r="339" spans="1:3" x14ac:dyDescent="0.25">
      <c r="A339">
        <v>872</v>
      </c>
      <c r="B339" t="s">
        <v>873</v>
      </c>
      <c r="C339" s="12">
        <v>2</v>
      </c>
    </row>
    <row r="340" spans="1:3" x14ac:dyDescent="0.25">
      <c r="A340">
        <v>873</v>
      </c>
      <c r="B340" t="s">
        <v>874</v>
      </c>
      <c r="C340" s="12">
        <v>5</v>
      </c>
    </row>
    <row r="341" spans="1:3" x14ac:dyDescent="0.25">
      <c r="A341">
        <v>874</v>
      </c>
      <c r="B341" t="s">
        <v>875</v>
      </c>
      <c r="C341" s="12">
        <v>21</v>
      </c>
    </row>
    <row r="342" spans="1:3" x14ac:dyDescent="0.25">
      <c r="A342">
        <v>875</v>
      </c>
      <c r="B342" t="s">
        <v>876</v>
      </c>
      <c r="C342" s="12">
        <v>0</v>
      </c>
    </row>
    <row r="343" spans="1:3" x14ac:dyDescent="0.25">
      <c r="A343">
        <v>876</v>
      </c>
      <c r="B343" t="s">
        <v>877</v>
      </c>
      <c r="C343" s="12">
        <v>45</v>
      </c>
    </row>
    <row r="344" spans="1:3" x14ac:dyDescent="0.25">
      <c r="A344">
        <v>877</v>
      </c>
      <c r="B344" t="s">
        <v>878</v>
      </c>
      <c r="C344" s="12">
        <v>29</v>
      </c>
    </row>
    <row r="345" spans="1:3" x14ac:dyDescent="0.25">
      <c r="A345">
        <v>878</v>
      </c>
      <c r="B345" t="s">
        <v>879</v>
      </c>
      <c r="C345" s="12">
        <v>2</v>
      </c>
    </row>
    <row r="346" spans="1:3" x14ac:dyDescent="0.25">
      <c r="A346">
        <v>879</v>
      </c>
      <c r="B346" t="s">
        <v>880</v>
      </c>
      <c r="C346" s="12">
        <v>30</v>
      </c>
    </row>
    <row r="347" spans="1:3" x14ac:dyDescent="0.25">
      <c r="A347">
        <v>880</v>
      </c>
      <c r="B347" t="s">
        <v>881</v>
      </c>
      <c r="C347" s="12">
        <v>8</v>
      </c>
    </row>
    <row r="348" spans="1:3" x14ac:dyDescent="0.25">
      <c r="A348">
        <v>881</v>
      </c>
      <c r="B348" t="s">
        <v>882</v>
      </c>
      <c r="C348" s="12">
        <v>1</v>
      </c>
    </row>
    <row r="349" spans="1:3" x14ac:dyDescent="0.25">
      <c r="A349">
        <v>882</v>
      </c>
      <c r="B349" t="s">
        <v>883</v>
      </c>
      <c r="C349" s="12">
        <v>14</v>
      </c>
    </row>
    <row r="350" spans="1:3" x14ac:dyDescent="0.25">
      <c r="A350">
        <v>883</v>
      </c>
      <c r="B350" t="s">
        <v>884</v>
      </c>
      <c r="C350" s="12">
        <v>24</v>
      </c>
    </row>
    <row r="351" spans="1:3" x14ac:dyDescent="0.25">
      <c r="A351">
        <v>884</v>
      </c>
      <c r="B351" t="s">
        <v>885</v>
      </c>
      <c r="C351" s="12">
        <v>2</v>
      </c>
    </row>
    <row r="352" spans="1:3" x14ac:dyDescent="0.25">
      <c r="A352">
        <v>885</v>
      </c>
      <c r="B352" t="s">
        <v>886</v>
      </c>
      <c r="C352" s="12">
        <v>21</v>
      </c>
    </row>
    <row r="353" spans="1:3" x14ac:dyDescent="0.25">
      <c r="A353">
        <v>886</v>
      </c>
      <c r="B353" t="s">
        <v>887</v>
      </c>
      <c r="C353" s="12">
        <v>7</v>
      </c>
    </row>
    <row r="354" spans="1:3" x14ac:dyDescent="0.25">
      <c r="A354">
        <v>887</v>
      </c>
      <c r="B354" t="s">
        <v>888</v>
      </c>
      <c r="C354" s="12">
        <v>0</v>
      </c>
    </row>
    <row r="355" spans="1:3" x14ac:dyDescent="0.25">
      <c r="A355">
        <v>888</v>
      </c>
      <c r="B355" t="s">
        <v>889</v>
      </c>
      <c r="C355" s="12">
        <v>4</v>
      </c>
    </row>
    <row r="356" spans="1:3" x14ac:dyDescent="0.25">
      <c r="A356">
        <v>889</v>
      </c>
      <c r="B356" t="s">
        <v>890</v>
      </c>
      <c r="C356" s="12">
        <v>32</v>
      </c>
    </row>
    <row r="357" spans="1:3" x14ac:dyDescent="0.25">
      <c r="A357">
        <v>890</v>
      </c>
      <c r="B357" t="s">
        <v>891</v>
      </c>
      <c r="C357" s="12">
        <v>4</v>
      </c>
    </row>
    <row r="358" spans="1:3" x14ac:dyDescent="0.25">
      <c r="A358">
        <v>891</v>
      </c>
      <c r="B358" t="s">
        <v>892</v>
      </c>
      <c r="C358" s="12">
        <v>9</v>
      </c>
    </row>
    <row r="359" spans="1:3" x14ac:dyDescent="0.25">
      <c r="A359">
        <v>892</v>
      </c>
      <c r="B359" t="s">
        <v>893</v>
      </c>
      <c r="C359" s="12">
        <v>17</v>
      </c>
    </row>
    <row r="360" spans="1:3" x14ac:dyDescent="0.25">
      <c r="A360">
        <v>893</v>
      </c>
      <c r="B360" t="s">
        <v>894</v>
      </c>
      <c r="C360" s="12">
        <v>5</v>
      </c>
    </row>
    <row r="361" spans="1:3" x14ac:dyDescent="0.25">
      <c r="A361">
        <v>894</v>
      </c>
      <c r="B361" t="s">
        <v>895</v>
      </c>
      <c r="C361" s="12">
        <v>53</v>
      </c>
    </row>
    <row r="362" spans="1:3" x14ac:dyDescent="0.25">
      <c r="A362">
        <v>895</v>
      </c>
      <c r="B362" t="s">
        <v>896</v>
      </c>
      <c r="C362" s="12">
        <v>7</v>
      </c>
    </row>
    <row r="363" spans="1:3" x14ac:dyDescent="0.25">
      <c r="A363">
        <v>896</v>
      </c>
      <c r="B363" t="s">
        <v>897</v>
      </c>
      <c r="C363" s="12">
        <v>72</v>
      </c>
    </row>
    <row r="364" spans="1:3" x14ac:dyDescent="0.25">
      <c r="A364">
        <v>897</v>
      </c>
      <c r="B364" t="s">
        <v>898</v>
      </c>
      <c r="C364" s="12">
        <v>0</v>
      </c>
    </row>
    <row r="365" spans="1:3" x14ac:dyDescent="0.25">
      <c r="A365">
        <v>898</v>
      </c>
      <c r="B365" t="s">
        <v>899</v>
      </c>
      <c r="C365" s="12">
        <v>2</v>
      </c>
    </row>
    <row r="366" spans="1:3" x14ac:dyDescent="0.25">
      <c r="A366">
        <v>899</v>
      </c>
      <c r="B366" t="s">
        <v>900</v>
      </c>
      <c r="C366" s="12">
        <v>8</v>
      </c>
    </row>
    <row r="367" spans="1:3" x14ac:dyDescent="0.25">
      <c r="A367">
        <v>900</v>
      </c>
      <c r="B367" t="s">
        <v>901</v>
      </c>
      <c r="C367" s="12">
        <v>2</v>
      </c>
    </row>
    <row r="368" spans="1:3" x14ac:dyDescent="0.25">
      <c r="A368">
        <v>901</v>
      </c>
      <c r="B368" t="s">
        <v>902</v>
      </c>
      <c r="C368" s="12">
        <v>0</v>
      </c>
    </row>
    <row r="369" spans="1:3" x14ac:dyDescent="0.25">
      <c r="A369">
        <v>902</v>
      </c>
      <c r="B369" t="s">
        <v>903</v>
      </c>
      <c r="C369" s="12">
        <v>3</v>
      </c>
    </row>
    <row r="370" spans="1:3" x14ac:dyDescent="0.25">
      <c r="A370">
        <v>903</v>
      </c>
      <c r="B370" t="s">
        <v>904</v>
      </c>
      <c r="C370" s="12">
        <v>4</v>
      </c>
    </row>
    <row r="371" spans="1:3" x14ac:dyDescent="0.25">
      <c r="A371">
        <v>904</v>
      </c>
      <c r="B371" t="s">
        <v>905</v>
      </c>
      <c r="C371" s="12">
        <v>3</v>
      </c>
    </row>
    <row r="372" spans="1:3" x14ac:dyDescent="0.25">
      <c r="A372">
        <v>905</v>
      </c>
      <c r="B372" t="s">
        <v>906</v>
      </c>
      <c r="C372" s="12">
        <v>6</v>
      </c>
    </row>
    <row r="373" spans="1:3" x14ac:dyDescent="0.25">
      <c r="A373">
        <v>906</v>
      </c>
      <c r="B373" t="s">
        <v>907</v>
      </c>
      <c r="C373" s="12">
        <v>0</v>
      </c>
    </row>
    <row r="374" spans="1:3" x14ac:dyDescent="0.25">
      <c r="A374">
        <v>907</v>
      </c>
      <c r="B374" t="s">
        <v>908</v>
      </c>
      <c r="C374" s="12">
        <v>0</v>
      </c>
    </row>
    <row r="375" spans="1:3" x14ac:dyDescent="0.25">
      <c r="A375">
        <v>908</v>
      </c>
      <c r="B375" t="s">
        <v>909</v>
      </c>
      <c r="C375" s="12">
        <v>0</v>
      </c>
    </row>
    <row r="376" spans="1:3" x14ac:dyDescent="0.25">
      <c r="A376">
        <v>909</v>
      </c>
      <c r="B376" t="s">
        <v>910</v>
      </c>
      <c r="C376" s="12">
        <v>8</v>
      </c>
    </row>
    <row r="377" spans="1:3" x14ac:dyDescent="0.25">
      <c r="A377">
        <v>910</v>
      </c>
      <c r="B377" t="s">
        <v>911</v>
      </c>
      <c r="C377" s="12">
        <v>5</v>
      </c>
    </row>
    <row r="378" spans="1:3" x14ac:dyDescent="0.25">
      <c r="A378">
        <v>911</v>
      </c>
      <c r="B378" t="s">
        <v>912</v>
      </c>
      <c r="C378" s="12">
        <v>0</v>
      </c>
    </row>
    <row r="379" spans="1:3" x14ac:dyDescent="0.25">
      <c r="A379">
        <v>912</v>
      </c>
      <c r="B379" t="s">
        <v>913</v>
      </c>
      <c r="C379" s="12">
        <v>2</v>
      </c>
    </row>
    <row r="380" spans="1:3" x14ac:dyDescent="0.25">
      <c r="A380">
        <v>913</v>
      </c>
      <c r="B380" t="s">
        <v>914</v>
      </c>
      <c r="C380" s="12">
        <v>24</v>
      </c>
    </row>
    <row r="381" spans="1:3" x14ac:dyDescent="0.25">
      <c r="A381">
        <v>914</v>
      </c>
      <c r="B381" t="s">
        <v>915</v>
      </c>
      <c r="C381" s="12">
        <v>0</v>
      </c>
    </row>
    <row r="382" spans="1:3" x14ac:dyDescent="0.25">
      <c r="A382">
        <v>915</v>
      </c>
      <c r="B382" t="s">
        <v>916</v>
      </c>
      <c r="C382" s="12">
        <v>9</v>
      </c>
    </row>
    <row r="383" spans="1:3" x14ac:dyDescent="0.25">
      <c r="A383">
        <v>916</v>
      </c>
      <c r="B383" t="s">
        <v>917</v>
      </c>
      <c r="C383" s="12">
        <v>0</v>
      </c>
    </row>
    <row r="384" spans="1:3" x14ac:dyDescent="0.25">
      <c r="A384">
        <v>917</v>
      </c>
      <c r="B384" t="s">
        <v>918</v>
      </c>
      <c r="C384" s="12">
        <v>1</v>
      </c>
    </row>
    <row r="385" spans="1:3" x14ac:dyDescent="0.25">
      <c r="A385">
        <v>918</v>
      </c>
      <c r="B385" t="s">
        <v>919</v>
      </c>
      <c r="C385" s="12">
        <v>10</v>
      </c>
    </row>
    <row r="386" spans="1:3" x14ac:dyDescent="0.25">
      <c r="A386">
        <v>919</v>
      </c>
      <c r="B386" t="s">
        <v>920</v>
      </c>
      <c r="C386" s="12">
        <v>1</v>
      </c>
    </row>
    <row r="387" spans="1:3" x14ac:dyDescent="0.25">
      <c r="A387">
        <v>920</v>
      </c>
      <c r="B387" t="s">
        <v>921</v>
      </c>
      <c r="C387" s="12">
        <v>0</v>
      </c>
    </row>
    <row r="388" spans="1:3" x14ac:dyDescent="0.25">
      <c r="A388">
        <v>921</v>
      </c>
      <c r="B388" t="s">
        <v>922</v>
      </c>
      <c r="C388" s="12">
        <v>20</v>
      </c>
    </row>
    <row r="389" spans="1:3" x14ac:dyDescent="0.25">
      <c r="A389">
        <v>922</v>
      </c>
      <c r="B389" t="s">
        <v>923</v>
      </c>
      <c r="C389" s="12">
        <v>30</v>
      </c>
    </row>
    <row r="390" spans="1:3" x14ac:dyDescent="0.25">
      <c r="A390">
        <v>923</v>
      </c>
      <c r="B390" t="s">
        <v>924</v>
      </c>
      <c r="C390" s="12">
        <v>6</v>
      </c>
    </row>
    <row r="391" spans="1:3" x14ac:dyDescent="0.25">
      <c r="A391">
        <v>924</v>
      </c>
      <c r="B391" t="s">
        <v>925</v>
      </c>
      <c r="C391" s="12">
        <v>15</v>
      </c>
    </row>
    <row r="392" spans="1:3" x14ac:dyDescent="0.25">
      <c r="A392">
        <v>925</v>
      </c>
      <c r="B392" t="s">
        <v>926</v>
      </c>
      <c r="C392" s="12">
        <v>5</v>
      </c>
    </row>
    <row r="393" spans="1:3" x14ac:dyDescent="0.25">
      <c r="A393">
        <v>926</v>
      </c>
      <c r="B393" t="s">
        <v>927</v>
      </c>
      <c r="C393" s="12">
        <v>0</v>
      </c>
    </row>
    <row r="394" spans="1:3" x14ac:dyDescent="0.25">
      <c r="A394">
        <v>927</v>
      </c>
      <c r="B394" t="s">
        <v>928</v>
      </c>
      <c r="C394" s="12">
        <v>0</v>
      </c>
    </row>
    <row r="395" spans="1:3" x14ac:dyDescent="0.25">
      <c r="A395">
        <v>928</v>
      </c>
      <c r="B395" t="s">
        <v>929</v>
      </c>
      <c r="C395" s="12">
        <v>28</v>
      </c>
    </row>
    <row r="396" spans="1:3" x14ac:dyDescent="0.25">
      <c r="A396">
        <v>929</v>
      </c>
      <c r="B396" t="s">
        <v>930</v>
      </c>
      <c r="C396" s="12">
        <v>0</v>
      </c>
    </row>
    <row r="397" spans="1:3" x14ac:dyDescent="0.25">
      <c r="A397">
        <v>930</v>
      </c>
      <c r="B397" t="s">
        <v>931</v>
      </c>
      <c r="C397" s="12">
        <v>5</v>
      </c>
    </row>
    <row r="398" spans="1:3" x14ac:dyDescent="0.25">
      <c r="A398">
        <v>931</v>
      </c>
      <c r="B398" t="s">
        <v>932</v>
      </c>
      <c r="C398" s="12">
        <v>7</v>
      </c>
    </row>
    <row r="399" spans="1:3" x14ac:dyDescent="0.25">
      <c r="A399">
        <v>932</v>
      </c>
      <c r="B399" t="s">
        <v>933</v>
      </c>
      <c r="C399" s="12">
        <v>30</v>
      </c>
    </row>
    <row r="400" spans="1:3" x14ac:dyDescent="0.25">
      <c r="A400">
        <v>933</v>
      </c>
      <c r="B400" t="s">
        <v>934</v>
      </c>
      <c r="C400" s="12">
        <v>2</v>
      </c>
    </row>
    <row r="401" spans="1:3" x14ac:dyDescent="0.25">
      <c r="A401">
        <v>934</v>
      </c>
      <c r="B401" t="s">
        <v>935</v>
      </c>
      <c r="C401" s="12">
        <v>30</v>
      </c>
    </row>
    <row r="402" spans="1:3" x14ac:dyDescent="0.25">
      <c r="A402">
        <v>935</v>
      </c>
      <c r="B402" t="s">
        <v>936</v>
      </c>
      <c r="C402" s="12">
        <v>2</v>
      </c>
    </row>
    <row r="403" spans="1:3" x14ac:dyDescent="0.25">
      <c r="A403">
        <v>936</v>
      </c>
      <c r="B403" t="s">
        <v>937</v>
      </c>
      <c r="C403" s="12">
        <v>0</v>
      </c>
    </row>
    <row r="404" spans="1:3" x14ac:dyDescent="0.25">
      <c r="A404">
        <v>937</v>
      </c>
      <c r="B404" t="s">
        <v>938</v>
      </c>
      <c r="C404" s="12">
        <v>2</v>
      </c>
    </row>
    <row r="405" spans="1:3" x14ac:dyDescent="0.25">
      <c r="A405">
        <v>938</v>
      </c>
      <c r="B405" t="s">
        <v>939</v>
      </c>
      <c r="C405" s="12">
        <v>1</v>
      </c>
    </row>
    <row r="406" spans="1:3" x14ac:dyDescent="0.25">
      <c r="A406">
        <v>939</v>
      </c>
      <c r="B406" t="s">
        <v>940</v>
      </c>
      <c r="C406" s="12">
        <v>2</v>
      </c>
    </row>
    <row r="407" spans="1:3" x14ac:dyDescent="0.25">
      <c r="A407">
        <v>940</v>
      </c>
      <c r="B407" t="s">
        <v>941</v>
      </c>
      <c r="C407" s="12">
        <v>14</v>
      </c>
    </row>
    <row r="408" spans="1:3" x14ac:dyDescent="0.25">
      <c r="A408">
        <v>941</v>
      </c>
      <c r="B408" t="s">
        <v>942</v>
      </c>
      <c r="C408" s="12">
        <v>31</v>
      </c>
    </row>
    <row r="409" spans="1:3" x14ac:dyDescent="0.25">
      <c r="A409">
        <v>942</v>
      </c>
      <c r="B409" t="s">
        <v>943</v>
      </c>
      <c r="C409" s="12">
        <v>16</v>
      </c>
    </row>
    <row r="410" spans="1:3" x14ac:dyDescent="0.25">
      <c r="A410">
        <v>943</v>
      </c>
      <c r="B410" t="s">
        <v>944</v>
      </c>
      <c r="C410" s="12">
        <v>12</v>
      </c>
    </row>
    <row r="411" spans="1:3" x14ac:dyDescent="0.25">
      <c r="A411">
        <v>944</v>
      </c>
      <c r="B411" t="s">
        <v>945</v>
      </c>
      <c r="C411" s="12">
        <v>96</v>
      </c>
    </row>
    <row r="412" spans="1:3" x14ac:dyDescent="0.25">
      <c r="A412">
        <v>945</v>
      </c>
      <c r="B412" t="s">
        <v>946</v>
      </c>
      <c r="C412" s="12">
        <v>16</v>
      </c>
    </row>
    <row r="413" spans="1:3" x14ac:dyDescent="0.25">
      <c r="A413">
        <v>946</v>
      </c>
      <c r="B413" t="s">
        <v>947</v>
      </c>
      <c r="C413" s="12">
        <v>5</v>
      </c>
    </row>
    <row r="414" spans="1:3" x14ac:dyDescent="0.25">
      <c r="A414">
        <v>947</v>
      </c>
      <c r="B414" t="s">
        <v>948</v>
      </c>
      <c r="C414" s="12">
        <v>0</v>
      </c>
    </row>
    <row r="415" spans="1:3" x14ac:dyDescent="0.25">
      <c r="A415">
        <v>948</v>
      </c>
      <c r="B415" t="s">
        <v>949</v>
      </c>
      <c r="C415" s="12">
        <v>8</v>
      </c>
    </row>
    <row r="416" spans="1:3" x14ac:dyDescent="0.25">
      <c r="A416">
        <v>949</v>
      </c>
      <c r="B416" t="s">
        <v>950</v>
      </c>
      <c r="C416" s="12">
        <v>7</v>
      </c>
    </row>
    <row r="417" spans="1:3" x14ac:dyDescent="0.25">
      <c r="A417">
        <v>950</v>
      </c>
      <c r="B417" t="s">
        <v>951</v>
      </c>
      <c r="C417" s="12">
        <v>24</v>
      </c>
    </row>
    <row r="418" spans="1:3" x14ac:dyDescent="0.25">
      <c r="A418">
        <v>951</v>
      </c>
      <c r="B418" t="s">
        <v>952</v>
      </c>
      <c r="C418" s="12">
        <v>121</v>
      </c>
    </row>
    <row r="419" spans="1:3" x14ac:dyDescent="0.25">
      <c r="A419">
        <v>952</v>
      </c>
      <c r="B419" t="s">
        <v>953</v>
      </c>
      <c r="C419" s="12">
        <v>196</v>
      </c>
    </row>
    <row r="420" spans="1:3" x14ac:dyDescent="0.25">
      <c r="A420">
        <v>953</v>
      </c>
      <c r="B420" t="s">
        <v>954</v>
      </c>
      <c r="C420" s="12">
        <v>5</v>
      </c>
    </row>
    <row r="421" spans="1:3" x14ac:dyDescent="0.25">
      <c r="A421">
        <v>954</v>
      </c>
      <c r="B421" t="s">
        <v>955</v>
      </c>
      <c r="C421" s="12">
        <v>73</v>
      </c>
    </row>
    <row r="422" spans="1:3" x14ac:dyDescent="0.25">
      <c r="A422">
        <v>955</v>
      </c>
      <c r="B422" t="s">
        <v>956</v>
      </c>
      <c r="C422" s="12">
        <v>93</v>
      </c>
    </row>
    <row r="423" spans="1:3" x14ac:dyDescent="0.25">
      <c r="A423">
        <v>956</v>
      </c>
      <c r="B423" t="s">
        <v>957</v>
      </c>
      <c r="C423" s="12">
        <v>17</v>
      </c>
    </row>
    <row r="424" spans="1:3" x14ac:dyDescent="0.25">
      <c r="A424">
        <v>957</v>
      </c>
      <c r="B424" t="s">
        <v>958</v>
      </c>
      <c r="C424" s="12">
        <v>7</v>
      </c>
    </row>
    <row r="425" spans="1:3" x14ac:dyDescent="0.25">
      <c r="A425">
        <v>958</v>
      </c>
      <c r="B425" t="s">
        <v>959</v>
      </c>
      <c r="C425" s="12">
        <v>17</v>
      </c>
    </row>
    <row r="426" spans="1:3" x14ac:dyDescent="0.25">
      <c r="A426">
        <v>959</v>
      </c>
      <c r="B426" t="s">
        <v>960</v>
      </c>
      <c r="C426" s="12">
        <v>171</v>
      </c>
    </row>
    <row r="427" spans="1:3" x14ac:dyDescent="0.25">
      <c r="A427">
        <v>960</v>
      </c>
      <c r="B427" t="s">
        <v>961</v>
      </c>
      <c r="C427" s="12">
        <v>188</v>
      </c>
    </row>
    <row r="428" spans="1:3" x14ac:dyDescent="0.25">
      <c r="A428">
        <v>961</v>
      </c>
      <c r="B428" t="s">
        <v>962</v>
      </c>
      <c r="C428" s="12">
        <v>110</v>
      </c>
    </row>
    <row r="429" spans="1:3" x14ac:dyDescent="0.25">
      <c r="A429">
        <v>962</v>
      </c>
      <c r="B429" t="s">
        <v>963</v>
      </c>
      <c r="C429" s="12">
        <v>37</v>
      </c>
    </row>
    <row r="430" spans="1:3" x14ac:dyDescent="0.25">
      <c r="A430">
        <v>963</v>
      </c>
      <c r="B430" t="s">
        <v>964</v>
      </c>
      <c r="C430" s="12">
        <v>9</v>
      </c>
    </row>
    <row r="431" spans="1:3" x14ac:dyDescent="0.25">
      <c r="A431">
        <v>964</v>
      </c>
      <c r="B431" t="s">
        <v>965</v>
      </c>
      <c r="C431" s="12">
        <v>29</v>
      </c>
    </row>
    <row r="432" spans="1:3" x14ac:dyDescent="0.25">
      <c r="A432">
        <v>965</v>
      </c>
      <c r="B432" t="s">
        <v>966</v>
      </c>
      <c r="C432" s="12">
        <v>6</v>
      </c>
    </row>
    <row r="433" spans="1:3" x14ac:dyDescent="0.25">
      <c r="A433">
        <v>966</v>
      </c>
      <c r="B433" t="s">
        <v>967</v>
      </c>
      <c r="C433" s="12">
        <v>30</v>
      </c>
    </row>
    <row r="434" spans="1:3" x14ac:dyDescent="0.25">
      <c r="A434">
        <v>967</v>
      </c>
      <c r="B434" t="s">
        <v>968</v>
      </c>
      <c r="C434" s="12">
        <v>81</v>
      </c>
    </row>
    <row r="435" spans="1:3" x14ac:dyDescent="0.25">
      <c r="A435">
        <v>968</v>
      </c>
      <c r="B435" t="s">
        <v>969</v>
      </c>
      <c r="C435" s="12">
        <v>4</v>
      </c>
    </row>
    <row r="436" spans="1:3" x14ac:dyDescent="0.25">
      <c r="A436">
        <v>969</v>
      </c>
      <c r="B436" t="s">
        <v>970</v>
      </c>
      <c r="C436" s="12">
        <v>11</v>
      </c>
    </row>
    <row r="437" spans="1:3" x14ac:dyDescent="0.25">
      <c r="A437">
        <v>970</v>
      </c>
      <c r="B437" t="s">
        <v>971</v>
      </c>
      <c r="C437" s="12">
        <v>14</v>
      </c>
    </row>
    <row r="438" spans="1:3" x14ac:dyDescent="0.25">
      <c r="A438">
        <v>971</v>
      </c>
      <c r="B438" t="s">
        <v>972</v>
      </c>
      <c r="C438" s="12">
        <v>5</v>
      </c>
    </row>
    <row r="439" spans="1:3" x14ac:dyDescent="0.25">
      <c r="A439">
        <v>972</v>
      </c>
      <c r="B439" t="s">
        <v>973</v>
      </c>
      <c r="C439" s="12">
        <v>45</v>
      </c>
    </row>
    <row r="440" spans="1:3" x14ac:dyDescent="0.25">
      <c r="A440">
        <v>973</v>
      </c>
      <c r="B440" t="s">
        <v>974</v>
      </c>
      <c r="C440" s="12">
        <v>8</v>
      </c>
    </row>
    <row r="441" spans="1:3" x14ac:dyDescent="0.25">
      <c r="A441">
        <v>974</v>
      </c>
      <c r="B441" t="s">
        <v>975</v>
      </c>
      <c r="C441" s="12">
        <v>3</v>
      </c>
    </row>
    <row r="442" spans="1:3" x14ac:dyDescent="0.25">
      <c r="A442">
        <v>975</v>
      </c>
      <c r="B442" t="s">
        <v>976</v>
      </c>
      <c r="C442" s="12">
        <v>24</v>
      </c>
    </row>
    <row r="443" spans="1:3" x14ac:dyDescent="0.25">
      <c r="A443">
        <v>976</v>
      </c>
      <c r="B443" t="s">
        <v>977</v>
      </c>
      <c r="C443" s="12">
        <v>18</v>
      </c>
    </row>
    <row r="444" spans="1:3" x14ac:dyDescent="0.25">
      <c r="A444">
        <v>977</v>
      </c>
      <c r="B444" t="s">
        <v>978</v>
      </c>
      <c r="C444" s="12">
        <v>12</v>
      </c>
    </row>
    <row r="445" spans="1:3" x14ac:dyDescent="0.25">
      <c r="A445">
        <v>978</v>
      </c>
      <c r="B445" t="s">
        <v>979</v>
      </c>
      <c r="C445" s="12">
        <v>123</v>
      </c>
    </row>
    <row r="446" spans="1:3" x14ac:dyDescent="0.25">
      <c r="A446">
        <v>979</v>
      </c>
      <c r="B446" t="s">
        <v>980</v>
      </c>
      <c r="C446" s="12">
        <v>96</v>
      </c>
    </row>
    <row r="447" spans="1:3" x14ac:dyDescent="0.25">
      <c r="A447">
        <v>980</v>
      </c>
      <c r="B447" t="s">
        <v>981</v>
      </c>
      <c r="C447" s="12">
        <v>31</v>
      </c>
    </row>
    <row r="448" spans="1:3" x14ac:dyDescent="0.25">
      <c r="A448">
        <v>981</v>
      </c>
      <c r="B448" t="s">
        <v>982</v>
      </c>
      <c r="C448" s="12">
        <v>4</v>
      </c>
    </row>
    <row r="449" spans="1:3" x14ac:dyDescent="0.25">
      <c r="A449">
        <v>982</v>
      </c>
      <c r="B449" t="s">
        <v>983</v>
      </c>
      <c r="C449" s="12">
        <v>3</v>
      </c>
    </row>
    <row r="450" spans="1:3" x14ac:dyDescent="0.25">
      <c r="A450">
        <v>983</v>
      </c>
      <c r="B450" t="s">
        <v>984</v>
      </c>
      <c r="C450" s="12">
        <v>179</v>
      </c>
    </row>
    <row r="451" spans="1:3" x14ac:dyDescent="0.25">
      <c r="A451">
        <v>984</v>
      </c>
      <c r="B451" t="s">
        <v>985</v>
      </c>
      <c r="C451" s="12">
        <v>3</v>
      </c>
    </row>
    <row r="452" spans="1:3" x14ac:dyDescent="0.25">
      <c r="A452">
        <v>985</v>
      </c>
      <c r="B452" t="s">
        <v>986</v>
      </c>
      <c r="C452" s="12">
        <v>23</v>
      </c>
    </row>
    <row r="453" spans="1:3" x14ac:dyDescent="0.25">
      <c r="A453">
        <v>986</v>
      </c>
      <c r="B453" t="s">
        <v>987</v>
      </c>
      <c r="C453" s="12">
        <v>23</v>
      </c>
    </row>
    <row r="454" spans="1:3" x14ac:dyDescent="0.25">
      <c r="A454">
        <v>987</v>
      </c>
      <c r="B454" t="s">
        <v>988</v>
      </c>
      <c r="C454" s="12">
        <v>41</v>
      </c>
    </row>
    <row r="455" spans="1:3" x14ac:dyDescent="0.25">
      <c r="A455">
        <v>988</v>
      </c>
      <c r="B455" t="s">
        <v>989</v>
      </c>
      <c r="C455" s="12">
        <v>0</v>
      </c>
    </row>
    <row r="456" spans="1:3" x14ac:dyDescent="0.25">
      <c r="A456">
        <v>989</v>
      </c>
      <c r="B456" t="s">
        <v>990</v>
      </c>
      <c r="C456" s="12">
        <v>32</v>
      </c>
    </row>
    <row r="457" spans="1:3" x14ac:dyDescent="0.25">
      <c r="A457">
        <v>990</v>
      </c>
      <c r="B457" t="s">
        <v>991</v>
      </c>
      <c r="C457" s="12">
        <v>2</v>
      </c>
    </row>
    <row r="458" spans="1:3" x14ac:dyDescent="0.25">
      <c r="A458">
        <v>991</v>
      </c>
      <c r="B458" t="s">
        <v>992</v>
      </c>
      <c r="C458" s="12">
        <v>7</v>
      </c>
    </row>
    <row r="459" spans="1:3" x14ac:dyDescent="0.25">
      <c r="A459">
        <v>992</v>
      </c>
      <c r="B459" t="s">
        <v>993</v>
      </c>
      <c r="C459" s="12">
        <v>4</v>
      </c>
    </row>
    <row r="460" spans="1:3" x14ac:dyDescent="0.25">
      <c r="A460">
        <v>993</v>
      </c>
      <c r="B460" t="s">
        <v>994</v>
      </c>
      <c r="C460" s="12">
        <v>196</v>
      </c>
    </row>
    <row r="461" spans="1:3" x14ac:dyDescent="0.25">
      <c r="A461">
        <v>994</v>
      </c>
      <c r="B461" t="s">
        <v>995</v>
      </c>
      <c r="C461" s="12">
        <v>11</v>
      </c>
    </row>
    <row r="462" spans="1:3" x14ac:dyDescent="0.25">
      <c r="A462">
        <v>995</v>
      </c>
      <c r="B462" t="s">
        <v>996</v>
      </c>
      <c r="C462" s="12">
        <v>9</v>
      </c>
    </row>
    <row r="463" spans="1:3" x14ac:dyDescent="0.25">
      <c r="A463">
        <v>996</v>
      </c>
      <c r="B463" t="s">
        <v>997</v>
      </c>
      <c r="C463" s="12">
        <v>5</v>
      </c>
    </row>
    <row r="464" spans="1:3" x14ac:dyDescent="0.25">
      <c r="A464">
        <v>997</v>
      </c>
      <c r="B464" t="s">
        <v>998</v>
      </c>
      <c r="C464" s="12">
        <v>8</v>
      </c>
    </row>
    <row r="465" spans="1:3" x14ac:dyDescent="0.25">
      <c r="A465">
        <v>998</v>
      </c>
      <c r="B465" t="s">
        <v>999</v>
      </c>
      <c r="C465" s="12">
        <v>229</v>
      </c>
    </row>
    <row r="466" spans="1:3" x14ac:dyDescent="0.25">
      <c r="A466">
        <v>999</v>
      </c>
      <c r="B466" t="s">
        <v>1000</v>
      </c>
      <c r="C466" s="12">
        <v>40</v>
      </c>
    </row>
    <row r="467" spans="1:3" x14ac:dyDescent="0.25">
      <c r="A467">
        <v>1064</v>
      </c>
      <c r="B467" t="s">
        <v>1065</v>
      </c>
      <c r="C467" s="12">
        <v>123</v>
      </c>
    </row>
    <row r="468" spans="1:3" x14ac:dyDescent="0.25">
      <c r="A468">
        <v>1065</v>
      </c>
      <c r="B468" t="s">
        <v>1066</v>
      </c>
      <c r="C468" s="12">
        <v>5</v>
      </c>
    </row>
    <row r="469" spans="1:3" x14ac:dyDescent="0.25">
      <c r="A469">
        <v>1066</v>
      </c>
      <c r="B469" t="s">
        <v>1067</v>
      </c>
      <c r="C469" s="12">
        <v>148</v>
      </c>
    </row>
    <row r="470" spans="1:3" x14ac:dyDescent="0.25">
      <c r="A470">
        <v>1067</v>
      </c>
      <c r="B470" t="s">
        <v>1068</v>
      </c>
      <c r="C470" s="12">
        <v>10</v>
      </c>
    </row>
    <row r="471" spans="1:3" x14ac:dyDescent="0.25">
      <c r="A471">
        <v>1068</v>
      </c>
      <c r="B471" t="s">
        <v>1069</v>
      </c>
      <c r="C471" s="12">
        <v>4</v>
      </c>
    </row>
    <row r="472" spans="1:3" x14ac:dyDescent="0.25">
      <c r="A472">
        <v>1069</v>
      </c>
      <c r="B472" t="s">
        <v>1070</v>
      </c>
      <c r="C472" s="12">
        <v>21</v>
      </c>
    </row>
    <row r="473" spans="1:3" x14ac:dyDescent="0.25">
      <c r="A473">
        <v>1070</v>
      </c>
      <c r="B473" t="s">
        <v>1071</v>
      </c>
      <c r="C473" s="12">
        <v>2</v>
      </c>
    </row>
    <row r="474" spans="1:3" x14ac:dyDescent="0.25">
      <c r="A474">
        <v>1071</v>
      </c>
      <c r="B474" t="s">
        <v>1072</v>
      </c>
      <c r="C474" s="12">
        <v>0</v>
      </c>
    </row>
    <row r="475" spans="1:3" x14ac:dyDescent="0.25">
      <c r="A475">
        <v>1072</v>
      </c>
      <c r="B475" t="s">
        <v>1073</v>
      </c>
      <c r="C475" s="12">
        <v>4</v>
      </c>
    </row>
    <row r="476" spans="1:3" x14ac:dyDescent="0.25">
      <c r="A476">
        <v>1073</v>
      </c>
      <c r="B476" t="s">
        <v>1074</v>
      </c>
      <c r="C476" s="12">
        <v>1</v>
      </c>
    </row>
    <row r="477" spans="1:3" x14ac:dyDescent="0.25">
      <c r="A477">
        <v>1074</v>
      </c>
      <c r="B477" t="s">
        <v>1075</v>
      </c>
      <c r="C477" s="12">
        <v>30</v>
      </c>
    </row>
    <row r="478" spans="1:3" x14ac:dyDescent="0.25">
      <c r="A478">
        <v>1075</v>
      </c>
      <c r="B478" t="s">
        <v>1076</v>
      </c>
      <c r="C478" s="12">
        <v>3</v>
      </c>
    </row>
    <row r="479" spans="1:3" x14ac:dyDescent="0.25">
      <c r="A479">
        <v>1076</v>
      </c>
      <c r="B479" t="s">
        <v>1077</v>
      </c>
      <c r="C479" s="12">
        <v>975</v>
      </c>
    </row>
    <row r="480" spans="1:3" x14ac:dyDescent="0.25">
      <c r="A480">
        <v>1077</v>
      </c>
      <c r="B480" t="s">
        <v>1078</v>
      </c>
      <c r="C480" s="12">
        <v>167</v>
      </c>
    </row>
    <row r="481" spans="1:3" x14ac:dyDescent="0.25">
      <c r="A481">
        <v>1078</v>
      </c>
      <c r="B481" t="s">
        <v>1079</v>
      </c>
      <c r="C481" s="12">
        <v>5</v>
      </c>
    </row>
    <row r="482" spans="1:3" x14ac:dyDescent="0.25">
      <c r="A482">
        <v>1079</v>
      </c>
      <c r="B482" t="s">
        <v>1080</v>
      </c>
      <c r="C482" s="12">
        <v>18</v>
      </c>
    </row>
    <row r="483" spans="1:3" x14ac:dyDescent="0.25">
      <c r="A483">
        <v>1080</v>
      </c>
      <c r="B483" t="s">
        <v>1081</v>
      </c>
      <c r="C483" s="12">
        <v>98</v>
      </c>
    </row>
    <row r="484" spans="1:3" x14ac:dyDescent="0.25">
      <c r="A484">
        <v>1081</v>
      </c>
      <c r="B484" t="s">
        <v>1082</v>
      </c>
      <c r="C484" s="12">
        <v>4</v>
      </c>
    </row>
    <row r="485" spans="1:3" x14ac:dyDescent="0.25">
      <c r="A485">
        <v>1082</v>
      </c>
      <c r="B485" t="s">
        <v>1083</v>
      </c>
      <c r="C485" s="12">
        <v>3</v>
      </c>
    </row>
    <row r="486" spans="1:3" x14ac:dyDescent="0.25">
      <c r="A486">
        <v>1083</v>
      </c>
      <c r="B486" t="s">
        <v>1084</v>
      </c>
      <c r="C486" s="12">
        <v>1</v>
      </c>
    </row>
    <row r="487" spans="1:3" x14ac:dyDescent="0.25">
      <c r="A487">
        <v>1084</v>
      </c>
      <c r="B487" t="s">
        <v>1085</v>
      </c>
      <c r="C487" s="12">
        <v>0</v>
      </c>
    </row>
    <row r="488" spans="1:3" x14ac:dyDescent="0.25">
      <c r="A488">
        <v>1085</v>
      </c>
      <c r="B488" t="s">
        <v>1086</v>
      </c>
      <c r="C488" s="12">
        <v>9</v>
      </c>
    </row>
    <row r="489" spans="1:3" x14ac:dyDescent="0.25">
      <c r="A489">
        <v>1086</v>
      </c>
      <c r="B489" t="s">
        <v>1087</v>
      </c>
      <c r="C489" s="12">
        <v>2</v>
      </c>
    </row>
    <row r="490" spans="1:3" x14ac:dyDescent="0.25">
      <c r="A490">
        <v>1087</v>
      </c>
      <c r="B490" t="s">
        <v>1088</v>
      </c>
      <c r="C490" s="12">
        <v>0</v>
      </c>
    </row>
    <row r="491" spans="1:3" x14ac:dyDescent="0.25">
      <c r="A491">
        <v>1088</v>
      </c>
      <c r="B491" t="s">
        <v>1089</v>
      </c>
      <c r="C491" s="12">
        <v>147</v>
      </c>
    </row>
    <row r="492" spans="1:3" x14ac:dyDescent="0.25">
      <c r="A492">
        <v>1089</v>
      </c>
      <c r="B492" t="s">
        <v>1090</v>
      </c>
      <c r="C492" s="12">
        <v>49</v>
      </c>
    </row>
    <row r="493" spans="1:3" x14ac:dyDescent="0.25">
      <c r="A493">
        <v>1090</v>
      </c>
      <c r="B493" t="s">
        <v>1091</v>
      </c>
      <c r="C493" s="12">
        <v>1</v>
      </c>
    </row>
    <row r="494" spans="1:3" x14ac:dyDescent="0.25">
      <c r="A494">
        <v>1091</v>
      </c>
      <c r="B494" t="s">
        <v>1092</v>
      </c>
      <c r="C494" s="12">
        <v>2</v>
      </c>
    </row>
    <row r="495" spans="1:3" x14ac:dyDescent="0.25">
      <c r="A495">
        <v>1092</v>
      </c>
      <c r="B495" t="s">
        <v>1093</v>
      </c>
      <c r="C495" s="12">
        <v>7</v>
      </c>
    </row>
    <row r="496" spans="1:3" x14ac:dyDescent="0.25">
      <c r="A496">
        <v>1093</v>
      </c>
      <c r="B496" t="s">
        <v>1094</v>
      </c>
      <c r="C496" s="12">
        <v>4</v>
      </c>
    </row>
    <row r="497" spans="1:3" x14ac:dyDescent="0.25">
      <c r="A497">
        <v>1094</v>
      </c>
      <c r="B497" t="s">
        <v>1095</v>
      </c>
      <c r="C497" s="12">
        <v>27</v>
      </c>
    </row>
    <row r="498" spans="1:3" x14ac:dyDescent="0.25">
      <c r="A498">
        <v>1095</v>
      </c>
      <c r="B498" t="s">
        <v>1096</v>
      </c>
      <c r="C498" s="12">
        <v>94</v>
      </c>
    </row>
    <row r="499" spans="1:3" x14ac:dyDescent="0.25">
      <c r="A499">
        <v>1096</v>
      </c>
      <c r="B499" t="s">
        <v>1097</v>
      </c>
      <c r="C499" s="12">
        <v>29</v>
      </c>
    </row>
    <row r="500" spans="1:3" x14ac:dyDescent="0.25">
      <c r="A500">
        <v>1097</v>
      </c>
      <c r="B500" t="s">
        <v>1098</v>
      </c>
      <c r="C500" s="12">
        <v>7</v>
      </c>
    </row>
    <row r="501" spans="1:3" x14ac:dyDescent="0.25">
      <c r="A501">
        <v>1098</v>
      </c>
      <c r="B501" t="s">
        <v>1099</v>
      </c>
      <c r="C501" s="12">
        <v>22</v>
      </c>
    </row>
    <row r="502" spans="1:3" x14ac:dyDescent="0.25">
      <c r="A502">
        <v>1099</v>
      </c>
      <c r="B502" t="s">
        <v>1100</v>
      </c>
      <c r="C502" s="12">
        <v>1</v>
      </c>
    </row>
    <row r="503" spans="1:3" x14ac:dyDescent="0.25">
      <c r="A503">
        <v>1100</v>
      </c>
      <c r="B503" t="s">
        <v>1101</v>
      </c>
      <c r="C503" s="12">
        <v>10</v>
      </c>
    </row>
    <row r="504" spans="1:3" x14ac:dyDescent="0.25">
      <c r="A504">
        <v>1101</v>
      </c>
      <c r="B504" t="s">
        <v>1102</v>
      </c>
      <c r="C504" s="12">
        <v>6</v>
      </c>
    </row>
    <row r="505" spans="1:3" x14ac:dyDescent="0.25">
      <c r="A505">
        <v>1102</v>
      </c>
      <c r="B505" t="s">
        <v>1103</v>
      </c>
      <c r="C505" s="12">
        <v>24</v>
      </c>
    </row>
    <row r="506" spans="1:3" x14ac:dyDescent="0.25">
      <c r="A506">
        <v>1103</v>
      </c>
      <c r="B506" t="s">
        <v>1104</v>
      </c>
      <c r="C506" s="12">
        <v>15</v>
      </c>
    </row>
    <row r="507" spans="1:3" x14ac:dyDescent="0.25">
      <c r="A507">
        <v>1104</v>
      </c>
      <c r="B507" t="s">
        <v>1105</v>
      </c>
      <c r="C507" s="12">
        <v>37</v>
      </c>
    </row>
    <row r="508" spans="1:3" x14ac:dyDescent="0.25">
      <c r="A508">
        <v>1105</v>
      </c>
      <c r="B508" t="s">
        <v>1106</v>
      </c>
      <c r="C508" s="12">
        <v>20</v>
      </c>
    </row>
    <row r="509" spans="1:3" x14ac:dyDescent="0.25">
      <c r="A509">
        <v>1106</v>
      </c>
      <c r="B509" t="s">
        <v>1107</v>
      </c>
      <c r="C509" s="12">
        <v>7</v>
      </c>
    </row>
    <row r="510" spans="1:3" x14ac:dyDescent="0.25">
      <c r="A510">
        <v>1107</v>
      </c>
      <c r="B510" t="s">
        <v>1108</v>
      </c>
      <c r="C510" s="12">
        <v>0</v>
      </c>
    </row>
    <row r="511" spans="1:3" x14ac:dyDescent="0.25">
      <c r="A511">
        <v>1108</v>
      </c>
      <c r="B511" t="s">
        <v>1109</v>
      </c>
      <c r="C511" s="12">
        <v>21</v>
      </c>
    </row>
    <row r="512" spans="1:3" x14ac:dyDescent="0.25">
      <c r="A512">
        <v>1109</v>
      </c>
      <c r="B512" t="s">
        <v>1110</v>
      </c>
      <c r="C512" s="12">
        <v>3</v>
      </c>
    </row>
    <row r="513" spans="1:3" x14ac:dyDescent="0.25">
      <c r="A513">
        <v>1110</v>
      </c>
      <c r="B513" t="s">
        <v>1111</v>
      </c>
      <c r="C513" s="12">
        <v>11</v>
      </c>
    </row>
    <row r="514" spans="1:3" x14ac:dyDescent="0.25">
      <c r="A514">
        <v>1111</v>
      </c>
      <c r="B514" t="s">
        <v>1112</v>
      </c>
      <c r="C514" s="12">
        <v>1</v>
      </c>
    </row>
    <row r="515" spans="1:3" x14ac:dyDescent="0.25">
      <c r="A515">
        <v>1112</v>
      </c>
      <c r="B515" t="s">
        <v>1113</v>
      </c>
      <c r="C515" s="12">
        <v>312</v>
      </c>
    </row>
    <row r="516" spans="1:3" x14ac:dyDescent="0.25">
      <c r="A516">
        <v>1113</v>
      </c>
      <c r="B516" t="s">
        <v>1114</v>
      </c>
      <c r="C516" s="12">
        <v>1</v>
      </c>
    </row>
    <row r="517" spans="1:3" x14ac:dyDescent="0.25">
      <c r="A517">
        <v>1114</v>
      </c>
      <c r="B517" t="s">
        <v>1115</v>
      </c>
      <c r="C517" s="12">
        <v>3</v>
      </c>
    </row>
    <row r="518" spans="1:3" x14ac:dyDescent="0.25">
      <c r="A518">
        <v>1115</v>
      </c>
      <c r="B518" t="s">
        <v>1116</v>
      </c>
      <c r="C518" s="12">
        <v>4</v>
      </c>
    </row>
    <row r="519" spans="1:3" x14ac:dyDescent="0.25">
      <c r="A519">
        <v>1116</v>
      </c>
      <c r="B519" t="s">
        <v>1117</v>
      </c>
      <c r="C519" s="12">
        <v>10</v>
      </c>
    </row>
    <row r="520" spans="1:3" x14ac:dyDescent="0.25">
      <c r="A520">
        <v>1117</v>
      </c>
      <c r="B520" t="s">
        <v>1118</v>
      </c>
      <c r="C520" s="12">
        <v>8</v>
      </c>
    </row>
    <row r="521" spans="1:3" x14ac:dyDescent="0.25">
      <c r="A521">
        <v>1118</v>
      </c>
      <c r="B521" t="s">
        <v>1119</v>
      </c>
      <c r="C521" s="12">
        <v>3</v>
      </c>
    </row>
    <row r="522" spans="1:3" x14ac:dyDescent="0.25">
      <c r="A522">
        <v>1119</v>
      </c>
      <c r="B522" t="s">
        <v>1120</v>
      </c>
      <c r="C522" s="12">
        <v>1</v>
      </c>
    </row>
    <row r="523" spans="1:3" x14ac:dyDescent="0.25">
      <c r="A523">
        <v>1120</v>
      </c>
      <c r="B523" t="s">
        <v>1121</v>
      </c>
      <c r="C523" s="12">
        <v>0</v>
      </c>
    </row>
    <row r="524" spans="1:3" x14ac:dyDescent="0.25">
      <c r="A524">
        <v>1121</v>
      </c>
      <c r="B524" t="s">
        <v>1122</v>
      </c>
      <c r="C524" s="12">
        <v>5</v>
      </c>
    </row>
    <row r="525" spans="1:3" x14ac:dyDescent="0.25">
      <c r="A525">
        <v>1122</v>
      </c>
      <c r="B525" t="s">
        <v>1123</v>
      </c>
      <c r="C525" s="12">
        <v>0</v>
      </c>
    </row>
    <row r="526" spans="1:3" x14ac:dyDescent="0.25">
      <c r="A526">
        <v>1123</v>
      </c>
      <c r="B526" t="s">
        <v>1124</v>
      </c>
      <c r="C526" s="12">
        <v>3</v>
      </c>
    </row>
    <row r="527" spans="1:3" x14ac:dyDescent="0.25">
      <c r="A527">
        <v>1124</v>
      </c>
      <c r="B527" t="s">
        <v>1125</v>
      </c>
      <c r="C527" s="12">
        <v>7</v>
      </c>
    </row>
    <row r="528" spans="1:3" x14ac:dyDescent="0.25">
      <c r="A528">
        <v>1125</v>
      </c>
      <c r="B528" t="s">
        <v>1126</v>
      </c>
      <c r="C528" s="12">
        <v>0</v>
      </c>
    </row>
    <row r="529" spans="1:3" x14ac:dyDescent="0.25">
      <c r="A529">
        <v>1126</v>
      </c>
      <c r="B529" t="s">
        <v>1127</v>
      </c>
      <c r="C529" s="12">
        <v>2</v>
      </c>
    </row>
    <row r="530" spans="1:3" x14ac:dyDescent="0.25">
      <c r="A530">
        <v>1127</v>
      </c>
      <c r="B530" t="s">
        <v>1128</v>
      </c>
      <c r="C530" s="12">
        <v>23</v>
      </c>
    </row>
    <row r="531" spans="1:3" x14ac:dyDescent="0.25">
      <c r="A531">
        <v>1128</v>
      </c>
      <c r="B531" t="s">
        <v>1129</v>
      </c>
      <c r="C531" s="12">
        <v>1</v>
      </c>
    </row>
    <row r="532" spans="1:3" x14ac:dyDescent="0.25">
      <c r="A532">
        <v>1129</v>
      </c>
      <c r="B532" t="s">
        <v>1130</v>
      </c>
      <c r="C532" s="12">
        <v>2</v>
      </c>
    </row>
    <row r="533" spans="1:3" x14ac:dyDescent="0.25">
      <c r="A533">
        <v>1130</v>
      </c>
      <c r="B533" t="s">
        <v>1131</v>
      </c>
      <c r="C533" s="12">
        <v>3</v>
      </c>
    </row>
    <row r="534" spans="1:3" x14ac:dyDescent="0.25">
      <c r="A534">
        <v>1131</v>
      </c>
      <c r="B534" t="s">
        <v>1132</v>
      </c>
      <c r="C534" s="12">
        <v>0</v>
      </c>
    </row>
    <row r="535" spans="1:3" x14ac:dyDescent="0.25">
      <c r="A535">
        <v>1132</v>
      </c>
      <c r="B535" t="s">
        <v>1133</v>
      </c>
      <c r="C535" s="12">
        <v>13</v>
      </c>
    </row>
    <row r="536" spans="1:3" x14ac:dyDescent="0.25">
      <c r="A536">
        <v>1133</v>
      </c>
      <c r="B536" t="s">
        <v>1134</v>
      </c>
      <c r="C536" s="12">
        <v>1</v>
      </c>
    </row>
    <row r="537" spans="1:3" x14ac:dyDescent="0.25">
      <c r="A537">
        <v>1134</v>
      </c>
      <c r="B537" t="s">
        <v>1135</v>
      </c>
      <c r="C537" s="12">
        <v>1</v>
      </c>
    </row>
    <row r="538" spans="1:3" x14ac:dyDescent="0.25">
      <c r="A538">
        <v>1135</v>
      </c>
      <c r="B538" t="s">
        <v>1136</v>
      </c>
      <c r="C538" s="12">
        <v>1</v>
      </c>
    </row>
    <row r="539" spans="1:3" x14ac:dyDescent="0.25">
      <c r="A539">
        <v>1136</v>
      </c>
      <c r="B539" t="s">
        <v>1137</v>
      </c>
      <c r="C539" s="12">
        <v>6</v>
      </c>
    </row>
    <row r="540" spans="1:3" x14ac:dyDescent="0.25">
      <c r="A540">
        <v>1137</v>
      </c>
      <c r="B540" t="s">
        <v>1138</v>
      </c>
      <c r="C540" s="12">
        <v>39</v>
      </c>
    </row>
    <row r="541" spans="1:3" x14ac:dyDescent="0.25">
      <c r="A541">
        <v>1138</v>
      </c>
      <c r="B541" t="s">
        <v>1139</v>
      </c>
      <c r="C541" s="12">
        <v>4</v>
      </c>
    </row>
    <row r="542" spans="1:3" x14ac:dyDescent="0.25">
      <c r="A542">
        <v>1139</v>
      </c>
      <c r="B542" t="s">
        <v>1140</v>
      </c>
      <c r="C542" s="12">
        <v>1</v>
      </c>
    </row>
    <row r="543" spans="1:3" x14ac:dyDescent="0.25">
      <c r="A543">
        <v>1140</v>
      </c>
      <c r="B543" t="s">
        <v>1141</v>
      </c>
      <c r="C543" s="12">
        <v>0</v>
      </c>
    </row>
    <row r="544" spans="1:3" x14ac:dyDescent="0.25">
      <c r="A544">
        <v>1141</v>
      </c>
      <c r="B544" t="s">
        <v>1142</v>
      </c>
      <c r="C544" s="12">
        <v>0</v>
      </c>
    </row>
    <row r="545" spans="1:3" x14ac:dyDescent="0.25">
      <c r="A545">
        <v>1142</v>
      </c>
      <c r="B545" t="s">
        <v>1143</v>
      </c>
      <c r="C545" s="12">
        <v>0</v>
      </c>
    </row>
    <row r="546" spans="1:3" x14ac:dyDescent="0.25">
      <c r="A546">
        <v>1143</v>
      </c>
      <c r="B546" t="s">
        <v>1144</v>
      </c>
      <c r="C546" s="12">
        <v>8</v>
      </c>
    </row>
    <row r="547" spans="1:3" x14ac:dyDescent="0.25">
      <c r="A547">
        <v>1144</v>
      </c>
      <c r="B547" t="s">
        <v>1145</v>
      </c>
      <c r="C547" s="12">
        <v>0</v>
      </c>
    </row>
    <row r="548" spans="1:3" x14ac:dyDescent="0.25">
      <c r="A548">
        <v>1145</v>
      </c>
      <c r="B548" t="s">
        <v>1146</v>
      </c>
      <c r="C548" s="12">
        <v>1</v>
      </c>
    </row>
    <row r="549" spans="1:3" x14ac:dyDescent="0.25">
      <c r="A549">
        <v>1146</v>
      </c>
      <c r="B549" t="s">
        <v>1147</v>
      </c>
      <c r="C549" s="12">
        <v>12</v>
      </c>
    </row>
    <row r="550" spans="1:3" x14ac:dyDescent="0.25">
      <c r="A550">
        <v>1147</v>
      </c>
      <c r="B550" t="s">
        <v>1148</v>
      </c>
      <c r="C550" s="12">
        <v>0</v>
      </c>
    </row>
    <row r="551" spans="1:3" x14ac:dyDescent="0.25">
      <c r="A551">
        <v>1148</v>
      </c>
      <c r="B551" t="s">
        <v>1149</v>
      </c>
      <c r="C551" s="12">
        <v>3</v>
      </c>
    </row>
    <row r="552" spans="1:3" x14ac:dyDescent="0.25">
      <c r="A552">
        <v>1149</v>
      </c>
      <c r="B552" t="s">
        <v>1150</v>
      </c>
      <c r="C552" s="12">
        <v>2</v>
      </c>
    </row>
    <row r="553" spans="1:3" x14ac:dyDescent="0.25">
      <c r="A553">
        <v>1150</v>
      </c>
      <c r="B553" t="s">
        <v>1151</v>
      </c>
      <c r="C553" s="12">
        <v>6</v>
      </c>
    </row>
    <row r="554" spans="1:3" x14ac:dyDescent="0.25">
      <c r="A554">
        <v>1151</v>
      </c>
      <c r="B554" t="s">
        <v>1152</v>
      </c>
      <c r="C554" s="12">
        <v>0</v>
      </c>
    </row>
    <row r="555" spans="1:3" x14ac:dyDescent="0.25">
      <c r="A555">
        <v>1152</v>
      </c>
      <c r="B555" t="s">
        <v>1153</v>
      </c>
      <c r="C555" s="12">
        <v>15</v>
      </c>
    </row>
    <row r="556" spans="1:3" x14ac:dyDescent="0.25">
      <c r="A556">
        <v>1153</v>
      </c>
      <c r="B556" t="s">
        <v>1154</v>
      </c>
      <c r="C556" s="12">
        <v>1</v>
      </c>
    </row>
    <row r="557" spans="1:3" x14ac:dyDescent="0.25">
      <c r="A557">
        <v>1154</v>
      </c>
      <c r="B557" t="s">
        <v>1155</v>
      </c>
      <c r="C557" s="12">
        <v>3</v>
      </c>
    </row>
    <row r="558" spans="1:3" x14ac:dyDescent="0.25">
      <c r="A558">
        <v>1155</v>
      </c>
      <c r="B558" t="s">
        <v>1156</v>
      </c>
      <c r="C558" s="12">
        <v>8</v>
      </c>
    </row>
    <row r="559" spans="1:3" x14ac:dyDescent="0.25">
      <c r="A559">
        <v>1156</v>
      </c>
      <c r="B559" t="s">
        <v>1157</v>
      </c>
      <c r="C559" s="12">
        <v>0</v>
      </c>
    </row>
    <row r="560" spans="1:3" x14ac:dyDescent="0.25">
      <c r="A560">
        <v>1157</v>
      </c>
      <c r="B560" t="s">
        <v>1158</v>
      </c>
      <c r="C560" s="12">
        <v>3</v>
      </c>
    </row>
    <row r="561" spans="1:3" x14ac:dyDescent="0.25">
      <c r="A561">
        <v>1158</v>
      </c>
      <c r="B561" t="s">
        <v>1159</v>
      </c>
      <c r="C561" s="12">
        <v>3</v>
      </c>
    </row>
    <row r="562" spans="1:3" x14ac:dyDescent="0.25">
      <c r="A562">
        <v>1159</v>
      </c>
      <c r="B562" t="s">
        <v>1160</v>
      </c>
      <c r="C562" s="12">
        <v>0</v>
      </c>
    </row>
    <row r="563" spans="1:3" x14ac:dyDescent="0.25">
      <c r="A563">
        <v>1160</v>
      </c>
      <c r="B563" t="s">
        <v>1161</v>
      </c>
      <c r="C563" s="12">
        <v>19</v>
      </c>
    </row>
    <row r="564" spans="1:3" x14ac:dyDescent="0.25">
      <c r="A564">
        <v>1161</v>
      </c>
      <c r="B564" t="s">
        <v>1162</v>
      </c>
      <c r="C564" s="12">
        <v>0</v>
      </c>
    </row>
    <row r="565" spans="1:3" x14ac:dyDescent="0.25">
      <c r="A565">
        <v>1162</v>
      </c>
      <c r="B565" t="s">
        <v>1163</v>
      </c>
      <c r="C565" s="12">
        <v>2</v>
      </c>
    </row>
    <row r="566" spans="1:3" x14ac:dyDescent="0.25">
      <c r="A566">
        <v>1163</v>
      </c>
      <c r="B566" t="s">
        <v>1164</v>
      </c>
      <c r="C566" s="12">
        <v>0</v>
      </c>
    </row>
    <row r="567" spans="1:3" x14ac:dyDescent="0.25">
      <c r="A567">
        <v>1164</v>
      </c>
      <c r="B567" t="s">
        <v>1165</v>
      </c>
      <c r="C567" s="12">
        <v>0</v>
      </c>
    </row>
    <row r="568" spans="1:3" x14ac:dyDescent="0.25">
      <c r="A568">
        <v>1165</v>
      </c>
      <c r="B568" t="s">
        <v>1166</v>
      </c>
      <c r="C568" s="12">
        <v>25</v>
      </c>
    </row>
    <row r="569" spans="1:3" x14ac:dyDescent="0.25">
      <c r="A569">
        <v>1166</v>
      </c>
      <c r="B569" t="s">
        <v>1167</v>
      </c>
      <c r="C569" s="12">
        <v>8</v>
      </c>
    </row>
    <row r="570" spans="1:3" x14ac:dyDescent="0.25">
      <c r="A570">
        <v>1167</v>
      </c>
      <c r="B570" t="s">
        <v>1168</v>
      </c>
      <c r="C570" s="12">
        <v>16</v>
      </c>
    </row>
    <row r="571" spans="1:3" x14ac:dyDescent="0.25">
      <c r="A571">
        <v>1168</v>
      </c>
      <c r="B571" t="s">
        <v>1169</v>
      </c>
      <c r="C571" s="12">
        <v>3</v>
      </c>
    </row>
    <row r="572" spans="1:3" x14ac:dyDescent="0.25">
      <c r="A572">
        <v>1169</v>
      </c>
      <c r="B572" t="s">
        <v>1170</v>
      </c>
      <c r="C572" s="12">
        <v>3</v>
      </c>
    </row>
    <row r="573" spans="1:3" x14ac:dyDescent="0.25">
      <c r="A573">
        <v>1170</v>
      </c>
      <c r="B573" t="s">
        <v>1171</v>
      </c>
      <c r="C573" s="12">
        <v>2</v>
      </c>
    </row>
    <row r="574" spans="1:3" x14ac:dyDescent="0.25">
      <c r="A574">
        <v>1171</v>
      </c>
      <c r="B574" t="s">
        <v>1172</v>
      </c>
      <c r="C574" s="12">
        <v>1</v>
      </c>
    </row>
    <row r="575" spans="1:3" x14ac:dyDescent="0.25">
      <c r="A575">
        <v>1172</v>
      </c>
      <c r="B575" t="s">
        <v>1173</v>
      </c>
      <c r="C575" s="12">
        <v>0</v>
      </c>
    </row>
    <row r="576" spans="1:3" x14ac:dyDescent="0.25">
      <c r="A576">
        <v>1173</v>
      </c>
      <c r="B576" t="s">
        <v>1174</v>
      </c>
      <c r="C576" s="12">
        <v>1</v>
      </c>
    </row>
    <row r="577" spans="1:3" x14ac:dyDescent="0.25">
      <c r="A577">
        <v>1174</v>
      </c>
      <c r="B577" t="s">
        <v>1175</v>
      </c>
      <c r="C577" s="12">
        <v>19</v>
      </c>
    </row>
    <row r="578" spans="1:3" x14ac:dyDescent="0.25">
      <c r="A578">
        <v>1175</v>
      </c>
      <c r="B578" t="s">
        <v>1176</v>
      </c>
      <c r="C578" s="12">
        <v>9</v>
      </c>
    </row>
    <row r="579" spans="1:3" x14ac:dyDescent="0.25">
      <c r="A579">
        <v>1176</v>
      </c>
      <c r="B579" t="s">
        <v>1177</v>
      </c>
      <c r="C579" s="12">
        <v>1</v>
      </c>
    </row>
    <row r="580" spans="1:3" x14ac:dyDescent="0.25">
      <c r="A580">
        <v>1177</v>
      </c>
      <c r="B580" t="s">
        <v>1178</v>
      </c>
      <c r="C580" s="12">
        <v>0</v>
      </c>
    </row>
    <row r="581" spans="1:3" x14ac:dyDescent="0.25">
      <c r="A581">
        <v>1178</v>
      </c>
      <c r="B581" t="s">
        <v>1179</v>
      </c>
      <c r="C581" s="12">
        <v>1</v>
      </c>
    </row>
    <row r="582" spans="1:3" x14ac:dyDescent="0.25">
      <c r="A582">
        <v>1179</v>
      </c>
      <c r="B582" t="s">
        <v>1180</v>
      </c>
      <c r="C582" s="12">
        <v>5</v>
      </c>
    </row>
    <row r="583" spans="1:3" x14ac:dyDescent="0.25">
      <c r="A583">
        <v>1180</v>
      </c>
      <c r="B583" t="s">
        <v>1181</v>
      </c>
      <c r="C583" s="12">
        <v>85</v>
      </c>
    </row>
    <row r="584" spans="1:3" x14ac:dyDescent="0.25">
      <c r="A584">
        <v>1181</v>
      </c>
      <c r="B584" t="s">
        <v>1182</v>
      </c>
      <c r="C584" s="12">
        <v>3</v>
      </c>
    </row>
    <row r="585" spans="1:3" x14ac:dyDescent="0.25">
      <c r="A585">
        <v>1182</v>
      </c>
      <c r="B585" t="s">
        <v>1183</v>
      </c>
      <c r="C585" s="12">
        <v>4</v>
      </c>
    </row>
    <row r="586" spans="1:3" x14ac:dyDescent="0.25">
      <c r="A586">
        <v>1183</v>
      </c>
      <c r="B586" t="s">
        <v>1184</v>
      </c>
      <c r="C586" s="12">
        <v>3</v>
      </c>
    </row>
    <row r="587" spans="1:3" x14ac:dyDescent="0.25">
      <c r="A587">
        <v>1404</v>
      </c>
      <c r="B587" t="s">
        <v>1405</v>
      </c>
      <c r="C587" s="12">
        <v>5</v>
      </c>
    </row>
    <row r="588" spans="1:3" x14ac:dyDescent="0.25">
      <c r="A588">
        <v>1405</v>
      </c>
      <c r="B588" t="s">
        <v>1406</v>
      </c>
      <c r="C588" s="12">
        <v>17</v>
      </c>
    </row>
    <row r="589" spans="1:3" x14ac:dyDescent="0.25">
      <c r="A589">
        <v>1406</v>
      </c>
      <c r="B589" t="s">
        <v>1407</v>
      </c>
      <c r="C589" s="12">
        <v>3</v>
      </c>
    </row>
    <row r="590" spans="1:3" x14ac:dyDescent="0.25">
      <c r="A590">
        <v>1407</v>
      </c>
      <c r="B590" t="s">
        <v>1408</v>
      </c>
      <c r="C590" s="12">
        <v>2</v>
      </c>
    </row>
    <row r="591" spans="1:3" x14ac:dyDescent="0.25">
      <c r="A591">
        <v>1408</v>
      </c>
      <c r="B591" t="s">
        <v>1409</v>
      </c>
      <c r="C591" s="12">
        <v>6</v>
      </c>
    </row>
    <row r="592" spans="1:3" x14ac:dyDescent="0.25">
      <c r="A592">
        <v>1409</v>
      </c>
      <c r="B592" t="s">
        <v>1410</v>
      </c>
      <c r="C592" s="12">
        <v>0</v>
      </c>
    </row>
    <row r="593" spans="1:3" x14ac:dyDescent="0.25">
      <c r="A593">
        <v>1410</v>
      </c>
      <c r="B593" t="s">
        <v>1411</v>
      </c>
      <c r="C593" s="12">
        <v>1</v>
      </c>
    </row>
    <row r="594" spans="1:3" x14ac:dyDescent="0.25">
      <c r="A594">
        <v>1411</v>
      </c>
      <c r="B594" t="s">
        <v>1412</v>
      </c>
      <c r="C594" s="12">
        <v>3</v>
      </c>
    </row>
    <row r="595" spans="1:3" x14ac:dyDescent="0.25">
      <c r="A595">
        <v>1412</v>
      </c>
      <c r="B595" t="s">
        <v>1413</v>
      </c>
      <c r="C595" s="12">
        <v>13</v>
      </c>
    </row>
    <row r="596" spans="1:3" x14ac:dyDescent="0.25">
      <c r="A596">
        <v>1413</v>
      </c>
      <c r="B596" t="s">
        <v>1414</v>
      </c>
      <c r="C596" s="12">
        <v>1</v>
      </c>
    </row>
    <row r="597" spans="1:3" x14ac:dyDescent="0.25">
      <c r="A597">
        <v>1414</v>
      </c>
      <c r="B597" t="s">
        <v>1415</v>
      </c>
      <c r="C597" s="12">
        <v>1</v>
      </c>
    </row>
    <row r="598" spans="1:3" x14ac:dyDescent="0.25">
      <c r="A598">
        <v>1415</v>
      </c>
      <c r="B598" t="s">
        <v>1416</v>
      </c>
      <c r="C598" s="12">
        <v>9</v>
      </c>
    </row>
    <row r="599" spans="1:3" x14ac:dyDescent="0.25">
      <c r="A599">
        <v>1416</v>
      </c>
      <c r="B599" t="s">
        <v>1417</v>
      </c>
      <c r="C599" s="12">
        <v>0</v>
      </c>
    </row>
    <row r="600" spans="1:3" x14ac:dyDescent="0.25">
      <c r="A600">
        <v>1417</v>
      </c>
      <c r="B600" t="s">
        <v>1418</v>
      </c>
      <c r="C600" s="12">
        <v>2</v>
      </c>
    </row>
    <row r="601" spans="1:3" x14ac:dyDescent="0.25">
      <c r="A601">
        <v>1418</v>
      </c>
      <c r="B601" t="s">
        <v>1419</v>
      </c>
      <c r="C601" s="12">
        <v>1</v>
      </c>
    </row>
    <row r="602" spans="1:3" x14ac:dyDescent="0.25">
      <c r="A602">
        <v>1419</v>
      </c>
      <c r="B602" t="s">
        <v>1420</v>
      </c>
      <c r="C602" s="12">
        <v>10</v>
      </c>
    </row>
    <row r="603" spans="1:3" x14ac:dyDescent="0.25">
      <c r="A603">
        <v>1420</v>
      </c>
      <c r="B603" t="s">
        <v>1421</v>
      </c>
      <c r="C603" s="12">
        <v>3</v>
      </c>
    </row>
    <row r="604" spans="1:3" x14ac:dyDescent="0.25">
      <c r="A604">
        <v>1421</v>
      </c>
      <c r="B604" t="s">
        <v>1422</v>
      </c>
      <c r="C604" s="12">
        <v>2</v>
      </c>
    </row>
    <row r="605" spans="1:3" x14ac:dyDescent="0.25">
      <c r="A605">
        <v>1422</v>
      </c>
      <c r="B605" t="s">
        <v>1423</v>
      </c>
      <c r="C605" s="12">
        <v>2</v>
      </c>
    </row>
    <row r="606" spans="1:3" x14ac:dyDescent="0.25">
      <c r="A606">
        <v>1423</v>
      </c>
      <c r="B606" t="s">
        <v>1424</v>
      </c>
      <c r="C606" s="12">
        <v>1</v>
      </c>
    </row>
    <row r="607" spans="1:3" x14ac:dyDescent="0.25">
      <c r="A607">
        <v>1424</v>
      </c>
      <c r="B607" t="s">
        <v>1425</v>
      </c>
      <c r="C607" s="12">
        <v>14</v>
      </c>
    </row>
    <row r="608" spans="1:3" x14ac:dyDescent="0.25">
      <c r="A608">
        <v>1425</v>
      </c>
      <c r="B608" t="s">
        <v>1426</v>
      </c>
      <c r="C608" s="12">
        <v>0</v>
      </c>
    </row>
    <row r="609" spans="1:3" x14ac:dyDescent="0.25">
      <c r="A609">
        <v>1426</v>
      </c>
      <c r="B609" t="s">
        <v>1427</v>
      </c>
      <c r="C609" s="12">
        <v>0</v>
      </c>
    </row>
    <row r="610" spans="1:3" x14ac:dyDescent="0.25">
      <c r="A610">
        <v>1427</v>
      </c>
      <c r="B610" t="s">
        <v>1428</v>
      </c>
      <c r="C610" s="12">
        <v>4</v>
      </c>
    </row>
    <row r="611" spans="1:3" x14ac:dyDescent="0.25">
      <c r="A611">
        <v>1428</v>
      </c>
      <c r="B611" t="s">
        <v>1429</v>
      </c>
      <c r="C611" s="12">
        <v>3</v>
      </c>
    </row>
    <row r="612" spans="1:3" x14ac:dyDescent="0.25">
      <c r="A612">
        <v>1429</v>
      </c>
      <c r="B612" t="s">
        <v>1430</v>
      </c>
      <c r="C612" s="12">
        <v>0</v>
      </c>
    </row>
    <row r="613" spans="1:3" x14ac:dyDescent="0.25">
      <c r="A613">
        <v>1430</v>
      </c>
      <c r="B613" t="s">
        <v>1431</v>
      </c>
      <c r="C613" s="12">
        <v>5</v>
      </c>
    </row>
    <row r="614" spans="1:3" x14ac:dyDescent="0.25">
      <c r="A614">
        <v>1431</v>
      </c>
      <c r="B614" t="s">
        <v>1432</v>
      </c>
      <c r="C614" s="12">
        <v>47</v>
      </c>
    </row>
    <row r="615" spans="1:3" x14ac:dyDescent="0.25">
      <c r="A615">
        <v>1432</v>
      </c>
      <c r="B615" t="s">
        <v>1433</v>
      </c>
      <c r="C615" s="12">
        <v>0</v>
      </c>
    </row>
    <row r="616" spans="1:3" x14ac:dyDescent="0.25">
      <c r="A616">
        <v>1433</v>
      </c>
      <c r="B616" t="s">
        <v>1434</v>
      </c>
      <c r="C616" s="12">
        <v>10</v>
      </c>
    </row>
    <row r="617" spans="1:3" x14ac:dyDescent="0.25">
      <c r="A617">
        <v>1434</v>
      </c>
      <c r="B617" t="s">
        <v>1435</v>
      </c>
      <c r="C617" s="12">
        <v>11</v>
      </c>
    </row>
    <row r="618" spans="1:3" x14ac:dyDescent="0.25">
      <c r="A618">
        <v>1435</v>
      </c>
      <c r="B618" t="s">
        <v>1436</v>
      </c>
      <c r="C618" s="12">
        <v>2</v>
      </c>
    </row>
    <row r="619" spans="1:3" x14ac:dyDescent="0.25">
      <c r="A619">
        <v>1436</v>
      </c>
      <c r="B619" t="s">
        <v>1437</v>
      </c>
      <c r="C619" s="12">
        <v>2</v>
      </c>
    </row>
    <row r="620" spans="1:3" x14ac:dyDescent="0.25">
      <c r="A620">
        <v>1437</v>
      </c>
      <c r="B620" t="s">
        <v>1438</v>
      </c>
      <c r="C620" s="12">
        <v>22</v>
      </c>
    </row>
    <row r="621" spans="1:3" x14ac:dyDescent="0.25">
      <c r="A621">
        <v>1438</v>
      </c>
      <c r="B621" t="s">
        <v>1439</v>
      </c>
      <c r="C621" s="12">
        <v>8</v>
      </c>
    </row>
    <row r="622" spans="1:3" x14ac:dyDescent="0.25">
      <c r="A622">
        <v>1439</v>
      </c>
      <c r="B622" t="s">
        <v>1440</v>
      </c>
      <c r="C622" s="12">
        <v>6</v>
      </c>
    </row>
    <row r="623" spans="1:3" x14ac:dyDescent="0.25">
      <c r="A623">
        <v>1440</v>
      </c>
      <c r="B623" t="s">
        <v>1441</v>
      </c>
      <c r="C623" s="12">
        <v>1</v>
      </c>
    </row>
    <row r="624" spans="1:3" x14ac:dyDescent="0.25">
      <c r="A624">
        <v>1441</v>
      </c>
      <c r="B624" t="s">
        <v>1442</v>
      </c>
      <c r="C624" s="12">
        <v>3</v>
      </c>
    </row>
    <row r="625" spans="1:3" x14ac:dyDescent="0.25">
      <c r="A625">
        <v>1442</v>
      </c>
      <c r="B625" t="s">
        <v>1443</v>
      </c>
      <c r="C625" s="12">
        <v>0</v>
      </c>
    </row>
    <row r="626" spans="1:3" x14ac:dyDescent="0.25">
      <c r="A626">
        <v>1443</v>
      </c>
      <c r="B626" t="s">
        <v>1444</v>
      </c>
      <c r="C626" s="12">
        <v>0</v>
      </c>
    </row>
    <row r="627" spans="1:3" x14ac:dyDescent="0.25">
      <c r="A627">
        <v>1444</v>
      </c>
      <c r="B627" t="s">
        <v>1445</v>
      </c>
      <c r="C627" s="12">
        <v>0</v>
      </c>
    </row>
    <row r="628" spans="1:3" x14ac:dyDescent="0.25">
      <c r="A628">
        <v>1445</v>
      </c>
      <c r="B628" t="s">
        <v>1446</v>
      </c>
      <c r="C628" s="12">
        <v>0</v>
      </c>
    </row>
    <row r="629" spans="1:3" x14ac:dyDescent="0.25">
      <c r="A629">
        <v>1446</v>
      </c>
      <c r="B629" t="s">
        <v>1447</v>
      </c>
      <c r="C629" s="12">
        <v>0</v>
      </c>
    </row>
    <row r="630" spans="1:3" x14ac:dyDescent="0.25">
      <c r="A630">
        <v>1447</v>
      </c>
      <c r="B630" t="s">
        <v>1448</v>
      </c>
      <c r="C630" s="12">
        <v>3</v>
      </c>
    </row>
    <row r="631" spans="1:3" x14ac:dyDescent="0.25">
      <c r="A631">
        <v>1448</v>
      </c>
      <c r="B631" t="s">
        <v>1449</v>
      </c>
      <c r="C631" s="12">
        <v>0</v>
      </c>
    </row>
    <row r="632" spans="1:3" x14ac:dyDescent="0.25">
      <c r="A632">
        <v>1449</v>
      </c>
      <c r="B632" t="s">
        <v>1450</v>
      </c>
      <c r="C632" s="12">
        <v>0</v>
      </c>
    </row>
    <row r="633" spans="1:3" x14ac:dyDescent="0.25">
      <c r="A633">
        <v>1450</v>
      </c>
      <c r="B633" t="s">
        <v>1451</v>
      </c>
      <c r="C633" s="12">
        <v>1</v>
      </c>
    </row>
    <row r="634" spans="1:3" x14ac:dyDescent="0.25">
      <c r="A634">
        <v>1481</v>
      </c>
      <c r="B634" t="s">
        <v>1482</v>
      </c>
      <c r="C634" s="12">
        <v>6</v>
      </c>
    </row>
    <row r="635" spans="1:3" x14ac:dyDescent="0.25">
      <c r="A635">
        <v>1482</v>
      </c>
      <c r="B635" t="s">
        <v>1483</v>
      </c>
      <c r="C635" s="12">
        <v>1</v>
      </c>
    </row>
    <row r="636" spans="1:3" x14ac:dyDescent="0.25">
      <c r="A636">
        <v>1483</v>
      </c>
      <c r="B636" t="s">
        <v>1484</v>
      </c>
      <c r="C636" s="12">
        <v>2</v>
      </c>
    </row>
    <row r="637" spans="1:3" x14ac:dyDescent="0.25">
      <c r="A637">
        <v>1484</v>
      </c>
      <c r="B637" t="s">
        <v>1485</v>
      </c>
      <c r="C637" s="12">
        <v>0</v>
      </c>
    </row>
    <row r="638" spans="1:3" x14ac:dyDescent="0.25">
      <c r="A638">
        <v>1485</v>
      </c>
      <c r="B638" t="s">
        <v>1486</v>
      </c>
      <c r="C638" s="12">
        <v>3</v>
      </c>
    </row>
    <row r="639" spans="1:3" x14ac:dyDescent="0.25">
      <c r="A639">
        <v>1486</v>
      </c>
      <c r="B639" t="s">
        <v>1487</v>
      </c>
      <c r="C639" s="12">
        <v>3</v>
      </c>
    </row>
    <row r="640" spans="1:3" x14ac:dyDescent="0.25">
      <c r="A640">
        <v>1487</v>
      </c>
      <c r="B640" t="s">
        <v>1488</v>
      </c>
      <c r="C640" s="12">
        <v>0</v>
      </c>
    </row>
    <row r="641" spans="1:3" x14ac:dyDescent="0.25">
      <c r="A641">
        <v>1488</v>
      </c>
      <c r="B641" t="s">
        <v>1489</v>
      </c>
      <c r="C641" s="12">
        <v>6</v>
      </c>
    </row>
    <row r="642" spans="1:3" x14ac:dyDescent="0.25">
      <c r="A642">
        <v>1489</v>
      </c>
      <c r="B642" t="s">
        <v>1490</v>
      </c>
      <c r="C642" s="12">
        <v>0</v>
      </c>
    </row>
    <row r="643" spans="1:3" x14ac:dyDescent="0.25">
      <c r="A643">
        <v>1490</v>
      </c>
      <c r="B643" t="s">
        <v>1491</v>
      </c>
      <c r="C643" s="12">
        <v>19</v>
      </c>
    </row>
    <row r="644" spans="1:3" x14ac:dyDescent="0.25">
      <c r="A644">
        <v>1491</v>
      </c>
      <c r="B644" t="s">
        <v>1492</v>
      </c>
      <c r="C644" s="12">
        <v>1</v>
      </c>
    </row>
    <row r="645" spans="1:3" x14ac:dyDescent="0.25">
      <c r="A645">
        <v>1492</v>
      </c>
      <c r="B645" t="s">
        <v>1493</v>
      </c>
      <c r="C645" s="12">
        <v>2</v>
      </c>
    </row>
    <row r="646" spans="1:3" x14ac:dyDescent="0.25">
      <c r="A646">
        <v>1493</v>
      </c>
      <c r="B646" t="s">
        <v>1494</v>
      </c>
      <c r="C646" s="12">
        <v>0</v>
      </c>
    </row>
    <row r="647" spans="1:3" x14ac:dyDescent="0.25">
      <c r="A647">
        <v>1494</v>
      </c>
      <c r="B647" t="s">
        <v>1495</v>
      </c>
      <c r="C647" s="12">
        <v>11</v>
      </c>
    </row>
    <row r="648" spans="1:3" x14ac:dyDescent="0.25">
      <c r="A648">
        <v>1495</v>
      </c>
      <c r="B648" t="s">
        <v>1496</v>
      </c>
      <c r="C648" s="12">
        <v>0</v>
      </c>
    </row>
    <row r="649" spans="1:3" x14ac:dyDescent="0.25">
      <c r="A649">
        <v>1496</v>
      </c>
      <c r="B649" t="s">
        <v>1497</v>
      </c>
      <c r="C649" s="12">
        <v>0</v>
      </c>
    </row>
    <row r="650" spans="1:3" x14ac:dyDescent="0.25">
      <c r="A650">
        <v>1497</v>
      </c>
      <c r="B650" t="s">
        <v>1498</v>
      </c>
      <c r="C650" s="12">
        <v>1</v>
      </c>
    </row>
    <row r="651" spans="1:3" x14ac:dyDescent="0.25">
      <c r="A651">
        <v>1498</v>
      </c>
      <c r="B651" t="s">
        <v>1499</v>
      </c>
      <c r="C651" s="12">
        <v>3</v>
      </c>
    </row>
    <row r="652" spans="1:3" x14ac:dyDescent="0.25">
      <c r="A652">
        <v>1499</v>
      </c>
      <c r="B652" t="s">
        <v>1500</v>
      </c>
      <c r="C652" s="12">
        <v>1</v>
      </c>
    </row>
    <row r="653" spans="1:3" x14ac:dyDescent="0.25">
      <c r="A653">
        <v>1500</v>
      </c>
      <c r="B653" t="s">
        <v>1501</v>
      </c>
      <c r="C653" s="12">
        <v>15</v>
      </c>
    </row>
    <row r="654" spans="1:3" x14ac:dyDescent="0.25">
      <c r="A654">
        <v>1541</v>
      </c>
      <c r="B654" t="s">
        <v>1542</v>
      </c>
      <c r="C654" s="12">
        <v>2</v>
      </c>
    </row>
    <row r="655" spans="1:3" x14ac:dyDescent="0.25">
      <c r="A655">
        <v>1542</v>
      </c>
      <c r="B655" t="s">
        <v>1543</v>
      </c>
      <c r="C655" s="12">
        <v>1</v>
      </c>
    </row>
    <row r="656" spans="1:3" x14ac:dyDescent="0.25">
      <c r="A656">
        <v>1543</v>
      </c>
      <c r="B656" t="s">
        <v>1544</v>
      </c>
      <c r="C656" s="12">
        <v>1</v>
      </c>
    </row>
    <row r="657" spans="1:3" x14ac:dyDescent="0.25">
      <c r="A657">
        <v>1544</v>
      </c>
      <c r="B657" t="s">
        <v>1545</v>
      </c>
      <c r="C657" s="12">
        <v>0</v>
      </c>
    </row>
    <row r="658" spans="1:3" x14ac:dyDescent="0.25">
      <c r="A658">
        <v>1545</v>
      </c>
      <c r="B658" t="s">
        <v>1546</v>
      </c>
      <c r="C658" s="12">
        <v>1</v>
      </c>
    </row>
    <row r="659" spans="1:3" x14ac:dyDescent="0.25">
      <c r="A659">
        <v>1546</v>
      </c>
      <c r="B659" t="s">
        <v>1547</v>
      </c>
      <c r="C659" s="12">
        <v>11</v>
      </c>
    </row>
    <row r="660" spans="1:3" x14ac:dyDescent="0.25">
      <c r="A660">
        <v>1547</v>
      </c>
      <c r="B660" t="s">
        <v>1548</v>
      </c>
      <c r="C660" s="12">
        <v>0</v>
      </c>
    </row>
    <row r="661" spans="1:3" x14ac:dyDescent="0.25">
      <c r="A661">
        <v>1548</v>
      </c>
      <c r="B661" t="s">
        <v>1549</v>
      </c>
      <c r="C661" s="12">
        <v>1</v>
      </c>
    </row>
    <row r="662" spans="1:3" x14ac:dyDescent="0.25">
      <c r="A662">
        <v>1549</v>
      </c>
      <c r="B662" t="s">
        <v>1550</v>
      </c>
      <c r="C662" s="12">
        <v>6</v>
      </c>
    </row>
    <row r="663" spans="1:3" x14ac:dyDescent="0.25">
      <c r="A663">
        <v>1550</v>
      </c>
      <c r="B663" t="s">
        <v>1551</v>
      </c>
      <c r="C663" s="12">
        <v>7</v>
      </c>
    </row>
    <row r="664" spans="1:3" x14ac:dyDescent="0.25">
      <c r="A664">
        <v>1551</v>
      </c>
      <c r="B664" t="s">
        <v>1552</v>
      </c>
      <c r="C664" s="12">
        <v>0</v>
      </c>
    </row>
    <row r="665" spans="1:3" x14ac:dyDescent="0.25">
      <c r="A665">
        <v>1552</v>
      </c>
      <c r="B665" t="s">
        <v>1553</v>
      </c>
      <c r="C665" s="12">
        <v>16</v>
      </c>
    </row>
    <row r="666" spans="1:3" x14ac:dyDescent="0.25">
      <c r="A666">
        <v>1553</v>
      </c>
      <c r="B666" t="s">
        <v>1554</v>
      </c>
      <c r="C666" s="12">
        <v>0</v>
      </c>
    </row>
    <row r="667" spans="1:3" x14ac:dyDescent="0.25">
      <c r="A667">
        <v>1554</v>
      </c>
      <c r="B667" t="s">
        <v>1555</v>
      </c>
      <c r="C667" s="12">
        <v>0</v>
      </c>
    </row>
    <row r="668" spans="1:3" x14ac:dyDescent="0.25">
      <c r="A668">
        <v>1555</v>
      </c>
      <c r="B668" t="s">
        <v>1556</v>
      </c>
      <c r="C668" s="12">
        <v>0</v>
      </c>
    </row>
    <row r="669" spans="1:3" x14ac:dyDescent="0.25">
      <c r="A669">
        <v>1556</v>
      </c>
      <c r="B669" t="s">
        <v>1557</v>
      </c>
      <c r="C669" s="12">
        <v>12</v>
      </c>
    </row>
    <row r="670" spans="1:3" x14ac:dyDescent="0.25">
      <c r="A670">
        <v>1557</v>
      </c>
      <c r="B670" t="s">
        <v>1558</v>
      </c>
      <c r="C670" s="12">
        <v>1</v>
      </c>
    </row>
    <row r="671" spans="1:3" x14ac:dyDescent="0.25">
      <c r="A671">
        <v>1558</v>
      </c>
      <c r="B671" t="s">
        <v>1559</v>
      </c>
      <c r="C671" s="12">
        <v>3</v>
      </c>
    </row>
    <row r="672" spans="1:3" x14ac:dyDescent="0.25">
      <c r="A672">
        <v>1559</v>
      </c>
      <c r="B672" t="s">
        <v>1560</v>
      </c>
      <c r="C672" s="12">
        <v>1</v>
      </c>
    </row>
    <row r="673" spans="1:3" x14ac:dyDescent="0.25">
      <c r="A673">
        <v>1560</v>
      </c>
      <c r="B673" t="s">
        <v>1561</v>
      </c>
      <c r="C673" s="12">
        <v>4</v>
      </c>
    </row>
    <row r="674" spans="1:3" x14ac:dyDescent="0.25">
      <c r="A674">
        <v>1581</v>
      </c>
      <c r="B674" t="s">
        <v>1582</v>
      </c>
      <c r="C674" s="12">
        <v>1</v>
      </c>
    </row>
    <row r="675" spans="1:3" x14ac:dyDescent="0.25">
      <c r="A675">
        <v>1582</v>
      </c>
      <c r="B675" t="s">
        <v>1583</v>
      </c>
      <c r="C675" s="12">
        <v>3</v>
      </c>
    </row>
    <row r="676" spans="1:3" x14ac:dyDescent="0.25">
      <c r="A676">
        <v>1583</v>
      </c>
      <c r="B676" t="s">
        <v>1584</v>
      </c>
      <c r="C676" s="12">
        <v>1</v>
      </c>
    </row>
    <row r="677" spans="1:3" x14ac:dyDescent="0.25">
      <c r="A677">
        <v>1584</v>
      </c>
      <c r="B677" t="s">
        <v>1585</v>
      </c>
      <c r="C677" s="12">
        <v>0</v>
      </c>
    </row>
    <row r="678" spans="1:3" x14ac:dyDescent="0.25">
      <c r="A678">
        <v>1585</v>
      </c>
      <c r="B678" t="s">
        <v>1586</v>
      </c>
      <c r="C678" s="12">
        <v>12</v>
      </c>
    </row>
    <row r="679" spans="1:3" x14ac:dyDescent="0.25">
      <c r="A679">
        <v>1586</v>
      </c>
      <c r="B679" t="s">
        <v>1587</v>
      </c>
      <c r="C679" s="12">
        <v>0</v>
      </c>
    </row>
    <row r="680" spans="1:3" x14ac:dyDescent="0.25">
      <c r="A680">
        <v>1587</v>
      </c>
      <c r="B680" t="s">
        <v>1588</v>
      </c>
      <c r="C680" s="12">
        <v>1</v>
      </c>
    </row>
    <row r="681" spans="1:3" x14ac:dyDescent="0.25">
      <c r="A681">
        <v>1588</v>
      </c>
      <c r="B681" t="s">
        <v>1589</v>
      </c>
      <c r="C681" s="12">
        <v>0</v>
      </c>
    </row>
    <row r="682" spans="1:3" x14ac:dyDescent="0.25">
      <c r="A682">
        <v>1589</v>
      </c>
      <c r="B682" t="s">
        <v>1590</v>
      </c>
      <c r="C682" s="12">
        <v>0</v>
      </c>
    </row>
    <row r="683" spans="1:3" x14ac:dyDescent="0.25">
      <c r="A683">
        <v>1590</v>
      </c>
      <c r="B683" t="s">
        <v>1591</v>
      </c>
      <c r="C683" s="12">
        <v>2</v>
      </c>
    </row>
    <row r="684" spans="1:3" x14ac:dyDescent="0.25">
      <c r="A684">
        <v>1591</v>
      </c>
      <c r="B684" t="s">
        <v>1592</v>
      </c>
      <c r="C684" s="12">
        <v>92</v>
      </c>
    </row>
    <row r="685" spans="1:3" x14ac:dyDescent="0.25">
      <c r="A685">
        <v>1592</v>
      </c>
      <c r="B685" t="s">
        <v>1593</v>
      </c>
      <c r="C685" s="12">
        <v>0</v>
      </c>
    </row>
    <row r="686" spans="1:3" x14ac:dyDescent="0.25">
      <c r="A686">
        <v>1593</v>
      </c>
      <c r="B686" t="s">
        <v>1594</v>
      </c>
      <c r="C686" s="12">
        <v>3</v>
      </c>
    </row>
    <row r="687" spans="1:3" x14ac:dyDescent="0.25">
      <c r="A687">
        <v>1594</v>
      </c>
      <c r="B687" t="s">
        <v>1595</v>
      </c>
      <c r="C687" s="12">
        <v>10</v>
      </c>
    </row>
    <row r="688" spans="1:3" x14ac:dyDescent="0.25">
      <c r="A688">
        <v>1595</v>
      </c>
      <c r="B688" t="s">
        <v>1596</v>
      </c>
      <c r="C688" s="12">
        <v>7</v>
      </c>
    </row>
    <row r="689" spans="1:3" x14ac:dyDescent="0.25">
      <c r="A689">
        <v>1596</v>
      </c>
      <c r="B689" t="s">
        <v>1597</v>
      </c>
      <c r="C689" s="12">
        <v>3</v>
      </c>
    </row>
    <row r="690" spans="1:3" x14ac:dyDescent="0.25">
      <c r="A690">
        <v>1597</v>
      </c>
      <c r="B690" t="s">
        <v>1598</v>
      </c>
      <c r="C690" s="12">
        <v>0</v>
      </c>
    </row>
    <row r="691" spans="1:3" x14ac:dyDescent="0.25">
      <c r="A691">
        <v>1598</v>
      </c>
      <c r="B691" t="s">
        <v>1599</v>
      </c>
      <c r="C691" s="12">
        <v>1</v>
      </c>
    </row>
    <row r="692" spans="1:3" x14ac:dyDescent="0.25">
      <c r="A692">
        <v>1599</v>
      </c>
      <c r="B692" t="s">
        <v>1600</v>
      </c>
      <c r="C692" s="12">
        <v>0</v>
      </c>
    </row>
    <row r="693" spans="1:3" x14ac:dyDescent="0.25">
      <c r="A693">
        <v>1600</v>
      </c>
      <c r="B693" t="s">
        <v>1601</v>
      </c>
      <c r="C693" s="12">
        <v>9</v>
      </c>
    </row>
    <row r="694" spans="1:3" x14ac:dyDescent="0.25">
      <c r="A694">
        <v>1701</v>
      </c>
      <c r="B694" t="s">
        <v>1702</v>
      </c>
      <c r="C694" s="12">
        <v>2</v>
      </c>
    </row>
    <row r="695" spans="1:3" x14ac:dyDescent="0.25">
      <c r="A695">
        <v>1702</v>
      </c>
      <c r="B695" t="s">
        <v>1703</v>
      </c>
      <c r="C695" s="12">
        <v>1</v>
      </c>
    </row>
    <row r="696" spans="1:3" x14ac:dyDescent="0.25">
      <c r="A696">
        <v>1703</v>
      </c>
      <c r="B696" t="s">
        <v>1704</v>
      </c>
      <c r="C696" s="12">
        <v>2</v>
      </c>
    </row>
    <row r="697" spans="1:3" x14ac:dyDescent="0.25">
      <c r="A697">
        <v>1704</v>
      </c>
      <c r="B697" t="s">
        <v>1705</v>
      </c>
      <c r="C697" s="12">
        <v>11</v>
      </c>
    </row>
    <row r="698" spans="1:3" x14ac:dyDescent="0.25">
      <c r="A698">
        <v>1705</v>
      </c>
      <c r="B698" t="s">
        <v>1706</v>
      </c>
      <c r="C698" s="12">
        <v>0</v>
      </c>
    </row>
    <row r="699" spans="1:3" x14ac:dyDescent="0.25">
      <c r="A699">
        <v>1706</v>
      </c>
      <c r="B699" t="s">
        <v>1707</v>
      </c>
      <c r="C699" s="12">
        <v>0</v>
      </c>
    </row>
    <row r="700" spans="1:3" x14ac:dyDescent="0.25">
      <c r="A700">
        <v>1707</v>
      </c>
      <c r="B700" t="s">
        <v>1708</v>
      </c>
      <c r="C700" s="12">
        <v>9</v>
      </c>
    </row>
    <row r="701" spans="1:3" x14ac:dyDescent="0.25">
      <c r="A701">
        <v>1708</v>
      </c>
      <c r="B701" t="s">
        <v>1709</v>
      </c>
      <c r="C701" s="12">
        <v>0</v>
      </c>
    </row>
    <row r="702" spans="1:3" x14ac:dyDescent="0.25">
      <c r="A702">
        <v>1709</v>
      </c>
      <c r="B702" t="s">
        <v>1710</v>
      </c>
      <c r="C702" s="12">
        <v>4</v>
      </c>
    </row>
    <row r="703" spans="1:3" x14ac:dyDescent="0.25">
      <c r="A703">
        <v>1710</v>
      </c>
      <c r="B703" t="s">
        <v>1711</v>
      </c>
      <c r="C703" s="12">
        <v>1</v>
      </c>
    </row>
    <row r="704" spans="1:3" x14ac:dyDescent="0.25">
      <c r="A704">
        <v>1711</v>
      </c>
      <c r="B704" t="s">
        <v>1712</v>
      </c>
      <c r="C704" s="12">
        <v>2</v>
      </c>
    </row>
    <row r="705" spans="1:3" x14ac:dyDescent="0.25">
      <c r="A705">
        <v>1712</v>
      </c>
      <c r="B705" t="s">
        <v>1713</v>
      </c>
      <c r="C705" s="12">
        <v>0</v>
      </c>
    </row>
    <row r="706" spans="1:3" x14ac:dyDescent="0.25">
      <c r="A706">
        <v>1713</v>
      </c>
      <c r="B706" t="s">
        <v>1714</v>
      </c>
      <c r="C706" s="12">
        <v>1</v>
      </c>
    </row>
    <row r="707" spans="1:3" x14ac:dyDescent="0.25">
      <c r="A707">
        <v>1714</v>
      </c>
      <c r="B707" t="s">
        <v>1715</v>
      </c>
      <c r="C707" s="12">
        <v>17</v>
      </c>
    </row>
    <row r="708" spans="1:3" x14ac:dyDescent="0.25">
      <c r="A708">
        <v>1715</v>
      </c>
      <c r="B708" t="s">
        <v>1716</v>
      </c>
      <c r="C708" s="12">
        <v>2</v>
      </c>
    </row>
    <row r="709" spans="1:3" x14ac:dyDescent="0.25">
      <c r="A709">
        <v>1716</v>
      </c>
      <c r="B709" t="s">
        <v>1717</v>
      </c>
      <c r="C709" s="12">
        <v>3</v>
      </c>
    </row>
    <row r="710" spans="1:3" x14ac:dyDescent="0.25">
      <c r="A710">
        <v>1717</v>
      </c>
      <c r="B710" t="s">
        <v>1718</v>
      </c>
      <c r="C710" s="12">
        <v>41</v>
      </c>
    </row>
    <row r="711" spans="1:3" x14ac:dyDescent="0.25">
      <c r="A711">
        <v>1718</v>
      </c>
      <c r="B711" t="s">
        <v>1719</v>
      </c>
      <c r="C711" s="12">
        <v>2</v>
      </c>
    </row>
    <row r="712" spans="1:3" x14ac:dyDescent="0.25">
      <c r="A712">
        <v>1719</v>
      </c>
      <c r="B712" t="s">
        <v>1720</v>
      </c>
      <c r="C712" s="12">
        <v>3</v>
      </c>
    </row>
    <row r="713" spans="1:3" x14ac:dyDescent="0.25">
      <c r="A713">
        <v>1720</v>
      </c>
      <c r="B713" t="s">
        <v>1721</v>
      </c>
      <c r="C713" s="12">
        <v>8</v>
      </c>
    </row>
    <row r="714" spans="1:3" x14ac:dyDescent="0.25">
      <c r="A714">
        <v>1721</v>
      </c>
      <c r="B714" t="s">
        <v>1722</v>
      </c>
      <c r="C714" s="12">
        <v>0</v>
      </c>
    </row>
    <row r="715" spans="1:3" x14ac:dyDescent="0.25">
      <c r="A715">
        <v>1722</v>
      </c>
      <c r="B715" t="s">
        <v>1723</v>
      </c>
      <c r="C715" s="12">
        <v>1</v>
      </c>
    </row>
    <row r="716" spans="1:3" x14ac:dyDescent="0.25">
      <c r="A716">
        <v>1723</v>
      </c>
      <c r="B716" t="s">
        <v>1724</v>
      </c>
      <c r="C716" s="12">
        <v>3</v>
      </c>
    </row>
    <row r="717" spans="1:3" x14ac:dyDescent="0.25">
      <c r="A717">
        <v>1724</v>
      </c>
      <c r="B717" t="s">
        <v>1725</v>
      </c>
      <c r="C717" s="12">
        <v>4</v>
      </c>
    </row>
    <row r="718" spans="1:3" x14ac:dyDescent="0.25">
      <c r="A718">
        <v>1725</v>
      </c>
      <c r="B718" t="s">
        <v>1726</v>
      </c>
      <c r="C718" s="12">
        <v>9</v>
      </c>
    </row>
    <row r="719" spans="1:3" x14ac:dyDescent="0.25">
      <c r="A719">
        <v>1726</v>
      </c>
      <c r="B719" t="s">
        <v>1727</v>
      </c>
      <c r="C719" s="12">
        <v>16</v>
      </c>
    </row>
    <row r="720" spans="1:3" x14ac:dyDescent="0.25">
      <c r="A720">
        <v>1727</v>
      </c>
      <c r="B720" t="s">
        <v>1728</v>
      </c>
      <c r="C720" s="12">
        <v>1</v>
      </c>
    </row>
    <row r="721" spans="1:3" x14ac:dyDescent="0.25">
      <c r="A721">
        <v>1728</v>
      </c>
      <c r="B721" t="s">
        <v>1729</v>
      </c>
      <c r="C721" s="12">
        <v>7</v>
      </c>
    </row>
    <row r="722" spans="1:3" x14ac:dyDescent="0.25">
      <c r="A722">
        <v>1729</v>
      </c>
      <c r="B722" t="s">
        <v>1730</v>
      </c>
      <c r="C722" s="12">
        <v>0</v>
      </c>
    </row>
    <row r="723" spans="1:3" x14ac:dyDescent="0.25">
      <c r="A723">
        <v>1730</v>
      </c>
      <c r="B723" t="s">
        <v>1731</v>
      </c>
      <c r="C723" s="12">
        <v>0</v>
      </c>
    </row>
    <row r="724" spans="1:3" x14ac:dyDescent="0.25">
      <c r="A724">
        <v>1731</v>
      </c>
      <c r="B724" t="s">
        <v>1732</v>
      </c>
      <c r="C724" s="12">
        <v>0</v>
      </c>
    </row>
    <row r="725" spans="1:3" x14ac:dyDescent="0.25">
      <c r="A725">
        <v>1732</v>
      </c>
      <c r="B725" t="s">
        <v>1733</v>
      </c>
      <c r="C725" s="12">
        <v>0</v>
      </c>
    </row>
    <row r="726" spans="1:3" x14ac:dyDescent="0.25">
      <c r="A726">
        <v>1733</v>
      </c>
      <c r="B726" t="s">
        <v>1734</v>
      </c>
      <c r="C726" s="12">
        <v>0</v>
      </c>
    </row>
    <row r="727" spans="1:3" x14ac:dyDescent="0.25">
      <c r="A727">
        <v>1734</v>
      </c>
      <c r="B727" t="s">
        <v>1735</v>
      </c>
      <c r="C727" s="12">
        <v>1</v>
      </c>
    </row>
    <row r="728" spans="1:3" x14ac:dyDescent="0.25">
      <c r="A728">
        <v>1735</v>
      </c>
      <c r="B728" t="s">
        <v>1736</v>
      </c>
      <c r="C728" s="12">
        <v>2</v>
      </c>
    </row>
    <row r="729" spans="1:3" x14ac:dyDescent="0.25">
      <c r="A729">
        <v>1736</v>
      </c>
      <c r="B729" t="s">
        <v>1737</v>
      </c>
      <c r="C729" s="12">
        <v>1</v>
      </c>
    </row>
    <row r="730" spans="1:3" x14ac:dyDescent="0.25">
      <c r="A730">
        <v>1737</v>
      </c>
      <c r="B730" t="s">
        <v>1738</v>
      </c>
      <c r="C730" s="12">
        <v>15</v>
      </c>
    </row>
    <row r="731" spans="1:3" x14ac:dyDescent="0.25">
      <c r="A731">
        <v>1738</v>
      </c>
      <c r="B731" t="s">
        <v>1739</v>
      </c>
      <c r="C731" s="12">
        <v>1</v>
      </c>
    </row>
    <row r="732" spans="1:3" x14ac:dyDescent="0.25">
      <c r="A732">
        <v>1739</v>
      </c>
      <c r="B732" t="s">
        <v>1740</v>
      </c>
      <c r="C732" s="12">
        <v>1</v>
      </c>
    </row>
    <row r="733" spans="1:3" x14ac:dyDescent="0.25">
      <c r="A733">
        <v>1740</v>
      </c>
      <c r="B733" t="s">
        <v>1741</v>
      </c>
      <c r="C733" s="12">
        <v>0</v>
      </c>
    </row>
    <row r="734" spans="1:3" x14ac:dyDescent="0.25">
      <c r="A734">
        <v>1764</v>
      </c>
      <c r="B734" t="s">
        <v>1765</v>
      </c>
      <c r="C734" s="12">
        <v>39</v>
      </c>
    </row>
    <row r="735" spans="1:3" x14ac:dyDescent="0.25">
      <c r="A735">
        <v>1765</v>
      </c>
      <c r="B735" t="s">
        <v>1766</v>
      </c>
      <c r="C735" s="12">
        <v>103</v>
      </c>
    </row>
    <row r="736" spans="1:3" x14ac:dyDescent="0.25">
      <c r="A736">
        <v>1766</v>
      </c>
      <c r="B736" t="s">
        <v>1767</v>
      </c>
      <c r="C736" s="12">
        <v>0</v>
      </c>
    </row>
    <row r="737" spans="1:3" x14ac:dyDescent="0.25">
      <c r="A737">
        <v>1767</v>
      </c>
      <c r="B737" t="s">
        <v>1768</v>
      </c>
      <c r="C737" s="12">
        <v>39</v>
      </c>
    </row>
    <row r="738" spans="1:3" x14ac:dyDescent="0.25">
      <c r="A738">
        <v>1768</v>
      </c>
      <c r="B738" t="s">
        <v>1769</v>
      </c>
      <c r="C738" s="12">
        <v>15</v>
      </c>
    </row>
    <row r="739" spans="1:3" x14ac:dyDescent="0.25">
      <c r="A739">
        <v>1769</v>
      </c>
      <c r="B739" t="s">
        <v>1770</v>
      </c>
      <c r="C739" s="12">
        <v>22</v>
      </c>
    </row>
    <row r="740" spans="1:3" x14ac:dyDescent="0.25">
      <c r="A740">
        <v>1770</v>
      </c>
      <c r="B740" t="s">
        <v>1771</v>
      </c>
      <c r="C740" s="12">
        <v>92</v>
      </c>
    </row>
    <row r="741" spans="1:3" x14ac:dyDescent="0.25">
      <c r="A741">
        <v>1771</v>
      </c>
      <c r="B741" t="s">
        <v>1772</v>
      </c>
      <c r="C741" s="12">
        <v>25</v>
      </c>
    </row>
    <row r="742" spans="1:3" x14ac:dyDescent="0.25">
      <c r="A742">
        <v>1772</v>
      </c>
      <c r="B742" t="s">
        <v>1773</v>
      </c>
      <c r="C742" s="12">
        <v>19</v>
      </c>
    </row>
    <row r="743" spans="1:3" x14ac:dyDescent="0.25">
      <c r="A743">
        <v>1773</v>
      </c>
      <c r="B743" t="s">
        <v>1774</v>
      </c>
      <c r="C743" s="12">
        <v>19</v>
      </c>
    </row>
    <row r="744" spans="1:3" x14ac:dyDescent="0.25">
      <c r="A744">
        <v>1774</v>
      </c>
      <c r="B744" t="s">
        <v>1775</v>
      </c>
      <c r="C744" s="12">
        <v>13</v>
      </c>
    </row>
    <row r="745" spans="1:3" x14ac:dyDescent="0.25">
      <c r="A745">
        <v>1775</v>
      </c>
      <c r="B745" t="s">
        <v>1776</v>
      </c>
      <c r="C745" s="12">
        <v>124</v>
      </c>
    </row>
    <row r="746" spans="1:3" x14ac:dyDescent="0.25">
      <c r="A746">
        <v>1776</v>
      </c>
      <c r="B746" t="s">
        <v>1777</v>
      </c>
      <c r="C746" s="12">
        <v>4</v>
      </c>
    </row>
    <row r="747" spans="1:3" x14ac:dyDescent="0.25">
      <c r="A747">
        <v>1777</v>
      </c>
      <c r="B747" t="s">
        <v>1778</v>
      </c>
      <c r="C747" s="12">
        <v>10</v>
      </c>
    </row>
    <row r="748" spans="1:3" x14ac:dyDescent="0.25">
      <c r="A748">
        <v>1778</v>
      </c>
      <c r="B748" t="s">
        <v>1779</v>
      </c>
      <c r="C748" s="12">
        <v>15</v>
      </c>
    </row>
    <row r="749" spans="1:3" x14ac:dyDescent="0.25">
      <c r="A749">
        <v>1779</v>
      </c>
      <c r="B749" t="s">
        <v>1780</v>
      </c>
      <c r="C749" s="12">
        <v>38</v>
      </c>
    </row>
    <row r="750" spans="1:3" x14ac:dyDescent="0.25">
      <c r="A750">
        <v>1780</v>
      </c>
      <c r="B750" t="s">
        <v>1781</v>
      </c>
      <c r="C750" s="12">
        <v>152</v>
      </c>
    </row>
    <row r="751" spans="1:3" x14ac:dyDescent="0.25">
      <c r="A751">
        <v>1781</v>
      </c>
      <c r="B751" t="s">
        <v>1782</v>
      </c>
      <c r="C751" s="12">
        <v>24</v>
      </c>
    </row>
    <row r="752" spans="1:3" x14ac:dyDescent="0.25">
      <c r="A752">
        <v>1782</v>
      </c>
      <c r="B752" t="s">
        <v>1783</v>
      </c>
      <c r="C752" s="12">
        <v>76</v>
      </c>
    </row>
    <row r="753" spans="1:3" x14ac:dyDescent="0.25">
      <c r="A753">
        <v>1783</v>
      </c>
      <c r="B753" t="s">
        <v>1784</v>
      </c>
      <c r="C753" s="12">
        <v>185</v>
      </c>
    </row>
    <row r="754" spans="1:3" x14ac:dyDescent="0.25">
      <c r="A754">
        <v>1784</v>
      </c>
      <c r="B754" t="s">
        <v>1785</v>
      </c>
      <c r="C754" s="12">
        <v>33</v>
      </c>
    </row>
    <row r="755" spans="1:3" x14ac:dyDescent="0.25">
      <c r="A755">
        <v>1785</v>
      </c>
      <c r="B755" t="s">
        <v>1786</v>
      </c>
      <c r="C755" s="12">
        <v>108</v>
      </c>
    </row>
    <row r="756" spans="1:3" x14ac:dyDescent="0.25">
      <c r="A756">
        <v>1786</v>
      </c>
      <c r="B756" t="s">
        <v>1787</v>
      </c>
      <c r="C756" s="12">
        <v>29</v>
      </c>
    </row>
    <row r="757" spans="1:3" x14ac:dyDescent="0.25">
      <c r="A757">
        <v>1787</v>
      </c>
      <c r="B757" t="s">
        <v>1788</v>
      </c>
      <c r="C757" s="12">
        <v>24</v>
      </c>
    </row>
    <row r="758" spans="1:3" x14ac:dyDescent="0.25">
      <c r="A758">
        <v>1788</v>
      </c>
      <c r="B758" t="s">
        <v>1789</v>
      </c>
      <c r="C758" s="12">
        <v>4</v>
      </c>
    </row>
    <row r="759" spans="1:3" x14ac:dyDescent="0.25">
      <c r="A759">
        <v>1789</v>
      </c>
      <c r="B759" t="s">
        <v>1790</v>
      </c>
      <c r="C759" s="12">
        <v>4</v>
      </c>
    </row>
    <row r="760" spans="1:3" x14ac:dyDescent="0.25">
      <c r="A760">
        <v>1790</v>
      </c>
      <c r="B760" t="s">
        <v>1791</v>
      </c>
      <c r="C760" s="12">
        <v>15</v>
      </c>
    </row>
    <row r="761" spans="1:3" x14ac:dyDescent="0.25">
      <c r="A761">
        <v>1791</v>
      </c>
      <c r="B761" t="s">
        <v>1792</v>
      </c>
      <c r="C761" s="12">
        <v>4</v>
      </c>
    </row>
    <row r="762" spans="1:3" x14ac:dyDescent="0.25">
      <c r="A762">
        <v>1792</v>
      </c>
      <c r="B762" t="s">
        <v>1793</v>
      </c>
      <c r="C762" s="12">
        <v>139</v>
      </c>
    </row>
    <row r="763" spans="1:3" x14ac:dyDescent="0.25">
      <c r="A763">
        <v>1793</v>
      </c>
      <c r="B763" t="s">
        <v>1794</v>
      </c>
      <c r="C763" s="12">
        <v>2</v>
      </c>
    </row>
    <row r="764" spans="1:3" x14ac:dyDescent="0.25">
      <c r="A764">
        <v>1794</v>
      </c>
      <c r="B764" t="s">
        <v>1795</v>
      </c>
      <c r="C764" s="12">
        <v>18</v>
      </c>
    </row>
    <row r="765" spans="1:3" x14ac:dyDescent="0.25">
      <c r="A765">
        <v>1795</v>
      </c>
      <c r="B765" t="s">
        <v>1796</v>
      </c>
      <c r="C765" s="12">
        <v>81</v>
      </c>
    </row>
    <row r="766" spans="1:3" x14ac:dyDescent="0.25">
      <c r="A766">
        <v>1796</v>
      </c>
      <c r="B766" t="s">
        <v>1797</v>
      </c>
      <c r="C766" s="12">
        <v>86</v>
      </c>
    </row>
    <row r="767" spans="1:3" x14ac:dyDescent="0.25">
      <c r="A767">
        <v>1797</v>
      </c>
      <c r="B767" t="s">
        <v>1798</v>
      </c>
      <c r="C767" s="12">
        <v>140</v>
      </c>
    </row>
    <row r="768" spans="1:3" x14ac:dyDescent="0.25">
      <c r="A768">
        <v>1798</v>
      </c>
      <c r="B768" t="s">
        <v>1799</v>
      </c>
      <c r="C768" s="12">
        <v>37</v>
      </c>
    </row>
    <row r="769" spans="1:3" x14ac:dyDescent="0.25">
      <c r="A769">
        <v>1799</v>
      </c>
      <c r="B769" t="s">
        <v>1800</v>
      </c>
      <c r="C769" s="12">
        <v>6</v>
      </c>
    </row>
    <row r="770" spans="1:3" x14ac:dyDescent="0.25">
      <c r="A770">
        <v>1800</v>
      </c>
      <c r="B770" t="s">
        <v>1801</v>
      </c>
      <c r="C770" s="12">
        <v>113</v>
      </c>
    </row>
    <row r="771" spans="1:3" x14ac:dyDescent="0.25">
      <c r="A771">
        <v>1801</v>
      </c>
      <c r="B771" t="s">
        <v>1802</v>
      </c>
      <c r="C771" s="12">
        <v>37</v>
      </c>
    </row>
    <row r="772" spans="1:3" x14ac:dyDescent="0.25">
      <c r="A772">
        <v>1802</v>
      </c>
      <c r="B772" t="s">
        <v>1803</v>
      </c>
      <c r="C772" s="12">
        <v>18</v>
      </c>
    </row>
    <row r="773" spans="1:3" x14ac:dyDescent="0.25">
      <c r="A773">
        <v>1803</v>
      </c>
      <c r="B773" t="s">
        <v>1804</v>
      </c>
      <c r="C773" s="12">
        <v>75</v>
      </c>
    </row>
    <row r="774" spans="1:3" x14ac:dyDescent="0.25">
      <c r="A774">
        <v>1804</v>
      </c>
      <c r="B774" t="s">
        <v>1805</v>
      </c>
      <c r="C774" s="12">
        <v>52</v>
      </c>
    </row>
    <row r="775" spans="1:3" x14ac:dyDescent="0.25">
      <c r="A775">
        <v>1805</v>
      </c>
      <c r="B775" t="s">
        <v>1806</v>
      </c>
      <c r="C775" s="12">
        <v>122</v>
      </c>
    </row>
    <row r="776" spans="1:3" x14ac:dyDescent="0.25">
      <c r="A776">
        <v>1806</v>
      </c>
      <c r="B776" t="s">
        <v>1807</v>
      </c>
      <c r="C776" s="12">
        <v>8</v>
      </c>
    </row>
    <row r="777" spans="1:3" x14ac:dyDescent="0.25">
      <c r="A777">
        <v>1807</v>
      </c>
      <c r="B777" t="s">
        <v>1808</v>
      </c>
      <c r="C777" s="12">
        <v>8</v>
      </c>
    </row>
    <row r="778" spans="1:3" x14ac:dyDescent="0.25">
      <c r="A778">
        <v>1808</v>
      </c>
      <c r="B778" t="s">
        <v>1809</v>
      </c>
      <c r="C778" s="12">
        <v>96</v>
      </c>
    </row>
    <row r="779" spans="1:3" x14ac:dyDescent="0.25">
      <c r="A779">
        <v>1809</v>
      </c>
      <c r="B779" t="s">
        <v>1810</v>
      </c>
      <c r="C779" s="12">
        <v>9</v>
      </c>
    </row>
    <row r="780" spans="1:3" x14ac:dyDescent="0.25">
      <c r="A780">
        <v>1810</v>
      </c>
      <c r="B780" t="s">
        <v>1811</v>
      </c>
      <c r="C780" s="12">
        <v>2</v>
      </c>
    </row>
    <row r="781" spans="1:3" x14ac:dyDescent="0.25">
      <c r="A781">
        <v>1811</v>
      </c>
      <c r="B781" t="s">
        <v>1812</v>
      </c>
      <c r="C781" s="12">
        <v>26</v>
      </c>
    </row>
    <row r="782" spans="1:3" x14ac:dyDescent="0.25">
      <c r="A782">
        <v>1812</v>
      </c>
      <c r="B782" t="s">
        <v>1813</v>
      </c>
      <c r="C782" s="12">
        <v>23</v>
      </c>
    </row>
    <row r="783" spans="1:3" x14ac:dyDescent="0.25">
      <c r="A783">
        <v>1813</v>
      </c>
      <c r="B783" t="s">
        <v>1814</v>
      </c>
      <c r="C783" s="12">
        <v>0</v>
      </c>
    </row>
    <row r="784" spans="1:3" x14ac:dyDescent="0.25">
      <c r="A784">
        <v>1814</v>
      </c>
      <c r="B784" t="s">
        <v>1815</v>
      </c>
      <c r="C784" s="12">
        <v>140</v>
      </c>
    </row>
    <row r="785" spans="1:3" x14ac:dyDescent="0.25">
      <c r="A785">
        <v>1815</v>
      </c>
      <c r="B785" t="s">
        <v>1816</v>
      </c>
      <c r="C785" s="12">
        <v>0</v>
      </c>
    </row>
    <row r="786" spans="1:3" x14ac:dyDescent="0.25">
      <c r="A786">
        <v>1816</v>
      </c>
      <c r="B786" t="s">
        <v>1817</v>
      </c>
      <c r="C786" s="12">
        <v>6</v>
      </c>
    </row>
    <row r="787" spans="1:3" x14ac:dyDescent="0.25">
      <c r="A787">
        <v>1817</v>
      </c>
      <c r="B787" t="s">
        <v>1818</v>
      </c>
      <c r="C787" s="12">
        <v>100</v>
      </c>
    </row>
    <row r="788" spans="1:3" x14ac:dyDescent="0.25">
      <c r="A788">
        <v>1818</v>
      </c>
      <c r="B788" t="s">
        <v>1819</v>
      </c>
      <c r="C788" s="12">
        <v>0</v>
      </c>
    </row>
    <row r="789" spans="1:3" x14ac:dyDescent="0.25">
      <c r="A789">
        <v>1819</v>
      </c>
      <c r="B789" t="s">
        <v>1820</v>
      </c>
      <c r="C789" s="12">
        <v>4</v>
      </c>
    </row>
    <row r="790" spans="1:3" x14ac:dyDescent="0.25">
      <c r="A790">
        <v>1820</v>
      </c>
      <c r="B790" t="s">
        <v>1821</v>
      </c>
      <c r="C790" s="12">
        <v>8</v>
      </c>
    </row>
    <row r="791" spans="1:3" x14ac:dyDescent="0.25">
      <c r="A791">
        <v>1861</v>
      </c>
      <c r="B791" t="s">
        <v>1862</v>
      </c>
      <c r="C791" s="12">
        <v>0</v>
      </c>
    </row>
    <row r="792" spans="1:3" x14ac:dyDescent="0.25">
      <c r="A792">
        <v>1862</v>
      </c>
      <c r="B792" t="s">
        <v>1863</v>
      </c>
      <c r="C792" s="12">
        <v>16</v>
      </c>
    </row>
    <row r="793" spans="1:3" x14ac:dyDescent="0.25">
      <c r="A793">
        <v>1863</v>
      </c>
      <c r="B793" t="s">
        <v>1864</v>
      </c>
      <c r="C793" s="12">
        <v>2</v>
      </c>
    </row>
    <row r="794" spans="1:3" x14ac:dyDescent="0.25">
      <c r="A794">
        <v>1864</v>
      </c>
      <c r="B794" t="s">
        <v>1865</v>
      </c>
      <c r="C794" s="12">
        <v>48</v>
      </c>
    </row>
    <row r="795" spans="1:3" x14ac:dyDescent="0.25">
      <c r="A795">
        <v>1865</v>
      </c>
      <c r="B795" t="s">
        <v>1866</v>
      </c>
      <c r="C795" s="12">
        <v>2</v>
      </c>
    </row>
    <row r="796" spans="1:3" x14ac:dyDescent="0.25">
      <c r="A796">
        <v>1866</v>
      </c>
      <c r="B796" t="s">
        <v>1867</v>
      </c>
      <c r="C796" s="12">
        <v>2</v>
      </c>
    </row>
    <row r="797" spans="1:3" x14ac:dyDescent="0.25">
      <c r="A797">
        <v>1867</v>
      </c>
      <c r="B797" t="s">
        <v>1868</v>
      </c>
      <c r="C797" s="12">
        <v>1</v>
      </c>
    </row>
    <row r="798" spans="1:3" x14ac:dyDescent="0.25">
      <c r="A798">
        <v>1868</v>
      </c>
      <c r="B798" t="s">
        <v>1869</v>
      </c>
      <c r="C798" s="12">
        <v>17</v>
      </c>
    </row>
    <row r="799" spans="1:3" x14ac:dyDescent="0.25">
      <c r="A799">
        <v>1869</v>
      </c>
      <c r="B799" t="s">
        <v>1870</v>
      </c>
      <c r="C799" s="12">
        <v>0</v>
      </c>
    </row>
    <row r="800" spans="1:3" x14ac:dyDescent="0.25">
      <c r="A800">
        <v>1870</v>
      </c>
      <c r="B800" t="s">
        <v>1871</v>
      </c>
      <c r="C800" s="12">
        <v>11</v>
      </c>
    </row>
    <row r="801" spans="1:3" x14ac:dyDescent="0.25">
      <c r="A801">
        <v>1871</v>
      </c>
      <c r="B801" t="s">
        <v>1872</v>
      </c>
      <c r="C801" s="12">
        <v>95</v>
      </c>
    </row>
    <row r="802" spans="1:3" x14ac:dyDescent="0.25">
      <c r="A802">
        <v>1872</v>
      </c>
      <c r="B802" t="s">
        <v>1873</v>
      </c>
      <c r="C802" s="12">
        <v>13</v>
      </c>
    </row>
    <row r="803" spans="1:3" x14ac:dyDescent="0.25">
      <c r="A803">
        <v>1873</v>
      </c>
      <c r="B803" t="s">
        <v>1874</v>
      </c>
      <c r="C803" s="12">
        <v>2</v>
      </c>
    </row>
    <row r="804" spans="1:3" x14ac:dyDescent="0.25">
      <c r="A804">
        <v>1874</v>
      </c>
      <c r="B804" t="s">
        <v>1875</v>
      </c>
      <c r="C804" s="12">
        <v>2</v>
      </c>
    </row>
    <row r="805" spans="1:3" x14ac:dyDescent="0.25">
      <c r="A805">
        <v>1875</v>
      </c>
      <c r="B805" t="s">
        <v>1876</v>
      </c>
      <c r="C805" s="12">
        <v>3</v>
      </c>
    </row>
    <row r="806" spans="1:3" x14ac:dyDescent="0.25">
      <c r="A806">
        <v>1876</v>
      </c>
      <c r="B806" t="s">
        <v>1877</v>
      </c>
      <c r="C806" s="12">
        <v>0</v>
      </c>
    </row>
    <row r="807" spans="1:3" x14ac:dyDescent="0.25">
      <c r="A807">
        <v>1877</v>
      </c>
      <c r="B807" t="s">
        <v>1878</v>
      </c>
      <c r="C807" s="12">
        <v>0</v>
      </c>
    </row>
    <row r="808" spans="1:3" x14ac:dyDescent="0.25">
      <c r="A808">
        <v>1878</v>
      </c>
      <c r="B808" t="s">
        <v>1879</v>
      </c>
      <c r="C808" s="12">
        <v>0</v>
      </c>
    </row>
    <row r="809" spans="1:3" x14ac:dyDescent="0.25">
      <c r="A809">
        <v>1879</v>
      </c>
      <c r="B809" t="s">
        <v>1880</v>
      </c>
      <c r="C809" s="12">
        <v>2</v>
      </c>
    </row>
    <row r="810" spans="1:3" x14ac:dyDescent="0.25">
      <c r="A810">
        <v>1880</v>
      </c>
      <c r="B810" t="s">
        <v>1881</v>
      </c>
      <c r="C810" s="12">
        <v>24</v>
      </c>
    </row>
    <row r="811" spans="1:3" x14ac:dyDescent="0.25">
      <c r="A811">
        <v>1901</v>
      </c>
      <c r="B811" t="s">
        <v>1902</v>
      </c>
      <c r="C811" s="12">
        <v>25</v>
      </c>
    </row>
    <row r="812" spans="1:3" x14ac:dyDescent="0.25">
      <c r="A812">
        <v>1902</v>
      </c>
      <c r="B812" t="s">
        <v>1903</v>
      </c>
      <c r="C812" s="12">
        <v>3</v>
      </c>
    </row>
    <row r="813" spans="1:3" x14ac:dyDescent="0.25">
      <c r="A813">
        <v>1903</v>
      </c>
      <c r="B813" t="s">
        <v>1904</v>
      </c>
      <c r="C813" s="12">
        <v>41</v>
      </c>
    </row>
    <row r="814" spans="1:3" x14ac:dyDescent="0.25">
      <c r="A814">
        <v>1904</v>
      </c>
      <c r="B814" t="s">
        <v>1905</v>
      </c>
      <c r="C814" s="12">
        <v>2</v>
      </c>
    </row>
    <row r="815" spans="1:3" x14ac:dyDescent="0.25">
      <c r="A815">
        <v>1905</v>
      </c>
      <c r="B815" t="s">
        <v>1906</v>
      </c>
      <c r="C815" s="12">
        <v>4</v>
      </c>
    </row>
    <row r="816" spans="1:3" x14ac:dyDescent="0.25">
      <c r="A816">
        <v>1906</v>
      </c>
      <c r="B816" t="s">
        <v>1907</v>
      </c>
      <c r="C816" s="12">
        <v>99</v>
      </c>
    </row>
    <row r="817" spans="1:3" x14ac:dyDescent="0.25">
      <c r="A817">
        <v>1907</v>
      </c>
      <c r="B817" t="s">
        <v>1908</v>
      </c>
      <c r="C817" s="12">
        <v>4</v>
      </c>
    </row>
    <row r="818" spans="1:3" x14ac:dyDescent="0.25">
      <c r="A818">
        <v>1908</v>
      </c>
      <c r="B818" t="s">
        <v>1909</v>
      </c>
      <c r="C818" s="12">
        <v>4</v>
      </c>
    </row>
    <row r="819" spans="1:3" x14ac:dyDescent="0.25">
      <c r="A819">
        <v>1909</v>
      </c>
      <c r="B819" t="s">
        <v>1910</v>
      </c>
      <c r="C819" s="12">
        <v>38</v>
      </c>
    </row>
    <row r="820" spans="1:3" x14ac:dyDescent="0.25">
      <c r="A820">
        <v>1910</v>
      </c>
      <c r="B820" t="s">
        <v>1911</v>
      </c>
      <c r="C820" s="12">
        <v>285</v>
      </c>
    </row>
    <row r="821" spans="1:3" x14ac:dyDescent="0.25">
      <c r="A821">
        <v>1911</v>
      </c>
      <c r="B821" t="s">
        <v>1912</v>
      </c>
      <c r="C821" s="12">
        <v>1</v>
      </c>
    </row>
    <row r="822" spans="1:3" x14ac:dyDescent="0.25">
      <c r="A822">
        <v>1912</v>
      </c>
      <c r="B822" t="s">
        <v>1913</v>
      </c>
      <c r="C822" s="12">
        <v>42</v>
      </c>
    </row>
    <row r="823" spans="1:3" x14ac:dyDescent="0.25">
      <c r="A823">
        <v>1913</v>
      </c>
      <c r="B823" t="s">
        <v>1914</v>
      </c>
      <c r="C823" s="12">
        <v>26</v>
      </c>
    </row>
    <row r="824" spans="1:3" x14ac:dyDescent="0.25">
      <c r="A824">
        <v>1914</v>
      </c>
      <c r="B824" t="s">
        <v>1915</v>
      </c>
      <c r="C824" s="12">
        <v>2</v>
      </c>
    </row>
    <row r="825" spans="1:3" x14ac:dyDescent="0.25">
      <c r="A825">
        <v>1915</v>
      </c>
      <c r="B825" t="s">
        <v>1916</v>
      </c>
      <c r="C825" s="12">
        <v>4</v>
      </c>
    </row>
    <row r="826" spans="1:3" x14ac:dyDescent="0.25">
      <c r="A826">
        <v>1916</v>
      </c>
      <c r="B826" t="s">
        <v>1917</v>
      </c>
      <c r="C826" s="12">
        <v>6</v>
      </c>
    </row>
    <row r="827" spans="1:3" x14ac:dyDescent="0.25">
      <c r="A827">
        <v>1917</v>
      </c>
      <c r="B827" t="s">
        <v>1918</v>
      </c>
      <c r="C827" s="12">
        <v>70</v>
      </c>
    </row>
    <row r="828" spans="1:3" x14ac:dyDescent="0.25">
      <c r="A828">
        <v>1918</v>
      </c>
      <c r="B828" t="s">
        <v>1919</v>
      </c>
      <c r="C828" s="12">
        <v>9</v>
      </c>
    </row>
    <row r="829" spans="1:3" x14ac:dyDescent="0.25">
      <c r="A829">
        <v>1919</v>
      </c>
      <c r="B829" t="s">
        <v>1920</v>
      </c>
      <c r="C829" s="12">
        <v>8</v>
      </c>
    </row>
    <row r="830" spans="1:3" x14ac:dyDescent="0.25">
      <c r="A830">
        <v>1920</v>
      </c>
      <c r="B830" t="s">
        <v>1921</v>
      </c>
      <c r="C830" s="12">
        <v>105</v>
      </c>
    </row>
    <row r="831" spans="1:3" x14ac:dyDescent="0.25">
      <c r="A831">
        <v>1981</v>
      </c>
      <c r="B831" t="s">
        <v>1982</v>
      </c>
      <c r="C831" s="12">
        <v>12</v>
      </c>
    </row>
    <row r="832" spans="1:3" x14ac:dyDescent="0.25">
      <c r="A832">
        <v>1982</v>
      </c>
      <c r="B832" t="s">
        <v>1983</v>
      </c>
      <c r="C832" s="12">
        <v>0</v>
      </c>
    </row>
    <row r="833" spans="1:3" x14ac:dyDescent="0.25">
      <c r="A833">
        <v>1983</v>
      </c>
      <c r="B833" t="s">
        <v>1984</v>
      </c>
      <c r="C833" s="12">
        <v>16</v>
      </c>
    </row>
    <row r="834" spans="1:3" x14ac:dyDescent="0.25">
      <c r="A834">
        <v>1984</v>
      </c>
      <c r="B834" t="s">
        <v>1985</v>
      </c>
      <c r="C834" s="12">
        <v>7</v>
      </c>
    </row>
    <row r="835" spans="1:3" x14ac:dyDescent="0.25">
      <c r="A835">
        <v>1985</v>
      </c>
      <c r="B835" t="s">
        <v>1986</v>
      </c>
      <c r="C835" s="12">
        <v>4</v>
      </c>
    </row>
    <row r="836" spans="1:3" x14ac:dyDescent="0.25">
      <c r="A836">
        <v>1986</v>
      </c>
      <c r="B836" t="s">
        <v>1987</v>
      </c>
      <c r="C836" s="12">
        <v>1</v>
      </c>
    </row>
    <row r="837" spans="1:3" x14ac:dyDescent="0.25">
      <c r="A837">
        <v>1987</v>
      </c>
      <c r="B837" t="s">
        <v>1988</v>
      </c>
      <c r="C837" s="12">
        <v>28</v>
      </c>
    </row>
    <row r="838" spans="1:3" x14ac:dyDescent="0.25">
      <c r="A838">
        <v>1988</v>
      </c>
      <c r="B838" t="s">
        <v>1989</v>
      </c>
      <c r="C838" s="12">
        <v>1</v>
      </c>
    </row>
    <row r="839" spans="1:3" x14ac:dyDescent="0.25">
      <c r="A839">
        <v>1989</v>
      </c>
      <c r="B839" t="s">
        <v>1990</v>
      </c>
      <c r="C839" s="12">
        <v>1</v>
      </c>
    </row>
    <row r="840" spans="1:3" x14ac:dyDescent="0.25">
      <c r="A840">
        <v>1990</v>
      </c>
      <c r="B840" t="s">
        <v>1991</v>
      </c>
      <c r="C840" s="12">
        <v>5</v>
      </c>
    </row>
    <row r="841" spans="1:3" x14ac:dyDescent="0.25">
      <c r="A841">
        <v>1991</v>
      </c>
      <c r="B841" t="s">
        <v>1992</v>
      </c>
      <c r="C841" s="12">
        <v>3</v>
      </c>
    </row>
    <row r="842" spans="1:3" x14ac:dyDescent="0.25">
      <c r="A842">
        <v>1992</v>
      </c>
      <c r="B842" t="s">
        <v>1993</v>
      </c>
      <c r="C842" s="12">
        <v>2</v>
      </c>
    </row>
    <row r="843" spans="1:3" x14ac:dyDescent="0.25">
      <c r="A843">
        <v>1993</v>
      </c>
      <c r="B843" t="s">
        <v>1994</v>
      </c>
      <c r="C843" s="12">
        <v>0</v>
      </c>
    </row>
    <row r="844" spans="1:3" x14ac:dyDescent="0.25">
      <c r="A844">
        <v>1994</v>
      </c>
      <c r="B844" t="s">
        <v>1995</v>
      </c>
      <c r="C844" s="12">
        <v>0</v>
      </c>
    </row>
    <row r="845" spans="1:3" x14ac:dyDescent="0.25">
      <c r="A845">
        <v>1995</v>
      </c>
      <c r="B845" t="s">
        <v>1996</v>
      </c>
      <c r="C845" s="12">
        <v>3</v>
      </c>
    </row>
    <row r="846" spans="1:3" x14ac:dyDescent="0.25">
      <c r="A846">
        <v>1996</v>
      </c>
      <c r="B846" t="s">
        <v>1997</v>
      </c>
      <c r="C846" s="12">
        <v>0</v>
      </c>
    </row>
    <row r="847" spans="1:3" x14ac:dyDescent="0.25">
      <c r="A847">
        <v>1997</v>
      </c>
      <c r="B847" t="s">
        <v>1998</v>
      </c>
      <c r="C847" s="12">
        <v>0</v>
      </c>
    </row>
    <row r="848" spans="1:3" x14ac:dyDescent="0.25">
      <c r="A848">
        <v>1998</v>
      </c>
      <c r="B848" t="s">
        <v>1999</v>
      </c>
      <c r="C848" s="12">
        <v>3</v>
      </c>
    </row>
    <row r="849" spans="1:3" x14ac:dyDescent="0.25">
      <c r="A849">
        <v>1999</v>
      </c>
      <c r="B849" t="s">
        <v>2000</v>
      </c>
      <c r="C849" s="12">
        <v>7</v>
      </c>
    </row>
    <row r="850" spans="1:3" x14ac:dyDescent="0.25">
      <c r="A850">
        <v>2000</v>
      </c>
      <c r="B850" t="s">
        <v>2001</v>
      </c>
      <c r="C850" s="12">
        <v>25</v>
      </c>
    </row>
    <row r="851" spans="1:3" x14ac:dyDescent="0.25">
      <c r="A851">
        <v>2121</v>
      </c>
      <c r="B851" t="s">
        <v>2122</v>
      </c>
      <c r="C851" s="12">
        <v>10</v>
      </c>
    </row>
    <row r="852" spans="1:3" x14ac:dyDescent="0.25">
      <c r="A852">
        <v>2122</v>
      </c>
      <c r="B852" t="s">
        <v>2123</v>
      </c>
      <c r="C852" s="12">
        <v>3</v>
      </c>
    </row>
    <row r="853" spans="1:3" x14ac:dyDescent="0.25">
      <c r="A853">
        <v>2123</v>
      </c>
      <c r="B853" t="s">
        <v>2124</v>
      </c>
      <c r="C853" s="12">
        <v>5</v>
      </c>
    </row>
    <row r="854" spans="1:3" x14ac:dyDescent="0.25">
      <c r="A854">
        <v>2124</v>
      </c>
      <c r="B854" t="s">
        <v>2125</v>
      </c>
      <c r="C854" s="12">
        <v>5</v>
      </c>
    </row>
    <row r="855" spans="1:3" x14ac:dyDescent="0.25">
      <c r="A855">
        <v>2125</v>
      </c>
      <c r="B855" t="s">
        <v>2126</v>
      </c>
      <c r="C855" s="12">
        <v>27</v>
      </c>
    </row>
    <row r="856" spans="1:3" x14ac:dyDescent="0.25">
      <c r="A856">
        <v>2126</v>
      </c>
      <c r="B856" t="s">
        <v>2127</v>
      </c>
      <c r="C856" s="12">
        <v>2</v>
      </c>
    </row>
    <row r="857" spans="1:3" x14ac:dyDescent="0.25">
      <c r="A857">
        <v>2127</v>
      </c>
      <c r="B857" t="s">
        <v>2128</v>
      </c>
      <c r="C857" s="12">
        <v>236</v>
      </c>
    </row>
    <row r="858" spans="1:3" x14ac:dyDescent="0.25">
      <c r="A858">
        <v>2128</v>
      </c>
      <c r="B858" t="s">
        <v>2129</v>
      </c>
      <c r="C858" s="12">
        <v>1</v>
      </c>
    </row>
    <row r="859" spans="1:3" x14ac:dyDescent="0.25">
      <c r="A859">
        <v>2129</v>
      </c>
      <c r="B859" t="s">
        <v>2130</v>
      </c>
      <c r="C859" s="12">
        <v>12</v>
      </c>
    </row>
    <row r="860" spans="1:3" x14ac:dyDescent="0.25">
      <c r="A860">
        <v>2130</v>
      </c>
      <c r="B860" t="s">
        <v>2131</v>
      </c>
      <c r="C860" s="12">
        <v>4</v>
      </c>
    </row>
    <row r="861" spans="1:3" x14ac:dyDescent="0.25">
      <c r="A861">
        <v>2131</v>
      </c>
      <c r="B861" t="s">
        <v>2132</v>
      </c>
      <c r="C861" s="12">
        <v>3</v>
      </c>
    </row>
    <row r="862" spans="1:3" x14ac:dyDescent="0.25">
      <c r="A862">
        <v>2132</v>
      </c>
      <c r="B862" t="s">
        <v>2133</v>
      </c>
      <c r="C862" s="12">
        <v>99</v>
      </c>
    </row>
    <row r="863" spans="1:3" x14ac:dyDescent="0.25">
      <c r="A863">
        <v>2133</v>
      </c>
      <c r="B863" t="s">
        <v>2134</v>
      </c>
      <c r="C863" s="12">
        <v>3</v>
      </c>
    </row>
    <row r="864" spans="1:3" x14ac:dyDescent="0.25">
      <c r="A864">
        <v>2134</v>
      </c>
      <c r="B864" t="s">
        <v>2135</v>
      </c>
      <c r="C864" s="12">
        <v>3</v>
      </c>
    </row>
    <row r="865" spans="1:3" x14ac:dyDescent="0.25">
      <c r="A865">
        <v>2135</v>
      </c>
      <c r="B865" t="s">
        <v>2136</v>
      </c>
      <c r="C865" s="12">
        <v>22</v>
      </c>
    </row>
    <row r="866" spans="1:3" x14ac:dyDescent="0.25">
      <c r="A866">
        <v>2136</v>
      </c>
      <c r="B866" t="s">
        <v>2137</v>
      </c>
      <c r="C866" s="12">
        <v>4</v>
      </c>
    </row>
    <row r="867" spans="1:3" x14ac:dyDescent="0.25">
      <c r="A867">
        <v>2137</v>
      </c>
      <c r="B867" t="s">
        <v>2138</v>
      </c>
      <c r="C867" s="12">
        <v>534</v>
      </c>
    </row>
    <row r="868" spans="1:3" x14ac:dyDescent="0.25">
      <c r="A868">
        <v>2138</v>
      </c>
      <c r="B868" t="s">
        <v>2139</v>
      </c>
      <c r="C868" s="12">
        <v>12</v>
      </c>
    </row>
    <row r="869" spans="1:3" x14ac:dyDescent="0.25">
      <c r="A869">
        <v>2139</v>
      </c>
      <c r="B869" t="s">
        <v>2140</v>
      </c>
      <c r="C869" s="12">
        <v>56</v>
      </c>
    </row>
    <row r="870" spans="1:3" x14ac:dyDescent="0.25">
      <c r="A870">
        <v>2140</v>
      </c>
      <c r="B870" t="s">
        <v>2141</v>
      </c>
      <c r="C870" s="12">
        <v>11</v>
      </c>
    </row>
    <row r="871" spans="1:3" x14ac:dyDescent="0.25">
      <c r="A871">
        <v>2141</v>
      </c>
      <c r="B871" t="s">
        <v>2142</v>
      </c>
      <c r="C871" s="12">
        <v>0</v>
      </c>
    </row>
    <row r="872" spans="1:3" x14ac:dyDescent="0.25">
      <c r="A872">
        <v>2142</v>
      </c>
      <c r="B872" t="s">
        <v>2143</v>
      </c>
      <c r="C872" s="12">
        <v>12</v>
      </c>
    </row>
    <row r="873" spans="1:3" x14ac:dyDescent="0.25">
      <c r="A873">
        <v>2143</v>
      </c>
      <c r="B873" t="s">
        <v>2144</v>
      </c>
      <c r="C873" s="12">
        <v>5</v>
      </c>
    </row>
    <row r="874" spans="1:3" x14ac:dyDescent="0.25">
      <c r="A874">
        <v>2144</v>
      </c>
      <c r="B874" t="s">
        <v>2145</v>
      </c>
      <c r="C874" s="12">
        <v>24</v>
      </c>
    </row>
    <row r="875" spans="1:3" x14ac:dyDescent="0.25">
      <c r="A875">
        <v>2145</v>
      </c>
      <c r="B875" t="s">
        <v>2146</v>
      </c>
      <c r="C875" s="12">
        <v>89</v>
      </c>
    </row>
    <row r="876" spans="1:3" x14ac:dyDescent="0.25">
      <c r="A876">
        <v>2146</v>
      </c>
      <c r="B876" t="s">
        <v>2147</v>
      </c>
      <c r="C876" s="12">
        <v>1</v>
      </c>
    </row>
    <row r="877" spans="1:3" x14ac:dyDescent="0.25">
      <c r="A877">
        <v>2147</v>
      </c>
      <c r="B877" t="s">
        <v>2148</v>
      </c>
      <c r="C877" s="12">
        <v>55</v>
      </c>
    </row>
    <row r="878" spans="1:3" x14ac:dyDescent="0.25">
      <c r="A878">
        <v>2148</v>
      </c>
      <c r="B878" t="s">
        <v>2149</v>
      </c>
      <c r="C878" s="12">
        <v>2</v>
      </c>
    </row>
    <row r="879" spans="1:3" x14ac:dyDescent="0.25">
      <c r="A879">
        <v>2149</v>
      </c>
      <c r="B879" t="s">
        <v>2150</v>
      </c>
      <c r="C879" s="12">
        <v>0</v>
      </c>
    </row>
    <row r="880" spans="1:3" x14ac:dyDescent="0.25">
      <c r="A880">
        <v>2150</v>
      </c>
      <c r="B880" t="s">
        <v>2151</v>
      </c>
      <c r="C880" s="12">
        <v>4</v>
      </c>
    </row>
    <row r="881" spans="1:3" x14ac:dyDescent="0.25">
      <c r="A881">
        <v>2151</v>
      </c>
      <c r="B881" t="s">
        <v>2152</v>
      </c>
      <c r="C881" s="12">
        <v>6</v>
      </c>
    </row>
    <row r="882" spans="1:3" x14ac:dyDescent="0.25">
      <c r="A882">
        <v>2152</v>
      </c>
      <c r="B882" t="s">
        <v>2153</v>
      </c>
      <c r="C882" s="12">
        <v>4</v>
      </c>
    </row>
    <row r="883" spans="1:3" x14ac:dyDescent="0.25">
      <c r="A883">
        <v>2153</v>
      </c>
      <c r="B883" t="s">
        <v>2154</v>
      </c>
      <c r="C883" s="12">
        <v>4</v>
      </c>
    </row>
    <row r="884" spans="1:3" x14ac:dyDescent="0.25">
      <c r="A884">
        <v>2154</v>
      </c>
      <c r="B884" t="s">
        <v>2155</v>
      </c>
      <c r="C884" s="12">
        <v>2</v>
      </c>
    </row>
    <row r="885" spans="1:3" x14ac:dyDescent="0.25">
      <c r="A885">
        <v>2155</v>
      </c>
      <c r="B885" t="s">
        <v>2156</v>
      </c>
      <c r="C885" s="12">
        <v>5</v>
      </c>
    </row>
    <row r="886" spans="1:3" x14ac:dyDescent="0.25">
      <c r="A886">
        <v>2156</v>
      </c>
      <c r="B886" t="s">
        <v>2157</v>
      </c>
      <c r="C886" s="12">
        <v>83</v>
      </c>
    </row>
    <row r="887" spans="1:3" x14ac:dyDescent="0.25">
      <c r="A887">
        <v>2157</v>
      </c>
      <c r="B887" t="s">
        <v>2158</v>
      </c>
      <c r="C887" s="12">
        <v>57</v>
      </c>
    </row>
    <row r="888" spans="1:3" x14ac:dyDescent="0.25">
      <c r="A888">
        <v>2158</v>
      </c>
      <c r="B888" t="s">
        <v>2159</v>
      </c>
      <c r="C888" s="12">
        <v>311</v>
      </c>
    </row>
    <row r="889" spans="1:3" x14ac:dyDescent="0.25">
      <c r="A889">
        <v>2159</v>
      </c>
      <c r="B889" t="s">
        <v>2160</v>
      </c>
      <c r="C889" s="12">
        <v>2</v>
      </c>
    </row>
    <row r="890" spans="1:3" x14ac:dyDescent="0.25">
      <c r="A890">
        <v>2160</v>
      </c>
      <c r="B890" t="s">
        <v>2161</v>
      </c>
      <c r="C890" s="12">
        <v>16</v>
      </c>
    </row>
    <row r="891" spans="1:3" x14ac:dyDescent="0.25">
      <c r="A891">
        <v>2401</v>
      </c>
      <c r="B891" t="s">
        <v>2402</v>
      </c>
      <c r="C891" s="12">
        <v>9</v>
      </c>
    </row>
    <row r="892" spans="1:3" x14ac:dyDescent="0.25">
      <c r="A892">
        <v>2402</v>
      </c>
      <c r="B892" t="s">
        <v>2403</v>
      </c>
      <c r="C892" s="12">
        <v>1</v>
      </c>
    </row>
    <row r="893" spans="1:3" x14ac:dyDescent="0.25">
      <c r="A893">
        <v>2403</v>
      </c>
      <c r="B893" t="s">
        <v>2404</v>
      </c>
      <c r="C893" s="12">
        <v>12</v>
      </c>
    </row>
    <row r="894" spans="1:3" x14ac:dyDescent="0.25">
      <c r="A894">
        <v>2404</v>
      </c>
      <c r="B894" t="s">
        <v>2405</v>
      </c>
      <c r="C894" s="12">
        <v>0</v>
      </c>
    </row>
    <row r="895" spans="1:3" x14ac:dyDescent="0.25">
      <c r="A895">
        <v>2405</v>
      </c>
      <c r="B895" t="s">
        <v>2406</v>
      </c>
      <c r="C895" s="12">
        <v>20</v>
      </c>
    </row>
    <row r="896" spans="1:3" x14ac:dyDescent="0.25">
      <c r="A896">
        <v>2406</v>
      </c>
      <c r="B896" t="s">
        <v>2407</v>
      </c>
      <c r="C896" s="12">
        <v>16</v>
      </c>
    </row>
    <row r="897" spans="1:3" x14ac:dyDescent="0.25">
      <c r="A897">
        <v>2407</v>
      </c>
      <c r="B897" t="s">
        <v>2408</v>
      </c>
      <c r="C897" s="12">
        <v>33</v>
      </c>
    </row>
    <row r="898" spans="1:3" x14ac:dyDescent="0.25">
      <c r="A898">
        <v>2408</v>
      </c>
      <c r="B898" t="s">
        <v>2409</v>
      </c>
      <c r="C898" s="12">
        <v>2</v>
      </c>
    </row>
    <row r="899" spans="1:3" x14ac:dyDescent="0.25">
      <c r="A899">
        <v>2409</v>
      </c>
      <c r="B899" t="s">
        <v>2410</v>
      </c>
      <c r="C899" s="12">
        <v>6</v>
      </c>
    </row>
    <row r="900" spans="1:3" x14ac:dyDescent="0.25">
      <c r="A900">
        <v>2410</v>
      </c>
      <c r="B900" t="s">
        <v>2411</v>
      </c>
      <c r="C900" s="12">
        <v>0</v>
      </c>
    </row>
    <row r="901" spans="1:3" x14ac:dyDescent="0.25">
      <c r="A901">
        <v>2411</v>
      </c>
      <c r="B901" t="s">
        <v>2412</v>
      </c>
      <c r="C901" s="12">
        <v>3</v>
      </c>
    </row>
    <row r="902" spans="1:3" x14ac:dyDescent="0.25">
      <c r="A902">
        <v>2412</v>
      </c>
      <c r="B902" t="s">
        <v>2413</v>
      </c>
      <c r="C902" s="12">
        <v>0</v>
      </c>
    </row>
    <row r="903" spans="1:3" x14ac:dyDescent="0.25">
      <c r="A903">
        <v>2413</v>
      </c>
      <c r="B903" t="s">
        <v>2414</v>
      </c>
      <c r="C903" s="12">
        <v>3</v>
      </c>
    </row>
    <row r="904" spans="1:3" x14ac:dyDescent="0.25">
      <c r="A904">
        <v>2414</v>
      </c>
      <c r="B904" t="s">
        <v>2415</v>
      </c>
      <c r="C904" s="12">
        <v>13</v>
      </c>
    </row>
    <row r="905" spans="1:3" x14ac:dyDescent="0.25">
      <c r="A905">
        <v>2415</v>
      </c>
      <c r="B905" t="s">
        <v>2416</v>
      </c>
      <c r="C905" s="12">
        <v>6</v>
      </c>
    </row>
    <row r="906" spans="1:3" x14ac:dyDescent="0.25">
      <c r="A906">
        <v>2416</v>
      </c>
      <c r="B906" t="s">
        <v>2417</v>
      </c>
      <c r="C906" s="12">
        <v>1</v>
      </c>
    </row>
    <row r="907" spans="1:3" x14ac:dyDescent="0.25">
      <c r="A907">
        <v>2417</v>
      </c>
      <c r="B907" t="s">
        <v>2418</v>
      </c>
      <c r="C907" s="12">
        <v>0</v>
      </c>
    </row>
    <row r="908" spans="1:3" x14ac:dyDescent="0.25">
      <c r="A908">
        <v>2418</v>
      </c>
      <c r="B908" t="s">
        <v>2419</v>
      </c>
      <c r="C908" s="12">
        <v>5</v>
      </c>
    </row>
    <row r="909" spans="1:3" x14ac:dyDescent="0.25">
      <c r="A909">
        <v>2419</v>
      </c>
      <c r="B909" t="s">
        <v>2420</v>
      </c>
      <c r="C909" s="12">
        <v>0</v>
      </c>
    </row>
    <row r="910" spans="1:3" x14ac:dyDescent="0.25">
      <c r="A910">
        <v>2420</v>
      </c>
      <c r="B910" t="s">
        <v>2421</v>
      </c>
      <c r="C910" s="12">
        <v>36</v>
      </c>
    </row>
    <row r="911" spans="1:3" x14ac:dyDescent="0.25">
      <c r="A911">
        <v>2421</v>
      </c>
      <c r="B911" t="s">
        <v>2422</v>
      </c>
      <c r="C911" s="12">
        <v>1</v>
      </c>
    </row>
    <row r="912" spans="1:3" x14ac:dyDescent="0.25">
      <c r="A912">
        <v>2422</v>
      </c>
      <c r="B912" t="s">
        <v>2423</v>
      </c>
      <c r="C912" s="12">
        <v>1</v>
      </c>
    </row>
    <row r="913" spans="1:3" x14ac:dyDescent="0.25">
      <c r="A913">
        <v>2423</v>
      </c>
      <c r="B913" t="s">
        <v>2424</v>
      </c>
      <c r="C913" s="12">
        <v>1</v>
      </c>
    </row>
    <row r="914" spans="1:3" x14ac:dyDescent="0.25">
      <c r="A914">
        <v>2424</v>
      </c>
      <c r="B914" t="s">
        <v>2425</v>
      </c>
      <c r="C914" s="12">
        <v>9</v>
      </c>
    </row>
    <row r="915" spans="1:3" x14ac:dyDescent="0.25">
      <c r="A915">
        <v>2425</v>
      </c>
      <c r="B915" t="s">
        <v>2426</v>
      </c>
      <c r="C915" s="12">
        <v>1</v>
      </c>
    </row>
    <row r="916" spans="1:3" x14ac:dyDescent="0.25">
      <c r="A916">
        <v>2426</v>
      </c>
      <c r="B916" t="s">
        <v>2427</v>
      </c>
      <c r="C916" s="12">
        <v>0</v>
      </c>
    </row>
    <row r="917" spans="1:3" x14ac:dyDescent="0.25">
      <c r="A917">
        <v>2427</v>
      </c>
      <c r="B917" t="s">
        <v>2428</v>
      </c>
      <c r="C917" s="12">
        <v>1</v>
      </c>
    </row>
    <row r="918" spans="1:3" x14ac:dyDescent="0.25">
      <c r="A918">
        <v>2428</v>
      </c>
      <c r="B918" t="s">
        <v>2429</v>
      </c>
      <c r="C918" s="12">
        <v>1</v>
      </c>
    </row>
    <row r="919" spans="1:3" x14ac:dyDescent="0.25">
      <c r="A919">
        <v>2429</v>
      </c>
      <c r="B919" t="s">
        <v>2430</v>
      </c>
      <c r="C919" s="12">
        <v>4</v>
      </c>
    </row>
    <row r="920" spans="1:3" x14ac:dyDescent="0.25">
      <c r="A920">
        <v>2430</v>
      </c>
      <c r="B920" t="s">
        <v>2431</v>
      </c>
      <c r="C920" s="12">
        <v>2</v>
      </c>
    </row>
    <row r="921" spans="1:3" x14ac:dyDescent="0.25">
      <c r="A921">
        <v>2431</v>
      </c>
      <c r="B921" t="s">
        <v>2432</v>
      </c>
      <c r="C921" s="12">
        <v>2</v>
      </c>
    </row>
    <row r="922" spans="1:3" x14ac:dyDescent="0.25">
      <c r="A922">
        <v>2432</v>
      </c>
      <c r="B922" t="s">
        <v>2433</v>
      </c>
      <c r="C922" s="12">
        <v>2</v>
      </c>
    </row>
    <row r="923" spans="1:3" x14ac:dyDescent="0.25">
      <c r="A923">
        <v>2433</v>
      </c>
      <c r="B923" t="s">
        <v>2434</v>
      </c>
      <c r="C923" s="12">
        <v>0</v>
      </c>
    </row>
    <row r="924" spans="1:3" x14ac:dyDescent="0.25">
      <c r="A924">
        <v>2434</v>
      </c>
      <c r="B924" t="s">
        <v>2435</v>
      </c>
      <c r="C924" s="12">
        <v>2</v>
      </c>
    </row>
    <row r="925" spans="1:3" x14ac:dyDescent="0.25">
      <c r="A925">
        <v>2435</v>
      </c>
      <c r="B925" t="s">
        <v>2436</v>
      </c>
      <c r="C925" s="12">
        <v>4</v>
      </c>
    </row>
    <row r="926" spans="1:3" x14ac:dyDescent="0.25">
      <c r="A926">
        <v>2436</v>
      </c>
      <c r="B926" t="s">
        <v>2437</v>
      </c>
      <c r="C926" s="12">
        <v>2</v>
      </c>
    </row>
    <row r="927" spans="1:3" x14ac:dyDescent="0.25">
      <c r="A927">
        <v>2437</v>
      </c>
      <c r="B927" t="s">
        <v>2438</v>
      </c>
      <c r="C927" s="12">
        <v>0</v>
      </c>
    </row>
    <row r="928" spans="1:3" x14ac:dyDescent="0.25">
      <c r="A928">
        <v>2438</v>
      </c>
      <c r="B928" t="s">
        <v>2439</v>
      </c>
      <c r="C928" s="12">
        <v>1</v>
      </c>
    </row>
    <row r="929" spans="1:3" x14ac:dyDescent="0.25">
      <c r="A929">
        <v>2439</v>
      </c>
      <c r="B929" t="s">
        <v>2440</v>
      </c>
      <c r="C929" s="12">
        <v>0</v>
      </c>
    </row>
    <row r="930" spans="1:3" x14ac:dyDescent="0.25">
      <c r="A930">
        <v>2440</v>
      </c>
      <c r="B930" t="s">
        <v>2441</v>
      </c>
      <c r="C930" s="12">
        <v>2</v>
      </c>
    </row>
    <row r="931" spans="1:3" x14ac:dyDescent="0.25">
      <c r="A931">
        <v>2501</v>
      </c>
      <c r="B931" t="s">
        <v>2501</v>
      </c>
      <c r="C931" s="12">
        <v>7</v>
      </c>
    </row>
    <row r="932" spans="1:3" x14ac:dyDescent="0.25">
      <c r="A932">
        <v>2502</v>
      </c>
      <c r="B932" t="s">
        <v>2502</v>
      </c>
      <c r="C932" s="12">
        <v>5</v>
      </c>
    </row>
    <row r="933" spans="1:3" x14ac:dyDescent="0.25">
      <c r="A933">
        <v>2503</v>
      </c>
      <c r="B933" t="s">
        <v>2503</v>
      </c>
      <c r="C933" s="12">
        <v>0</v>
      </c>
    </row>
    <row r="934" spans="1:3" x14ac:dyDescent="0.25">
      <c r="A934">
        <v>2504</v>
      </c>
      <c r="B934" t="s">
        <v>2504</v>
      </c>
      <c r="C934" s="12">
        <v>0</v>
      </c>
    </row>
    <row r="935" spans="1:3" x14ac:dyDescent="0.25">
      <c r="A935">
        <v>2505</v>
      </c>
      <c r="B935" t="s">
        <v>2505</v>
      </c>
      <c r="C935" s="12">
        <v>0</v>
      </c>
    </row>
    <row r="936" spans="1:3" x14ac:dyDescent="0.25">
      <c r="A936">
        <v>2506</v>
      </c>
      <c r="B936" t="s">
        <v>2506</v>
      </c>
      <c r="C936" s="12">
        <v>2</v>
      </c>
    </row>
    <row r="937" spans="1:3" x14ac:dyDescent="0.25">
      <c r="A937">
        <v>2507</v>
      </c>
      <c r="B937" t="s">
        <v>2507</v>
      </c>
      <c r="C937" s="12">
        <v>0</v>
      </c>
    </row>
    <row r="938" spans="1:3" x14ac:dyDescent="0.25">
      <c r="A938">
        <v>2508</v>
      </c>
      <c r="B938" t="s">
        <v>2508</v>
      </c>
      <c r="C938" s="12">
        <v>0</v>
      </c>
    </row>
    <row r="939" spans="1:3" x14ac:dyDescent="0.25">
      <c r="A939">
        <v>2509</v>
      </c>
      <c r="B939" t="s">
        <v>2509</v>
      </c>
      <c r="C939" s="12">
        <v>28</v>
      </c>
    </row>
    <row r="940" spans="1:3" x14ac:dyDescent="0.25">
      <c r="A940">
        <v>2510</v>
      </c>
      <c r="B940" t="s">
        <v>2510</v>
      </c>
      <c r="C940" s="12">
        <v>2</v>
      </c>
    </row>
    <row r="941" spans="1:3" x14ac:dyDescent="0.25">
      <c r="A941">
        <v>2511</v>
      </c>
      <c r="B941" t="s">
        <v>2511</v>
      </c>
      <c r="C941" s="12">
        <v>0</v>
      </c>
    </row>
    <row r="942" spans="1:3" x14ac:dyDescent="0.25">
      <c r="A942">
        <v>2512</v>
      </c>
      <c r="B942" t="s">
        <v>2512</v>
      </c>
      <c r="C942" s="12">
        <v>0</v>
      </c>
    </row>
    <row r="943" spans="1:3" x14ac:dyDescent="0.25">
      <c r="A943">
        <v>2513</v>
      </c>
      <c r="B943" t="s">
        <v>2513</v>
      </c>
      <c r="C943" s="12">
        <v>0</v>
      </c>
    </row>
    <row r="944" spans="1:3" x14ac:dyDescent="0.25">
      <c r="A944">
        <v>2514</v>
      </c>
      <c r="B944" t="s">
        <v>2514</v>
      </c>
      <c r="C944" s="12">
        <v>4</v>
      </c>
    </row>
    <row r="945" spans="1:3" x14ac:dyDescent="0.25">
      <c r="A945">
        <v>2515</v>
      </c>
      <c r="B945" t="s">
        <v>2515</v>
      </c>
      <c r="C945" s="12">
        <v>12</v>
      </c>
    </row>
    <row r="946" spans="1:3" x14ac:dyDescent="0.25">
      <c r="A946">
        <v>2516</v>
      </c>
      <c r="B946" t="s">
        <v>2516</v>
      </c>
      <c r="C946" s="12">
        <v>0</v>
      </c>
    </row>
    <row r="947" spans="1:3" x14ac:dyDescent="0.25">
      <c r="A947">
        <v>2517</v>
      </c>
      <c r="B947" t="s">
        <v>2517</v>
      </c>
      <c r="C947" s="12">
        <v>33</v>
      </c>
    </row>
    <row r="948" spans="1:3" x14ac:dyDescent="0.25">
      <c r="A948">
        <v>2518</v>
      </c>
      <c r="B948" t="s">
        <v>2518</v>
      </c>
      <c r="C948" s="12">
        <v>0</v>
      </c>
    </row>
    <row r="949" spans="1:3" x14ac:dyDescent="0.25">
      <c r="A949">
        <v>2519</v>
      </c>
      <c r="B949" t="s">
        <v>2519</v>
      </c>
      <c r="C949" s="12">
        <v>4</v>
      </c>
    </row>
    <row r="950" spans="1:3" x14ac:dyDescent="0.25">
      <c r="A950">
        <v>2520</v>
      </c>
      <c r="B950" t="s">
        <v>2520</v>
      </c>
      <c r="C950" s="12">
        <v>0</v>
      </c>
    </row>
    <row r="951" spans="1:3" x14ac:dyDescent="0.25">
      <c r="A951">
        <v>2581</v>
      </c>
      <c r="B951" t="s">
        <v>2581</v>
      </c>
      <c r="C951" s="12">
        <v>11</v>
      </c>
    </row>
    <row r="952" spans="1:3" x14ac:dyDescent="0.25">
      <c r="A952">
        <v>2582</v>
      </c>
      <c r="B952" t="s">
        <v>2582</v>
      </c>
      <c r="C952" s="12">
        <v>1</v>
      </c>
    </row>
    <row r="953" spans="1:3" x14ac:dyDescent="0.25">
      <c r="A953">
        <v>2583</v>
      </c>
      <c r="B953" t="s">
        <v>2583</v>
      </c>
      <c r="C953" s="12">
        <v>5</v>
      </c>
    </row>
    <row r="954" spans="1:3" x14ac:dyDescent="0.25">
      <c r="A954">
        <v>2584</v>
      </c>
      <c r="B954" t="s">
        <v>2584</v>
      </c>
      <c r="C954" s="12">
        <v>0</v>
      </c>
    </row>
    <row r="955" spans="1:3" x14ac:dyDescent="0.25">
      <c r="A955">
        <v>2585</v>
      </c>
      <c r="B955" t="s">
        <v>2585</v>
      </c>
      <c r="C955" s="12">
        <v>1</v>
      </c>
    </row>
    <row r="956" spans="1:3" x14ac:dyDescent="0.25">
      <c r="A956">
        <v>2586</v>
      </c>
      <c r="B956" t="s">
        <v>2586</v>
      </c>
      <c r="C956" s="12">
        <v>1</v>
      </c>
    </row>
    <row r="957" spans="1:3" x14ac:dyDescent="0.25">
      <c r="A957">
        <v>2587</v>
      </c>
      <c r="B957" t="s">
        <v>2587</v>
      </c>
      <c r="C957" s="12">
        <v>6</v>
      </c>
    </row>
    <row r="958" spans="1:3" x14ac:dyDescent="0.25">
      <c r="A958">
        <v>2588</v>
      </c>
      <c r="B958" t="s">
        <v>2588</v>
      </c>
      <c r="C958" s="12">
        <v>8</v>
      </c>
    </row>
    <row r="959" spans="1:3" x14ac:dyDescent="0.25">
      <c r="A959">
        <v>2589</v>
      </c>
      <c r="B959" t="s">
        <v>2589</v>
      </c>
      <c r="C959" s="12">
        <v>1</v>
      </c>
    </row>
    <row r="960" spans="1:3" x14ac:dyDescent="0.25">
      <c r="A960">
        <v>2590</v>
      </c>
      <c r="B960" t="s">
        <v>2590</v>
      </c>
      <c r="C960" s="12">
        <v>0</v>
      </c>
    </row>
    <row r="961" spans="1:3" x14ac:dyDescent="0.25">
      <c r="A961">
        <v>2591</v>
      </c>
      <c r="B961" t="s">
        <v>2591</v>
      </c>
      <c r="C961" s="12">
        <v>2</v>
      </c>
    </row>
    <row r="962" spans="1:3" x14ac:dyDescent="0.25">
      <c r="A962">
        <v>2592</v>
      </c>
      <c r="B962" t="s">
        <v>2592</v>
      </c>
      <c r="C962" s="12">
        <v>1</v>
      </c>
    </row>
    <row r="963" spans="1:3" x14ac:dyDescent="0.25">
      <c r="A963">
        <v>2593</v>
      </c>
      <c r="B963" t="s">
        <v>2593</v>
      </c>
      <c r="C963" s="12">
        <v>0</v>
      </c>
    </row>
    <row r="964" spans="1:3" x14ac:dyDescent="0.25">
      <c r="A964">
        <v>2594</v>
      </c>
      <c r="B964" t="s">
        <v>2594</v>
      </c>
      <c r="C964" s="12">
        <v>1</v>
      </c>
    </row>
    <row r="965" spans="1:3" x14ac:dyDescent="0.25">
      <c r="A965">
        <v>2595</v>
      </c>
      <c r="B965" t="s">
        <v>2595</v>
      </c>
      <c r="C965" s="12">
        <v>19</v>
      </c>
    </row>
    <row r="966" spans="1:3" x14ac:dyDescent="0.25">
      <c r="A966">
        <v>2596</v>
      </c>
      <c r="B966" t="s">
        <v>2596</v>
      </c>
      <c r="C966" s="12">
        <v>27</v>
      </c>
    </row>
    <row r="967" spans="1:3" x14ac:dyDescent="0.25">
      <c r="A967">
        <v>2597</v>
      </c>
      <c r="B967" t="s">
        <v>2597</v>
      </c>
      <c r="C967" s="12">
        <v>7</v>
      </c>
    </row>
    <row r="968" spans="1:3" x14ac:dyDescent="0.25">
      <c r="A968">
        <v>2598</v>
      </c>
      <c r="B968" t="s">
        <v>2598</v>
      </c>
      <c r="C968" s="12">
        <v>14</v>
      </c>
    </row>
    <row r="969" spans="1:3" x14ac:dyDescent="0.25">
      <c r="A969">
        <v>2599</v>
      </c>
      <c r="B969" t="s">
        <v>2599</v>
      </c>
      <c r="C969" s="12">
        <v>5</v>
      </c>
    </row>
    <row r="970" spans="1:3" x14ac:dyDescent="0.25">
      <c r="A970">
        <v>2600</v>
      </c>
      <c r="B970" t="s">
        <v>2600</v>
      </c>
      <c r="C970" s="12">
        <v>30</v>
      </c>
    </row>
    <row r="971" spans="1:3" x14ac:dyDescent="0.25">
      <c r="A971">
        <v>2641</v>
      </c>
      <c r="B971" t="s">
        <v>2641</v>
      </c>
      <c r="C971" s="12">
        <v>1</v>
      </c>
    </row>
    <row r="972" spans="1:3" x14ac:dyDescent="0.25">
      <c r="A972">
        <v>2642</v>
      </c>
      <c r="B972" t="s">
        <v>2642</v>
      </c>
      <c r="C972" s="12">
        <v>0</v>
      </c>
    </row>
    <row r="973" spans="1:3" x14ac:dyDescent="0.25">
      <c r="A973">
        <v>2670</v>
      </c>
      <c r="B973" t="s">
        <v>2670</v>
      </c>
      <c r="C973" s="12">
        <v>60</v>
      </c>
    </row>
    <row r="974" spans="1:3" x14ac:dyDescent="0.25">
      <c r="A974">
        <v>2671</v>
      </c>
      <c r="B974" t="s">
        <v>2671</v>
      </c>
      <c r="C974" s="12">
        <v>84</v>
      </c>
    </row>
    <row r="975" spans="1:3" x14ac:dyDescent="0.25">
      <c r="A975">
        <v>2672</v>
      </c>
      <c r="B975" t="s">
        <v>2672</v>
      </c>
      <c r="C975" s="12">
        <v>47</v>
      </c>
    </row>
    <row r="976" spans="1:3" x14ac:dyDescent="0.25">
      <c r="A976">
        <v>2673</v>
      </c>
      <c r="B976" t="s">
        <v>2673</v>
      </c>
      <c r="C976" s="12">
        <v>66</v>
      </c>
    </row>
    <row r="977" spans="1:3" x14ac:dyDescent="0.25">
      <c r="A977">
        <v>2674</v>
      </c>
      <c r="B977" t="s">
        <v>2674</v>
      </c>
      <c r="C977" s="12">
        <v>171</v>
      </c>
    </row>
    <row r="978" spans="1:3" x14ac:dyDescent="0.25">
      <c r="A978">
        <v>2675</v>
      </c>
      <c r="B978" t="s">
        <v>2675</v>
      </c>
      <c r="C978" s="12">
        <v>29</v>
      </c>
    </row>
    <row r="979" spans="1:3" x14ac:dyDescent="0.25">
      <c r="A979">
        <v>2676</v>
      </c>
      <c r="B979" t="s">
        <v>2676</v>
      </c>
      <c r="C979" s="12">
        <v>9</v>
      </c>
    </row>
    <row r="980" spans="1:3" x14ac:dyDescent="0.25">
      <c r="A980">
        <v>2677</v>
      </c>
      <c r="B980" t="s">
        <v>2677</v>
      </c>
      <c r="C980" s="12">
        <v>27</v>
      </c>
    </row>
    <row r="981" spans="1:3" x14ac:dyDescent="0.25">
      <c r="A981">
        <v>2678</v>
      </c>
      <c r="B981" t="s">
        <v>2678</v>
      </c>
      <c r="C981" s="12">
        <v>2</v>
      </c>
    </row>
    <row r="982" spans="1:3" x14ac:dyDescent="0.25">
      <c r="A982">
        <v>2679</v>
      </c>
      <c r="B982" t="s">
        <v>2679</v>
      </c>
      <c r="C982" s="12">
        <v>3</v>
      </c>
    </row>
    <row r="983" spans="1:3" x14ac:dyDescent="0.25">
      <c r="A983">
        <v>2680</v>
      </c>
      <c r="B983" t="s">
        <v>2680</v>
      </c>
      <c r="C983" s="12">
        <v>4</v>
      </c>
    </row>
    <row r="984" spans="1:3" x14ac:dyDescent="0.25">
      <c r="A984">
        <v>2681</v>
      </c>
      <c r="B984" t="s">
        <v>2681</v>
      </c>
      <c r="C984" s="12">
        <v>2</v>
      </c>
    </row>
    <row r="985" spans="1:3" x14ac:dyDescent="0.25">
      <c r="A985">
        <v>2682</v>
      </c>
      <c r="B985" t="s">
        <v>2682</v>
      </c>
      <c r="C985" s="12">
        <v>20</v>
      </c>
    </row>
    <row r="986" spans="1:3" x14ac:dyDescent="0.25">
      <c r="A986">
        <v>2683</v>
      </c>
      <c r="B986" t="s">
        <v>2683</v>
      </c>
      <c r="C986" s="12">
        <v>3</v>
      </c>
    </row>
    <row r="987" spans="1:3" x14ac:dyDescent="0.25">
      <c r="A987">
        <v>2684</v>
      </c>
      <c r="B987" t="s">
        <v>2684</v>
      </c>
      <c r="C987" s="12">
        <v>4</v>
      </c>
    </row>
    <row r="988" spans="1:3" x14ac:dyDescent="0.25">
      <c r="A988">
        <v>2685</v>
      </c>
      <c r="B988" t="s">
        <v>2685</v>
      </c>
      <c r="C988" s="12">
        <v>1</v>
      </c>
    </row>
    <row r="989" spans="1:3" x14ac:dyDescent="0.25">
      <c r="A989">
        <v>2686</v>
      </c>
      <c r="B989" t="s">
        <v>2686</v>
      </c>
      <c r="C989" s="12">
        <v>0</v>
      </c>
    </row>
    <row r="990" spans="1:3" x14ac:dyDescent="0.25">
      <c r="A990">
        <v>2687</v>
      </c>
      <c r="B990" t="s">
        <v>2687</v>
      </c>
      <c r="C990" s="12">
        <v>0</v>
      </c>
    </row>
    <row r="991" spans="1:3" x14ac:dyDescent="0.25">
      <c r="A991">
        <v>2688</v>
      </c>
      <c r="B991" t="s">
        <v>2688</v>
      </c>
      <c r="C991" s="12">
        <v>14</v>
      </c>
    </row>
    <row r="992" spans="1:3" x14ac:dyDescent="0.25">
      <c r="A992">
        <v>2689</v>
      </c>
      <c r="B992" t="s">
        <v>2689</v>
      </c>
      <c r="C992" s="12">
        <v>1</v>
      </c>
    </row>
    <row r="993" spans="1:3" x14ac:dyDescent="0.25">
      <c r="A993">
        <v>2690</v>
      </c>
      <c r="B993" t="s">
        <v>2690</v>
      </c>
      <c r="C993" s="12">
        <v>118</v>
      </c>
    </row>
    <row r="994" spans="1:3" x14ac:dyDescent="0.25">
      <c r="A994">
        <v>2691</v>
      </c>
      <c r="B994" t="s">
        <v>2691</v>
      </c>
      <c r="C994" s="12">
        <v>2</v>
      </c>
    </row>
    <row r="995" spans="1:3" x14ac:dyDescent="0.25">
      <c r="A995">
        <v>2692</v>
      </c>
      <c r="B995" t="s">
        <v>2692</v>
      </c>
      <c r="C995" s="12">
        <v>1</v>
      </c>
    </row>
    <row r="996" spans="1:3" x14ac:dyDescent="0.25">
      <c r="A996">
        <v>2693</v>
      </c>
      <c r="B996" t="s">
        <v>2693</v>
      </c>
      <c r="C996" s="12">
        <v>3</v>
      </c>
    </row>
    <row r="997" spans="1:3" x14ac:dyDescent="0.25">
      <c r="A997">
        <v>2694</v>
      </c>
      <c r="B997" t="s">
        <v>2694</v>
      </c>
      <c r="C997" s="12">
        <v>1</v>
      </c>
    </row>
    <row r="998" spans="1:3" x14ac:dyDescent="0.25">
      <c r="A998">
        <v>2695</v>
      </c>
      <c r="B998" t="s">
        <v>2695</v>
      </c>
      <c r="C998" s="12">
        <v>3</v>
      </c>
    </row>
    <row r="999" spans="1:3" x14ac:dyDescent="0.25">
      <c r="A999">
        <v>2696</v>
      </c>
      <c r="B999" t="s">
        <v>2696</v>
      </c>
      <c r="C999" s="12">
        <v>38</v>
      </c>
    </row>
    <row r="1000" spans="1:3" x14ac:dyDescent="0.25">
      <c r="A1000">
        <v>2697</v>
      </c>
      <c r="B1000" t="s">
        <v>2697</v>
      </c>
      <c r="C1000" s="12">
        <v>52</v>
      </c>
    </row>
    <row r="1001" spans="1:3" x14ac:dyDescent="0.25">
      <c r="A1001">
        <v>2698</v>
      </c>
      <c r="B1001" t="s">
        <v>2698</v>
      </c>
      <c r="C1001" s="12">
        <v>2</v>
      </c>
    </row>
    <row r="1002" spans="1:3" x14ac:dyDescent="0.25">
      <c r="A1002">
        <v>2699</v>
      </c>
      <c r="B1002" t="s">
        <v>2699</v>
      </c>
      <c r="C1002" s="12">
        <v>0</v>
      </c>
    </row>
    <row r="1003" spans="1:3" x14ac:dyDescent="0.25">
      <c r="A1003">
        <v>2700</v>
      </c>
      <c r="B1003" t="s">
        <v>2700</v>
      </c>
      <c r="C1003" s="12">
        <v>4</v>
      </c>
    </row>
    <row r="1004" spans="1:3" x14ac:dyDescent="0.25">
      <c r="A1004">
        <v>2741</v>
      </c>
      <c r="B1004" t="s">
        <v>2741</v>
      </c>
      <c r="C1004" s="12">
        <v>4</v>
      </c>
    </row>
    <row r="1005" spans="1:3" x14ac:dyDescent="0.25">
      <c r="A1005">
        <v>2742</v>
      </c>
      <c r="B1005" t="s">
        <v>2742</v>
      </c>
      <c r="C1005" s="12">
        <v>18</v>
      </c>
    </row>
    <row r="1006" spans="1:3" x14ac:dyDescent="0.25">
      <c r="A1006">
        <v>2743</v>
      </c>
      <c r="B1006" t="s">
        <v>2743</v>
      </c>
      <c r="C1006" s="12">
        <v>0</v>
      </c>
    </row>
    <row r="1007" spans="1:3" x14ac:dyDescent="0.25">
      <c r="A1007">
        <v>2744</v>
      </c>
      <c r="B1007" t="s">
        <v>2744</v>
      </c>
      <c r="C1007" s="12">
        <v>22</v>
      </c>
    </row>
    <row r="1008" spans="1:3" x14ac:dyDescent="0.25">
      <c r="A1008">
        <v>2745</v>
      </c>
      <c r="B1008" t="s">
        <v>2745</v>
      </c>
      <c r="C1008" s="12">
        <v>49</v>
      </c>
    </row>
    <row r="1009" spans="1:3" x14ac:dyDescent="0.25">
      <c r="A1009">
        <v>2746</v>
      </c>
      <c r="B1009" t="s">
        <v>2746</v>
      </c>
      <c r="C1009" s="12">
        <v>19</v>
      </c>
    </row>
    <row r="1010" spans="1:3" x14ac:dyDescent="0.25">
      <c r="A1010">
        <v>2747</v>
      </c>
      <c r="B1010" t="s">
        <v>2747</v>
      </c>
      <c r="C1010" s="12">
        <v>4</v>
      </c>
    </row>
    <row r="1011" spans="1:3" x14ac:dyDescent="0.25">
      <c r="A1011">
        <v>2748</v>
      </c>
      <c r="B1011" t="s">
        <v>2748</v>
      </c>
      <c r="C1011" s="12">
        <v>4</v>
      </c>
    </row>
    <row r="1012" spans="1:3" x14ac:dyDescent="0.25">
      <c r="A1012">
        <v>2749</v>
      </c>
      <c r="B1012" t="s">
        <v>2749</v>
      </c>
      <c r="C1012" s="12">
        <v>2</v>
      </c>
    </row>
    <row r="1013" spans="1:3" x14ac:dyDescent="0.25">
      <c r="A1013">
        <v>2750</v>
      </c>
      <c r="B1013" t="s">
        <v>2750</v>
      </c>
      <c r="C1013" s="12">
        <v>0</v>
      </c>
    </row>
    <row r="1014" spans="1:3" x14ac:dyDescent="0.25">
      <c r="A1014">
        <v>2751</v>
      </c>
      <c r="B1014" t="s">
        <v>2751</v>
      </c>
      <c r="C1014" s="12">
        <v>0</v>
      </c>
    </row>
    <row r="1015" spans="1:3" x14ac:dyDescent="0.25">
      <c r="A1015">
        <v>2752</v>
      </c>
      <c r="B1015" t="s">
        <v>2752</v>
      </c>
      <c r="C1015" s="12">
        <v>14</v>
      </c>
    </row>
    <row r="1016" spans="1:3" x14ac:dyDescent="0.25">
      <c r="A1016">
        <v>2753</v>
      </c>
      <c r="B1016" t="s">
        <v>2753</v>
      </c>
      <c r="C1016" s="12">
        <v>8</v>
      </c>
    </row>
    <row r="1017" spans="1:3" x14ac:dyDescent="0.25">
      <c r="A1017">
        <v>2754</v>
      </c>
      <c r="B1017" t="s">
        <v>2754</v>
      </c>
      <c r="C1017" s="12">
        <v>0</v>
      </c>
    </row>
    <row r="1018" spans="1:3" x14ac:dyDescent="0.25">
      <c r="A1018">
        <v>2755</v>
      </c>
      <c r="B1018" t="s">
        <v>2755</v>
      </c>
      <c r="C1018" s="12">
        <v>15</v>
      </c>
    </row>
    <row r="1019" spans="1:3" x14ac:dyDescent="0.25">
      <c r="A1019">
        <v>2756</v>
      </c>
      <c r="B1019" t="s">
        <v>2756</v>
      </c>
      <c r="C1019" s="12">
        <v>33</v>
      </c>
    </row>
    <row r="1020" spans="1:3" x14ac:dyDescent="0.25">
      <c r="A1020">
        <v>2757</v>
      </c>
      <c r="B1020" t="s">
        <v>2757</v>
      </c>
      <c r="C1020" s="12">
        <v>2</v>
      </c>
    </row>
    <row r="1021" spans="1:3" x14ac:dyDescent="0.25">
      <c r="A1021">
        <v>2758</v>
      </c>
      <c r="B1021" t="s">
        <v>2758</v>
      </c>
      <c r="C1021" s="12">
        <v>6</v>
      </c>
    </row>
    <row r="1022" spans="1:3" x14ac:dyDescent="0.25">
      <c r="A1022">
        <v>2759</v>
      </c>
      <c r="B1022" t="s">
        <v>2759</v>
      </c>
      <c r="C1022" s="12">
        <v>2</v>
      </c>
    </row>
    <row r="1023" spans="1:3" x14ac:dyDescent="0.25">
      <c r="A1023">
        <v>2760</v>
      </c>
      <c r="B1023" t="s">
        <v>2760</v>
      </c>
      <c r="C1023" s="12">
        <v>0</v>
      </c>
    </row>
    <row r="1024" spans="1:3" x14ac:dyDescent="0.25">
      <c r="A1024">
        <v>2761</v>
      </c>
      <c r="B1024" t="s">
        <v>2761</v>
      </c>
      <c r="C1024" s="12">
        <v>4</v>
      </c>
    </row>
    <row r="1025" spans="1:3" x14ac:dyDescent="0.25">
      <c r="A1025">
        <v>2762</v>
      </c>
      <c r="B1025" t="s">
        <v>2762</v>
      </c>
      <c r="C1025" s="12">
        <v>1</v>
      </c>
    </row>
    <row r="1026" spans="1:3" x14ac:dyDescent="0.25">
      <c r="A1026">
        <v>2763</v>
      </c>
      <c r="B1026" t="s">
        <v>2763</v>
      </c>
      <c r="C1026" s="12">
        <v>3</v>
      </c>
    </row>
    <row r="1027" spans="1:3" x14ac:dyDescent="0.25">
      <c r="A1027">
        <v>2764</v>
      </c>
      <c r="B1027" t="s">
        <v>2764</v>
      </c>
      <c r="C1027" s="12">
        <v>4</v>
      </c>
    </row>
    <row r="1028" spans="1:3" x14ac:dyDescent="0.25">
      <c r="A1028">
        <v>2765</v>
      </c>
      <c r="B1028" t="s">
        <v>2765</v>
      </c>
      <c r="C1028" s="12">
        <v>0</v>
      </c>
    </row>
    <row r="1029" spans="1:3" x14ac:dyDescent="0.25">
      <c r="A1029">
        <v>2766</v>
      </c>
      <c r="B1029" t="s">
        <v>2766</v>
      </c>
      <c r="C1029" s="12">
        <v>4</v>
      </c>
    </row>
    <row r="1030" spans="1:3" x14ac:dyDescent="0.25">
      <c r="A1030">
        <v>2767</v>
      </c>
      <c r="B1030" t="s">
        <v>2767</v>
      </c>
      <c r="C1030" s="12">
        <v>3</v>
      </c>
    </row>
    <row r="1031" spans="1:3" x14ac:dyDescent="0.25">
      <c r="A1031">
        <v>2768</v>
      </c>
      <c r="B1031" t="s">
        <v>2768</v>
      </c>
      <c r="C1031" s="12">
        <v>34</v>
      </c>
    </row>
    <row r="1032" spans="1:3" x14ac:dyDescent="0.25">
      <c r="A1032">
        <v>2769</v>
      </c>
      <c r="B1032" t="s">
        <v>2769</v>
      </c>
      <c r="C1032" s="12">
        <v>2</v>
      </c>
    </row>
    <row r="1033" spans="1:3" x14ac:dyDescent="0.25">
      <c r="A1033">
        <v>2770</v>
      </c>
      <c r="B1033" t="s">
        <v>2770</v>
      </c>
      <c r="C1033" s="12">
        <v>33</v>
      </c>
    </row>
    <row r="1034" spans="1:3" x14ac:dyDescent="0.25">
      <c r="A1034">
        <v>2771</v>
      </c>
      <c r="B1034" t="s">
        <v>2771</v>
      </c>
      <c r="C1034" s="12">
        <v>0</v>
      </c>
    </row>
    <row r="1035" spans="1:3" x14ac:dyDescent="0.25">
      <c r="A1035">
        <v>2772</v>
      </c>
      <c r="B1035" t="s">
        <v>2772</v>
      </c>
      <c r="C1035" s="12">
        <v>0</v>
      </c>
    </row>
    <row r="1036" spans="1:3" x14ac:dyDescent="0.25">
      <c r="A1036">
        <v>2773</v>
      </c>
      <c r="B1036" t="s">
        <v>2773</v>
      </c>
      <c r="C1036" s="12">
        <v>1</v>
      </c>
    </row>
    <row r="1037" spans="1:3" x14ac:dyDescent="0.25">
      <c r="A1037">
        <v>2774</v>
      </c>
      <c r="B1037" t="s">
        <v>2774</v>
      </c>
      <c r="C1037" s="12">
        <v>13</v>
      </c>
    </row>
    <row r="1038" spans="1:3" x14ac:dyDescent="0.25">
      <c r="A1038">
        <v>2775</v>
      </c>
      <c r="B1038" t="s">
        <v>2775</v>
      </c>
      <c r="C1038" s="12">
        <v>2</v>
      </c>
    </row>
    <row r="1039" spans="1:3" x14ac:dyDescent="0.25">
      <c r="A1039">
        <v>2776</v>
      </c>
      <c r="B1039" t="s">
        <v>2776</v>
      </c>
      <c r="C1039" s="12">
        <v>36</v>
      </c>
    </row>
    <row r="1040" spans="1:3" x14ac:dyDescent="0.25">
      <c r="A1040">
        <v>2777</v>
      </c>
      <c r="B1040" t="s">
        <v>2777</v>
      </c>
      <c r="C1040" s="12">
        <v>1</v>
      </c>
    </row>
    <row r="1041" spans="1:3" x14ac:dyDescent="0.25">
      <c r="A1041">
        <v>2778</v>
      </c>
      <c r="B1041" t="s">
        <v>2778</v>
      </c>
      <c r="C1041" s="12">
        <v>15</v>
      </c>
    </row>
    <row r="1042" spans="1:3" x14ac:dyDescent="0.25">
      <c r="A1042">
        <v>2779</v>
      </c>
      <c r="B1042" t="s">
        <v>2779</v>
      </c>
      <c r="C1042" s="12">
        <v>1</v>
      </c>
    </row>
    <row r="1043" spans="1:3" x14ac:dyDescent="0.25">
      <c r="A1043">
        <v>2780</v>
      </c>
      <c r="B1043" t="s">
        <v>2780</v>
      </c>
      <c r="C1043" s="12">
        <v>0</v>
      </c>
    </row>
    <row r="1044" spans="1:3" x14ac:dyDescent="0.25">
      <c r="A1044">
        <v>2841</v>
      </c>
      <c r="B1044" t="s">
        <v>2841</v>
      </c>
      <c r="C1044" s="12">
        <v>1</v>
      </c>
    </row>
    <row r="1045" spans="1:3" x14ac:dyDescent="0.25">
      <c r="A1045">
        <v>2842</v>
      </c>
      <c r="B1045" t="s">
        <v>2842</v>
      </c>
      <c r="C1045" s="12">
        <v>0</v>
      </c>
    </row>
    <row r="1046" spans="1:3" x14ac:dyDescent="0.25">
      <c r="A1046">
        <v>2843</v>
      </c>
      <c r="B1046" t="s">
        <v>2843</v>
      </c>
      <c r="C1046" s="12">
        <v>0</v>
      </c>
    </row>
    <row r="1047" spans="1:3" x14ac:dyDescent="0.25">
      <c r="A1047">
        <v>2844</v>
      </c>
      <c r="B1047" t="s">
        <v>2844</v>
      </c>
      <c r="C1047" s="12">
        <v>1</v>
      </c>
    </row>
    <row r="1048" spans="1:3" x14ac:dyDescent="0.25">
      <c r="A1048">
        <v>2845</v>
      </c>
      <c r="B1048" t="s">
        <v>2845</v>
      </c>
      <c r="C1048" s="12">
        <v>39</v>
      </c>
    </row>
    <row r="1049" spans="1:3" x14ac:dyDescent="0.25">
      <c r="A1049">
        <v>2846</v>
      </c>
      <c r="B1049" t="s">
        <v>2846</v>
      </c>
      <c r="C1049" s="12">
        <v>0</v>
      </c>
    </row>
    <row r="1050" spans="1:3" x14ac:dyDescent="0.25">
      <c r="A1050">
        <v>2847</v>
      </c>
      <c r="B1050" t="s">
        <v>2847</v>
      </c>
      <c r="C1050" s="12">
        <v>0</v>
      </c>
    </row>
    <row r="1051" spans="1:3" x14ac:dyDescent="0.25">
      <c r="A1051">
        <v>2848</v>
      </c>
      <c r="B1051" t="s">
        <v>2848</v>
      </c>
      <c r="C1051" s="12">
        <v>3</v>
      </c>
    </row>
    <row r="1052" spans="1:3" x14ac:dyDescent="0.25">
      <c r="A1052">
        <v>2849</v>
      </c>
      <c r="B1052" t="s">
        <v>2849</v>
      </c>
      <c r="C1052" s="12">
        <v>1</v>
      </c>
    </row>
    <row r="1053" spans="1:3" x14ac:dyDescent="0.25">
      <c r="A1053">
        <v>2850</v>
      </c>
      <c r="B1053" t="s">
        <v>2850</v>
      </c>
      <c r="C1053" s="12">
        <v>13</v>
      </c>
    </row>
    <row r="1054" spans="1:3" x14ac:dyDescent="0.25">
      <c r="A1054">
        <v>2851</v>
      </c>
      <c r="B1054" t="s">
        <v>2851</v>
      </c>
      <c r="C1054" s="12">
        <v>0</v>
      </c>
    </row>
    <row r="1055" spans="1:3" x14ac:dyDescent="0.25">
      <c r="A1055">
        <v>2852</v>
      </c>
      <c r="B1055" t="s">
        <v>2852</v>
      </c>
      <c r="C1055" s="12">
        <v>6</v>
      </c>
    </row>
    <row r="1056" spans="1:3" x14ac:dyDescent="0.25">
      <c r="A1056">
        <v>2853</v>
      </c>
      <c r="B1056" t="s">
        <v>2853</v>
      </c>
      <c r="C1056" s="12">
        <v>0</v>
      </c>
    </row>
    <row r="1057" spans="1:3" x14ac:dyDescent="0.25">
      <c r="A1057">
        <v>2854</v>
      </c>
      <c r="B1057" t="s">
        <v>2854</v>
      </c>
      <c r="C1057" s="12">
        <v>14</v>
      </c>
    </row>
    <row r="1058" spans="1:3" x14ac:dyDescent="0.25">
      <c r="A1058">
        <v>2855</v>
      </c>
      <c r="B1058" t="s">
        <v>2855</v>
      </c>
      <c r="C1058" s="12">
        <v>5</v>
      </c>
    </row>
    <row r="1059" spans="1:3" x14ac:dyDescent="0.25">
      <c r="A1059">
        <v>2856</v>
      </c>
      <c r="B1059" t="s">
        <v>2856</v>
      </c>
      <c r="C1059" s="12">
        <v>6</v>
      </c>
    </row>
    <row r="1060" spans="1:3" x14ac:dyDescent="0.25">
      <c r="A1060">
        <v>2857</v>
      </c>
      <c r="B1060" t="s">
        <v>2857</v>
      </c>
      <c r="C1060" s="12">
        <v>15</v>
      </c>
    </row>
    <row r="1061" spans="1:3" x14ac:dyDescent="0.25">
      <c r="A1061">
        <v>2858</v>
      </c>
      <c r="B1061" t="s">
        <v>2858</v>
      </c>
      <c r="C1061" s="12">
        <v>0</v>
      </c>
    </row>
    <row r="1062" spans="1:3" x14ac:dyDescent="0.25">
      <c r="A1062">
        <v>2859</v>
      </c>
      <c r="B1062" t="s">
        <v>2859</v>
      </c>
      <c r="C1062" s="12">
        <v>1</v>
      </c>
    </row>
    <row r="1063" spans="1:3" x14ac:dyDescent="0.25">
      <c r="A1063">
        <v>2860</v>
      </c>
      <c r="B1063" t="s">
        <v>2860</v>
      </c>
      <c r="C1063" s="12">
        <v>9</v>
      </c>
    </row>
    <row r="1064" spans="1:3" x14ac:dyDescent="0.25">
      <c r="A1064">
        <v>2861</v>
      </c>
      <c r="B1064" t="s">
        <v>2861</v>
      </c>
      <c r="C1064" s="12">
        <v>3</v>
      </c>
    </row>
    <row r="1065" spans="1:3" x14ac:dyDescent="0.25">
      <c r="A1065">
        <v>2862</v>
      </c>
      <c r="B1065" t="s">
        <v>2862</v>
      </c>
      <c r="C1065" s="12">
        <v>3</v>
      </c>
    </row>
    <row r="1066" spans="1:3" x14ac:dyDescent="0.25">
      <c r="A1066">
        <v>2863</v>
      </c>
      <c r="B1066" t="s">
        <v>2863</v>
      </c>
      <c r="C1066" s="12">
        <v>1</v>
      </c>
    </row>
    <row r="1067" spans="1:3" x14ac:dyDescent="0.25">
      <c r="A1067">
        <v>2864</v>
      </c>
      <c r="B1067" t="s">
        <v>2864</v>
      </c>
      <c r="C1067" s="12">
        <v>3</v>
      </c>
    </row>
    <row r="1068" spans="1:3" x14ac:dyDescent="0.25">
      <c r="A1068">
        <v>2865</v>
      </c>
      <c r="B1068" t="s">
        <v>2865</v>
      </c>
      <c r="C1068" s="12">
        <v>0</v>
      </c>
    </row>
    <row r="1069" spans="1:3" x14ac:dyDescent="0.25">
      <c r="A1069">
        <v>2866</v>
      </c>
      <c r="B1069" t="s">
        <v>2866</v>
      </c>
      <c r="C1069" s="12">
        <v>2</v>
      </c>
    </row>
    <row r="1070" spans="1:3" x14ac:dyDescent="0.25">
      <c r="A1070">
        <v>2867</v>
      </c>
      <c r="B1070" t="s">
        <v>2867</v>
      </c>
      <c r="C1070" s="12">
        <v>10</v>
      </c>
    </row>
    <row r="1071" spans="1:3" x14ac:dyDescent="0.25">
      <c r="A1071">
        <v>2868</v>
      </c>
      <c r="B1071" t="s">
        <v>2868</v>
      </c>
      <c r="C1071" s="12">
        <v>60</v>
      </c>
    </row>
    <row r="1072" spans="1:3" x14ac:dyDescent="0.25">
      <c r="A1072">
        <v>2869</v>
      </c>
      <c r="B1072" t="s">
        <v>2869</v>
      </c>
      <c r="C1072" s="12">
        <v>5</v>
      </c>
    </row>
    <row r="1073" spans="1:3" x14ac:dyDescent="0.25">
      <c r="A1073">
        <v>2870</v>
      </c>
      <c r="B1073" t="s">
        <v>2870</v>
      </c>
      <c r="C1073" s="12">
        <v>9</v>
      </c>
    </row>
    <row r="1074" spans="1:3" x14ac:dyDescent="0.25">
      <c r="A1074">
        <v>2871</v>
      </c>
      <c r="B1074" t="s">
        <v>2871</v>
      </c>
      <c r="C1074" s="12">
        <v>13</v>
      </c>
    </row>
    <row r="1075" spans="1:3" x14ac:dyDescent="0.25">
      <c r="A1075">
        <v>2872</v>
      </c>
      <c r="B1075" t="s">
        <v>2872</v>
      </c>
      <c r="C1075" s="12">
        <v>0</v>
      </c>
    </row>
    <row r="1076" spans="1:3" x14ac:dyDescent="0.25">
      <c r="A1076">
        <v>2873</v>
      </c>
      <c r="B1076" t="s">
        <v>2873</v>
      </c>
      <c r="C1076" s="12">
        <v>8</v>
      </c>
    </row>
    <row r="1077" spans="1:3" x14ac:dyDescent="0.25">
      <c r="A1077">
        <v>2874</v>
      </c>
      <c r="B1077" t="s">
        <v>2874</v>
      </c>
      <c r="C1077" s="12">
        <v>3</v>
      </c>
    </row>
    <row r="1078" spans="1:3" x14ac:dyDescent="0.25">
      <c r="A1078">
        <v>2875</v>
      </c>
      <c r="B1078" t="s">
        <v>2875</v>
      </c>
      <c r="C1078" s="12">
        <v>3</v>
      </c>
    </row>
    <row r="1079" spans="1:3" x14ac:dyDescent="0.25">
      <c r="A1079">
        <v>2876</v>
      </c>
      <c r="B1079" t="s">
        <v>2876</v>
      </c>
      <c r="C1079" s="12">
        <v>0</v>
      </c>
    </row>
    <row r="1080" spans="1:3" x14ac:dyDescent="0.25">
      <c r="A1080">
        <v>2877</v>
      </c>
      <c r="B1080" t="s">
        <v>2877</v>
      </c>
      <c r="C1080" s="12">
        <v>6</v>
      </c>
    </row>
    <row r="1081" spans="1:3" x14ac:dyDescent="0.25">
      <c r="A1081">
        <v>2878</v>
      </c>
      <c r="B1081" t="s">
        <v>2878</v>
      </c>
      <c r="C1081" s="12">
        <v>4</v>
      </c>
    </row>
    <row r="1082" spans="1:3" x14ac:dyDescent="0.25">
      <c r="A1082">
        <v>2879</v>
      </c>
      <c r="B1082" t="s">
        <v>2879</v>
      </c>
      <c r="C1082" s="12">
        <v>1</v>
      </c>
    </row>
    <row r="1083" spans="1:3" x14ac:dyDescent="0.25">
      <c r="A1083">
        <v>2880</v>
      </c>
      <c r="B1083" t="s">
        <v>2880</v>
      </c>
      <c r="C1083" s="12">
        <v>29</v>
      </c>
    </row>
    <row r="1084" spans="1:3" x14ac:dyDescent="0.25">
      <c r="A1084">
        <v>2881</v>
      </c>
      <c r="B1084" t="s">
        <v>2881</v>
      </c>
      <c r="C1084" s="12">
        <v>0</v>
      </c>
    </row>
    <row r="1085" spans="1:3" x14ac:dyDescent="0.25">
      <c r="A1085">
        <v>2882</v>
      </c>
      <c r="B1085" t="s">
        <v>2882</v>
      </c>
      <c r="C1085" s="12">
        <v>4</v>
      </c>
    </row>
    <row r="1086" spans="1:3" x14ac:dyDescent="0.25">
      <c r="A1086">
        <v>2883</v>
      </c>
      <c r="B1086" t="s">
        <v>2883</v>
      </c>
      <c r="C1086" s="12">
        <v>5</v>
      </c>
    </row>
    <row r="1087" spans="1:3" x14ac:dyDescent="0.25">
      <c r="A1087">
        <v>2884</v>
      </c>
      <c r="B1087" t="s">
        <v>2884</v>
      </c>
      <c r="C1087" s="12">
        <v>4</v>
      </c>
    </row>
    <row r="1088" spans="1:3" x14ac:dyDescent="0.25">
      <c r="A1088">
        <v>2885</v>
      </c>
      <c r="B1088" t="s">
        <v>2885</v>
      </c>
      <c r="C1088" s="12">
        <v>5</v>
      </c>
    </row>
    <row r="1089" spans="1:3" x14ac:dyDescent="0.25">
      <c r="A1089">
        <v>2886</v>
      </c>
      <c r="B1089" t="s">
        <v>2886</v>
      </c>
      <c r="C1089" s="12">
        <v>1</v>
      </c>
    </row>
    <row r="1090" spans="1:3" x14ac:dyDescent="0.25">
      <c r="A1090">
        <v>2887</v>
      </c>
      <c r="B1090" t="s">
        <v>2887</v>
      </c>
      <c r="C1090" s="12">
        <v>1</v>
      </c>
    </row>
    <row r="1091" spans="1:3" x14ac:dyDescent="0.25">
      <c r="A1091">
        <v>2888</v>
      </c>
      <c r="B1091" t="s">
        <v>2888</v>
      </c>
      <c r="C1091" s="12">
        <v>0</v>
      </c>
    </row>
    <row r="1092" spans="1:3" x14ac:dyDescent="0.25">
      <c r="A1092">
        <v>2889</v>
      </c>
      <c r="B1092" t="s">
        <v>2889</v>
      </c>
      <c r="C1092" s="12">
        <v>14</v>
      </c>
    </row>
    <row r="1093" spans="1:3" x14ac:dyDescent="0.25">
      <c r="A1093">
        <v>2890</v>
      </c>
      <c r="B1093" t="s">
        <v>2890</v>
      </c>
      <c r="C1093" s="12">
        <v>3</v>
      </c>
    </row>
    <row r="1094" spans="1:3" x14ac:dyDescent="0.25">
      <c r="A1094">
        <v>2891</v>
      </c>
      <c r="B1094" t="s">
        <v>2891</v>
      </c>
      <c r="C1094" s="12">
        <v>10</v>
      </c>
    </row>
    <row r="1095" spans="1:3" x14ac:dyDescent="0.25">
      <c r="A1095">
        <v>2892</v>
      </c>
      <c r="B1095" t="s">
        <v>2892</v>
      </c>
      <c r="C1095" s="12">
        <v>17</v>
      </c>
    </row>
    <row r="1096" spans="1:3" x14ac:dyDescent="0.25">
      <c r="A1096">
        <v>2893</v>
      </c>
      <c r="B1096" t="s">
        <v>2893</v>
      </c>
      <c r="C1096" s="12">
        <v>2</v>
      </c>
    </row>
    <row r="1097" spans="1:3" x14ac:dyDescent="0.25">
      <c r="A1097">
        <v>2894</v>
      </c>
      <c r="B1097" t="s">
        <v>2894</v>
      </c>
      <c r="C1097" s="12">
        <v>0</v>
      </c>
    </row>
    <row r="1098" spans="1:3" x14ac:dyDescent="0.25">
      <c r="A1098">
        <v>2895</v>
      </c>
      <c r="B1098" t="s">
        <v>2895</v>
      </c>
      <c r="C1098" s="12">
        <v>4</v>
      </c>
    </row>
    <row r="1099" spans="1:3" x14ac:dyDescent="0.25">
      <c r="A1099">
        <v>2896</v>
      </c>
      <c r="B1099" t="s">
        <v>2896</v>
      </c>
      <c r="C1099" s="12">
        <v>12</v>
      </c>
    </row>
    <row r="1100" spans="1:3" x14ac:dyDescent="0.25">
      <c r="A1100">
        <v>2897</v>
      </c>
      <c r="B1100" t="s">
        <v>2897</v>
      </c>
      <c r="C1100" s="12">
        <v>3</v>
      </c>
    </row>
    <row r="1101" spans="1:3" x14ac:dyDescent="0.25">
      <c r="A1101">
        <v>2898</v>
      </c>
      <c r="B1101" t="s">
        <v>2898</v>
      </c>
      <c r="C1101" s="12">
        <v>12</v>
      </c>
    </row>
    <row r="1102" spans="1:3" x14ac:dyDescent="0.25">
      <c r="A1102">
        <v>2899</v>
      </c>
      <c r="B1102" t="s">
        <v>2899</v>
      </c>
      <c r="C1102" s="12">
        <v>0</v>
      </c>
    </row>
    <row r="1103" spans="1:3" x14ac:dyDescent="0.25">
      <c r="A1103">
        <v>2900</v>
      </c>
      <c r="B1103" t="s">
        <v>2900</v>
      </c>
      <c r="C1103" s="12">
        <v>7</v>
      </c>
    </row>
    <row r="1104" spans="1:3" x14ac:dyDescent="0.25">
      <c r="A1104">
        <v>2901</v>
      </c>
      <c r="B1104" t="s">
        <v>2901</v>
      </c>
      <c r="C1104" s="12">
        <v>2</v>
      </c>
    </row>
    <row r="1105" spans="1:3" x14ac:dyDescent="0.25">
      <c r="A1105">
        <v>2902</v>
      </c>
      <c r="B1105" t="s">
        <v>2902</v>
      </c>
      <c r="C1105" s="12">
        <v>1</v>
      </c>
    </row>
    <row r="1106" spans="1:3" x14ac:dyDescent="0.25">
      <c r="A1106">
        <v>2903</v>
      </c>
      <c r="B1106" t="s">
        <v>2903</v>
      </c>
      <c r="C1106" s="12">
        <v>4</v>
      </c>
    </row>
    <row r="1107" spans="1:3" x14ac:dyDescent="0.25">
      <c r="A1107">
        <v>2904</v>
      </c>
      <c r="B1107" t="s">
        <v>2904</v>
      </c>
      <c r="C1107" s="12">
        <v>4</v>
      </c>
    </row>
    <row r="1108" spans="1:3" x14ac:dyDescent="0.25">
      <c r="A1108">
        <v>2905</v>
      </c>
      <c r="B1108" t="s">
        <v>2905</v>
      </c>
      <c r="C1108" s="12">
        <v>17</v>
      </c>
    </row>
    <row r="1109" spans="1:3" x14ac:dyDescent="0.25">
      <c r="A1109">
        <v>2906</v>
      </c>
      <c r="B1109" t="s">
        <v>2906</v>
      </c>
      <c r="C1109" s="12">
        <v>7</v>
      </c>
    </row>
    <row r="1110" spans="1:3" x14ac:dyDescent="0.25">
      <c r="A1110">
        <v>2907</v>
      </c>
      <c r="B1110" t="s">
        <v>2907</v>
      </c>
      <c r="C1110" s="12">
        <v>2</v>
      </c>
    </row>
    <row r="1111" spans="1:3" x14ac:dyDescent="0.25">
      <c r="A1111">
        <v>2908</v>
      </c>
      <c r="B1111" t="s">
        <v>2908</v>
      </c>
      <c r="C1111" s="12">
        <v>5</v>
      </c>
    </row>
    <row r="1112" spans="1:3" x14ac:dyDescent="0.25">
      <c r="A1112">
        <v>2909</v>
      </c>
      <c r="B1112" t="s">
        <v>2909</v>
      </c>
      <c r="C1112" s="12">
        <v>1</v>
      </c>
    </row>
    <row r="1113" spans="1:3" x14ac:dyDescent="0.25">
      <c r="A1113">
        <v>2910</v>
      </c>
      <c r="B1113" t="s">
        <v>2910</v>
      </c>
      <c r="C1113" s="12">
        <v>1</v>
      </c>
    </row>
    <row r="1114" spans="1:3" x14ac:dyDescent="0.25">
      <c r="A1114">
        <v>2911</v>
      </c>
      <c r="B1114" t="s">
        <v>2911</v>
      </c>
      <c r="C1114" s="12">
        <v>14</v>
      </c>
    </row>
    <row r="1115" spans="1:3" x14ac:dyDescent="0.25">
      <c r="A1115">
        <v>2912</v>
      </c>
      <c r="B1115" t="s">
        <v>2912</v>
      </c>
      <c r="C1115" s="12">
        <v>26</v>
      </c>
    </row>
    <row r="1116" spans="1:3" x14ac:dyDescent="0.25">
      <c r="A1116">
        <v>2913</v>
      </c>
      <c r="B1116" t="s">
        <v>2913</v>
      </c>
      <c r="C1116" s="12">
        <v>2</v>
      </c>
    </row>
    <row r="1117" spans="1:3" x14ac:dyDescent="0.25">
      <c r="A1117">
        <v>2914</v>
      </c>
      <c r="B1117" t="s">
        <v>2914</v>
      </c>
      <c r="C1117" s="12">
        <v>1</v>
      </c>
    </row>
    <row r="1118" spans="1:3" x14ac:dyDescent="0.25">
      <c r="A1118">
        <v>2915</v>
      </c>
      <c r="B1118" t="s">
        <v>2915</v>
      </c>
      <c r="C1118" s="12">
        <v>3</v>
      </c>
    </row>
    <row r="1119" spans="1:3" x14ac:dyDescent="0.25">
      <c r="A1119">
        <v>2916</v>
      </c>
      <c r="B1119" t="s">
        <v>2916</v>
      </c>
      <c r="C1119" s="12">
        <v>7</v>
      </c>
    </row>
    <row r="1120" spans="1:3" x14ac:dyDescent="0.25">
      <c r="A1120">
        <v>2917</v>
      </c>
      <c r="B1120" t="s">
        <v>2917</v>
      </c>
      <c r="C1120" s="12">
        <v>9</v>
      </c>
    </row>
    <row r="1121" spans="1:3" x14ac:dyDescent="0.25">
      <c r="A1121">
        <v>2918</v>
      </c>
      <c r="B1121" t="s">
        <v>2918</v>
      </c>
      <c r="C1121" s="12">
        <v>20</v>
      </c>
    </row>
    <row r="1122" spans="1:3" x14ac:dyDescent="0.25">
      <c r="A1122">
        <v>2919</v>
      </c>
      <c r="B1122" t="s">
        <v>2919</v>
      </c>
      <c r="C1122" s="12">
        <v>6</v>
      </c>
    </row>
    <row r="1123" spans="1:3" x14ac:dyDescent="0.25">
      <c r="A1123">
        <v>2920</v>
      </c>
      <c r="B1123" t="s">
        <v>2920</v>
      </c>
      <c r="C1123" s="12">
        <v>13</v>
      </c>
    </row>
    <row r="1124" spans="1:3" x14ac:dyDescent="0.25">
      <c r="A1124">
        <v>2941</v>
      </c>
      <c r="B1124" t="s">
        <v>2941</v>
      </c>
      <c r="C1124" s="12">
        <v>1</v>
      </c>
    </row>
    <row r="1125" spans="1:3" x14ac:dyDescent="0.25">
      <c r="A1125">
        <v>2942</v>
      </c>
      <c r="B1125" t="s">
        <v>2942</v>
      </c>
      <c r="C1125" s="12">
        <v>202</v>
      </c>
    </row>
    <row r="1126" spans="1:3" x14ac:dyDescent="0.25">
      <c r="A1126">
        <v>2943</v>
      </c>
      <c r="B1126" t="s">
        <v>2943</v>
      </c>
      <c r="C1126" s="12">
        <v>0</v>
      </c>
    </row>
    <row r="1127" spans="1:3" x14ac:dyDescent="0.25">
      <c r="A1127">
        <v>2944</v>
      </c>
      <c r="B1127" t="s">
        <v>2944</v>
      </c>
      <c r="C1127" s="12">
        <v>1</v>
      </c>
    </row>
    <row r="1128" spans="1:3" x14ac:dyDescent="0.25">
      <c r="A1128">
        <v>2945</v>
      </c>
      <c r="B1128" t="s">
        <v>2945</v>
      </c>
      <c r="C1128" s="12">
        <v>0</v>
      </c>
    </row>
    <row r="1129" spans="1:3" x14ac:dyDescent="0.25">
      <c r="A1129">
        <v>2946</v>
      </c>
      <c r="B1129" t="s">
        <v>2946</v>
      </c>
      <c r="C1129" s="12">
        <v>2</v>
      </c>
    </row>
    <row r="1130" spans="1:3" x14ac:dyDescent="0.25">
      <c r="A1130">
        <v>2947</v>
      </c>
      <c r="B1130" t="s">
        <v>2947</v>
      </c>
      <c r="C1130" s="12">
        <v>13</v>
      </c>
    </row>
    <row r="1131" spans="1:3" x14ac:dyDescent="0.25">
      <c r="A1131">
        <v>2948</v>
      </c>
      <c r="B1131" t="s">
        <v>2948</v>
      </c>
      <c r="C1131" s="12">
        <v>9</v>
      </c>
    </row>
    <row r="1132" spans="1:3" x14ac:dyDescent="0.25">
      <c r="A1132">
        <v>2949</v>
      </c>
      <c r="B1132" t="s">
        <v>2949</v>
      </c>
      <c r="C1132" s="12">
        <v>2</v>
      </c>
    </row>
    <row r="1133" spans="1:3" x14ac:dyDescent="0.25">
      <c r="A1133">
        <v>2950</v>
      </c>
      <c r="B1133" t="s">
        <v>2950</v>
      </c>
      <c r="C1133" s="12">
        <v>0</v>
      </c>
    </row>
    <row r="1134" spans="1:3" x14ac:dyDescent="0.25">
      <c r="A1134">
        <v>3051</v>
      </c>
      <c r="B1134" t="s">
        <v>3051</v>
      </c>
      <c r="C1134" s="12">
        <v>35</v>
      </c>
    </row>
    <row r="1135" spans="1:3" x14ac:dyDescent="0.25">
      <c r="A1135">
        <v>3052</v>
      </c>
      <c r="B1135" t="s">
        <v>3052</v>
      </c>
      <c r="C1135" s="12">
        <v>2</v>
      </c>
    </row>
    <row r="1136" spans="1:3" x14ac:dyDescent="0.25">
      <c r="A1136">
        <v>3053</v>
      </c>
      <c r="B1136" t="s">
        <v>3053</v>
      </c>
      <c r="C1136" s="12">
        <v>3</v>
      </c>
    </row>
    <row r="1137" spans="1:3" x14ac:dyDescent="0.25">
      <c r="A1137">
        <v>3054</v>
      </c>
      <c r="B1137" t="s">
        <v>3054</v>
      </c>
      <c r="C1137" s="12">
        <v>0</v>
      </c>
    </row>
    <row r="1138" spans="1:3" x14ac:dyDescent="0.25">
      <c r="A1138">
        <v>3055</v>
      </c>
      <c r="B1138" t="s">
        <v>3055</v>
      </c>
      <c r="C1138" s="12">
        <v>1</v>
      </c>
    </row>
    <row r="1139" spans="1:3" x14ac:dyDescent="0.25">
      <c r="A1139">
        <v>3056</v>
      </c>
      <c r="B1139" t="s">
        <v>3056</v>
      </c>
      <c r="C1139" s="12">
        <v>0</v>
      </c>
    </row>
    <row r="1140" spans="1:3" x14ac:dyDescent="0.25">
      <c r="A1140">
        <v>3057</v>
      </c>
      <c r="B1140" t="s">
        <v>3057</v>
      </c>
      <c r="C1140" s="12">
        <v>0</v>
      </c>
    </row>
    <row r="1141" spans="1:3" x14ac:dyDescent="0.25">
      <c r="A1141">
        <v>3058</v>
      </c>
      <c r="B1141" t="s">
        <v>3058</v>
      </c>
      <c r="C1141" s="12">
        <v>3</v>
      </c>
    </row>
    <row r="1142" spans="1:3" x14ac:dyDescent="0.25">
      <c r="A1142">
        <v>3059</v>
      </c>
      <c r="B1142" t="s">
        <v>3059</v>
      </c>
      <c r="C1142" s="12">
        <v>11</v>
      </c>
    </row>
    <row r="1143" spans="1:3" x14ac:dyDescent="0.25">
      <c r="A1143">
        <v>3060</v>
      </c>
      <c r="B1143" t="s">
        <v>3060</v>
      </c>
      <c r="C1143" s="12">
        <v>6</v>
      </c>
    </row>
    <row r="1144" spans="1:3" x14ac:dyDescent="0.25">
      <c r="A1144">
        <v>3061</v>
      </c>
      <c r="B1144" t="s">
        <v>3061</v>
      </c>
      <c r="C1144" s="12">
        <v>0</v>
      </c>
    </row>
    <row r="1145" spans="1:3" x14ac:dyDescent="0.25">
      <c r="A1145">
        <v>3062</v>
      </c>
      <c r="B1145" t="s">
        <v>3062</v>
      </c>
      <c r="C1145" s="12">
        <v>67</v>
      </c>
    </row>
    <row r="1146" spans="1:3" x14ac:dyDescent="0.25">
      <c r="A1146">
        <v>3063</v>
      </c>
      <c r="B1146" t="s">
        <v>3063</v>
      </c>
      <c r="C1146" s="12">
        <v>23</v>
      </c>
    </row>
    <row r="1147" spans="1:3" x14ac:dyDescent="0.25">
      <c r="A1147">
        <v>3064</v>
      </c>
      <c r="B1147" t="s">
        <v>3064</v>
      </c>
      <c r="C1147" s="12">
        <v>72</v>
      </c>
    </row>
    <row r="1148" spans="1:3" x14ac:dyDescent="0.25">
      <c r="A1148">
        <v>3065</v>
      </c>
      <c r="B1148" t="s">
        <v>3065</v>
      </c>
      <c r="C1148" s="12">
        <v>2</v>
      </c>
    </row>
    <row r="1149" spans="1:3" x14ac:dyDescent="0.25">
      <c r="A1149">
        <v>3066</v>
      </c>
      <c r="B1149" t="s">
        <v>3066</v>
      </c>
      <c r="C1149" s="12">
        <v>15</v>
      </c>
    </row>
    <row r="1150" spans="1:3" x14ac:dyDescent="0.25">
      <c r="A1150">
        <v>3067</v>
      </c>
      <c r="B1150" t="s">
        <v>3067</v>
      </c>
      <c r="C1150" s="12">
        <v>1</v>
      </c>
    </row>
    <row r="1151" spans="1:3" x14ac:dyDescent="0.25">
      <c r="A1151">
        <v>3068</v>
      </c>
      <c r="B1151" t="s">
        <v>3068</v>
      </c>
      <c r="C1151" s="12">
        <v>2</v>
      </c>
    </row>
    <row r="1152" spans="1:3" x14ac:dyDescent="0.25">
      <c r="A1152">
        <v>3069</v>
      </c>
      <c r="B1152" t="s">
        <v>3069</v>
      </c>
      <c r="C1152" s="12">
        <v>7</v>
      </c>
    </row>
    <row r="1153" spans="1:3" x14ac:dyDescent="0.25">
      <c r="A1153">
        <v>3070</v>
      </c>
      <c r="B1153" t="s">
        <v>3070</v>
      </c>
      <c r="C1153" s="12">
        <v>16</v>
      </c>
    </row>
    <row r="1154" spans="1:3" x14ac:dyDescent="0.25">
      <c r="A1154">
        <v>3071</v>
      </c>
      <c r="B1154" t="s">
        <v>3071</v>
      </c>
      <c r="C1154" s="12">
        <v>117</v>
      </c>
    </row>
    <row r="1155" spans="1:3" x14ac:dyDescent="0.25">
      <c r="A1155">
        <v>3072</v>
      </c>
      <c r="B1155" t="s">
        <v>3072</v>
      </c>
      <c r="C1155" s="12">
        <v>2</v>
      </c>
    </row>
    <row r="1156" spans="1:3" x14ac:dyDescent="0.25">
      <c r="A1156">
        <v>3073</v>
      </c>
      <c r="B1156" t="s">
        <v>3073</v>
      </c>
      <c r="C1156" s="12">
        <v>7</v>
      </c>
    </row>
    <row r="1157" spans="1:3" x14ac:dyDescent="0.25">
      <c r="A1157">
        <v>3074</v>
      </c>
      <c r="B1157" t="s">
        <v>3074</v>
      </c>
      <c r="C1157" s="12">
        <v>3</v>
      </c>
    </row>
    <row r="1158" spans="1:3" x14ac:dyDescent="0.25">
      <c r="A1158">
        <v>3075</v>
      </c>
      <c r="B1158" t="s">
        <v>3075</v>
      </c>
      <c r="C1158" s="12">
        <v>20</v>
      </c>
    </row>
    <row r="1159" spans="1:3" x14ac:dyDescent="0.25">
      <c r="A1159">
        <v>3076</v>
      </c>
      <c r="B1159" t="s">
        <v>3076</v>
      </c>
      <c r="C1159" s="12">
        <v>50</v>
      </c>
    </row>
    <row r="1160" spans="1:3" x14ac:dyDescent="0.25">
      <c r="A1160">
        <v>3077</v>
      </c>
      <c r="B1160" t="s">
        <v>3077</v>
      </c>
      <c r="C1160" s="12">
        <v>2</v>
      </c>
    </row>
    <row r="1161" spans="1:3" x14ac:dyDescent="0.25">
      <c r="A1161">
        <v>3078</v>
      </c>
      <c r="B1161" t="s">
        <v>3078</v>
      </c>
      <c r="C1161" s="12">
        <v>3</v>
      </c>
    </row>
    <row r="1162" spans="1:3" x14ac:dyDescent="0.25">
      <c r="A1162">
        <v>3079</v>
      </c>
      <c r="B1162" t="s">
        <v>3079</v>
      </c>
      <c r="C1162" s="12">
        <v>27</v>
      </c>
    </row>
    <row r="1163" spans="1:3" x14ac:dyDescent="0.25">
      <c r="A1163">
        <v>3080</v>
      </c>
      <c r="B1163" t="s">
        <v>3080</v>
      </c>
      <c r="C1163" s="12">
        <v>7</v>
      </c>
    </row>
    <row r="1164" spans="1:3" x14ac:dyDescent="0.25">
      <c r="A1164">
        <v>3081</v>
      </c>
      <c r="B1164" t="s">
        <v>3081</v>
      </c>
      <c r="C1164" s="12">
        <v>5</v>
      </c>
    </row>
    <row r="1165" spans="1:3" x14ac:dyDescent="0.25">
      <c r="A1165">
        <v>3082</v>
      </c>
      <c r="B1165" t="s">
        <v>3082</v>
      </c>
      <c r="C1165" s="12">
        <v>0</v>
      </c>
    </row>
    <row r="1166" spans="1:3" x14ac:dyDescent="0.25">
      <c r="A1166">
        <v>3083</v>
      </c>
      <c r="B1166" t="s">
        <v>3083</v>
      </c>
      <c r="C1166" s="12">
        <v>3</v>
      </c>
    </row>
    <row r="1167" spans="1:3" x14ac:dyDescent="0.25">
      <c r="A1167">
        <v>3084</v>
      </c>
      <c r="B1167" t="s">
        <v>3084</v>
      </c>
      <c r="C1167" s="12">
        <v>6</v>
      </c>
    </row>
    <row r="1168" spans="1:3" x14ac:dyDescent="0.25">
      <c r="A1168">
        <v>3085</v>
      </c>
      <c r="B1168" t="s">
        <v>3085</v>
      </c>
      <c r="C1168" s="12">
        <v>9</v>
      </c>
    </row>
    <row r="1169" spans="1:3" x14ac:dyDescent="0.25">
      <c r="A1169">
        <v>3086</v>
      </c>
      <c r="B1169" t="s">
        <v>3086</v>
      </c>
      <c r="C1169" s="12">
        <v>3</v>
      </c>
    </row>
    <row r="1170" spans="1:3" x14ac:dyDescent="0.25">
      <c r="A1170">
        <v>3087</v>
      </c>
      <c r="B1170" t="s">
        <v>3087</v>
      </c>
      <c r="C1170" s="12">
        <v>2</v>
      </c>
    </row>
    <row r="1171" spans="1:3" x14ac:dyDescent="0.25">
      <c r="A1171">
        <v>3088</v>
      </c>
      <c r="B1171" t="s">
        <v>3088</v>
      </c>
      <c r="C1171" s="12">
        <v>3</v>
      </c>
    </row>
    <row r="1172" spans="1:3" x14ac:dyDescent="0.25">
      <c r="A1172">
        <v>3089</v>
      </c>
      <c r="B1172" t="s">
        <v>3089</v>
      </c>
      <c r="C1172" s="12">
        <v>45</v>
      </c>
    </row>
    <row r="1173" spans="1:3" x14ac:dyDescent="0.25">
      <c r="A1173">
        <v>3090</v>
      </c>
      <c r="B1173" t="s">
        <v>3090</v>
      </c>
      <c r="C1173" s="12">
        <v>9</v>
      </c>
    </row>
    <row r="1174" spans="1:3" x14ac:dyDescent="0.25">
      <c r="A1174">
        <v>3091</v>
      </c>
      <c r="B1174" t="s">
        <v>3091</v>
      </c>
      <c r="C1174" s="12">
        <v>9</v>
      </c>
    </row>
    <row r="1175" spans="1:3" x14ac:dyDescent="0.25">
      <c r="A1175">
        <v>3092</v>
      </c>
      <c r="B1175" t="s">
        <v>3092</v>
      </c>
      <c r="C1175" s="12">
        <v>21</v>
      </c>
    </row>
    <row r="1176" spans="1:3" x14ac:dyDescent="0.25">
      <c r="A1176">
        <v>3093</v>
      </c>
      <c r="B1176" t="s">
        <v>3093</v>
      </c>
      <c r="C1176" s="12">
        <v>17</v>
      </c>
    </row>
    <row r="1177" spans="1:3" x14ac:dyDescent="0.25">
      <c r="A1177">
        <v>3094</v>
      </c>
      <c r="B1177" t="s">
        <v>3094</v>
      </c>
      <c r="C1177" s="12">
        <v>1</v>
      </c>
    </row>
    <row r="1178" spans="1:3" x14ac:dyDescent="0.25">
      <c r="A1178">
        <v>3095</v>
      </c>
      <c r="B1178" t="s">
        <v>3095</v>
      </c>
      <c r="C1178" s="12">
        <v>1</v>
      </c>
    </row>
    <row r="1179" spans="1:3" x14ac:dyDescent="0.25">
      <c r="A1179">
        <v>3096</v>
      </c>
      <c r="B1179" t="s">
        <v>3096</v>
      </c>
      <c r="C1179" s="12">
        <v>14</v>
      </c>
    </row>
    <row r="1180" spans="1:3" x14ac:dyDescent="0.25">
      <c r="A1180">
        <v>3097</v>
      </c>
      <c r="B1180" t="s">
        <v>3097</v>
      </c>
      <c r="C1180" s="12">
        <v>42</v>
      </c>
    </row>
    <row r="1181" spans="1:3" x14ac:dyDescent="0.25">
      <c r="A1181">
        <v>3098</v>
      </c>
      <c r="B1181" t="s">
        <v>3098</v>
      </c>
      <c r="C1181" s="12">
        <v>27</v>
      </c>
    </row>
    <row r="1182" spans="1:3" x14ac:dyDescent="0.25">
      <c r="A1182">
        <v>3099</v>
      </c>
      <c r="B1182" t="s">
        <v>3099</v>
      </c>
      <c r="C1182" s="12">
        <v>5</v>
      </c>
    </row>
    <row r="1183" spans="1:3" x14ac:dyDescent="0.25">
      <c r="A1183">
        <v>3100</v>
      </c>
      <c r="B1183" t="s">
        <v>3100</v>
      </c>
      <c r="C1183" s="12">
        <v>13</v>
      </c>
    </row>
    <row r="1184" spans="1:3" x14ac:dyDescent="0.25">
      <c r="A1184">
        <v>3101</v>
      </c>
      <c r="B1184" t="s">
        <v>3101</v>
      </c>
      <c r="C1184" s="12">
        <v>12</v>
      </c>
    </row>
    <row r="1185" spans="1:3" x14ac:dyDescent="0.25">
      <c r="A1185">
        <v>3102</v>
      </c>
      <c r="B1185" t="s">
        <v>3102</v>
      </c>
      <c r="C1185" s="12">
        <v>90</v>
      </c>
    </row>
    <row r="1186" spans="1:3" x14ac:dyDescent="0.25">
      <c r="A1186">
        <v>3103</v>
      </c>
      <c r="B1186" t="s">
        <v>3103</v>
      </c>
      <c r="C1186" s="12">
        <v>2</v>
      </c>
    </row>
    <row r="1187" spans="1:3" x14ac:dyDescent="0.25">
      <c r="A1187">
        <v>3104</v>
      </c>
      <c r="B1187" t="s">
        <v>3104</v>
      </c>
      <c r="C1187" s="12">
        <v>5</v>
      </c>
    </row>
    <row r="1188" spans="1:3" x14ac:dyDescent="0.25">
      <c r="A1188">
        <v>3105</v>
      </c>
      <c r="B1188" t="s">
        <v>3105</v>
      </c>
      <c r="C1188" s="12">
        <v>31</v>
      </c>
    </row>
    <row r="1189" spans="1:3" x14ac:dyDescent="0.25">
      <c r="A1189">
        <v>3106</v>
      </c>
      <c r="B1189" t="s">
        <v>3106</v>
      </c>
      <c r="C1189" s="12">
        <v>4</v>
      </c>
    </row>
    <row r="1190" spans="1:3" x14ac:dyDescent="0.25">
      <c r="A1190">
        <v>3107</v>
      </c>
      <c r="B1190" t="s">
        <v>3107</v>
      </c>
      <c r="C1190" s="12">
        <v>29</v>
      </c>
    </row>
    <row r="1191" spans="1:3" x14ac:dyDescent="0.25">
      <c r="A1191">
        <v>3108</v>
      </c>
      <c r="B1191" t="s">
        <v>3108</v>
      </c>
      <c r="C1191" s="12">
        <v>2</v>
      </c>
    </row>
    <row r="1192" spans="1:3" x14ac:dyDescent="0.25">
      <c r="A1192">
        <v>3109</v>
      </c>
      <c r="B1192" t="s">
        <v>3109</v>
      </c>
      <c r="C1192" s="12">
        <v>114</v>
      </c>
    </row>
    <row r="1193" spans="1:3" x14ac:dyDescent="0.25">
      <c r="A1193">
        <v>3110</v>
      </c>
      <c r="B1193" t="s">
        <v>3110</v>
      </c>
      <c r="C1193" s="12">
        <v>1</v>
      </c>
    </row>
    <row r="1194" spans="1:3" x14ac:dyDescent="0.25">
      <c r="A1194">
        <v>3111</v>
      </c>
      <c r="B1194" t="s">
        <v>3111</v>
      </c>
      <c r="C1194" s="12">
        <v>76</v>
      </c>
    </row>
    <row r="1195" spans="1:3" x14ac:dyDescent="0.25">
      <c r="A1195">
        <v>3112</v>
      </c>
      <c r="B1195" t="s">
        <v>3112</v>
      </c>
      <c r="C1195" s="12">
        <v>9</v>
      </c>
    </row>
    <row r="1196" spans="1:3" x14ac:dyDescent="0.25">
      <c r="A1196">
        <v>3113</v>
      </c>
      <c r="B1196" t="s">
        <v>3113</v>
      </c>
      <c r="C1196" s="12">
        <v>37</v>
      </c>
    </row>
    <row r="1197" spans="1:3" x14ac:dyDescent="0.25">
      <c r="A1197">
        <v>3114</v>
      </c>
      <c r="B1197" t="s">
        <v>3114</v>
      </c>
      <c r="C1197" s="12">
        <v>0</v>
      </c>
    </row>
    <row r="1198" spans="1:3" x14ac:dyDescent="0.25">
      <c r="A1198">
        <v>3115</v>
      </c>
      <c r="B1198" t="s">
        <v>3115</v>
      </c>
      <c r="C1198" s="12">
        <v>1</v>
      </c>
    </row>
    <row r="1199" spans="1:3" x14ac:dyDescent="0.25">
      <c r="A1199">
        <v>3116</v>
      </c>
      <c r="B1199" t="s">
        <v>3116</v>
      </c>
      <c r="C1199" s="12">
        <v>10</v>
      </c>
    </row>
    <row r="1200" spans="1:3" x14ac:dyDescent="0.25">
      <c r="A1200">
        <v>3117</v>
      </c>
      <c r="B1200" t="s">
        <v>3117</v>
      </c>
      <c r="C1200" s="12">
        <v>1</v>
      </c>
    </row>
    <row r="1201" spans="1:3" x14ac:dyDescent="0.25">
      <c r="A1201">
        <v>3118</v>
      </c>
      <c r="B1201" t="s">
        <v>3118</v>
      </c>
      <c r="C1201" s="12">
        <v>2</v>
      </c>
    </row>
    <row r="1202" spans="1:3" x14ac:dyDescent="0.25">
      <c r="A1202">
        <v>3119</v>
      </c>
      <c r="B1202" t="s">
        <v>3119</v>
      </c>
      <c r="C1202" s="12">
        <v>1</v>
      </c>
    </row>
    <row r="1203" spans="1:3" x14ac:dyDescent="0.25">
      <c r="A1203">
        <v>3120</v>
      </c>
      <c r="B1203" t="s">
        <v>3120</v>
      </c>
      <c r="C1203" s="12">
        <v>10</v>
      </c>
    </row>
    <row r="1204" spans="1:3" x14ac:dyDescent="0.25">
      <c r="A1204">
        <v>3188</v>
      </c>
      <c r="B1204" t="s">
        <v>3188</v>
      </c>
      <c r="C1204" s="12">
        <v>9</v>
      </c>
    </row>
    <row r="1205" spans="1:3" x14ac:dyDescent="0.25">
      <c r="A1205">
        <v>3189</v>
      </c>
      <c r="B1205" t="s">
        <v>3189</v>
      </c>
      <c r="C1205" s="12">
        <v>19</v>
      </c>
    </row>
    <row r="1206" spans="1:3" x14ac:dyDescent="0.25">
      <c r="A1206">
        <v>3190</v>
      </c>
      <c r="B1206" t="s">
        <v>3190</v>
      </c>
      <c r="C1206" s="12">
        <v>0</v>
      </c>
    </row>
    <row r="1207" spans="1:3" x14ac:dyDescent="0.25">
      <c r="A1207">
        <v>3191</v>
      </c>
      <c r="B1207" t="s">
        <v>3191</v>
      </c>
      <c r="C1207" s="12">
        <v>4</v>
      </c>
    </row>
    <row r="1208" spans="1:3" x14ac:dyDescent="0.25">
      <c r="A1208">
        <v>3192</v>
      </c>
      <c r="B1208" t="s">
        <v>3192</v>
      </c>
      <c r="C1208" s="12">
        <v>8</v>
      </c>
    </row>
    <row r="1209" spans="1:3" x14ac:dyDescent="0.25">
      <c r="A1209">
        <v>3193</v>
      </c>
      <c r="B1209" t="s">
        <v>3193</v>
      </c>
      <c r="C1209" s="12">
        <v>24</v>
      </c>
    </row>
    <row r="1210" spans="1:3" x14ac:dyDescent="0.25">
      <c r="A1210">
        <v>3194</v>
      </c>
      <c r="B1210" t="s">
        <v>3194</v>
      </c>
      <c r="C1210" s="12">
        <v>0</v>
      </c>
    </row>
    <row r="1211" spans="1:3" x14ac:dyDescent="0.25">
      <c r="A1211">
        <v>3195</v>
      </c>
      <c r="B1211" t="s">
        <v>3195</v>
      </c>
      <c r="C1211" s="12">
        <v>39</v>
      </c>
    </row>
    <row r="1212" spans="1:3" x14ac:dyDescent="0.25">
      <c r="A1212">
        <v>3196</v>
      </c>
      <c r="B1212" t="s">
        <v>3196</v>
      </c>
      <c r="C1212" s="12">
        <v>6</v>
      </c>
    </row>
    <row r="1213" spans="1:3" x14ac:dyDescent="0.25">
      <c r="A1213">
        <v>3197</v>
      </c>
      <c r="B1213" t="s">
        <v>3197</v>
      </c>
      <c r="C1213" s="12">
        <v>4</v>
      </c>
    </row>
    <row r="1214" spans="1:3" x14ac:dyDescent="0.25">
      <c r="A1214">
        <v>3198</v>
      </c>
      <c r="B1214" t="s">
        <v>3198</v>
      </c>
      <c r="C1214" s="12">
        <v>3</v>
      </c>
    </row>
    <row r="1215" spans="1:3" x14ac:dyDescent="0.25">
      <c r="A1215">
        <v>3199</v>
      </c>
      <c r="B1215" t="s">
        <v>3199</v>
      </c>
      <c r="C1215" s="12">
        <v>53</v>
      </c>
    </row>
    <row r="1216" spans="1:3" x14ac:dyDescent="0.25">
      <c r="A1216">
        <v>3200</v>
      </c>
      <c r="B1216" t="s">
        <v>3200</v>
      </c>
      <c r="C1216" s="12">
        <v>1</v>
      </c>
    </row>
    <row r="1217" spans="1:3" x14ac:dyDescent="0.25">
      <c r="A1217">
        <v>3201</v>
      </c>
      <c r="B1217" t="s">
        <v>3201</v>
      </c>
      <c r="C1217" s="12">
        <v>2</v>
      </c>
    </row>
    <row r="1218" spans="1:3" x14ac:dyDescent="0.25">
      <c r="A1218">
        <v>3202</v>
      </c>
      <c r="B1218" t="s">
        <v>3202</v>
      </c>
      <c r="C1218" s="12">
        <v>25</v>
      </c>
    </row>
    <row r="1219" spans="1:3" x14ac:dyDescent="0.25">
      <c r="A1219">
        <v>3203</v>
      </c>
      <c r="B1219" t="s">
        <v>3203</v>
      </c>
      <c r="C1219" s="12">
        <v>6</v>
      </c>
    </row>
    <row r="1220" spans="1:3" x14ac:dyDescent="0.25">
      <c r="A1220">
        <v>3204</v>
      </c>
      <c r="B1220" t="s">
        <v>3204</v>
      </c>
      <c r="C1220" s="12">
        <v>0</v>
      </c>
    </row>
    <row r="1221" spans="1:3" x14ac:dyDescent="0.25">
      <c r="A1221">
        <v>3205</v>
      </c>
      <c r="B1221" t="s">
        <v>3205</v>
      </c>
      <c r="C1221" s="12">
        <v>12</v>
      </c>
    </row>
    <row r="1222" spans="1:3" x14ac:dyDescent="0.25">
      <c r="A1222">
        <v>3206</v>
      </c>
      <c r="B1222" t="s">
        <v>3206</v>
      </c>
      <c r="C1222" s="12">
        <v>0</v>
      </c>
    </row>
    <row r="1223" spans="1:3" x14ac:dyDescent="0.25">
      <c r="A1223">
        <v>3207</v>
      </c>
      <c r="B1223" t="s">
        <v>3207</v>
      </c>
      <c r="C1223" s="12">
        <v>36</v>
      </c>
    </row>
    <row r="1224" spans="1:3" x14ac:dyDescent="0.25">
      <c r="A1224">
        <v>3628</v>
      </c>
      <c r="B1224" t="s">
        <v>3626</v>
      </c>
      <c r="C1224" s="12">
        <v>0</v>
      </c>
    </row>
    <row r="1225" spans="1:3" x14ac:dyDescent="0.25">
      <c r="A1225">
        <v>3629</v>
      </c>
      <c r="B1225" t="s">
        <v>3627</v>
      </c>
      <c r="C1225" s="12">
        <v>2</v>
      </c>
    </row>
    <row r="1226" spans="1:3" x14ac:dyDescent="0.25">
      <c r="A1226">
        <v>3630</v>
      </c>
      <c r="B1226" t="s">
        <v>3628</v>
      </c>
      <c r="C1226" s="12">
        <v>1</v>
      </c>
    </row>
    <row r="1227" spans="1:3" x14ac:dyDescent="0.25">
      <c r="A1227">
        <v>3631</v>
      </c>
      <c r="B1227" t="s">
        <v>3629</v>
      </c>
      <c r="C1227" s="12">
        <v>59</v>
      </c>
    </row>
    <row r="1228" spans="1:3" x14ac:dyDescent="0.25">
      <c r="A1228">
        <v>3632</v>
      </c>
      <c r="B1228" t="s">
        <v>3630</v>
      </c>
      <c r="C1228" s="12">
        <v>1</v>
      </c>
    </row>
    <row r="1229" spans="1:3" x14ac:dyDescent="0.25">
      <c r="A1229">
        <v>3633</v>
      </c>
      <c r="B1229" t="s">
        <v>3631</v>
      </c>
      <c r="C1229" s="12">
        <v>31</v>
      </c>
    </row>
    <row r="1230" spans="1:3" x14ac:dyDescent="0.25">
      <c r="A1230">
        <v>3634</v>
      </c>
      <c r="B1230" t="s">
        <v>3632</v>
      </c>
      <c r="C1230" s="12">
        <v>18</v>
      </c>
    </row>
    <row r="1231" spans="1:3" x14ac:dyDescent="0.25">
      <c r="A1231">
        <v>3635</v>
      </c>
      <c r="B1231" t="s">
        <v>3633</v>
      </c>
      <c r="C1231" s="12">
        <v>10</v>
      </c>
    </row>
    <row r="1232" spans="1:3" x14ac:dyDescent="0.25">
      <c r="A1232">
        <v>3636</v>
      </c>
      <c r="B1232" t="s">
        <v>3634</v>
      </c>
      <c r="C1232" s="12">
        <v>0</v>
      </c>
    </row>
    <row r="1233" spans="1:3" x14ac:dyDescent="0.25">
      <c r="A1233">
        <v>3637</v>
      </c>
      <c r="B1233" t="s">
        <v>3635</v>
      </c>
      <c r="C1233" s="12">
        <v>14</v>
      </c>
    </row>
    <row r="1234" spans="1:3" x14ac:dyDescent="0.25">
      <c r="A1234">
        <v>3638</v>
      </c>
      <c r="B1234" t="s">
        <v>3636</v>
      </c>
      <c r="C1234" s="12">
        <v>2</v>
      </c>
    </row>
    <row r="1235" spans="1:3" x14ac:dyDescent="0.25">
      <c r="A1235">
        <v>3639</v>
      </c>
      <c r="B1235" t="s">
        <v>3637</v>
      </c>
      <c r="C1235" s="12">
        <v>1</v>
      </c>
    </row>
    <row r="1236" spans="1:3" x14ac:dyDescent="0.25">
      <c r="A1236">
        <v>3640</v>
      </c>
      <c r="B1236" t="s">
        <v>3638</v>
      </c>
      <c r="C1236" s="12">
        <v>3</v>
      </c>
    </row>
    <row r="1237" spans="1:3" x14ac:dyDescent="0.25">
      <c r="A1237">
        <v>3641</v>
      </c>
      <c r="B1237" t="s">
        <v>3639</v>
      </c>
      <c r="C1237" s="12">
        <v>0</v>
      </c>
    </row>
    <row r="1238" spans="1:3" x14ac:dyDescent="0.25">
      <c r="A1238">
        <v>3642</v>
      </c>
      <c r="B1238" t="s">
        <v>3640</v>
      </c>
      <c r="C1238" s="12">
        <v>2</v>
      </c>
    </row>
    <row r="1239" spans="1:3" x14ac:dyDescent="0.25">
      <c r="A1239">
        <v>3643</v>
      </c>
      <c r="B1239" t="s">
        <v>3641</v>
      </c>
      <c r="C1239" s="12">
        <v>0</v>
      </c>
    </row>
    <row r="1240" spans="1:3" x14ac:dyDescent="0.25">
      <c r="A1240">
        <v>3644</v>
      </c>
      <c r="B1240" t="s">
        <v>3642</v>
      </c>
      <c r="C1240" s="12">
        <v>12</v>
      </c>
    </row>
    <row r="1241" spans="1:3" x14ac:dyDescent="0.25">
      <c r="A1241">
        <v>3645</v>
      </c>
      <c r="B1241" t="s">
        <v>3643</v>
      </c>
      <c r="C1241" s="12">
        <v>1</v>
      </c>
    </row>
    <row r="1242" spans="1:3" x14ac:dyDescent="0.25">
      <c r="A1242">
        <v>3646</v>
      </c>
      <c r="B1242" t="s">
        <v>3644</v>
      </c>
      <c r="C1242" s="12">
        <v>8</v>
      </c>
    </row>
    <row r="1243" spans="1:3" x14ac:dyDescent="0.25">
      <c r="A1243">
        <v>3647</v>
      </c>
      <c r="B1243" t="s">
        <v>3645</v>
      </c>
      <c r="C1243" s="12">
        <v>2</v>
      </c>
    </row>
    <row r="1244" spans="1:3" x14ac:dyDescent="0.25">
      <c r="A1244">
        <v>3728</v>
      </c>
      <c r="B1244" t="s">
        <v>3725</v>
      </c>
      <c r="C1244" s="12">
        <v>31</v>
      </c>
    </row>
    <row r="1245" spans="1:3" x14ac:dyDescent="0.25">
      <c r="A1245">
        <v>3729</v>
      </c>
      <c r="B1245" t="s">
        <v>3726</v>
      </c>
      <c r="C1245" s="12">
        <v>5</v>
      </c>
    </row>
    <row r="1246" spans="1:3" x14ac:dyDescent="0.25">
      <c r="A1246">
        <v>3730</v>
      </c>
      <c r="B1246" t="s">
        <v>3727</v>
      </c>
      <c r="C1246" s="12">
        <v>1</v>
      </c>
    </row>
    <row r="1247" spans="1:3" x14ac:dyDescent="0.25">
      <c r="A1247">
        <v>3731</v>
      </c>
      <c r="B1247" t="s">
        <v>3728</v>
      </c>
      <c r="C1247" s="12">
        <v>12</v>
      </c>
    </row>
    <row r="1248" spans="1:3" x14ac:dyDescent="0.25">
      <c r="A1248">
        <v>3732</v>
      </c>
      <c r="B1248" t="s">
        <v>3729</v>
      </c>
      <c r="C1248" s="12">
        <v>4</v>
      </c>
    </row>
    <row r="1249" spans="1:3" x14ac:dyDescent="0.25">
      <c r="A1249">
        <v>3733</v>
      </c>
      <c r="B1249" t="s">
        <v>3730</v>
      </c>
      <c r="C1249" s="12">
        <v>0</v>
      </c>
    </row>
    <row r="1250" spans="1:3" x14ac:dyDescent="0.25">
      <c r="A1250">
        <v>3734</v>
      </c>
      <c r="B1250" t="s">
        <v>3731</v>
      </c>
      <c r="C1250" s="12">
        <v>7</v>
      </c>
    </row>
    <row r="1251" spans="1:3" x14ac:dyDescent="0.25">
      <c r="A1251">
        <v>3735</v>
      </c>
      <c r="B1251" t="s">
        <v>3732</v>
      </c>
      <c r="C1251" s="12">
        <v>2</v>
      </c>
    </row>
    <row r="1252" spans="1:3" x14ac:dyDescent="0.25">
      <c r="A1252">
        <v>3736</v>
      </c>
      <c r="B1252" t="s">
        <v>3733</v>
      </c>
      <c r="C1252" s="12">
        <v>1</v>
      </c>
    </row>
    <row r="1253" spans="1:3" x14ac:dyDescent="0.25">
      <c r="A1253">
        <v>3737</v>
      </c>
      <c r="B1253" t="s">
        <v>3477</v>
      </c>
      <c r="C1253" s="12">
        <v>4</v>
      </c>
    </row>
    <row r="1254" spans="1:3" x14ac:dyDescent="0.25">
      <c r="A1254">
        <v>3738</v>
      </c>
      <c r="B1254" t="s">
        <v>3735</v>
      </c>
      <c r="C1254" s="12">
        <v>6</v>
      </c>
    </row>
    <row r="1255" spans="1:3" x14ac:dyDescent="0.25">
      <c r="A1255">
        <v>3739</v>
      </c>
      <c r="B1255" t="s">
        <v>3736</v>
      </c>
      <c r="C1255" s="12">
        <v>8</v>
      </c>
    </row>
    <row r="1256" spans="1:3" x14ac:dyDescent="0.25">
      <c r="A1256">
        <v>3740</v>
      </c>
      <c r="B1256" t="s">
        <v>3737</v>
      </c>
      <c r="C1256" s="12">
        <v>14</v>
      </c>
    </row>
    <row r="1257" spans="1:3" x14ac:dyDescent="0.25">
      <c r="A1257">
        <v>3741</v>
      </c>
      <c r="B1257" t="s">
        <v>3738</v>
      </c>
      <c r="C1257" s="12">
        <v>0</v>
      </c>
    </row>
    <row r="1258" spans="1:3" x14ac:dyDescent="0.25">
      <c r="A1258">
        <v>3742</v>
      </c>
      <c r="B1258" t="s">
        <v>3739</v>
      </c>
      <c r="C1258" s="12">
        <v>4</v>
      </c>
    </row>
    <row r="1259" spans="1:3" x14ac:dyDescent="0.25">
      <c r="A1259">
        <v>3743</v>
      </c>
      <c r="B1259" t="s">
        <v>3740</v>
      </c>
      <c r="C1259" s="12">
        <v>0</v>
      </c>
    </row>
    <row r="1260" spans="1:3" x14ac:dyDescent="0.25">
      <c r="A1260">
        <v>3744</v>
      </c>
      <c r="B1260" t="s">
        <v>3741</v>
      </c>
      <c r="C1260" s="12">
        <v>0</v>
      </c>
    </row>
    <row r="1261" spans="1:3" x14ac:dyDescent="0.25">
      <c r="A1261">
        <v>3745</v>
      </c>
      <c r="B1261" t="s">
        <v>3742</v>
      </c>
      <c r="C1261" s="12">
        <v>1</v>
      </c>
    </row>
    <row r="1262" spans="1:3" x14ac:dyDescent="0.25">
      <c r="A1262">
        <v>3746</v>
      </c>
      <c r="B1262" t="s">
        <v>3743</v>
      </c>
      <c r="C1262" s="12">
        <v>1</v>
      </c>
    </row>
    <row r="1263" spans="1:3" x14ac:dyDescent="0.25">
      <c r="A1263">
        <v>3747</v>
      </c>
      <c r="B1263" t="s">
        <v>3744</v>
      </c>
      <c r="C1263" s="12">
        <v>1</v>
      </c>
    </row>
    <row r="1264" spans="1:3" x14ac:dyDescent="0.25">
      <c r="A1264">
        <v>3788</v>
      </c>
      <c r="B1264" t="s">
        <v>3785</v>
      </c>
      <c r="C1264" s="12">
        <v>1</v>
      </c>
    </row>
    <row r="1265" spans="1:3" x14ac:dyDescent="0.25">
      <c r="A1265">
        <v>3789</v>
      </c>
      <c r="B1265" t="s">
        <v>3786</v>
      </c>
      <c r="C1265" s="12">
        <v>4</v>
      </c>
    </row>
    <row r="1266" spans="1:3" x14ac:dyDescent="0.25">
      <c r="A1266">
        <v>3790</v>
      </c>
      <c r="B1266" t="s">
        <v>3787</v>
      </c>
      <c r="C1266" s="12">
        <v>0</v>
      </c>
    </row>
    <row r="1267" spans="1:3" x14ac:dyDescent="0.25">
      <c r="A1267">
        <v>3791</v>
      </c>
      <c r="B1267" t="s">
        <v>3788</v>
      </c>
      <c r="C1267" s="12">
        <v>0</v>
      </c>
    </row>
    <row r="1268" spans="1:3" x14ac:dyDescent="0.25">
      <c r="A1268">
        <v>3792</v>
      </c>
      <c r="B1268" t="s">
        <v>3789</v>
      </c>
      <c r="C1268" s="12">
        <v>2</v>
      </c>
    </row>
    <row r="1269" spans="1:3" x14ac:dyDescent="0.25">
      <c r="A1269">
        <v>3793</v>
      </c>
      <c r="B1269" t="s">
        <v>3790</v>
      </c>
      <c r="C1269" s="12">
        <v>24</v>
      </c>
    </row>
    <row r="1270" spans="1:3" x14ac:dyDescent="0.25">
      <c r="A1270">
        <v>3794</v>
      </c>
      <c r="B1270" t="s">
        <v>3791</v>
      </c>
      <c r="C1270" s="12">
        <v>1</v>
      </c>
    </row>
    <row r="1271" spans="1:3" x14ac:dyDescent="0.25">
      <c r="A1271">
        <v>3795</v>
      </c>
      <c r="B1271" t="s">
        <v>3792</v>
      </c>
      <c r="C1271" s="12">
        <v>2</v>
      </c>
    </row>
    <row r="1272" spans="1:3" x14ac:dyDescent="0.25">
      <c r="A1272">
        <v>3796</v>
      </c>
      <c r="B1272" t="s">
        <v>3793</v>
      </c>
      <c r="C1272" s="12">
        <v>1</v>
      </c>
    </row>
    <row r="1273" spans="1:3" x14ac:dyDescent="0.25">
      <c r="A1273">
        <v>3797</v>
      </c>
      <c r="B1273" t="s">
        <v>3794</v>
      </c>
      <c r="C1273" s="12">
        <v>37</v>
      </c>
    </row>
    <row r="1274" spans="1:3" x14ac:dyDescent="0.25">
      <c r="A1274">
        <v>3798</v>
      </c>
      <c r="B1274" t="s">
        <v>3795</v>
      </c>
      <c r="C1274" s="12">
        <v>5</v>
      </c>
    </row>
    <row r="1275" spans="1:3" x14ac:dyDescent="0.25">
      <c r="A1275">
        <v>3799</v>
      </c>
      <c r="B1275" t="s">
        <v>3796</v>
      </c>
      <c r="C1275" s="12">
        <v>4</v>
      </c>
    </row>
    <row r="1276" spans="1:3" x14ac:dyDescent="0.25">
      <c r="A1276">
        <v>3800</v>
      </c>
      <c r="B1276" t="s">
        <v>3797</v>
      </c>
      <c r="C1276" s="12">
        <v>16</v>
      </c>
    </row>
    <row r="1277" spans="1:3" x14ac:dyDescent="0.25">
      <c r="A1277">
        <v>3801</v>
      </c>
      <c r="B1277" t="s">
        <v>3798</v>
      </c>
      <c r="C1277" s="12">
        <v>9</v>
      </c>
    </row>
    <row r="1278" spans="1:3" x14ac:dyDescent="0.25">
      <c r="A1278">
        <v>3802</v>
      </c>
      <c r="B1278" t="s">
        <v>3799</v>
      </c>
      <c r="C1278" s="12">
        <v>0</v>
      </c>
    </row>
    <row r="1279" spans="1:3" x14ac:dyDescent="0.25">
      <c r="A1279">
        <v>3803</v>
      </c>
      <c r="B1279" t="s">
        <v>3800</v>
      </c>
      <c r="C1279" s="12">
        <v>40</v>
      </c>
    </row>
    <row r="1280" spans="1:3" x14ac:dyDescent="0.25">
      <c r="A1280">
        <v>3804</v>
      </c>
      <c r="B1280" t="s">
        <v>3801</v>
      </c>
      <c r="C1280" s="12">
        <v>0</v>
      </c>
    </row>
    <row r="1281" spans="1:3" x14ac:dyDescent="0.25">
      <c r="A1281">
        <v>3805</v>
      </c>
      <c r="B1281" t="s">
        <v>3802</v>
      </c>
      <c r="C1281" s="12">
        <v>2</v>
      </c>
    </row>
    <row r="1282" spans="1:3" x14ac:dyDescent="0.25">
      <c r="A1282">
        <v>3806</v>
      </c>
      <c r="B1282" t="s">
        <v>3803</v>
      </c>
      <c r="C1282" s="12">
        <v>1</v>
      </c>
    </row>
    <row r="1283" spans="1:3" x14ac:dyDescent="0.25">
      <c r="A1283">
        <v>3807</v>
      </c>
      <c r="B1283" t="s">
        <v>3804</v>
      </c>
      <c r="C1283" s="12">
        <v>9</v>
      </c>
    </row>
    <row r="1284" spans="1:3" x14ac:dyDescent="0.25">
      <c r="A1284">
        <v>3841</v>
      </c>
      <c r="B1284" t="s">
        <v>3838</v>
      </c>
      <c r="C1284" s="12">
        <v>34</v>
      </c>
    </row>
    <row r="1285" spans="1:3" x14ac:dyDescent="0.25">
      <c r="A1285">
        <v>3842</v>
      </c>
      <c r="B1285" t="s">
        <v>3839</v>
      </c>
      <c r="C1285" s="12">
        <v>23</v>
      </c>
    </row>
    <row r="1286" spans="1:3" x14ac:dyDescent="0.25">
      <c r="A1286">
        <v>3843</v>
      </c>
      <c r="B1286" t="s">
        <v>3840</v>
      </c>
      <c r="C1286" s="12">
        <v>19</v>
      </c>
    </row>
    <row r="1287" spans="1:3" x14ac:dyDescent="0.25">
      <c r="A1287">
        <v>3844</v>
      </c>
      <c r="B1287" t="s">
        <v>3841</v>
      </c>
      <c r="C1287" s="12">
        <v>50</v>
      </c>
    </row>
    <row r="1288" spans="1:3" x14ac:dyDescent="0.25">
      <c r="A1288">
        <v>3845</v>
      </c>
      <c r="B1288" t="s">
        <v>3842</v>
      </c>
      <c r="C1288" s="12">
        <v>12</v>
      </c>
    </row>
    <row r="1289" spans="1:3" x14ac:dyDescent="0.25">
      <c r="A1289">
        <v>3846</v>
      </c>
      <c r="B1289" t="s">
        <v>3843</v>
      </c>
      <c r="C1289" s="12">
        <v>8</v>
      </c>
    </row>
    <row r="1290" spans="1:3" x14ac:dyDescent="0.25">
      <c r="A1290">
        <v>3847</v>
      </c>
      <c r="B1290" t="s">
        <v>3844</v>
      </c>
      <c r="C1290" s="12">
        <v>9</v>
      </c>
    </row>
    <row r="1291" spans="1:3" x14ac:dyDescent="0.25">
      <c r="A1291">
        <v>3848</v>
      </c>
      <c r="B1291" t="s">
        <v>3845</v>
      </c>
      <c r="C1291" s="12">
        <v>43</v>
      </c>
    </row>
    <row r="1292" spans="1:3" x14ac:dyDescent="0.25">
      <c r="A1292">
        <v>3849</v>
      </c>
      <c r="B1292" t="s">
        <v>3846</v>
      </c>
      <c r="C1292" s="12">
        <v>28</v>
      </c>
    </row>
    <row r="1293" spans="1:3" x14ac:dyDescent="0.25">
      <c r="A1293">
        <v>3850</v>
      </c>
      <c r="B1293" t="s">
        <v>3847</v>
      </c>
      <c r="C1293" s="12">
        <v>4</v>
      </c>
    </row>
    <row r="1294" spans="1:3" x14ac:dyDescent="0.25">
      <c r="A1294">
        <v>3851</v>
      </c>
      <c r="B1294" t="s">
        <v>3848</v>
      </c>
      <c r="C1294" s="12">
        <v>24</v>
      </c>
    </row>
    <row r="1295" spans="1:3" x14ac:dyDescent="0.25">
      <c r="A1295">
        <v>3852</v>
      </c>
      <c r="B1295" t="s">
        <v>3849</v>
      </c>
      <c r="C1295" s="12">
        <v>2</v>
      </c>
    </row>
    <row r="1296" spans="1:3" x14ac:dyDescent="0.25">
      <c r="A1296">
        <v>3853</v>
      </c>
      <c r="B1296" t="s">
        <v>3850</v>
      </c>
      <c r="C1296" s="12">
        <v>2</v>
      </c>
    </row>
    <row r="1297" spans="1:3" x14ac:dyDescent="0.25">
      <c r="A1297">
        <v>3854</v>
      </c>
      <c r="B1297" t="s">
        <v>3851</v>
      </c>
      <c r="C1297" s="12">
        <v>20</v>
      </c>
    </row>
    <row r="1298" spans="1:3" x14ac:dyDescent="0.25">
      <c r="A1298">
        <v>3855</v>
      </c>
      <c r="B1298" t="s">
        <v>3852</v>
      </c>
      <c r="C1298" s="12">
        <v>1</v>
      </c>
    </row>
    <row r="1299" spans="1:3" x14ac:dyDescent="0.25">
      <c r="A1299">
        <v>3856</v>
      </c>
      <c r="B1299" t="s">
        <v>3853</v>
      </c>
      <c r="C1299" s="12">
        <v>1</v>
      </c>
    </row>
    <row r="1300" spans="1:3" x14ac:dyDescent="0.25">
      <c r="A1300">
        <v>3857</v>
      </c>
      <c r="B1300" t="s">
        <v>3854</v>
      </c>
      <c r="C1300" s="12">
        <v>4</v>
      </c>
    </row>
    <row r="1301" spans="1:3" x14ac:dyDescent="0.25">
      <c r="A1301">
        <v>3858</v>
      </c>
      <c r="B1301" t="s">
        <v>3855</v>
      </c>
      <c r="C1301" s="12">
        <v>1</v>
      </c>
    </row>
    <row r="1302" spans="1:3" x14ac:dyDescent="0.25">
      <c r="A1302">
        <v>3859</v>
      </c>
      <c r="B1302" t="s">
        <v>3856</v>
      </c>
      <c r="C1302" s="12">
        <v>1</v>
      </c>
    </row>
    <row r="1303" spans="1:3" x14ac:dyDescent="0.25">
      <c r="A1303">
        <v>3860</v>
      </c>
      <c r="B1303" t="s">
        <v>3857</v>
      </c>
      <c r="C1303" s="12">
        <v>13</v>
      </c>
    </row>
    <row r="1304" spans="1:3" x14ac:dyDescent="0.25">
      <c r="A1304">
        <v>3861</v>
      </c>
      <c r="B1304" t="s">
        <v>3858</v>
      </c>
      <c r="C1304" s="12">
        <v>1</v>
      </c>
    </row>
    <row r="1305" spans="1:3" x14ac:dyDescent="0.25">
      <c r="A1305">
        <v>3862</v>
      </c>
      <c r="B1305" t="s">
        <v>3859</v>
      </c>
      <c r="C1305" s="12">
        <v>1</v>
      </c>
    </row>
    <row r="1306" spans="1:3" x14ac:dyDescent="0.25">
      <c r="A1306">
        <v>3863</v>
      </c>
      <c r="B1306" t="s">
        <v>3860</v>
      </c>
      <c r="C1306" s="12">
        <v>0</v>
      </c>
    </row>
    <row r="1307" spans="1:3" x14ac:dyDescent="0.25">
      <c r="A1307">
        <v>3864</v>
      </c>
      <c r="B1307" t="s">
        <v>3861</v>
      </c>
      <c r="C1307" s="12">
        <v>3</v>
      </c>
    </row>
    <row r="1308" spans="1:3" x14ac:dyDescent="0.25">
      <c r="A1308">
        <v>3865</v>
      </c>
      <c r="B1308" t="s">
        <v>3862</v>
      </c>
      <c r="C1308" s="12">
        <v>14</v>
      </c>
    </row>
    <row r="1309" spans="1:3" x14ac:dyDescent="0.25">
      <c r="A1309">
        <v>3866</v>
      </c>
      <c r="B1309" t="s">
        <v>3863</v>
      </c>
      <c r="C1309" s="12">
        <v>2</v>
      </c>
    </row>
    <row r="1310" spans="1:3" x14ac:dyDescent="0.25">
      <c r="A1310">
        <v>3867</v>
      </c>
      <c r="B1310" t="s">
        <v>3864</v>
      </c>
      <c r="C1310" s="12">
        <v>5</v>
      </c>
    </row>
    <row r="1311" spans="1:3" x14ac:dyDescent="0.25">
      <c r="A1311">
        <v>3888</v>
      </c>
      <c r="B1311" t="s">
        <v>3885</v>
      </c>
      <c r="C1311" s="12">
        <v>14</v>
      </c>
    </row>
    <row r="1312" spans="1:3" x14ac:dyDescent="0.25">
      <c r="A1312">
        <v>3889</v>
      </c>
      <c r="B1312" t="s">
        <v>3886</v>
      </c>
      <c r="C1312" s="12">
        <v>9</v>
      </c>
    </row>
    <row r="1313" spans="1:3" x14ac:dyDescent="0.25">
      <c r="A1313">
        <v>3890</v>
      </c>
      <c r="B1313" t="s">
        <v>3887</v>
      </c>
      <c r="C1313" s="12">
        <v>8</v>
      </c>
    </row>
    <row r="1314" spans="1:3" x14ac:dyDescent="0.25">
      <c r="A1314">
        <v>3891</v>
      </c>
      <c r="B1314" t="s">
        <v>3888</v>
      </c>
      <c r="C1314" s="12">
        <v>7</v>
      </c>
    </row>
    <row r="1315" spans="1:3" x14ac:dyDescent="0.25">
      <c r="A1315">
        <v>3892</v>
      </c>
      <c r="B1315" t="s">
        <v>3889</v>
      </c>
      <c r="C1315" s="12">
        <v>0</v>
      </c>
    </row>
    <row r="1316" spans="1:3" x14ac:dyDescent="0.25">
      <c r="A1316">
        <v>3893</v>
      </c>
      <c r="B1316" t="s">
        <v>3890</v>
      </c>
      <c r="C1316" s="12">
        <v>84</v>
      </c>
    </row>
    <row r="1317" spans="1:3" x14ac:dyDescent="0.25">
      <c r="A1317">
        <v>3894</v>
      </c>
      <c r="B1317" t="s">
        <v>3891</v>
      </c>
      <c r="C1317" s="12">
        <v>11</v>
      </c>
    </row>
    <row r="1318" spans="1:3" x14ac:dyDescent="0.25">
      <c r="A1318">
        <v>3895</v>
      </c>
      <c r="B1318" t="s">
        <v>3892</v>
      </c>
      <c r="C1318" s="12">
        <v>1</v>
      </c>
    </row>
    <row r="1319" spans="1:3" x14ac:dyDescent="0.25">
      <c r="A1319">
        <v>3896</v>
      </c>
      <c r="B1319" t="s">
        <v>3893</v>
      </c>
      <c r="C1319" s="12">
        <v>4</v>
      </c>
    </row>
    <row r="1320" spans="1:3" x14ac:dyDescent="0.25">
      <c r="A1320">
        <v>3897</v>
      </c>
      <c r="B1320" t="s">
        <v>3894</v>
      </c>
      <c r="C1320" s="12">
        <v>10</v>
      </c>
    </row>
    <row r="1321" spans="1:3" x14ac:dyDescent="0.25">
      <c r="A1321">
        <v>3898</v>
      </c>
      <c r="B1321" t="s">
        <v>3895</v>
      </c>
      <c r="C1321" s="12">
        <v>16</v>
      </c>
    </row>
    <row r="1322" spans="1:3" x14ac:dyDescent="0.25">
      <c r="A1322">
        <v>3899</v>
      </c>
      <c r="B1322" t="s">
        <v>3896</v>
      </c>
      <c r="C1322" s="12">
        <v>2</v>
      </c>
    </row>
    <row r="1323" spans="1:3" x14ac:dyDescent="0.25">
      <c r="A1323">
        <v>3900</v>
      </c>
      <c r="B1323" t="s">
        <v>3897</v>
      </c>
      <c r="C1323" s="12">
        <v>5</v>
      </c>
    </row>
    <row r="1324" spans="1:3" x14ac:dyDescent="0.25">
      <c r="A1324">
        <v>3901</v>
      </c>
      <c r="B1324" t="s">
        <v>3898</v>
      </c>
      <c r="C1324" s="12">
        <v>1</v>
      </c>
    </row>
    <row r="1325" spans="1:3" x14ac:dyDescent="0.25">
      <c r="A1325">
        <v>3902</v>
      </c>
      <c r="B1325" t="s">
        <v>3899</v>
      </c>
      <c r="C1325" s="12">
        <v>31</v>
      </c>
    </row>
    <row r="1326" spans="1:3" x14ac:dyDescent="0.25">
      <c r="A1326">
        <v>3903</v>
      </c>
      <c r="B1326" t="s">
        <v>3900</v>
      </c>
      <c r="C1326" s="12">
        <v>0</v>
      </c>
    </row>
    <row r="1327" spans="1:3" x14ac:dyDescent="0.25">
      <c r="A1327">
        <v>3904</v>
      </c>
      <c r="B1327" t="s">
        <v>3901</v>
      </c>
      <c r="C1327" s="12">
        <v>2</v>
      </c>
    </row>
    <row r="1328" spans="1:3" x14ac:dyDescent="0.25">
      <c r="A1328">
        <v>3905</v>
      </c>
      <c r="B1328" t="s">
        <v>3902</v>
      </c>
      <c r="C1328" s="12">
        <v>7</v>
      </c>
    </row>
    <row r="1329" spans="1:3" x14ac:dyDescent="0.25">
      <c r="A1329">
        <v>3906</v>
      </c>
      <c r="B1329" t="s">
        <v>3903</v>
      </c>
      <c r="C1329" s="12">
        <v>16</v>
      </c>
    </row>
    <row r="1330" spans="1:3" x14ac:dyDescent="0.25">
      <c r="A1330">
        <v>3907</v>
      </c>
      <c r="B1330" t="s">
        <v>3904</v>
      </c>
      <c r="C1330" s="12">
        <v>4</v>
      </c>
    </row>
    <row r="1331" spans="1:3" x14ac:dyDescent="0.25">
      <c r="A1331">
        <v>3908</v>
      </c>
      <c r="B1331" t="s">
        <v>3905</v>
      </c>
      <c r="C1331" s="12">
        <v>4</v>
      </c>
    </row>
    <row r="1332" spans="1:3" x14ac:dyDescent="0.25">
      <c r="A1332">
        <v>3909</v>
      </c>
      <c r="B1332" t="s">
        <v>3906</v>
      </c>
      <c r="C1332" s="12">
        <v>4</v>
      </c>
    </row>
    <row r="1333" spans="1:3" x14ac:dyDescent="0.25">
      <c r="A1333">
        <v>3910</v>
      </c>
      <c r="B1333" t="s">
        <v>3907</v>
      </c>
      <c r="C1333" s="12">
        <v>3</v>
      </c>
    </row>
    <row r="1334" spans="1:3" x14ac:dyDescent="0.25">
      <c r="A1334">
        <v>3911</v>
      </c>
      <c r="B1334" t="s">
        <v>3908</v>
      </c>
      <c r="C1334" s="12">
        <v>36</v>
      </c>
    </row>
    <row r="1335" spans="1:3" x14ac:dyDescent="0.25">
      <c r="A1335">
        <v>3912</v>
      </c>
      <c r="B1335" t="s">
        <v>3909</v>
      </c>
      <c r="C1335" s="12">
        <v>1</v>
      </c>
    </row>
    <row r="1336" spans="1:3" x14ac:dyDescent="0.25">
      <c r="A1336">
        <v>3913</v>
      </c>
      <c r="B1336" t="s">
        <v>3910</v>
      </c>
      <c r="C1336" s="12">
        <v>7</v>
      </c>
    </row>
    <row r="1337" spans="1:3" x14ac:dyDescent="0.25">
      <c r="A1337">
        <v>3914</v>
      </c>
      <c r="B1337" t="s">
        <v>3911</v>
      </c>
      <c r="C1337" s="12">
        <v>27</v>
      </c>
    </row>
    <row r="1338" spans="1:3" x14ac:dyDescent="0.25">
      <c r="A1338">
        <v>3915</v>
      </c>
      <c r="B1338" t="s">
        <v>3912</v>
      </c>
      <c r="C1338" s="12">
        <v>1</v>
      </c>
    </row>
    <row r="1339" spans="1:3" x14ac:dyDescent="0.25">
      <c r="A1339">
        <v>3916</v>
      </c>
      <c r="B1339" t="s">
        <v>3913</v>
      </c>
      <c r="C1339" s="12">
        <v>0</v>
      </c>
    </row>
    <row r="1340" spans="1:3" x14ac:dyDescent="0.25">
      <c r="A1340">
        <v>3917</v>
      </c>
      <c r="B1340" t="s">
        <v>3914</v>
      </c>
      <c r="C1340" s="12">
        <v>1</v>
      </c>
    </row>
    <row r="1341" spans="1:3" x14ac:dyDescent="0.25">
      <c r="A1341">
        <v>3918</v>
      </c>
      <c r="B1341" t="s">
        <v>3915</v>
      </c>
      <c r="C1341" s="12">
        <v>3</v>
      </c>
    </row>
    <row r="1342" spans="1:3" x14ac:dyDescent="0.25">
      <c r="A1342">
        <v>3919</v>
      </c>
      <c r="B1342" t="s">
        <v>3916</v>
      </c>
      <c r="C1342" s="12">
        <v>3</v>
      </c>
    </row>
    <row r="1343" spans="1:3" x14ac:dyDescent="0.25">
      <c r="A1343">
        <v>3920</v>
      </c>
      <c r="B1343" t="s">
        <v>3917</v>
      </c>
      <c r="C1343" s="12">
        <v>3</v>
      </c>
    </row>
    <row r="1344" spans="1:3" x14ac:dyDescent="0.25">
      <c r="A1344">
        <v>3921</v>
      </c>
      <c r="B1344" t="s">
        <v>3918</v>
      </c>
      <c r="C1344" s="12">
        <v>0</v>
      </c>
    </row>
    <row r="1345" spans="1:3" x14ac:dyDescent="0.25">
      <c r="A1345">
        <v>3922</v>
      </c>
      <c r="B1345" t="s">
        <v>3919</v>
      </c>
      <c r="C1345" s="12">
        <v>6</v>
      </c>
    </row>
    <row r="1346" spans="1:3" x14ac:dyDescent="0.25">
      <c r="A1346">
        <v>3923</v>
      </c>
      <c r="B1346" t="s">
        <v>3920</v>
      </c>
      <c r="C1346" s="12">
        <v>17</v>
      </c>
    </row>
    <row r="1347" spans="1:3" x14ac:dyDescent="0.25">
      <c r="A1347">
        <v>3924</v>
      </c>
      <c r="B1347" t="s">
        <v>3921</v>
      </c>
      <c r="C1347" s="12">
        <v>40</v>
      </c>
    </row>
    <row r="1348" spans="1:3" x14ac:dyDescent="0.25">
      <c r="A1348">
        <v>3925</v>
      </c>
      <c r="B1348" t="s">
        <v>3922</v>
      </c>
      <c r="C1348" s="12">
        <v>3</v>
      </c>
    </row>
    <row r="1349" spans="1:3" x14ac:dyDescent="0.25">
      <c r="A1349">
        <v>3926</v>
      </c>
      <c r="B1349" t="s">
        <v>3923</v>
      </c>
      <c r="C1349" s="12">
        <v>1</v>
      </c>
    </row>
    <row r="1350" spans="1:3" x14ac:dyDescent="0.25">
      <c r="A1350">
        <v>3927</v>
      </c>
      <c r="B1350" t="s">
        <v>3924</v>
      </c>
      <c r="C1350" s="12">
        <v>2</v>
      </c>
    </row>
    <row r="1351" spans="1:3" x14ac:dyDescent="0.25">
      <c r="A1351">
        <v>3928</v>
      </c>
      <c r="B1351" t="s">
        <v>3925</v>
      </c>
      <c r="C1351" s="12">
        <v>7</v>
      </c>
    </row>
    <row r="1352" spans="1:3" x14ac:dyDescent="0.25">
      <c r="A1352">
        <v>3929</v>
      </c>
      <c r="B1352" t="s">
        <v>3926</v>
      </c>
      <c r="C1352" s="12">
        <v>14</v>
      </c>
    </row>
    <row r="1353" spans="1:3" x14ac:dyDescent="0.25">
      <c r="A1353">
        <v>3930</v>
      </c>
      <c r="B1353" t="s">
        <v>3927</v>
      </c>
      <c r="C1353" s="12">
        <v>0</v>
      </c>
    </row>
    <row r="1354" spans="1:3" x14ac:dyDescent="0.25">
      <c r="A1354">
        <v>3931</v>
      </c>
      <c r="B1354" t="s">
        <v>3928</v>
      </c>
      <c r="C1354" s="12">
        <v>0</v>
      </c>
    </row>
    <row r="1355" spans="1:3" x14ac:dyDescent="0.25">
      <c r="A1355">
        <v>3932</v>
      </c>
      <c r="B1355" t="s">
        <v>3929</v>
      </c>
      <c r="C1355" s="12">
        <v>1</v>
      </c>
    </row>
    <row r="1356" spans="1:3" x14ac:dyDescent="0.25">
      <c r="A1356">
        <v>3933</v>
      </c>
      <c r="B1356" t="s">
        <v>3930</v>
      </c>
      <c r="C1356" s="12">
        <v>12</v>
      </c>
    </row>
    <row r="1357" spans="1:3" x14ac:dyDescent="0.25">
      <c r="A1357">
        <v>3934</v>
      </c>
      <c r="B1357" t="s">
        <v>3931</v>
      </c>
      <c r="C1357" s="12">
        <v>12</v>
      </c>
    </row>
    <row r="1358" spans="1:3" x14ac:dyDescent="0.25">
      <c r="A1358">
        <v>3935</v>
      </c>
      <c r="B1358" t="s">
        <v>3932</v>
      </c>
      <c r="C1358" s="12">
        <v>23</v>
      </c>
    </row>
    <row r="1359" spans="1:3" x14ac:dyDescent="0.25">
      <c r="A1359">
        <v>3936</v>
      </c>
      <c r="B1359" t="s">
        <v>3933</v>
      </c>
      <c r="C1359" s="12">
        <v>0</v>
      </c>
    </row>
    <row r="1360" spans="1:3" x14ac:dyDescent="0.25">
      <c r="A1360">
        <v>3937</v>
      </c>
      <c r="B1360" t="s">
        <v>3934</v>
      </c>
      <c r="C1360" s="12">
        <v>10</v>
      </c>
    </row>
    <row r="1361" spans="1:3" x14ac:dyDescent="0.25">
      <c r="A1361">
        <v>3938</v>
      </c>
      <c r="B1361" t="s">
        <v>3935</v>
      </c>
      <c r="C1361" s="12">
        <v>5</v>
      </c>
    </row>
    <row r="1362" spans="1:3" x14ac:dyDescent="0.25">
      <c r="A1362">
        <v>3939</v>
      </c>
      <c r="B1362" t="s">
        <v>3936</v>
      </c>
      <c r="C1362" s="12">
        <v>1</v>
      </c>
    </row>
    <row r="1363" spans="1:3" x14ac:dyDescent="0.25">
      <c r="A1363">
        <v>3940</v>
      </c>
      <c r="B1363" t="s">
        <v>3937</v>
      </c>
      <c r="C1363" s="12">
        <v>2</v>
      </c>
    </row>
    <row r="1364" spans="1:3" x14ac:dyDescent="0.25">
      <c r="A1364">
        <v>3941</v>
      </c>
      <c r="B1364" t="s">
        <v>3938</v>
      </c>
      <c r="C1364" s="12">
        <v>2</v>
      </c>
    </row>
    <row r="1365" spans="1:3" x14ac:dyDescent="0.25">
      <c r="A1365">
        <v>3942</v>
      </c>
      <c r="B1365" t="s">
        <v>3939</v>
      </c>
      <c r="C1365" s="12">
        <v>0</v>
      </c>
    </row>
    <row r="1366" spans="1:3" x14ac:dyDescent="0.25">
      <c r="A1366">
        <v>3943</v>
      </c>
      <c r="B1366" t="s">
        <v>3940</v>
      </c>
      <c r="C1366" s="12">
        <v>13</v>
      </c>
    </row>
    <row r="1367" spans="1:3" x14ac:dyDescent="0.25">
      <c r="A1367">
        <v>3944</v>
      </c>
      <c r="B1367" t="s">
        <v>3941</v>
      </c>
      <c r="C1367" s="12">
        <v>0</v>
      </c>
    </row>
    <row r="1368" spans="1:3" x14ac:dyDescent="0.25">
      <c r="A1368">
        <v>3945</v>
      </c>
      <c r="B1368" t="s">
        <v>3942</v>
      </c>
      <c r="C1368" s="12">
        <v>1</v>
      </c>
    </row>
    <row r="1369" spans="1:3" x14ac:dyDescent="0.25">
      <c r="A1369">
        <v>3946</v>
      </c>
      <c r="B1369" t="s">
        <v>3943</v>
      </c>
      <c r="C1369" s="12">
        <v>5</v>
      </c>
    </row>
    <row r="1370" spans="1:3" x14ac:dyDescent="0.25">
      <c r="A1370">
        <v>3947</v>
      </c>
      <c r="B1370" t="s">
        <v>3944</v>
      </c>
      <c r="C1370" s="12">
        <v>2</v>
      </c>
    </row>
    <row r="1371" spans="1:3" x14ac:dyDescent="0.25">
      <c r="A1371">
        <v>3948</v>
      </c>
      <c r="B1371" t="s">
        <v>3945</v>
      </c>
      <c r="C1371" s="12">
        <v>0</v>
      </c>
    </row>
    <row r="1372" spans="1:3" x14ac:dyDescent="0.25">
      <c r="A1372">
        <v>3949</v>
      </c>
      <c r="B1372" t="s">
        <v>3946</v>
      </c>
      <c r="C1372" s="12">
        <v>32</v>
      </c>
    </row>
    <row r="1373" spans="1:3" x14ac:dyDescent="0.25">
      <c r="A1373">
        <v>3950</v>
      </c>
      <c r="B1373" t="s">
        <v>3947</v>
      </c>
      <c r="C1373" s="12">
        <v>1</v>
      </c>
    </row>
    <row r="1374" spans="1:3" x14ac:dyDescent="0.25">
      <c r="A1374">
        <v>3951</v>
      </c>
      <c r="B1374" t="s">
        <v>3948</v>
      </c>
      <c r="C1374" s="12">
        <v>1</v>
      </c>
    </row>
    <row r="1375" spans="1:3" x14ac:dyDescent="0.25">
      <c r="A1375">
        <v>3952</v>
      </c>
      <c r="B1375" t="s">
        <v>3949</v>
      </c>
      <c r="C1375" s="12">
        <v>1</v>
      </c>
    </row>
    <row r="1376" spans="1:3" x14ac:dyDescent="0.25">
      <c r="A1376">
        <v>3953</v>
      </c>
      <c r="B1376" t="s">
        <v>3950</v>
      </c>
      <c r="C1376" s="12">
        <v>0</v>
      </c>
    </row>
    <row r="1377" spans="1:3" x14ac:dyDescent="0.25">
      <c r="A1377">
        <v>3954</v>
      </c>
      <c r="B1377" t="s">
        <v>3951</v>
      </c>
      <c r="C1377" s="12">
        <v>0</v>
      </c>
    </row>
    <row r="1378" spans="1:3" x14ac:dyDescent="0.25">
      <c r="A1378">
        <v>3955</v>
      </c>
      <c r="B1378" t="s">
        <v>3952</v>
      </c>
      <c r="C1378" s="12">
        <v>8</v>
      </c>
    </row>
    <row r="1379" spans="1:3" x14ac:dyDescent="0.25">
      <c r="A1379">
        <v>3956</v>
      </c>
      <c r="B1379" t="s">
        <v>3953</v>
      </c>
      <c r="C1379" s="12">
        <v>0</v>
      </c>
    </row>
    <row r="1380" spans="1:3" x14ac:dyDescent="0.25">
      <c r="A1380">
        <v>3957</v>
      </c>
      <c r="B1380" t="s">
        <v>3954</v>
      </c>
      <c r="C1380" s="12">
        <v>1</v>
      </c>
    </row>
    <row r="1381" spans="1:3" x14ac:dyDescent="0.25">
      <c r="A1381">
        <v>3958</v>
      </c>
      <c r="B1381" t="s">
        <v>3955</v>
      </c>
      <c r="C1381" s="12">
        <v>16</v>
      </c>
    </row>
    <row r="1382" spans="1:3" x14ac:dyDescent="0.25">
      <c r="A1382">
        <v>3959</v>
      </c>
      <c r="B1382" t="s">
        <v>3956</v>
      </c>
      <c r="C1382" s="12">
        <v>12</v>
      </c>
    </row>
    <row r="1383" spans="1:3" x14ac:dyDescent="0.25">
      <c r="A1383">
        <v>3960</v>
      </c>
      <c r="B1383" t="s">
        <v>3957</v>
      </c>
      <c r="C1383" s="12">
        <v>4</v>
      </c>
    </row>
    <row r="1384" spans="1:3" x14ac:dyDescent="0.25">
      <c r="A1384">
        <v>3961</v>
      </c>
      <c r="B1384" t="s">
        <v>3958</v>
      </c>
      <c r="C1384" s="12">
        <v>2</v>
      </c>
    </row>
    <row r="1385" spans="1:3" x14ac:dyDescent="0.25">
      <c r="A1385">
        <v>3962</v>
      </c>
      <c r="B1385" t="s">
        <v>3959</v>
      </c>
      <c r="C1385" s="12">
        <v>3</v>
      </c>
    </row>
    <row r="1386" spans="1:3" x14ac:dyDescent="0.25">
      <c r="A1386">
        <v>3963</v>
      </c>
      <c r="B1386" t="s">
        <v>3960</v>
      </c>
      <c r="C1386" s="12">
        <v>0</v>
      </c>
    </row>
    <row r="1387" spans="1:3" x14ac:dyDescent="0.25">
      <c r="A1387">
        <v>3964</v>
      </c>
      <c r="B1387" t="s">
        <v>3961</v>
      </c>
      <c r="C1387" s="12">
        <v>3</v>
      </c>
    </row>
    <row r="1388" spans="1:3" x14ac:dyDescent="0.25">
      <c r="A1388">
        <v>3965</v>
      </c>
      <c r="B1388" t="s">
        <v>3962</v>
      </c>
      <c r="C1388" s="12">
        <v>4</v>
      </c>
    </row>
    <row r="1389" spans="1:3" x14ac:dyDescent="0.25">
      <c r="A1389">
        <v>3966</v>
      </c>
      <c r="B1389" t="s">
        <v>3963</v>
      </c>
      <c r="C1389" s="12">
        <v>2</v>
      </c>
    </row>
    <row r="1390" spans="1:3" x14ac:dyDescent="0.25">
      <c r="A1390">
        <v>3967</v>
      </c>
      <c r="B1390" t="s">
        <v>3964</v>
      </c>
      <c r="C1390" s="12">
        <v>10</v>
      </c>
    </row>
    <row r="1391" spans="1:3" x14ac:dyDescent="0.25">
      <c r="A1391">
        <v>3968</v>
      </c>
      <c r="B1391" t="s">
        <v>3965</v>
      </c>
      <c r="C1391" s="12">
        <v>11</v>
      </c>
    </row>
    <row r="1392" spans="1:3" x14ac:dyDescent="0.25">
      <c r="A1392">
        <v>3969</v>
      </c>
      <c r="B1392" t="s">
        <v>3966</v>
      </c>
      <c r="C1392" s="12">
        <v>6</v>
      </c>
    </row>
    <row r="1393" spans="1:3" x14ac:dyDescent="0.25">
      <c r="A1393">
        <v>3970</v>
      </c>
      <c r="B1393" t="s">
        <v>3967</v>
      </c>
      <c r="C1393" s="12">
        <v>2</v>
      </c>
    </row>
    <row r="1394" spans="1:3" x14ac:dyDescent="0.25">
      <c r="A1394">
        <v>3971</v>
      </c>
      <c r="B1394" t="s">
        <v>3968</v>
      </c>
      <c r="C1394" s="12">
        <v>6</v>
      </c>
    </row>
    <row r="1395" spans="1:3" x14ac:dyDescent="0.25">
      <c r="A1395">
        <v>3972</v>
      </c>
      <c r="B1395" t="s">
        <v>3969</v>
      </c>
      <c r="C1395" s="12">
        <v>8</v>
      </c>
    </row>
    <row r="1396" spans="1:3" x14ac:dyDescent="0.25">
      <c r="A1396">
        <v>3973</v>
      </c>
      <c r="B1396" t="s">
        <v>3970</v>
      </c>
      <c r="C1396" s="12">
        <v>37</v>
      </c>
    </row>
    <row r="1397" spans="1:3" x14ac:dyDescent="0.25">
      <c r="A1397">
        <v>3974</v>
      </c>
      <c r="B1397" t="s">
        <v>3971</v>
      </c>
      <c r="C1397" s="12">
        <v>11</v>
      </c>
    </row>
    <row r="1398" spans="1:3" x14ac:dyDescent="0.25">
      <c r="A1398">
        <v>3975</v>
      </c>
      <c r="B1398" t="s">
        <v>3972</v>
      </c>
      <c r="C1398" s="12">
        <v>0</v>
      </c>
    </row>
    <row r="1399" spans="1:3" x14ac:dyDescent="0.25">
      <c r="A1399">
        <v>3976</v>
      </c>
      <c r="B1399" t="s">
        <v>3973</v>
      </c>
      <c r="C1399" s="12">
        <v>10</v>
      </c>
    </row>
    <row r="1400" spans="1:3" x14ac:dyDescent="0.25">
      <c r="A1400">
        <v>3977</v>
      </c>
      <c r="B1400" t="s">
        <v>3974</v>
      </c>
      <c r="C1400" s="12">
        <v>6</v>
      </c>
    </row>
    <row r="1401" spans="1:3" x14ac:dyDescent="0.25">
      <c r="A1401">
        <v>3978</v>
      </c>
      <c r="B1401" t="s">
        <v>3975</v>
      </c>
      <c r="C1401" s="12">
        <v>8</v>
      </c>
    </row>
    <row r="1402" spans="1:3" x14ac:dyDescent="0.25">
      <c r="A1402">
        <v>3979</v>
      </c>
      <c r="B1402" t="s">
        <v>3976</v>
      </c>
      <c r="C1402" s="12">
        <v>6</v>
      </c>
    </row>
    <row r="1403" spans="1:3" x14ac:dyDescent="0.25">
      <c r="A1403">
        <v>3980</v>
      </c>
      <c r="B1403" t="s">
        <v>3977</v>
      </c>
      <c r="C1403" s="12">
        <v>7</v>
      </c>
    </row>
    <row r="1404" spans="1:3" x14ac:dyDescent="0.25">
      <c r="A1404">
        <v>3981</v>
      </c>
      <c r="B1404" t="s">
        <v>3358</v>
      </c>
      <c r="C1404" s="12">
        <v>7</v>
      </c>
    </row>
    <row r="1405" spans="1:3" x14ac:dyDescent="0.25">
      <c r="A1405">
        <v>3982</v>
      </c>
      <c r="B1405" t="s">
        <v>3978</v>
      </c>
      <c r="C1405" s="12">
        <v>5</v>
      </c>
    </row>
    <row r="1406" spans="1:3" x14ac:dyDescent="0.25">
      <c r="A1406">
        <v>3983</v>
      </c>
      <c r="B1406" t="s">
        <v>3979</v>
      </c>
      <c r="C1406" s="12">
        <v>46</v>
      </c>
    </row>
    <row r="1407" spans="1:3" x14ac:dyDescent="0.25">
      <c r="A1407">
        <v>3984</v>
      </c>
      <c r="B1407" t="s">
        <v>3980</v>
      </c>
      <c r="C1407" s="12">
        <v>10</v>
      </c>
    </row>
    <row r="1408" spans="1:3" x14ac:dyDescent="0.25">
      <c r="A1408">
        <v>3985</v>
      </c>
      <c r="B1408" t="s">
        <v>3981</v>
      </c>
      <c r="C1408" s="12">
        <v>19</v>
      </c>
    </row>
    <row r="1409" spans="1:3" x14ac:dyDescent="0.25">
      <c r="A1409">
        <v>3986</v>
      </c>
      <c r="B1409" t="s">
        <v>3982</v>
      </c>
      <c r="C1409" s="12">
        <v>13</v>
      </c>
    </row>
    <row r="1410" spans="1:3" x14ac:dyDescent="0.25">
      <c r="A1410">
        <v>3987</v>
      </c>
      <c r="B1410" t="s">
        <v>3983</v>
      </c>
      <c r="C1410" s="12">
        <v>13</v>
      </c>
    </row>
    <row r="1411" spans="1:3" x14ac:dyDescent="0.25">
      <c r="A1411">
        <v>3988</v>
      </c>
      <c r="B1411" t="s">
        <v>3984</v>
      </c>
      <c r="C1411" s="12">
        <v>4</v>
      </c>
    </row>
    <row r="1412" spans="1:3" x14ac:dyDescent="0.25">
      <c r="A1412">
        <v>3989</v>
      </c>
      <c r="B1412" t="s">
        <v>3985</v>
      </c>
      <c r="C1412" s="12">
        <v>0</v>
      </c>
    </row>
    <row r="1413" spans="1:3" x14ac:dyDescent="0.25">
      <c r="A1413">
        <v>3990</v>
      </c>
      <c r="B1413" t="s">
        <v>3986</v>
      </c>
      <c r="C1413" s="12">
        <v>3</v>
      </c>
    </row>
    <row r="1414" spans="1:3" x14ac:dyDescent="0.25">
      <c r="A1414">
        <v>3991</v>
      </c>
      <c r="B1414" t="s">
        <v>3987</v>
      </c>
      <c r="C1414" s="12">
        <v>1</v>
      </c>
    </row>
    <row r="1415" spans="1:3" x14ac:dyDescent="0.25">
      <c r="A1415">
        <v>3992</v>
      </c>
      <c r="B1415" t="s">
        <v>3988</v>
      </c>
      <c r="C1415" s="12">
        <v>9</v>
      </c>
    </row>
    <row r="1416" spans="1:3" x14ac:dyDescent="0.25">
      <c r="A1416">
        <v>3993</v>
      </c>
      <c r="B1416" t="s">
        <v>3989</v>
      </c>
      <c r="C1416" s="12">
        <v>1</v>
      </c>
    </row>
    <row r="1417" spans="1:3" x14ac:dyDescent="0.25">
      <c r="A1417">
        <v>3994</v>
      </c>
      <c r="B1417" t="s">
        <v>3990</v>
      </c>
      <c r="C1417" s="12">
        <v>1</v>
      </c>
    </row>
    <row r="1418" spans="1:3" x14ac:dyDescent="0.25">
      <c r="A1418">
        <v>3995</v>
      </c>
      <c r="B1418" t="s">
        <v>3991</v>
      </c>
      <c r="C1418" s="12">
        <v>4</v>
      </c>
    </row>
    <row r="1419" spans="1:3" x14ac:dyDescent="0.25">
      <c r="A1419">
        <v>3996</v>
      </c>
      <c r="B1419" t="s">
        <v>3992</v>
      </c>
      <c r="C1419" s="12">
        <v>17</v>
      </c>
    </row>
    <row r="1420" spans="1:3" x14ac:dyDescent="0.25">
      <c r="A1420">
        <v>3997</v>
      </c>
      <c r="B1420" t="s">
        <v>3993</v>
      </c>
      <c r="C1420" s="12">
        <v>0</v>
      </c>
    </row>
    <row r="1421" spans="1:3" x14ac:dyDescent="0.25">
      <c r="A1421">
        <v>3998</v>
      </c>
      <c r="B1421" t="s">
        <v>3994</v>
      </c>
      <c r="C1421" s="12">
        <v>12</v>
      </c>
    </row>
    <row r="1422" spans="1:3" x14ac:dyDescent="0.25">
      <c r="A1422">
        <v>3999</v>
      </c>
      <c r="B1422" t="s">
        <v>3995</v>
      </c>
      <c r="C1422" s="12">
        <v>14</v>
      </c>
    </row>
    <row r="1423" spans="1:3" x14ac:dyDescent="0.25">
      <c r="A1423">
        <v>4000</v>
      </c>
      <c r="B1423" t="s">
        <v>3996</v>
      </c>
      <c r="C1423" s="12">
        <v>1</v>
      </c>
    </row>
    <row r="1424" spans="1:3" x14ac:dyDescent="0.25">
      <c r="A1424">
        <v>4001</v>
      </c>
      <c r="B1424" t="s">
        <v>3997</v>
      </c>
      <c r="C1424" s="12">
        <v>14</v>
      </c>
    </row>
    <row r="1425" spans="1:3" x14ac:dyDescent="0.25">
      <c r="A1425">
        <v>4002</v>
      </c>
      <c r="B1425" t="s">
        <v>3998</v>
      </c>
      <c r="C1425" s="12">
        <v>4</v>
      </c>
    </row>
    <row r="1426" spans="1:3" x14ac:dyDescent="0.25">
      <c r="A1426">
        <v>4003</v>
      </c>
      <c r="B1426" t="s">
        <v>3999</v>
      </c>
      <c r="C1426" s="12">
        <v>2</v>
      </c>
    </row>
    <row r="1427" spans="1:3" x14ac:dyDescent="0.25">
      <c r="A1427">
        <v>4004</v>
      </c>
      <c r="B1427" t="s">
        <v>4000</v>
      </c>
      <c r="C1427" s="12">
        <v>1</v>
      </c>
    </row>
    <row r="1428" spans="1:3" x14ac:dyDescent="0.25">
      <c r="A1428">
        <v>4005</v>
      </c>
      <c r="B1428" t="s">
        <v>4001</v>
      </c>
      <c r="C1428" s="12">
        <v>2</v>
      </c>
    </row>
    <row r="1429" spans="1:3" x14ac:dyDescent="0.25">
      <c r="A1429">
        <v>4006</v>
      </c>
      <c r="B1429" t="s">
        <v>4002</v>
      </c>
      <c r="C1429" s="12">
        <v>1</v>
      </c>
    </row>
    <row r="1430" spans="1:3" x14ac:dyDescent="0.25">
      <c r="A1430">
        <v>4007</v>
      </c>
      <c r="B1430" t="s">
        <v>3990</v>
      </c>
      <c r="C1430" s="12">
        <v>1</v>
      </c>
    </row>
    <row r="1431" spans="1:3" x14ac:dyDescent="0.25">
      <c r="A1431">
        <v>4008</v>
      </c>
      <c r="B1431" t="s">
        <v>4004</v>
      </c>
      <c r="C1431" s="12">
        <v>4</v>
      </c>
    </row>
    <row r="1432" spans="1:3" x14ac:dyDescent="0.25">
      <c r="A1432">
        <v>4009</v>
      </c>
      <c r="B1432" t="s">
        <v>4005</v>
      </c>
      <c r="C1432" s="12">
        <v>3</v>
      </c>
    </row>
    <row r="1433" spans="1:3" x14ac:dyDescent="0.25">
      <c r="A1433">
        <v>4010</v>
      </c>
      <c r="B1433" t="s">
        <v>4006</v>
      </c>
      <c r="C1433" s="12">
        <v>38</v>
      </c>
    </row>
    <row r="1434" spans="1:3" x14ac:dyDescent="0.25">
      <c r="A1434">
        <v>4011</v>
      </c>
      <c r="B1434" t="s">
        <v>4007</v>
      </c>
      <c r="C1434" s="12">
        <v>4</v>
      </c>
    </row>
    <row r="1435" spans="1:3" x14ac:dyDescent="0.25">
      <c r="A1435">
        <v>4012</v>
      </c>
      <c r="B1435" t="s">
        <v>4008</v>
      </c>
      <c r="C1435" s="12">
        <v>0</v>
      </c>
    </row>
    <row r="1436" spans="1:3" x14ac:dyDescent="0.25">
      <c r="A1436">
        <v>4013</v>
      </c>
      <c r="B1436" t="s">
        <v>4009</v>
      </c>
      <c r="C1436" s="12">
        <v>2</v>
      </c>
    </row>
    <row r="1437" spans="1:3" x14ac:dyDescent="0.25">
      <c r="A1437">
        <v>4014</v>
      </c>
      <c r="B1437" t="s">
        <v>4010</v>
      </c>
      <c r="C1437" s="12">
        <v>0</v>
      </c>
    </row>
    <row r="1438" spans="1:3" x14ac:dyDescent="0.25">
      <c r="A1438">
        <v>4015</v>
      </c>
      <c r="B1438" t="s">
        <v>4011</v>
      </c>
      <c r="C1438" s="12">
        <v>1</v>
      </c>
    </row>
    <row r="1439" spans="1:3" x14ac:dyDescent="0.25">
      <c r="A1439">
        <v>4016</v>
      </c>
      <c r="B1439" t="s">
        <v>4012</v>
      </c>
      <c r="C1439" s="12">
        <v>7</v>
      </c>
    </row>
    <row r="1440" spans="1:3" x14ac:dyDescent="0.25">
      <c r="A1440">
        <v>4017</v>
      </c>
      <c r="B1440" t="s">
        <v>4013</v>
      </c>
      <c r="C1440" s="12">
        <v>2</v>
      </c>
    </row>
    <row r="1441" spans="1:3" x14ac:dyDescent="0.25">
      <c r="A1441">
        <v>4018</v>
      </c>
      <c r="B1441" t="s">
        <v>4014</v>
      </c>
      <c r="C1441" s="12">
        <v>4</v>
      </c>
    </row>
    <row r="1442" spans="1:3" x14ac:dyDescent="0.25">
      <c r="A1442">
        <v>4019</v>
      </c>
      <c r="B1442" t="s">
        <v>4015</v>
      </c>
      <c r="C1442" s="12">
        <v>4</v>
      </c>
    </row>
    <row r="1443" spans="1:3" x14ac:dyDescent="0.25">
      <c r="A1443">
        <v>4020</v>
      </c>
      <c r="B1443" t="s">
        <v>4016</v>
      </c>
      <c r="C1443" s="12">
        <v>3</v>
      </c>
    </row>
    <row r="1444" spans="1:3" x14ac:dyDescent="0.25">
      <c r="A1444">
        <v>4021</v>
      </c>
      <c r="B1444" t="s">
        <v>4017</v>
      </c>
      <c r="C1444" s="12">
        <v>2</v>
      </c>
    </row>
    <row r="1445" spans="1:3" x14ac:dyDescent="0.25">
      <c r="A1445">
        <v>4022</v>
      </c>
      <c r="B1445" t="s">
        <v>4018</v>
      </c>
      <c r="C1445" s="12">
        <v>197</v>
      </c>
    </row>
    <row r="1446" spans="1:3" x14ac:dyDescent="0.25">
      <c r="A1446">
        <v>4023</v>
      </c>
      <c r="B1446" t="s">
        <v>4019</v>
      </c>
      <c r="C1446" s="12">
        <v>0</v>
      </c>
    </row>
    <row r="1447" spans="1:3" x14ac:dyDescent="0.25">
      <c r="A1447">
        <v>4024</v>
      </c>
      <c r="B1447" t="s">
        <v>4020</v>
      </c>
      <c r="C1447" s="12">
        <v>1</v>
      </c>
    </row>
    <row r="1448" spans="1:3" x14ac:dyDescent="0.25">
      <c r="A1448">
        <v>4025</v>
      </c>
      <c r="B1448" t="s">
        <v>4021</v>
      </c>
      <c r="C1448" s="12">
        <v>4</v>
      </c>
    </row>
    <row r="1449" spans="1:3" x14ac:dyDescent="0.25">
      <c r="A1449">
        <v>4026</v>
      </c>
      <c r="B1449" t="s">
        <v>4022</v>
      </c>
      <c r="C1449" s="12">
        <v>0</v>
      </c>
    </row>
    <row r="1450" spans="1:3" x14ac:dyDescent="0.25">
      <c r="A1450">
        <v>4027</v>
      </c>
      <c r="B1450" t="s">
        <v>4023</v>
      </c>
      <c r="C1450" s="12">
        <v>7</v>
      </c>
    </row>
    <row r="1451" spans="1:3" x14ac:dyDescent="0.25">
      <c r="A1451">
        <v>4028</v>
      </c>
      <c r="B1451" t="s">
        <v>4024</v>
      </c>
      <c r="C1451" s="12">
        <v>11</v>
      </c>
    </row>
    <row r="1452" spans="1:3" x14ac:dyDescent="0.25">
      <c r="A1452">
        <v>4029</v>
      </c>
      <c r="B1452" t="s">
        <v>4025</v>
      </c>
      <c r="C1452" s="12">
        <v>0</v>
      </c>
    </row>
    <row r="1453" spans="1:3" x14ac:dyDescent="0.25">
      <c r="A1453">
        <v>4030</v>
      </c>
      <c r="B1453" t="s">
        <v>4026</v>
      </c>
      <c r="C1453" s="12">
        <v>6</v>
      </c>
    </row>
    <row r="1454" spans="1:3" x14ac:dyDescent="0.25">
      <c r="A1454">
        <v>4031</v>
      </c>
      <c r="B1454" t="s">
        <v>4027</v>
      </c>
      <c r="C1454" s="12">
        <v>0</v>
      </c>
    </row>
    <row r="1455" spans="1:3" x14ac:dyDescent="0.25">
      <c r="A1455">
        <v>4032</v>
      </c>
      <c r="B1455" t="s">
        <v>4028</v>
      </c>
      <c r="C1455" s="12">
        <v>7</v>
      </c>
    </row>
    <row r="1456" spans="1:3" x14ac:dyDescent="0.25">
      <c r="A1456">
        <v>4033</v>
      </c>
      <c r="B1456" t="s">
        <v>4029</v>
      </c>
      <c r="C1456" s="12">
        <v>94</v>
      </c>
    </row>
    <row r="1457" spans="1:3" x14ac:dyDescent="0.25">
      <c r="A1457">
        <v>4034</v>
      </c>
      <c r="B1457" t="s">
        <v>4030</v>
      </c>
      <c r="C1457" s="12">
        <v>2</v>
      </c>
    </row>
    <row r="1458" spans="1:3" x14ac:dyDescent="0.25">
      <c r="A1458">
        <v>4035</v>
      </c>
      <c r="B1458" t="s">
        <v>4031</v>
      </c>
      <c r="C1458" s="12">
        <v>25</v>
      </c>
    </row>
    <row r="1459" spans="1:3" x14ac:dyDescent="0.25">
      <c r="A1459">
        <v>4036</v>
      </c>
      <c r="B1459" t="s">
        <v>4032</v>
      </c>
      <c r="C1459" s="12">
        <v>17</v>
      </c>
    </row>
    <row r="1460" spans="1:3" x14ac:dyDescent="0.25">
      <c r="A1460">
        <v>4037</v>
      </c>
      <c r="B1460" t="s">
        <v>4033</v>
      </c>
      <c r="C1460" s="12">
        <v>2</v>
      </c>
    </row>
    <row r="1461" spans="1:3" x14ac:dyDescent="0.25">
      <c r="A1461">
        <v>4038</v>
      </c>
      <c r="B1461" t="s">
        <v>4034</v>
      </c>
      <c r="C1461" s="12">
        <v>4</v>
      </c>
    </row>
    <row r="1462" spans="1:3" x14ac:dyDescent="0.25">
      <c r="A1462">
        <v>4039</v>
      </c>
      <c r="B1462" t="s">
        <v>4035</v>
      </c>
      <c r="C1462" s="12">
        <v>5</v>
      </c>
    </row>
    <row r="1463" spans="1:3" x14ac:dyDescent="0.25">
      <c r="A1463">
        <v>4040</v>
      </c>
      <c r="B1463" t="s">
        <v>4036</v>
      </c>
      <c r="C1463" s="12">
        <v>2</v>
      </c>
    </row>
    <row r="1464" spans="1:3" x14ac:dyDescent="0.25">
      <c r="A1464">
        <v>4041</v>
      </c>
      <c r="B1464" t="s">
        <v>4037</v>
      </c>
      <c r="C1464" s="12">
        <v>2</v>
      </c>
    </row>
    <row r="1465" spans="1:3" x14ac:dyDescent="0.25">
      <c r="A1465">
        <v>4042</v>
      </c>
      <c r="B1465" t="s">
        <v>4038</v>
      </c>
      <c r="C1465" s="12">
        <v>3</v>
      </c>
    </row>
    <row r="1466" spans="1:3" x14ac:dyDescent="0.25">
      <c r="A1466">
        <v>4043</v>
      </c>
      <c r="B1466" t="s">
        <v>4039</v>
      </c>
      <c r="C1466" s="12">
        <v>0</v>
      </c>
    </row>
    <row r="1467" spans="1:3" x14ac:dyDescent="0.25">
      <c r="A1467">
        <v>4044</v>
      </c>
      <c r="B1467" t="s">
        <v>4040</v>
      </c>
      <c r="C1467" s="12">
        <v>4</v>
      </c>
    </row>
    <row r="1468" spans="1:3" x14ac:dyDescent="0.25">
      <c r="A1468">
        <v>4045</v>
      </c>
      <c r="B1468" t="s">
        <v>4041</v>
      </c>
      <c r="C1468" s="12">
        <v>1</v>
      </c>
    </row>
    <row r="1469" spans="1:3" x14ac:dyDescent="0.25">
      <c r="A1469">
        <v>4046</v>
      </c>
      <c r="B1469" t="s">
        <v>4042</v>
      </c>
      <c r="C1469" s="12">
        <v>12</v>
      </c>
    </row>
    <row r="1470" spans="1:3" x14ac:dyDescent="0.25">
      <c r="A1470">
        <v>4047</v>
      </c>
      <c r="B1470" t="s">
        <v>4043</v>
      </c>
      <c r="C1470" s="12">
        <v>4</v>
      </c>
    </row>
    <row r="1471" spans="1:3" x14ac:dyDescent="0.25">
      <c r="A1471">
        <v>4048</v>
      </c>
      <c r="B1471" t="s">
        <v>4044</v>
      </c>
      <c r="C1471" s="12">
        <v>91</v>
      </c>
    </row>
    <row r="1472" spans="1:3" x14ac:dyDescent="0.25">
      <c r="A1472">
        <v>4049</v>
      </c>
      <c r="B1472" t="s">
        <v>4045</v>
      </c>
      <c r="C1472" s="12">
        <v>1</v>
      </c>
    </row>
    <row r="1473" spans="1:3" x14ac:dyDescent="0.25">
      <c r="A1473">
        <v>4050</v>
      </c>
      <c r="B1473" t="s">
        <v>4046</v>
      </c>
      <c r="C1473" s="12">
        <v>1</v>
      </c>
    </row>
    <row r="1474" spans="1:3" x14ac:dyDescent="0.25">
      <c r="A1474">
        <v>4051</v>
      </c>
      <c r="B1474" t="s">
        <v>4047</v>
      </c>
      <c r="C1474" s="12">
        <v>0</v>
      </c>
    </row>
    <row r="1475" spans="1:3" x14ac:dyDescent="0.25">
      <c r="A1475">
        <v>4052</v>
      </c>
      <c r="B1475" t="s">
        <v>4048</v>
      </c>
      <c r="C1475" s="12">
        <v>13</v>
      </c>
    </row>
    <row r="1476" spans="1:3" x14ac:dyDescent="0.25">
      <c r="A1476">
        <v>4053</v>
      </c>
      <c r="B1476" t="s">
        <v>4049</v>
      </c>
      <c r="C1476" s="12">
        <v>2</v>
      </c>
    </row>
    <row r="1477" spans="1:3" x14ac:dyDescent="0.25">
      <c r="A1477">
        <v>4054</v>
      </c>
      <c r="B1477" t="s">
        <v>4050</v>
      </c>
      <c r="C1477" s="12">
        <v>0</v>
      </c>
    </row>
    <row r="1478" spans="1:3" x14ac:dyDescent="0.25">
      <c r="A1478">
        <v>4055</v>
      </c>
      <c r="B1478" t="s">
        <v>4051</v>
      </c>
      <c r="C1478" s="12">
        <v>21</v>
      </c>
    </row>
    <row r="1479" spans="1:3" x14ac:dyDescent="0.25">
      <c r="A1479">
        <v>4056</v>
      </c>
      <c r="B1479" t="s">
        <v>4052</v>
      </c>
      <c r="C1479" s="12">
        <v>9</v>
      </c>
    </row>
    <row r="1480" spans="1:3" x14ac:dyDescent="0.25">
      <c r="A1480">
        <v>4057</v>
      </c>
      <c r="B1480" t="s">
        <v>4053</v>
      </c>
      <c r="C1480" s="12">
        <v>6</v>
      </c>
    </row>
    <row r="1481" spans="1:3" x14ac:dyDescent="0.25">
      <c r="A1481">
        <v>4058</v>
      </c>
      <c r="B1481" t="s">
        <v>4054</v>
      </c>
      <c r="C1481" s="12">
        <v>4</v>
      </c>
    </row>
    <row r="1482" spans="1:3" x14ac:dyDescent="0.25">
      <c r="A1482">
        <v>4059</v>
      </c>
      <c r="B1482" t="s">
        <v>4055</v>
      </c>
      <c r="C1482" s="12">
        <v>7</v>
      </c>
    </row>
    <row r="1483" spans="1:3" x14ac:dyDescent="0.25">
      <c r="A1483">
        <v>4060</v>
      </c>
      <c r="B1483" t="s">
        <v>4056</v>
      </c>
      <c r="C1483" s="12">
        <v>5</v>
      </c>
    </row>
    <row r="1484" spans="1:3" x14ac:dyDescent="0.25">
      <c r="A1484">
        <v>4061</v>
      </c>
      <c r="B1484" t="s">
        <v>4057</v>
      </c>
      <c r="C1484" s="12">
        <v>0</v>
      </c>
    </row>
    <row r="1485" spans="1:3" x14ac:dyDescent="0.25">
      <c r="A1485">
        <v>4062</v>
      </c>
      <c r="B1485" t="s">
        <v>4058</v>
      </c>
      <c r="C1485" s="12">
        <v>3</v>
      </c>
    </row>
    <row r="1486" spans="1:3" x14ac:dyDescent="0.25">
      <c r="A1486">
        <v>4063</v>
      </c>
      <c r="B1486" t="s">
        <v>4059</v>
      </c>
      <c r="C1486" s="12">
        <v>9</v>
      </c>
    </row>
    <row r="1487" spans="1:3" x14ac:dyDescent="0.25">
      <c r="A1487">
        <v>4064</v>
      </c>
      <c r="B1487" t="s">
        <v>4060</v>
      </c>
      <c r="C1487" s="12">
        <v>6</v>
      </c>
    </row>
    <row r="1488" spans="1:3" x14ac:dyDescent="0.25">
      <c r="A1488">
        <v>4065</v>
      </c>
      <c r="B1488" t="s">
        <v>4061</v>
      </c>
      <c r="C1488" s="12">
        <v>4</v>
      </c>
    </row>
    <row r="1489" spans="1:3" x14ac:dyDescent="0.25">
      <c r="A1489">
        <v>4066</v>
      </c>
      <c r="B1489" t="s">
        <v>4062</v>
      </c>
      <c r="C1489" s="12">
        <v>1</v>
      </c>
    </row>
    <row r="1490" spans="1:3" x14ac:dyDescent="0.25">
      <c r="A1490">
        <v>4067</v>
      </c>
      <c r="B1490" t="s">
        <v>4063</v>
      </c>
      <c r="C1490" s="12">
        <v>17</v>
      </c>
    </row>
    <row r="1491" spans="1:3" x14ac:dyDescent="0.25">
      <c r="A1491">
        <v>4068</v>
      </c>
      <c r="B1491" t="s">
        <v>4064</v>
      </c>
      <c r="C1491" s="12">
        <v>1</v>
      </c>
    </row>
    <row r="1492" spans="1:3" x14ac:dyDescent="0.25">
      <c r="A1492">
        <v>4069</v>
      </c>
      <c r="B1492" t="s">
        <v>4065</v>
      </c>
      <c r="C1492" s="12">
        <v>13</v>
      </c>
    </row>
    <row r="1493" spans="1:3" x14ac:dyDescent="0.25">
      <c r="A1493">
        <v>4070</v>
      </c>
      <c r="B1493" t="s">
        <v>4066</v>
      </c>
      <c r="C1493" s="12">
        <v>6</v>
      </c>
    </row>
    <row r="1494" spans="1:3" x14ac:dyDescent="0.25">
      <c r="A1494">
        <v>4071</v>
      </c>
      <c r="B1494" t="s">
        <v>4067</v>
      </c>
      <c r="C1494" s="12">
        <v>0</v>
      </c>
    </row>
    <row r="1495" spans="1:3" x14ac:dyDescent="0.25">
      <c r="A1495">
        <v>4072</v>
      </c>
      <c r="B1495" t="s">
        <v>4068</v>
      </c>
      <c r="C1495" s="12">
        <v>2</v>
      </c>
    </row>
    <row r="1496" spans="1:3" x14ac:dyDescent="0.25">
      <c r="A1496">
        <v>4073</v>
      </c>
      <c r="B1496" t="s">
        <v>4069</v>
      </c>
      <c r="C1496" s="12">
        <v>2</v>
      </c>
    </row>
    <row r="1497" spans="1:3" x14ac:dyDescent="0.25">
      <c r="A1497">
        <v>4074</v>
      </c>
      <c r="B1497" t="s">
        <v>4070</v>
      </c>
      <c r="C1497" s="12">
        <v>21</v>
      </c>
    </row>
    <row r="1498" spans="1:3" x14ac:dyDescent="0.25">
      <c r="A1498">
        <v>4075</v>
      </c>
      <c r="B1498" t="s">
        <v>4071</v>
      </c>
      <c r="C1498" s="12">
        <v>13</v>
      </c>
    </row>
    <row r="1499" spans="1:3" x14ac:dyDescent="0.25">
      <c r="A1499">
        <v>4076</v>
      </c>
      <c r="B1499" t="s">
        <v>4072</v>
      </c>
      <c r="C1499" s="12">
        <v>0</v>
      </c>
    </row>
    <row r="1500" spans="1:3" x14ac:dyDescent="0.25">
      <c r="A1500">
        <v>4077</v>
      </c>
      <c r="B1500" t="s">
        <v>4073</v>
      </c>
      <c r="C1500" s="12">
        <v>6</v>
      </c>
    </row>
    <row r="1501" spans="1:3" x14ac:dyDescent="0.25">
      <c r="A1501">
        <v>4078</v>
      </c>
      <c r="B1501" t="s">
        <v>4074</v>
      </c>
      <c r="C1501" s="12">
        <v>0</v>
      </c>
    </row>
    <row r="1502" spans="1:3" x14ac:dyDescent="0.25">
      <c r="A1502">
        <v>4079</v>
      </c>
      <c r="B1502" t="s">
        <v>4075</v>
      </c>
      <c r="C1502" s="12">
        <v>1</v>
      </c>
    </row>
    <row r="1503" spans="1:3" x14ac:dyDescent="0.25">
      <c r="A1503">
        <v>4080</v>
      </c>
      <c r="B1503" t="s">
        <v>4076</v>
      </c>
      <c r="C1503" s="12">
        <v>0</v>
      </c>
    </row>
    <row r="1504" spans="1:3" x14ac:dyDescent="0.25">
      <c r="A1504">
        <v>4081</v>
      </c>
      <c r="B1504" t="s">
        <v>4077</v>
      </c>
      <c r="C1504" s="12">
        <v>12</v>
      </c>
    </row>
    <row r="1505" spans="1:3" x14ac:dyDescent="0.25">
      <c r="A1505">
        <v>4082</v>
      </c>
      <c r="B1505" t="s">
        <v>4078</v>
      </c>
      <c r="C1505" s="12">
        <v>2</v>
      </c>
    </row>
    <row r="1506" spans="1:3" x14ac:dyDescent="0.25">
      <c r="A1506">
        <v>4083</v>
      </c>
      <c r="B1506" t="s">
        <v>4079</v>
      </c>
      <c r="C1506" s="12">
        <v>6</v>
      </c>
    </row>
    <row r="1507" spans="1:3" x14ac:dyDescent="0.25">
      <c r="A1507">
        <v>4084</v>
      </c>
      <c r="B1507" t="s">
        <v>4080</v>
      </c>
      <c r="C1507" s="12">
        <v>1</v>
      </c>
    </row>
    <row r="1508" spans="1:3" x14ac:dyDescent="0.25">
      <c r="A1508">
        <v>4085</v>
      </c>
      <c r="B1508" t="s">
        <v>4081</v>
      </c>
      <c r="C1508" s="12">
        <v>1</v>
      </c>
    </row>
    <row r="1509" spans="1:3" x14ac:dyDescent="0.25">
      <c r="A1509">
        <v>4086</v>
      </c>
      <c r="B1509" t="s">
        <v>4082</v>
      </c>
      <c r="C1509" s="12">
        <v>5</v>
      </c>
    </row>
    <row r="1510" spans="1:3" x14ac:dyDescent="0.25">
      <c r="A1510">
        <v>4087</v>
      </c>
      <c r="B1510" t="s">
        <v>4083</v>
      </c>
      <c r="C1510" s="12">
        <v>0</v>
      </c>
    </row>
    <row r="1511" spans="1:3" x14ac:dyDescent="0.25">
      <c r="A1511">
        <v>4088</v>
      </c>
      <c r="B1511" t="s">
        <v>4084</v>
      </c>
      <c r="C1511" s="12">
        <v>3</v>
      </c>
    </row>
    <row r="1512" spans="1:3" x14ac:dyDescent="0.25">
      <c r="A1512">
        <v>4089</v>
      </c>
      <c r="B1512" t="s">
        <v>4085</v>
      </c>
      <c r="C1512" s="12">
        <v>8</v>
      </c>
    </row>
    <row r="1513" spans="1:3" x14ac:dyDescent="0.25">
      <c r="A1513">
        <v>4090</v>
      </c>
      <c r="B1513" t="s">
        <v>4086</v>
      </c>
      <c r="C1513" s="12">
        <v>3</v>
      </c>
    </row>
    <row r="1514" spans="1:3" x14ac:dyDescent="0.25">
      <c r="A1514">
        <v>4091</v>
      </c>
      <c r="B1514" t="s">
        <v>4087</v>
      </c>
      <c r="C1514" s="12">
        <v>8</v>
      </c>
    </row>
    <row r="1515" spans="1:3" x14ac:dyDescent="0.25">
      <c r="A1515">
        <v>4092</v>
      </c>
      <c r="B1515" t="s">
        <v>4088</v>
      </c>
      <c r="C1515" s="12">
        <v>1</v>
      </c>
    </row>
    <row r="1516" spans="1:3" x14ac:dyDescent="0.25">
      <c r="A1516">
        <v>4093</v>
      </c>
      <c r="B1516" t="s">
        <v>4089</v>
      </c>
      <c r="C1516" s="12">
        <v>4</v>
      </c>
    </row>
    <row r="1517" spans="1:3" x14ac:dyDescent="0.25">
      <c r="A1517">
        <v>4094</v>
      </c>
      <c r="B1517" t="s">
        <v>4090</v>
      </c>
      <c r="C1517" s="12">
        <v>8</v>
      </c>
    </row>
    <row r="1518" spans="1:3" x14ac:dyDescent="0.25">
      <c r="A1518">
        <v>4095</v>
      </c>
      <c r="B1518" t="s">
        <v>4091</v>
      </c>
      <c r="C1518" s="12">
        <v>1</v>
      </c>
    </row>
    <row r="1519" spans="1:3" x14ac:dyDescent="0.25">
      <c r="A1519">
        <v>4096</v>
      </c>
      <c r="B1519" t="s">
        <v>4092</v>
      </c>
      <c r="C1519" s="12">
        <v>5</v>
      </c>
    </row>
    <row r="1520" spans="1:3" x14ac:dyDescent="0.25">
      <c r="A1520">
        <v>4097</v>
      </c>
      <c r="B1520" t="s">
        <v>4093</v>
      </c>
      <c r="C1520" s="12">
        <v>0</v>
      </c>
    </row>
    <row r="1521" spans="1:3" x14ac:dyDescent="0.25">
      <c r="A1521">
        <v>4098</v>
      </c>
      <c r="B1521" t="s">
        <v>4094</v>
      </c>
      <c r="C1521" s="12">
        <v>0</v>
      </c>
    </row>
    <row r="1522" spans="1:3" x14ac:dyDescent="0.25">
      <c r="A1522">
        <v>4099</v>
      </c>
      <c r="B1522" t="s">
        <v>4095</v>
      </c>
      <c r="C1522" s="12">
        <v>1</v>
      </c>
    </row>
    <row r="1523" spans="1:3" x14ac:dyDescent="0.25">
      <c r="A1523">
        <v>4100</v>
      </c>
      <c r="B1523" t="s">
        <v>4096</v>
      </c>
      <c r="C1523" s="12">
        <v>0</v>
      </c>
    </row>
    <row r="1524" spans="1:3" x14ac:dyDescent="0.25">
      <c r="A1524">
        <v>4101</v>
      </c>
      <c r="B1524" t="s">
        <v>4097</v>
      </c>
      <c r="C1524" s="12">
        <v>0</v>
      </c>
    </row>
    <row r="1525" spans="1:3" x14ac:dyDescent="0.25">
      <c r="A1525">
        <v>4102</v>
      </c>
      <c r="B1525" t="s">
        <v>4098</v>
      </c>
      <c r="C1525" s="12">
        <v>6</v>
      </c>
    </row>
    <row r="1526" spans="1:3" x14ac:dyDescent="0.25">
      <c r="A1526">
        <v>4103</v>
      </c>
      <c r="B1526" t="s">
        <v>4099</v>
      </c>
      <c r="C1526" s="12">
        <v>6</v>
      </c>
    </row>
    <row r="1527" spans="1:3" x14ac:dyDescent="0.25">
      <c r="A1527">
        <v>4104</v>
      </c>
      <c r="B1527" t="s">
        <v>4100</v>
      </c>
      <c r="C1527" s="12">
        <v>14</v>
      </c>
    </row>
    <row r="1528" spans="1:3" x14ac:dyDescent="0.25">
      <c r="A1528">
        <v>4105</v>
      </c>
      <c r="B1528" t="s">
        <v>4101</v>
      </c>
      <c r="C1528" s="12">
        <v>6</v>
      </c>
    </row>
    <row r="1529" spans="1:3" x14ac:dyDescent="0.25">
      <c r="A1529">
        <v>4106</v>
      </c>
      <c r="B1529" t="s">
        <v>4102</v>
      </c>
      <c r="C1529" s="12">
        <v>33</v>
      </c>
    </row>
    <row r="1530" spans="1:3" x14ac:dyDescent="0.25">
      <c r="A1530">
        <v>4107</v>
      </c>
      <c r="B1530" t="s">
        <v>4103</v>
      </c>
      <c r="C1530" s="12">
        <v>4</v>
      </c>
    </row>
    <row r="1531" spans="1:3" x14ac:dyDescent="0.25">
      <c r="A1531">
        <v>4108</v>
      </c>
      <c r="B1531" t="s">
        <v>4104</v>
      </c>
      <c r="C1531" s="12">
        <v>1</v>
      </c>
    </row>
    <row r="1532" spans="1:3" x14ac:dyDescent="0.25">
      <c r="A1532">
        <v>4109</v>
      </c>
      <c r="B1532" t="s">
        <v>4105</v>
      </c>
      <c r="C1532" s="12">
        <v>0</v>
      </c>
    </row>
    <row r="1533" spans="1:3" x14ac:dyDescent="0.25">
      <c r="A1533">
        <v>4110</v>
      </c>
      <c r="B1533" t="s">
        <v>4106</v>
      </c>
      <c r="C1533" s="12">
        <v>6</v>
      </c>
    </row>
    <row r="1534" spans="1:3" x14ac:dyDescent="0.25">
      <c r="A1534">
        <v>4111</v>
      </c>
      <c r="B1534" t="s">
        <v>4107</v>
      </c>
      <c r="C1534" s="12">
        <v>6</v>
      </c>
    </row>
    <row r="1535" spans="1:3" x14ac:dyDescent="0.25">
      <c r="A1535">
        <v>4112</v>
      </c>
      <c r="B1535" t="s">
        <v>4108</v>
      </c>
      <c r="C1535" s="12">
        <v>1</v>
      </c>
    </row>
    <row r="1536" spans="1:3" x14ac:dyDescent="0.25">
      <c r="A1536">
        <v>4113</v>
      </c>
      <c r="B1536" t="s">
        <v>4109</v>
      </c>
      <c r="C1536" s="12">
        <v>3</v>
      </c>
    </row>
    <row r="1537" spans="1:3" x14ac:dyDescent="0.25">
      <c r="A1537" t="s">
        <v>8318</v>
      </c>
      <c r="C1537" s="12">
        <v>27096</v>
      </c>
    </row>
  </sheetData>
  <pageMargins left="0.7" right="0.7" top="0.75" bottom="0.75" header="0.3" footer="0.3"/>
  <pageSetup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3B2A-9A5E-4DC1-9A5F-C829968F46AE}">
  <dimension ref="A1:F15"/>
  <sheetViews>
    <sheetView workbookViewId="0">
      <selection activeCell="B15" sqref="B1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8378</v>
      </c>
      <c r="B2" t="s">
        <v>8321</v>
      </c>
    </row>
    <row r="4" spans="1:6" x14ac:dyDescent="0.25">
      <c r="A4" s="10" t="s">
        <v>8320</v>
      </c>
      <c r="B4" s="10" t="s">
        <v>8319</v>
      </c>
    </row>
    <row r="5" spans="1:6" x14ac:dyDescent="0.2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25">
      <c r="A6" s="11" t="s">
        <v>8309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11" t="s">
        <v>8310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5">
      <c r="A8" s="11" t="s">
        <v>8311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5">
      <c r="A9" s="11" t="s">
        <v>8312</v>
      </c>
      <c r="B9" s="12"/>
      <c r="C9" s="12"/>
      <c r="D9" s="12">
        <v>24</v>
      </c>
      <c r="E9" s="12"/>
      <c r="F9" s="12">
        <v>24</v>
      </c>
    </row>
    <row r="10" spans="1:6" x14ac:dyDescent="0.25">
      <c r="A10" s="11" t="s">
        <v>8313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5">
      <c r="A11" s="11" t="s">
        <v>8314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5">
      <c r="A12" s="11" t="s">
        <v>8315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5">
      <c r="A13" s="11" t="s">
        <v>8316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5">
      <c r="A14" s="11" t="s">
        <v>8317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5">
      <c r="A15" s="11" t="s">
        <v>8318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A3EF-C1D3-4A0F-9ADE-3928619DDE63}">
  <dimension ref="A2:F56"/>
  <sheetViews>
    <sheetView topLeftCell="A4" workbookViewId="0">
      <selection activeCell="I50" sqref="I50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0" t="s">
        <v>8223</v>
      </c>
      <c r="B2" t="s">
        <v>8321</v>
      </c>
    </row>
    <row r="4" spans="1:6" x14ac:dyDescent="0.25">
      <c r="A4" s="10" t="s">
        <v>8320</v>
      </c>
      <c r="B4" s="10" t="s">
        <v>8319</v>
      </c>
    </row>
    <row r="5" spans="1:6" x14ac:dyDescent="0.2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25">
      <c r="A6" s="11" t="s">
        <v>8309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21" t="s">
        <v>8322</v>
      </c>
      <c r="B7" s="12"/>
      <c r="C7" s="12">
        <v>100</v>
      </c>
      <c r="D7" s="12"/>
      <c r="E7" s="12"/>
      <c r="F7" s="12">
        <v>100</v>
      </c>
    </row>
    <row r="8" spans="1:6" x14ac:dyDescent="0.25">
      <c r="A8" s="21" t="s">
        <v>8327</v>
      </c>
      <c r="B8" s="12">
        <v>180</v>
      </c>
      <c r="C8" s="12"/>
      <c r="D8" s="12"/>
      <c r="E8" s="12"/>
      <c r="F8" s="12">
        <v>180</v>
      </c>
    </row>
    <row r="9" spans="1:6" x14ac:dyDescent="0.25">
      <c r="A9" s="21" t="s">
        <v>8328</v>
      </c>
      <c r="B9" s="12"/>
      <c r="C9" s="12">
        <v>80</v>
      </c>
      <c r="D9" s="12"/>
      <c r="E9" s="12"/>
      <c r="F9" s="12">
        <v>80</v>
      </c>
    </row>
    <row r="10" spans="1:6" x14ac:dyDescent="0.25">
      <c r="A10" s="21" t="s">
        <v>8351</v>
      </c>
      <c r="B10" s="12"/>
      <c r="C10" s="12"/>
      <c r="D10" s="12">
        <v>40</v>
      </c>
      <c r="E10" s="12"/>
      <c r="F10" s="12">
        <v>40</v>
      </c>
    </row>
    <row r="11" spans="1:6" x14ac:dyDescent="0.25">
      <c r="A11" s="21" t="s">
        <v>8352</v>
      </c>
      <c r="B11" s="12">
        <v>60</v>
      </c>
      <c r="C11" s="12"/>
      <c r="D11" s="12"/>
      <c r="E11" s="12"/>
      <c r="F11" s="12">
        <v>60</v>
      </c>
    </row>
    <row r="12" spans="1:6" x14ac:dyDescent="0.25">
      <c r="A12" s="21" t="s">
        <v>8357</v>
      </c>
      <c r="B12" s="12">
        <v>60</v>
      </c>
      <c r="C12" s="12"/>
      <c r="D12" s="12"/>
      <c r="E12" s="12"/>
      <c r="F12" s="12">
        <v>60</v>
      </c>
    </row>
    <row r="13" spans="1:6" x14ac:dyDescent="0.25">
      <c r="A13" s="11" t="s">
        <v>8310</v>
      </c>
      <c r="B13" s="12">
        <v>34</v>
      </c>
      <c r="C13" s="12">
        <v>140</v>
      </c>
      <c r="D13" s="12">
        <v>20</v>
      </c>
      <c r="E13" s="12">
        <v>6</v>
      </c>
      <c r="F13" s="12">
        <v>200</v>
      </c>
    </row>
    <row r="14" spans="1:6" x14ac:dyDescent="0.25">
      <c r="A14" s="21" t="s">
        <v>8332</v>
      </c>
      <c r="B14" s="12"/>
      <c r="C14" s="12">
        <v>120</v>
      </c>
      <c r="D14" s="12">
        <v>20</v>
      </c>
      <c r="E14" s="12"/>
      <c r="F14" s="12">
        <v>140</v>
      </c>
    </row>
    <row r="15" spans="1:6" x14ac:dyDescent="0.25">
      <c r="A15" s="21" t="s">
        <v>8349</v>
      </c>
      <c r="B15" s="12"/>
      <c r="C15" s="12">
        <v>20</v>
      </c>
      <c r="D15" s="12"/>
      <c r="E15" s="12"/>
      <c r="F15" s="12">
        <v>20</v>
      </c>
    </row>
    <row r="16" spans="1:6" x14ac:dyDescent="0.25">
      <c r="A16" s="21" t="s">
        <v>8353</v>
      </c>
      <c r="B16" s="12">
        <v>34</v>
      </c>
      <c r="C16" s="12"/>
      <c r="D16" s="12"/>
      <c r="E16" s="12">
        <v>6</v>
      </c>
      <c r="F16" s="12">
        <v>40</v>
      </c>
    </row>
    <row r="17" spans="1:6" x14ac:dyDescent="0.25">
      <c r="A17" s="11" t="s">
        <v>8311</v>
      </c>
      <c r="B17" s="12">
        <v>80</v>
      </c>
      <c r="C17" s="12">
        <v>140</v>
      </c>
      <c r="D17" s="12"/>
      <c r="E17" s="12"/>
      <c r="F17" s="12">
        <v>220</v>
      </c>
    </row>
    <row r="18" spans="1:6" x14ac:dyDescent="0.25">
      <c r="A18" s="21" t="s">
        <v>8339</v>
      </c>
      <c r="B18" s="12"/>
      <c r="C18" s="12">
        <v>40</v>
      </c>
      <c r="D18" s="12"/>
      <c r="E18" s="12"/>
      <c r="F18" s="12">
        <v>40</v>
      </c>
    </row>
    <row r="19" spans="1:6" x14ac:dyDescent="0.25">
      <c r="A19" s="21" t="s">
        <v>8356</v>
      </c>
      <c r="B19" s="12">
        <v>80</v>
      </c>
      <c r="C19" s="12"/>
      <c r="D19" s="12"/>
      <c r="E19" s="12"/>
      <c r="F19" s="12">
        <v>80</v>
      </c>
    </row>
    <row r="20" spans="1:6" x14ac:dyDescent="0.25">
      <c r="A20" s="21" t="s">
        <v>8359</v>
      </c>
      <c r="B20" s="12"/>
      <c r="C20" s="12">
        <v>100</v>
      </c>
      <c r="D20" s="12"/>
      <c r="E20" s="12"/>
      <c r="F20" s="12">
        <v>100</v>
      </c>
    </row>
    <row r="21" spans="1:6" x14ac:dyDescent="0.25">
      <c r="A21" s="11" t="s">
        <v>8312</v>
      </c>
      <c r="B21" s="12"/>
      <c r="C21" s="12"/>
      <c r="D21" s="12">
        <v>24</v>
      </c>
      <c r="E21" s="12"/>
      <c r="F21" s="12">
        <v>24</v>
      </c>
    </row>
    <row r="22" spans="1:6" x14ac:dyDescent="0.25">
      <c r="A22" s="21" t="s">
        <v>8324</v>
      </c>
      <c r="B22" s="12"/>
      <c r="C22" s="12"/>
      <c r="D22" s="12">
        <v>24</v>
      </c>
      <c r="E22" s="12"/>
      <c r="F22" s="12">
        <v>24</v>
      </c>
    </row>
    <row r="23" spans="1:6" x14ac:dyDescent="0.25">
      <c r="A23" s="11" t="s">
        <v>8313</v>
      </c>
      <c r="B23" s="12">
        <v>540</v>
      </c>
      <c r="C23" s="12">
        <v>120</v>
      </c>
      <c r="D23" s="12">
        <v>20</v>
      </c>
      <c r="E23" s="12">
        <v>20</v>
      </c>
      <c r="F23" s="12">
        <v>700</v>
      </c>
    </row>
    <row r="24" spans="1:6" x14ac:dyDescent="0.25">
      <c r="A24" s="21" t="s">
        <v>8326</v>
      </c>
      <c r="B24" s="12">
        <v>40</v>
      </c>
      <c r="C24" s="12"/>
      <c r="D24" s="12"/>
      <c r="E24" s="12"/>
      <c r="F24" s="12">
        <v>40</v>
      </c>
    </row>
    <row r="25" spans="1:6" x14ac:dyDescent="0.25">
      <c r="A25" s="21" t="s">
        <v>8329</v>
      </c>
      <c r="B25" s="12">
        <v>40</v>
      </c>
      <c r="C25" s="12"/>
      <c r="D25" s="12"/>
      <c r="E25" s="12"/>
      <c r="F25" s="12">
        <v>40</v>
      </c>
    </row>
    <row r="26" spans="1:6" x14ac:dyDescent="0.25">
      <c r="A26" s="21" t="s">
        <v>8330</v>
      </c>
      <c r="B26" s="12"/>
      <c r="C26" s="12">
        <v>40</v>
      </c>
      <c r="D26" s="12"/>
      <c r="E26" s="12">
        <v>20</v>
      </c>
      <c r="F26" s="12">
        <v>60</v>
      </c>
    </row>
    <row r="27" spans="1:6" x14ac:dyDescent="0.25">
      <c r="A27" s="21" t="s">
        <v>8335</v>
      </c>
      <c r="B27" s="12">
        <v>140</v>
      </c>
      <c r="C27" s="12">
        <v>20</v>
      </c>
      <c r="D27" s="12"/>
      <c r="E27" s="12"/>
      <c r="F27" s="12">
        <v>160</v>
      </c>
    </row>
    <row r="28" spans="1:6" x14ac:dyDescent="0.25">
      <c r="A28" s="21" t="s">
        <v>8336</v>
      </c>
      <c r="B28" s="12"/>
      <c r="C28" s="12">
        <v>60</v>
      </c>
      <c r="D28" s="12"/>
      <c r="E28" s="12"/>
      <c r="F28" s="12">
        <v>60</v>
      </c>
    </row>
    <row r="29" spans="1:6" x14ac:dyDescent="0.25">
      <c r="A29" s="21" t="s">
        <v>8338</v>
      </c>
      <c r="B29" s="12">
        <v>20</v>
      </c>
      <c r="C29" s="12"/>
      <c r="D29" s="12"/>
      <c r="E29" s="12"/>
      <c r="F29" s="12">
        <v>20</v>
      </c>
    </row>
    <row r="30" spans="1:6" x14ac:dyDescent="0.25">
      <c r="A30" s="21" t="s">
        <v>8347</v>
      </c>
      <c r="B30" s="12">
        <v>40</v>
      </c>
      <c r="C30" s="12"/>
      <c r="D30" s="12"/>
      <c r="E30" s="12"/>
      <c r="F30" s="12">
        <v>40</v>
      </c>
    </row>
    <row r="31" spans="1:6" x14ac:dyDescent="0.25">
      <c r="A31" s="21" t="s">
        <v>8350</v>
      </c>
      <c r="B31" s="12">
        <v>260</v>
      </c>
      <c r="C31" s="12"/>
      <c r="D31" s="12"/>
      <c r="E31" s="12"/>
      <c r="F31" s="12">
        <v>260</v>
      </c>
    </row>
    <row r="32" spans="1:6" x14ac:dyDescent="0.25">
      <c r="A32" s="21" t="s">
        <v>8362</v>
      </c>
      <c r="B32" s="12"/>
      <c r="C32" s="12"/>
      <c r="D32" s="12">
        <v>20</v>
      </c>
      <c r="E32" s="12"/>
      <c r="F32" s="12">
        <v>20</v>
      </c>
    </row>
    <row r="33" spans="1:6" x14ac:dyDescent="0.25">
      <c r="A33" s="11" t="s">
        <v>8314</v>
      </c>
      <c r="B33" s="12">
        <v>103</v>
      </c>
      <c r="C33" s="12">
        <v>117</v>
      </c>
      <c r="D33" s="12"/>
      <c r="E33" s="12"/>
      <c r="F33" s="12">
        <v>220</v>
      </c>
    </row>
    <row r="34" spans="1:6" x14ac:dyDescent="0.25">
      <c r="A34" s="21" t="s">
        <v>8341</v>
      </c>
      <c r="B34" s="12"/>
      <c r="C34" s="12">
        <v>20</v>
      </c>
      <c r="D34" s="12"/>
      <c r="E34" s="12"/>
      <c r="F34" s="12">
        <v>20</v>
      </c>
    </row>
    <row r="35" spans="1:6" x14ac:dyDescent="0.25">
      <c r="A35" s="21" t="s">
        <v>8343</v>
      </c>
      <c r="B35" s="12"/>
      <c r="C35" s="12">
        <v>20</v>
      </c>
      <c r="D35" s="12"/>
      <c r="E35" s="12"/>
      <c r="F35" s="12">
        <v>20</v>
      </c>
    </row>
    <row r="36" spans="1:6" x14ac:dyDescent="0.25">
      <c r="A36" s="21" t="s">
        <v>8344</v>
      </c>
      <c r="B36" s="12">
        <v>103</v>
      </c>
      <c r="C36" s="12">
        <v>57</v>
      </c>
      <c r="D36" s="12"/>
      <c r="E36" s="12"/>
      <c r="F36" s="12">
        <v>160</v>
      </c>
    </row>
    <row r="37" spans="1:6" x14ac:dyDescent="0.25">
      <c r="A37" s="21" t="s">
        <v>8345</v>
      </c>
      <c r="B37" s="12"/>
      <c r="C37" s="12">
        <v>20</v>
      </c>
      <c r="D37" s="12"/>
      <c r="E37" s="12"/>
      <c r="F37" s="12">
        <v>20</v>
      </c>
    </row>
    <row r="38" spans="1:6" x14ac:dyDescent="0.25">
      <c r="A38" s="11" t="s">
        <v>8315</v>
      </c>
      <c r="B38" s="12">
        <v>80</v>
      </c>
      <c r="C38" s="12">
        <v>127</v>
      </c>
      <c r="D38" s="12">
        <v>30</v>
      </c>
      <c r="E38" s="12"/>
      <c r="F38" s="12">
        <v>237</v>
      </c>
    </row>
    <row r="39" spans="1:6" x14ac:dyDescent="0.25">
      <c r="A39" s="21" t="s">
        <v>8323</v>
      </c>
      <c r="B39" s="12"/>
      <c r="C39" s="12"/>
      <c r="D39" s="12">
        <v>20</v>
      </c>
      <c r="E39" s="12"/>
      <c r="F39" s="12">
        <v>20</v>
      </c>
    </row>
    <row r="40" spans="1:6" x14ac:dyDescent="0.25">
      <c r="A40" s="21" t="s">
        <v>8325</v>
      </c>
      <c r="B40" s="12"/>
      <c r="C40" s="12">
        <v>40</v>
      </c>
      <c r="D40" s="12"/>
      <c r="E40" s="12"/>
      <c r="F40" s="12">
        <v>40</v>
      </c>
    </row>
    <row r="41" spans="1:6" x14ac:dyDescent="0.25">
      <c r="A41" s="21" t="s">
        <v>8331</v>
      </c>
      <c r="B41" s="12"/>
      <c r="C41" s="12">
        <v>40</v>
      </c>
      <c r="D41" s="12"/>
      <c r="E41" s="12"/>
      <c r="F41" s="12">
        <v>40</v>
      </c>
    </row>
    <row r="42" spans="1:6" x14ac:dyDescent="0.25">
      <c r="A42" s="21" t="s">
        <v>8342</v>
      </c>
      <c r="B42" s="12">
        <v>60</v>
      </c>
      <c r="C42" s="12"/>
      <c r="D42" s="12"/>
      <c r="E42" s="12"/>
      <c r="F42" s="12">
        <v>60</v>
      </c>
    </row>
    <row r="43" spans="1:6" x14ac:dyDescent="0.25">
      <c r="A43" s="21" t="s">
        <v>8348</v>
      </c>
      <c r="B43" s="12">
        <v>20</v>
      </c>
      <c r="C43" s="12"/>
      <c r="D43" s="12"/>
      <c r="E43" s="12"/>
      <c r="F43" s="12">
        <v>20</v>
      </c>
    </row>
    <row r="44" spans="1:6" x14ac:dyDescent="0.25">
      <c r="A44" s="21" t="s">
        <v>8358</v>
      </c>
      <c r="B44" s="12"/>
      <c r="C44" s="12">
        <v>47</v>
      </c>
      <c r="D44" s="12">
        <v>10</v>
      </c>
      <c r="E44" s="12"/>
      <c r="F44" s="12">
        <v>57</v>
      </c>
    </row>
    <row r="45" spans="1:6" x14ac:dyDescent="0.25">
      <c r="A45" s="11" t="s">
        <v>8316</v>
      </c>
      <c r="B45" s="12">
        <v>209</v>
      </c>
      <c r="C45" s="12">
        <v>213</v>
      </c>
      <c r="D45" s="12">
        <v>178</v>
      </c>
      <c r="E45" s="12"/>
      <c r="F45" s="12">
        <v>600</v>
      </c>
    </row>
    <row r="46" spans="1:6" x14ac:dyDescent="0.25">
      <c r="A46" s="21" t="s">
        <v>8333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21" t="s">
        <v>8334</v>
      </c>
      <c r="B47" s="12">
        <v>140</v>
      </c>
      <c r="C47" s="12"/>
      <c r="D47" s="12"/>
      <c r="E47" s="12"/>
      <c r="F47" s="12">
        <v>140</v>
      </c>
    </row>
    <row r="48" spans="1:6" x14ac:dyDescent="0.25">
      <c r="A48" s="21" t="s">
        <v>8337</v>
      </c>
      <c r="B48" s="12">
        <v>9</v>
      </c>
      <c r="C48" s="12">
        <v>11</v>
      </c>
      <c r="D48" s="12"/>
      <c r="E48" s="12"/>
      <c r="F48" s="12">
        <v>20</v>
      </c>
    </row>
    <row r="49" spans="1:6" x14ac:dyDescent="0.25">
      <c r="A49" s="21" t="s">
        <v>8354</v>
      </c>
      <c r="B49" s="12">
        <v>40</v>
      </c>
      <c r="C49" s="12">
        <v>2</v>
      </c>
      <c r="D49" s="12">
        <v>18</v>
      </c>
      <c r="E49" s="12"/>
      <c r="F49" s="12">
        <v>60</v>
      </c>
    </row>
    <row r="50" spans="1:6" x14ac:dyDescent="0.25">
      <c r="A50" s="21" t="s">
        <v>8360</v>
      </c>
      <c r="B50" s="12">
        <v>20</v>
      </c>
      <c r="C50" s="12">
        <v>120</v>
      </c>
      <c r="D50" s="12">
        <v>60</v>
      </c>
      <c r="E50" s="12"/>
      <c r="F50" s="12">
        <v>200</v>
      </c>
    </row>
    <row r="51" spans="1:6" x14ac:dyDescent="0.25">
      <c r="A51" s="21" t="s">
        <v>8361</v>
      </c>
      <c r="B51" s="12"/>
      <c r="C51" s="12">
        <v>60</v>
      </c>
      <c r="D51" s="12">
        <v>100</v>
      </c>
      <c r="E51" s="12"/>
      <c r="F51" s="12">
        <v>160</v>
      </c>
    </row>
    <row r="52" spans="1:6" x14ac:dyDescent="0.25">
      <c r="A52" s="11" t="s">
        <v>8317</v>
      </c>
      <c r="B52" s="12">
        <v>839</v>
      </c>
      <c r="C52" s="12">
        <v>493</v>
      </c>
      <c r="D52" s="12">
        <v>37</v>
      </c>
      <c r="E52" s="12">
        <v>24</v>
      </c>
      <c r="F52" s="12">
        <v>1393</v>
      </c>
    </row>
    <row r="53" spans="1:6" x14ac:dyDescent="0.25">
      <c r="A53" s="21" t="s">
        <v>8340</v>
      </c>
      <c r="B53" s="12">
        <v>60</v>
      </c>
      <c r="C53" s="12">
        <v>60</v>
      </c>
      <c r="D53" s="12">
        <v>20</v>
      </c>
      <c r="E53" s="12"/>
      <c r="F53" s="12">
        <v>140</v>
      </c>
    </row>
    <row r="54" spans="1:6" x14ac:dyDescent="0.25">
      <c r="A54" s="21" t="s">
        <v>8346</v>
      </c>
      <c r="B54" s="12">
        <v>694</v>
      </c>
      <c r="C54" s="12">
        <v>353</v>
      </c>
      <c r="D54" s="12"/>
      <c r="E54" s="12">
        <v>19</v>
      </c>
      <c r="F54" s="12">
        <v>1066</v>
      </c>
    </row>
    <row r="55" spans="1:6" x14ac:dyDescent="0.25">
      <c r="A55" s="21" t="s">
        <v>8355</v>
      </c>
      <c r="B55" s="12">
        <v>85</v>
      </c>
      <c r="C55" s="12">
        <v>80</v>
      </c>
      <c r="D55" s="12">
        <v>17</v>
      </c>
      <c r="E55" s="12">
        <v>5</v>
      </c>
      <c r="F55" s="12">
        <v>187</v>
      </c>
    </row>
    <row r="56" spans="1:6" x14ac:dyDescent="0.25">
      <c r="A56" s="11" t="s">
        <v>8318</v>
      </c>
      <c r="B56" s="12">
        <v>2185</v>
      </c>
      <c r="C56" s="12">
        <v>1530</v>
      </c>
      <c r="D56" s="12">
        <v>349</v>
      </c>
      <c r="E56" s="12">
        <v>50</v>
      </c>
      <c r="F56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4893-4652-4576-ACCD-1A250A9FF591}">
  <dimension ref="A1:E50"/>
  <sheetViews>
    <sheetView topLeftCell="A4" workbookViewId="0">
      <selection activeCell="D43" sqref="D4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7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8365</v>
      </c>
      <c r="B1" t="s">
        <v>8321</v>
      </c>
    </row>
    <row r="2" spans="1:5" x14ac:dyDescent="0.25">
      <c r="A2" s="10" t="s">
        <v>8378</v>
      </c>
      <c r="B2" t="s">
        <v>8321</v>
      </c>
    </row>
    <row r="4" spans="1:5" x14ac:dyDescent="0.25">
      <c r="A4" s="10" t="s">
        <v>8379</v>
      </c>
      <c r="B4" s="10" t="s">
        <v>8319</v>
      </c>
    </row>
    <row r="5" spans="1:5" x14ac:dyDescent="0.25">
      <c r="A5" s="10" t="s">
        <v>8308</v>
      </c>
      <c r="B5" t="s">
        <v>8220</v>
      </c>
      <c r="C5" t="s">
        <v>8221</v>
      </c>
      <c r="D5" t="s">
        <v>8219</v>
      </c>
      <c r="E5" t="s">
        <v>8318</v>
      </c>
    </row>
    <row r="6" spans="1:5" x14ac:dyDescent="0.25">
      <c r="A6" s="15" t="s">
        <v>8371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5" t="s">
        <v>8372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5" t="s">
        <v>8373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5" t="s">
        <v>8374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5" t="s">
        <v>8375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5" t="s">
        <v>8376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5" t="s">
        <v>8377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5" t="s">
        <v>8366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5" t="s">
        <v>8367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5" t="s">
        <v>8368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5" t="s">
        <v>8369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5" t="s">
        <v>8370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5" t="s">
        <v>8318</v>
      </c>
      <c r="B18" s="12">
        <v>349</v>
      </c>
      <c r="C18" s="12">
        <v>1530</v>
      </c>
      <c r="D18" s="12">
        <v>2185</v>
      </c>
      <c r="E18" s="12">
        <v>4064</v>
      </c>
    </row>
    <row r="33" spans="1:5" x14ac:dyDescent="0.25">
      <c r="A33" s="10" t="s">
        <v>8365</v>
      </c>
      <c r="B33" t="s">
        <v>8321</v>
      </c>
    </row>
    <row r="34" spans="1:5" x14ac:dyDescent="0.25">
      <c r="A34" s="10" t="s">
        <v>8378</v>
      </c>
      <c r="B34" t="s">
        <v>8321</v>
      </c>
    </row>
    <row r="36" spans="1:5" x14ac:dyDescent="0.25">
      <c r="A36" s="10" t="s">
        <v>8379</v>
      </c>
      <c r="B36" s="10" t="s">
        <v>8319</v>
      </c>
    </row>
    <row r="37" spans="1:5" x14ac:dyDescent="0.25">
      <c r="A37" s="10" t="s">
        <v>8308</v>
      </c>
      <c r="B37" t="s">
        <v>8220</v>
      </c>
      <c r="C37" t="s">
        <v>8221</v>
      </c>
      <c r="D37" t="s">
        <v>8219</v>
      </c>
      <c r="E37" t="s">
        <v>8318</v>
      </c>
    </row>
    <row r="38" spans="1:5" x14ac:dyDescent="0.25">
      <c r="A38" s="15" t="s">
        <v>8371</v>
      </c>
      <c r="B38" s="20">
        <v>9.3150684931506855E-2</v>
      </c>
      <c r="C38" s="20">
        <v>0.40821917808219177</v>
      </c>
      <c r="D38" s="20">
        <v>0.49863013698630138</v>
      </c>
      <c r="E38" s="20">
        <v>1</v>
      </c>
    </row>
    <row r="39" spans="1:5" x14ac:dyDescent="0.25">
      <c r="A39" s="15" t="s">
        <v>8372</v>
      </c>
      <c r="B39" s="20">
        <v>8.0597014925373134E-2</v>
      </c>
      <c r="C39" s="20">
        <v>0.31641791044776119</v>
      </c>
      <c r="D39" s="20">
        <v>0.60298507462686568</v>
      </c>
      <c r="E39" s="20">
        <v>1</v>
      </c>
    </row>
    <row r="40" spans="1:5" x14ac:dyDescent="0.25">
      <c r="A40" s="15" t="s">
        <v>8373</v>
      </c>
      <c r="B40" s="20">
        <v>8.8607594936708861E-2</v>
      </c>
      <c r="C40" s="20">
        <v>0.34177215189873417</v>
      </c>
      <c r="D40" s="20">
        <v>0.569620253164557</v>
      </c>
      <c r="E40" s="20">
        <v>1</v>
      </c>
    </row>
    <row r="41" spans="1:5" x14ac:dyDescent="0.25">
      <c r="A41" s="15" t="s">
        <v>8374</v>
      </c>
      <c r="B41" s="20">
        <v>8.4112149532710276E-2</v>
      </c>
      <c r="C41" s="20">
        <v>0.31775700934579437</v>
      </c>
      <c r="D41" s="20">
        <v>0.59813084112149528</v>
      </c>
      <c r="E41" s="20">
        <v>1</v>
      </c>
    </row>
    <row r="42" spans="1:5" x14ac:dyDescent="0.25">
      <c r="A42" s="15" t="s">
        <v>8375</v>
      </c>
      <c r="B42" s="20">
        <v>6.7357512953367879E-2</v>
      </c>
      <c r="C42" s="20">
        <v>0.32642487046632124</v>
      </c>
      <c r="D42" s="20">
        <v>0.60621761658031093</v>
      </c>
      <c r="E42" s="20">
        <v>1</v>
      </c>
    </row>
    <row r="43" spans="1:5" x14ac:dyDescent="0.25">
      <c r="A43" s="15" t="s">
        <v>8376</v>
      </c>
      <c r="B43" s="20">
        <v>7.0129870129870125E-2</v>
      </c>
      <c r="C43" s="20">
        <v>0.38181818181818183</v>
      </c>
      <c r="D43" s="20">
        <v>0.54805194805194801</v>
      </c>
      <c r="E43" s="20">
        <v>1</v>
      </c>
    </row>
    <row r="44" spans="1:5" x14ac:dyDescent="0.25">
      <c r="A44" s="15" t="s">
        <v>8377</v>
      </c>
      <c r="B44" s="20">
        <v>0.1111111111111111</v>
      </c>
      <c r="C44" s="20">
        <v>0.38759689922480622</v>
      </c>
      <c r="D44" s="20">
        <v>0.50129198966408273</v>
      </c>
      <c r="E44" s="20">
        <v>1</v>
      </c>
    </row>
    <row r="45" spans="1:5" x14ac:dyDescent="0.25">
      <c r="A45" s="15" t="s">
        <v>8366</v>
      </c>
      <c r="B45" s="20">
        <v>9.90990990990991E-2</v>
      </c>
      <c r="C45" s="20">
        <v>0.40240240240240238</v>
      </c>
      <c r="D45" s="20">
        <v>0.49849849849849848</v>
      </c>
      <c r="E45" s="20">
        <v>1</v>
      </c>
    </row>
    <row r="46" spans="1:5" x14ac:dyDescent="0.25">
      <c r="A46" s="15" t="s">
        <v>8367</v>
      </c>
      <c r="B46" s="20">
        <v>8.0536912751677847E-2</v>
      </c>
      <c r="C46" s="20">
        <v>0.4261744966442953</v>
      </c>
      <c r="D46" s="20">
        <v>0.49328859060402686</v>
      </c>
      <c r="E46" s="20">
        <v>1</v>
      </c>
    </row>
    <row r="47" spans="1:5" x14ac:dyDescent="0.25">
      <c r="A47" s="15" t="s">
        <v>8368</v>
      </c>
      <c r="B47" s="20">
        <v>5.6818181818181816E-2</v>
      </c>
      <c r="C47" s="20">
        <v>0.42329545454545453</v>
      </c>
      <c r="D47" s="20">
        <v>0.51988636363636365</v>
      </c>
      <c r="E47" s="20">
        <v>1</v>
      </c>
    </row>
    <row r="48" spans="1:5" x14ac:dyDescent="0.25">
      <c r="A48" s="15" t="s">
        <v>8369</v>
      </c>
      <c r="B48" s="20">
        <v>0.11077844311377245</v>
      </c>
      <c r="C48" s="20">
        <v>0.3413173652694611</v>
      </c>
      <c r="D48" s="20">
        <v>0.54790419161676651</v>
      </c>
      <c r="E48" s="20">
        <v>1</v>
      </c>
    </row>
    <row r="49" spans="1:5" x14ac:dyDescent="0.25">
      <c r="A49" s="15" t="s">
        <v>8370</v>
      </c>
      <c r="B49" s="20">
        <v>9.1269841269841265E-2</v>
      </c>
      <c r="C49" s="20">
        <v>0.46825396825396826</v>
      </c>
      <c r="D49" s="20">
        <v>0.44047619047619047</v>
      </c>
      <c r="E49" s="20">
        <v>1</v>
      </c>
    </row>
    <row r="50" spans="1:5" x14ac:dyDescent="0.25">
      <c r="A50" s="15" t="s">
        <v>8318</v>
      </c>
      <c r="B50" s="20">
        <v>8.5875984251968504E-2</v>
      </c>
      <c r="C50" s="20">
        <v>0.3764763779527559</v>
      </c>
      <c r="D50" s="20">
        <v>0.53764763779527558</v>
      </c>
      <c r="E50" s="20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Cat_state (2)</vt:lpstr>
      <vt:lpstr>Main_Data</vt:lpstr>
      <vt:lpstr>Goal_Data</vt:lpstr>
      <vt:lpstr>Success_Camp</vt:lpstr>
      <vt:lpstr>Failed_camp</vt:lpstr>
      <vt:lpstr>Cat_state</vt:lpstr>
      <vt:lpstr>SubCat_State</vt:lpstr>
      <vt:lpstr>Month_state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Nima Karimi</cp:lastModifiedBy>
  <dcterms:created xsi:type="dcterms:W3CDTF">2017-04-20T15:17:24Z</dcterms:created>
  <dcterms:modified xsi:type="dcterms:W3CDTF">2020-06-11T10:08:36Z</dcterms:modified>
</cp:coreProperties>
</file>