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zan\Downloads\drive-download-20200128T200520Z-001\"/>
    </mc:Choice>
  </mc:AlternateContent>
  <xr:revisionPtr revIDLastSave="0" documentId="13_ncr:1_{B0D646D8-7955-42F3-8B0F-E344A2DE4F86}" xr6:coauthVersionLast="44" xr6:coauthVersionMax="45" xr10:uidLastSave="{00000000-0000-0000-0000-000000000000}"/>
  <bookViews>
    <workbookView xWindow="28680" yWindow="-120" windowWidth="19440" windowHeight="15000" firstSheet="1" activeTab="3" xr2:uid="{00000000-000D-0000-FFFF-FFFF00000000}"/>
  </bookViews>
  <sheets>
    <sheet name="Summary Sheet - Housing" sheetId="1" r:id="rId1"/>
    <sheet name="Cost Calculations" sheetId="2" r:id="rId2"/>
    <sheet name="Variables" sheetId="3" r:id="rId3"/>
    <sheet name="Population, Households and Hous" sheetId="4" r:id="rId4"/>
  </sheets>
  <definedNames>
    <definedName name="_xlnm._FilterDatabase" localSheetId="1" hidden="1">'Cost Calculations'!$A$3:$AA$243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ipuI29qpp/Pl1NB4FrwwyK+XrMTw=="/>
    </ext>
  </extLst>
</workbook>
</file>

<file path=xl/calcChain.xml><?xml version="1.0" encoding="utf-8"?>
<calcChain xmlns="http://schemas.openxmlformats.org/spreadsheetml/2006/main">
  <c r="P244" i="2" l="1"/>
  <c r="F4" i="1" l="1"/>
  <c r="F5" i="1"/>
  <c r="F3" i="1"/>
  <c r="H5" i="1" l="1"/>
  <c r="H4" i="1"/>
  <c r="H3" i="1"/>
  <c r="G4" i="1"/>
  <c r="G5" i="1"/>
  <c r="G3" i="1"/>
  <c r="D5" i="2" l="1"/>
  <c r="D6" i="2"/>
  <c r="D7" i="2"/>
  <c r="D8" i="2"/>
  <c r="E8" i="2" s="1"/>
  <c r="D9" i="2"/>
  <c r="D10" i="2"/>
  <c r="D11" i="2"/>
  <c r="D12" i="2"/>
  <c r="E12" i="2" s="1"/>
  <c r="D13" i="2"/>
  <c r="D14" i="2"/>
  <c r="D15" i="2"/>
  <c r="D16" i="2"/>
  <c r="E16" i="2" s="1"/>
  <c r="D17" i="2"/>
  <c r="D18" i="2"/>
  <c r="D19" i="2"/>
  <c r="D20" i="2"/>
  <c r="E20" i="2" s="1"/>
  <c r="D21" i="2"/>
  <c r="D22" i="2"/>
  <c r="D23" i="2"/>
  <c r="D24" i="2"/>
  <c r="E24" i="2" s="1"/>
  <c r="D25" i="2"/>
  <c r="D26" i="2"/>
  <c r="D27" i="2"/>
  <c r="D28" i="2"/>
  <c r="E28" i="2" s="1"/>
  <c r="D29" i="2"/>
  <c r="D30" i="2"/>
  <c r="D31" i="2"/>
  <c r="D32" i="2"/>
  <c r="E32" i="2" s="1"/>
  <c r="D33" i="2"/>
  <c r="D34" i="2"/>
  <c r="D35" i="2"/>
  <c r="D36" i="2"/>
  <c r="E36" i="2" s="1"/>
  <c r="D37" i="2"/>
  <c r="D38" i="2"/>
  <c r="D39" i="2"/>
  <c r="D40" i="2"/>
  <c r="E40" i="2" s="1"/>
  <c r="D41" i="2"/>
  <c r="D42" i="2"/>
  <c r="D43" i="2"/>
  <c r="D44" i="2"/>
  <c r="E44" i="2" s="1"/>
  <c r="D45" i="2"/>
  <c r="D46" i="2"/>
  <c r="D47" i="2"/>
  <c r="D48" i="2"/>
  <c r="E48" i="2" s="1"/>
  <c r="D49" i="2"/>
  <c r="D50" i="2"/>
  <c r="D51" i="2"/>
  <c r="D52" i="2"/>
  <c r="E52" i="2" s="1"/>
  <c r="D53" i="2"/>
  <c r="D54" i="2"/>
  <c r="D55" i="2"/>
  <c r="D56" i="2"/>
  <c r="E56" i="2" s="1"/>
  <c r="D57" i="2"/>
  <c r="D58" i="2"/>
  <c r="D59" i="2"/>
  <c r="D60" i="2"/>
  <c r="E60" i="2" s="1"/>
  <c r="D61" i="2"/>
  <c r="D62" i="2"/>
  <c r="D63" i="2"/>
  <c r="D64" i="2"/>
  <c r="E64" i="2" s="1"/>
  <c r="D65" i="2"/>
  <c r="D66" i="2"/>
  <c r="D67" i="2"/>
  <c r="D68" i="2"/>
  <c r="E68" i="2" s="1"/>
  <c r="D69" i="2"/>
  <c r="D70" i="2"/>
  <c r="D71" i="2"/>
  <c r="D72" i="2"/>
  <c r="E72" i="2" s="1"/>
  <c r="D73" i="2"/>
  <c r="D74" i="2"/>
  <c r="D75" i="2"/>
  <c r="D76" i="2"/>
  <c r="E76" i="2" s="1"/>
  <c r="D77" i="2"/>
  <c r="D78" i="2"/>
  <c r="D79" i="2"/>
  <c r="D80" i="2"/>
  <c r="E80" i="2" s="1"/>
  <c r="D81" i="2"/>
  <c r="D82" i="2"/>
  <c r="D83" i="2"/>
  <c r="D84" i="2"/>
  <c r="E84" i="2" s="1"/>
  <c r="D85" i="2"/>
  <c r="D86" i="2"/>
  <c r="D87" i="2"/>
  <c r="D88" i="2"/>
  <c r="E88" i="2" s="1"/>
  <c r="D89" i="2"/>
  <c r="D90" i="2"/>
  <c r="D91" i="2"/>
  <c r="D92" i="2"/>
  <c r="E92" i="2" s="1"/>
  <c r="D93" i="2"/>
  <c r="D94" i="2"/>
  <c r="D95" i="2"/>
  <c r="D96" i="2"/>
  <c r="E96" i="2" s="1"/>
  <c r="D97" i="2"/>
  <c r="D98" i="2"/>
  <c r="D99" i="2"/>
  <c r="D100" i="2"/>
  <c r="E100" i="2" s="1"/>
  <c r="D101" i="2"/>
  <c r="D102" i="2"/>
  <c r="D103" i="2"/>
  <c r="D104" i="2"/>
  <c r="E104" i="2" s="1"/>
  <c r="D105" i="2"/>
  <c r="D106" i="2"/>
  <c r="D107" i="2"/>
  <c r="D108" i="2"/>
  <c r="E108" i="2" s="1"/>
  <c r="D109" i="2"/>
  <c r="D110" i="2"/>
  <c r="D111" i="2"/>
  <c r="D112" i="2"/>
  <c r="E112" i="2" s="1"/>
  <c r="D113" i="2"/>
  <c r="D114" i="2"/>
  <c r="D115" i="2"/>
  <c r="D116" i="2"/>
  <c r="E116" i="2" s="1"/>
  <c r="D117" i="2"/>
  <c r="D118" i="2"/>
  <c r="D119" i="2"/>
  <c r="D120" i="2"/>
  <c r="E120" i="2" s="1"/>
  <c r="D121" i="2"/>
  <c r="D122" i="2"/>
  <c r="D123" i="2"/>
  <c r="D124" i="2"/>
  <c r="E124" i="2" s="1"/>
  <c r="D125" i="2"/>
  <c r="D126" i="2"/>
  <c r="D127" i="2"/>
  <c r="D128" i="2"/>
  <c r="E128" i="2" s="1"/>
  <c r="D129" i="2"/>
  <c r="D130" i="2"/>
  <c r="D131" i="2"/>
  <c r="D132" i="2"/>
  <c r="E132" i="2" s="1"/>
  <c r="D133" i="2"/>
  <c r="D134" i="2"/>
  <c r="D135" i="2"/>
  <c r="D136" i="2"/>
  <c r="E136" i="2" s="1"/>
  <c r="D137" i="2"/>
  <c r="D138" i="2"/>
  <c r="D139" i="2"/>
  <c r="D140" i="2"/>
  <c r="E140" i="2" s="1"/>
  <c r="D141" i="2"/>
  <c r="D142" i="2"/>
  <c r="D143" i="2"/>
  <c r="D144" i="2"/>
  <c r="E144" i="2" s="1"/>
  <c r="D145" i="2"/>
  <c r="D146" i="2"/>
  <c r="D147" i="2"/>
  <c r="D148" i="2"/>
  <c r="E148" i="2" s="1"/>
  <c r="D149" i="2"/>
  <c r="D150" i="2"/>
  <c r="D151" i="2"/>
  <c r="D152" i="2"/>
  <c r="E152" i="2" s="1"/>
  <c r="D153" i="2"/>
  <c r="D154" i="2"/>
  <c r="D155" i="2"/>
  <c r="D156" i="2"/>
  <c r="E156" i="2" s="1"/>
  <c r="D157" i="2"/>
  <c r="D158" i="2"/>
  <c r="D159" i="2"/>
  <c r="D160" i="2"/>
  <c r="E160" i="2" s="1"/>
  <c r="D161" i="2"/>
  <c r="D162" i="2"/>
  <c r="D163" i="2"/>
  <c r="D164" i="2"/>
  <c r="E164" i="2" s="1"/>
  <c r="D165" i="2"/>
  <c r="D166" i="2"/>
  <c r="D167" i="2"/>
  <c r="E167" i="2" s="1"/>
  <c r="D168" i="2"/>
  <c r="E168" i="2" s="1"/>
  <c r="D169" i="2"/>
  <c r="D170" i="2"/>
  <c r="D171" i="2"/>
  <c r="E171" i="2" s="1"/>
  <c r="D172" i="2"/>
  <c r="E172" i="2" s="1"/>
  <c r="D173" i="2"/>
  <c r="D174" i="2"/>
  <c r="D175" i="2"/>
  <c r="E175" i="2" s="1"/>
  <c r="D176" i="2"/>
  <c r="E176" i="2" s="1"/>
  <c r="D177" i="2"/>
  <c r="D178" i="2"/>
  <c r="D179" i="2"/>
  <c r="E179" i="2" s="1"/>
  <c r="D180" i="2"/>
  <c r="E180" i="2" s="1"/>
  <c r="D181" i="2"/>
  <c r="D182" i="2"/>
  <c r="D183" i="2"/>
  <c r="E183" i="2" s="1"/>
  <c r="D184" i="2"/>
  <c r="E184" i="2" s="1"/>
  <c r="D185" i="2"/>
  <c r="D186" i="2"/>
  <c r="D187" i="2"/>
  <c r="E187" i="2" s="1"/>
  <c r="D188" i="2"/>
  <c r="E188" i="2" s="1"/>
  <c r="D189" i="2"/>
  <c r="D190" i="2"/>
  <c r="D191" i="2"/>
  <c r="E191" i="2" s="1"/>
  <c r="D192" i="2"/>
  <c r="E192" i="2" s="1"/>
  <c r="D193" i="2"/>
  <c r="D194" i="2"/>
  <c r="D195" i="2"/>
  <c r="E195" i="2" s="1"/>
  <c r="D196" i="2"/>
  <c r="E196" i="2" s="1"/>
  <c r="D197" i="2"/>
  <c r="D198" i="2"/>
  <c r="D199" i="2"/>
  <c r="E199" i="2" s="1"/>
  <c r="D200" i="2"/>
  <c r="E200" i="2" s="1"/>
  <c r="D201" i="2"/>
  <c r="D202" i="2"/>
  <c r="D203" i="2"/>
  <c r="E203" i="2" s="1"/>
  <c r="D204" i="2"/>
  <c r="E204" i="2" s="1"/>
  <c r="D205" i="2"/>
  <c r="D206" i="2"/>
  <c r="D207" i="2"/>
  <c r="E207" i="2" s="1"/>
  <c r="D208" i="2"/>
  <c r="E208" i="2" s="1"/>
  <c r="D209" i="2"/>
  <c r="D210" i="2"/>
  <c r="D211" i="2"/>
  <c r="E211" i="2" s="1"/>
  <c r="D212" i="2"/>
  <c r="E212" i="2" s="1"/>
  <c r="D213" i="2"/>
  <c r="D214" i="2"/>
  <c r="D215" i="2"/>
  <c r="E215" i="2" s="1"/>
  <c r="D216" i="2"/>
  <c r="E216" i="2" s="1"/>
  <c r="D217" i="2"/>
  <c r="D218" i="2"/>
  <c r="D219" i="2"/>
  <c r="E219" i="2" s="1"/>
  <c r="D220" i="2"/>
  <c r="E220" i="2" s="1"/>
  <c r="D221" i="2"/>
  <c r="D222" i="2"/>
  <c r="D223" i="2"/>
  <c r="E223" i="2" s="1"/>
  <c r="D224" i="2"/>
  <c r="E224" i="2" s="1"/>
  <c r="D225" i="2"/>
  <c r="D226" i="2"/>
  <c r="D227" i="2"/>
  <c r="E227" i="2" s="1"/>
  <c r="D228" i="2"/>
  <c r="E228" i="2" s="1"/>
  <c r="D229" i="2"/>
  <c r="D230" i="2"/>
  <c r="D231" i="2"/>
  <c r="E231" i="2" s="1"/>
  <c r="D232" i="2"/>
  <c r="E232" i="2" s="1"/>
  <c r="D233" i="2"/>
  <c r="D234" i="2"/>
  <c r="D235" i="2"/>
  <c r="E235" i="2" s="1"/>
  <c r="D236" i="2"/>
  <c r="E236" i="2" s="1"/>
  <c r="D237" i="2"/>
  <c r="D238" i="2"/>
  <c r="D239" i="2"/>
  <c r="E239" i="2" s="1"/>
  <c r="D240" i="2"/>
  <c r="E240" i="2" s="1"/>
  <c r="D241" i="2"/>
  <c r="D242" i="2"/>
  <c r="D243" i="2"/>
  <c r="E243" i="2" s="1"/>
  <c r="D4" i="2"/>
  <c r="G4" i="2" s="1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4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E5" i="2"/>
  <c r="E6" i="2"/>
  <c r="E7" i="2"/>
  <c r="E9" i="2"/>
  <c r="E10" i="2"/>
  <c r="E11" i="2"/>
  <c r="E13" i="2"/>
  <c r="E14" i="2"/>
  <c r="E15" i="2"/>
  <c r="E17" i="2"/>
  <c r="E18" i="2"/>
  <c r="E19" i="2"/>
  <c r="E21" i="2"/>
  <c r="E22" i="2"/>
  <c r="E23" i="2"/>
  <c r="E25" i="2"/>
  <c r="E26" i="2"/>
  <c r="E27" i="2"/>
  <c r="E29" i="2"/>
  <c r="E30" i="2"/>
  <c r="E31" i="2"/>
  <c r="E33" i="2"/>
  <c r="E34" i="2"/>
  <c r="E35" i="2"/>
  <c r="E37" i="2"/>
  <c r="E38" i="2"/>
  <c r="E39" i="2"/>
  <c r="E41" i="2"/>
  <c r="E42" i="2"/>
  <c r="E43" i="2"/>
  <c r="E45" i="2"/>
  <c r="E46" i="2"/>
  <c r="E47" i="2"/>
  <c r="E49" i="2"/>
  <c r="E50" i="2"/>
  <c r="E51" i="2"/>
  <c r="E53" i="2"/>
  <c r="E54" i="2"/>
  <c r="E55" i="2"/>
  <c r="E57" i="2"/>
  <c r="E58" i="2"/>
  <c r="E59" i="2"/>
  <c r="E61" i="2"/>
  <c r="E62" i="2"/>
  <c r="E63" i="2"/>
  <c r="E65" i="2"/>
  <c r="E66" i="2"/>
  <c r="E67" i="2"/>
  <c r="E69" i="2"/>
  <c r="E70" i="2"/>
  <c r="E71" i="2"/>
  <c r="E73" i="2"/>
  <c r="E74" i="2"/>
  <c r="E75" i="2"/>
  <c r="E77" i="2"/>
  <c r="E78" i="2"/>
  <c r="E79" i="2"/>
  <c r="E81" i="2"/>
  <c r="E82" i="2"/>
  <c r="E83" i="2"/>
  <c r="E85" i="2"/>
  <c r="E86" i="2"/>
  <c r="E87" i="2"/>
  <c r="E89" i="2"/>
  <c r="E90" i="2"/>
  <c r="E91" i="2"/>
  <c r="E93" i="2"/>
  <c r="E94" i="2"/>
  <c r="E95" i="2"/>
  <c r="E97" i="2"/>
  <c r="E98" i="2"/>
  <c r="E99" i="2"/>
  <c r="E101" i="2"/>
  <c r="E102" i="2"/>
  <c r="E103" i="2"/>
  <c r="E105" i="2"/>
  <c r="E106" i="2"/>
  <c r="E107" i="2"/>
  <c r="E109" i="2"/>
  <c r="E110" i="2"/>
  <c r="E111" i="2"/>
  <c r="E113" i="2"/>
  <c r="E114" i="2"/>
  <c r="E115" i="2"/>
  <c r="E117" i="2"/>
  <c r="E118" i="2"/>
  <c r="E119" i="2"/>
  <c r="E121" i="2"/>
  <c r="E122" i="2"/>
  <c r="E123" i="2"/>
  <c r="E125" i="2"/>
  <c r="E126" i="2"/>
  <c r="E127" i="2"/>
  <c r="E129" i="2"/>
  <c r="E130" i="2"/>
  <c r="E131" i="2"/>
  <c r="E133" i="2"/>
  <c r="E134" i="2"/>
  <c r="E135" i="2"/>
  <c r="E137" i="2"/>
  <c r="E138" i="2"/>
  <c r="E139" i="2"/>
  <c r="E141" i="2"/>
  <c r="E142" i="2"/>
  <c r="E143" i="2"/>
  <c r="E145" i="2"/>
  <c r="E146" i="2"/>
  <c r="E147" i="2"/>
  <c r="E149" i="2"/>
  <c r="E150" i="2"/>
  <c r="E151" i="2"/>
  <c r="E153" i="2"/>
  <c r="E154" i="2"/>
  <c r="E155" i="2"/>
  <c r="E157" i="2"/>
  <c r="E158" i="2"/>
  <c r="E159" i="2"/>
  <c r="E161" i="2"/>
  <c r="E162" i="2"/>
  <c r="E163" i="2"/>
  <c r="E165" i="2"/>
  <c r="E166" i="2"/>
  <c r="E169" i="2"/>
  <c r="E170" i="2"/>
  <c r="E173" i="2"/>
  <c r="E174" i="2"/>
  <c r="E177" i="2"/>
  <c r="E178" i="2"/>
  <c r="E181" i="2"/>
  <c r="E182" i="2"/>
  <c r="E185" i="2"/>
  <c r="E186" i="2"/>
  <c r="E189" i="2"/>
  <c r="E190" i="2"/>
  <c r="E193" i="2"/>
  <c r="E194" i="2"/>
  <c r="E197" i="2"/>
  <c r="E198" i="2"/>
  <c r="E201" i="2"/>
  <c r="E202" i="2"/>
  <c r="E205" i="2"/>
  <c r="E206" i="2"/>
  <c r="E209" i="2"/>
  <c r="E210" i="2"/>
  <c r="E213" i="2"/>
  <c r="E214" i="2"/>
  <c r="E217" i="2"/>
  <c r="E218" i="2"/>
  <c r="E221" i="2"/>
  <c r="E222" i="2"/>
  <c r="E225" i="2"/>
  <c r="E226" i="2"/>
  <c r="E229" i="2"/>
  <c r="E230" i="2"/>
  <c r="E233" i="2"/>
  <c r="E234" i="2"/>
  <c r="E237" i="2"/>
  <c r="E238" i="2"/>
  <c r="E241" i="2"/>
  <c r="E242" i="2"/>
  <c r="E4" i="2" l="1"/>
  <c r="H22" i="4"/>
  <c r="H21" i="4"/>
  <c r="H20" i="4"/>
  <c r="H19" i="4"/>
  <c r="H18" i="4"/>
  <c r="H17" i="4"/>
  <c r="H16" i="4"/>
  <c r="H15" i="4"/>
  <c r="H14" i="4"/>
  <c r="I15" i="2" s="1"/>
  <c r="H13" i="4"/>
  <c r="H12" i="4"/>
  <c r="H11" i="4"/>
  <c r="H10" i="4"/>
  <c r="H9" i="4"/>
  <c r="H8" i="4"/>
  <c r="H7" i="4"/>
  <c r="H6" i="4"/>
  <c r="H5" i="4"/>
  <c r="H4" i="4"/>
  <c r="H3" i="4"/>
  <c r="G139" i="2"/>
  <c r="G57" i="2"/>
  <c r="K53" i="2"/>
  <c r="K49" i="2"/>
  <c r="E9" i="3"/>
  <c r="E7" i="3"/>
  <c r="G143" i="2"/>
  <c r="P143" i="2" s="1"/>
  <c r="G142" i="2"/>
  <c r="K141" i="2"/>
  <c r="G141" i="2"/>
  <c r="P141" i="2" s="1"/>
  <c r="G137" i="2"/>
  <c r="P137" i="2" s="1"/>
  <c r="G136" i="2"/>
  <c r="P136" i="2" s="1"/>
  <c r="G134" i="2"/>
  <c r="P134" i="2" s="1"/>
  <c r="K133" i="2"/>
  <c r="G133" i="2"/>
  <c r="P133" i="2" s="1"/>
  <c r="G130" i="2"/>
  <c r="K129" i="2"/>
  <c r="G129" i="2"/>
  <c r="P129" i="2" s="1"/>
  <c r="G127" i="2"/>
  <c r="P127" i="2" s="1"/>
  <c r="G126" i="2"/>
  <c r="K125" i="2"/>
  <c r="G125" i="2"/>
  <c r="P125" i="2" s="1"/>
  <c r="G123" i="2"/>
  <c r="P123" i="2" s="1"/>
  <c r="G122" i="2"/>
  <c r="K121" i="2"/>
  <c r="G121" i="2"/>
  <c r="P121" i="2" s="1"/>
  <c r="G120" i="2"/>
  <c r="P120" i="2" s="1"/>
  <c r="G119" i="2"/>
  <c r="P119" i="2" s="1"/>
  <c r="G118" i="2"/>
  <c r="P118" i="2" s="1"/>
  <c r="K117" i="2"/>
  <c r="G117" i="2"/>
  <c r="P117" i="2" s="1"/>
  <c r="G116" i="2"/>
  <c r="K115" i="2"/>
  <c r="G115" i="2"/>
  <c r="K114" i="2"/>
  <c r="K113" i="2"/>
  <c r="G113" i="2"/>
  <c r="P113" i="2" s="1"/>
  <c r="G112" i="2"/>
  <c r="P112" i="2" s="1"/>
  <c r="K111" i="2"/>
  <c r="G111" i="2"/>
  <c r="P111" i="2" s="1"/>
  <c r="K110" i="2"/>
  <c r="G110" i="2"/>
  <c r="K109" i="2"/>
  <c r="G109" i="2"/>
  <c r="P109" i="2" s="1"/>
  <c r="G108" i="2"/>
  <c r="P108" i="2" s="1"/>
  <c r="G107" i="2"/>
  <c r="P107" i="2" s="1"/>
  <c r="K106" i="2"/>
  <c r="G106" i="2"/>
  <c r="P106" i="2" s="1"/>
  <c r="K105" i="2"/>
  <c r="G105" i="2"/>
  <c r="P105" i="2" s="1"/>
  <c r="K104" i="2"/>
  <c r="G103" i="2"/>
  <c r="G102" i="2"/>
  <c r="K101" i="2"/>
  <c r="G101" i="2"/>
  <c r="P101" i="2" s="1"/>
  <c r="K99" i="2"/>
  <c r="G99" i="2"/>
  <c r="K98" i="2"/>
  <c r="K97" i="2"/>
  <c r="G97" i="2"/>
  <c r="P97" i="2" s="1"/>
  <c r="G96" i="2"/>
  <c r="G95" i="2"/>
  <c r="P95" i="2" s="1"/>
  <c r="K94" i="2"/>
  <c r="G94" i="2"/>
  <c r="K93" i="2"/>
  <c r="G93" i="2"/>
  <c r="P93" i="2" s="1"/>
  <c r="K92" i="2"/>
  <c r="G91" i="2"/>
  <c r="G90" i="2"/>
  <c r="K89" i="2"/>
  <c r="G89" i="2"/>
  <c r="P89" i="2" s="1"/>
  <c r="K88" i="2"/>
  <c r="G87" i="2"/>
  <c r="P87" i="2" s="1"/>
  <c r="G86" i="2"/>
  <c r="P86" i="2" s="1"/>
  <c r="K86" i="2"/>
  <c r="K85" i="2"/>
  <c r="G85" i="2"/>
  <c r="P85" i="2" s="1"/>
  <c r="G84" i="2"/>
  <c r="P84" i="2" s="1"/>
  <c r="K83" i="2"/>
  <c r="G83" i="2"/>
  <c r="K82" i="2"/>
  <c r="K81" i="2"/>
  <c r="G81" i="2"/>
  <c r="P81" i="2" s="1"/>
  <c r="G80" i="2"/>
  <c r="P80" i="2" s="1"/>
  <c r="G79" i="2"/>
  <c r="P79" i="2" s="1"/>
  <c r="K78" i="2"/>
  <c r="G78" i="2"/>
  <c r="K77" i="2"/>
  <c r="G77" i="2"/>
  <c r="P77" i="2" s="1"/>
  <c r="G76" i="2"/>
  <c r="K76" i="2"/>
  <c r="G75" i="2"/>
  <c r="P75" i="2" s="1"/>
  <c r="G74" i="2"/>
  <c r="P74" i="2" s="1"/>
  <c r="K73" i="2"/>
  <c r="G73" i="2"/>
  <c r="P73" i="2" s="1"/>
  <c r="G71" i="2"/>
  <c r="P71" i="2" s="1"/>
  <c r="K90" i="2"/>
  <c r="G69" i="2"/>
  <c r="P69" i="2" s="1"/>
  <c r="K67" i="2"/>
  <c r="G67" i="2"/>
  <c r="P67" i="2" s="1"/>
  <c r="K66" i="2"/>
  <c r="K65" i="2"/>
  <c r="G65" i="2"/>
  <c r="P65" i="2" s="1"/>
  <c r="G64" i="2"/>
  <c r="G63" i="2"/>
  <c r="P63" i="2" s="1"/>
  <c r="K62" i="2"/>
  <c r="G62" i="2"/>
  <c r="K61" i="2"/>
  <c r="G61" i="2"/>
  <c r="P61" i="2" s="1"/>
  <c r="K60" i="2"/>
  <c r="G59" i="2"/>
  <c r="G58" i="2"/>
  <c r="K57" i="2"/>
  <c r="G55" i="2"/>
  <c r="P55" i="2" s="1"/>
  <c r="K54" i="2"/>
  <c r="G53" i="2"/>
  <c r="P53" i="2" s="1"/>
  <c r="G52" i="2"/>
  <c r="P52" i="2" s="1"/>
  <c r="K52" i="2"/>
  <c r="G51" i="2"/>
  <c r="P51" i="2" s="1"/>
  <c r="K51" i="2"/>
  <c r="G50" i="2"/>
  <c r="G49" i="2"/>
  <c r="G48" i="2"/>
  <c r="P48" i="2" s="1"/>
  <c r="K48" i="2"/>
  <c r="G47" i="2"/>
  <c r="K46" i="2"/>
  <c r="G45" i="2"/>
  <c r="P45" i="2" s="1"/>
  <c r="K44" i="2"/>
  <c r="G44" i="2"/>
  <c r="G43" i="2"/>
  <c r="K63" i="2"/>
  <c r="G42" i="2"/>
  <c r="G41" i="2"/>
  <c r="P41" i="2" s="1"/>
  <c r="G40" i="2"/>
  <c r="G39" i="2"/>
  <c r="K38" i="2"/>
  <c r="G37" i="2"/>
  <c r="P37" i="2" s="1"/>
  <c r="G36" i="2"/>
  <c r="K55" i="2"/>
  <c r="G34" i="2"/>
  <c r="P34" i="2" s="1"/>
  <c r="K33" i="2"/>
  <c r="G33" i="2"/>
  <c r="P33" i="2" s="1"/>
  <c r="G32" i="2"/>
  <c r="P32" i="2" s="1"/>
  <c r="K32" i="2"/>
  <c r="K31" i="2"/>
  <c r="G31" i="2"/>
  <c r="K50" i="2"/>
  <c r="G29" i="2"/>
  <c r="P29" i="2" s="1"/>
  <c r="G28" i="2"/>
  <c r="K27" i="2"/>
  <c r="G26" i="2"/>
  <c r="G25" i="2"/>
  <c r="G24" i="2"/>
  <c r="P24" i="2" s="1"/>
  <c r="I23" i="2"/>
  <c r="G23" i="2"/>
  <c r="G22" i="2"/>
  <c r="G21" i="2"/>
  <c r="G20" i="2"/>
  <c r="I19" i="2"/>
  <c r="K39" i="2"/>
  <c r="G18" i="2"/>
  <c r="G17" i="2"/>
  <c r="G16" i="2"/>
  <c r="G15" i="2"/>
  <c r="K34" i="2"/>
  <c r="G13" i="2"/>
  <c r="G12" i="2"/>
  <c r="I11" i="2"/>
  <c r="G11" i="2"/>
  <c r="G10" i="2"/>
  <c r="K29" i="2"/>
  <c r="K28" i="2"/>
  <c r="I7" i="2"/>
  <c r="G7" i="2"/>
  <c r="G6" i="2"/>
  <c r="G5" i="2"/>
  <c r="I4" i="2" l="1"/>
  <c r="J4" i="2" s="1"/>
  <c r="I8" i="2"/>
  <c r="I12" i="2"/>
  <c r="J12" i="2" s="1"/>
  <c r="I16" i="2"/>
  <c r="J16" i="2" s="1"/>
  <c r="I20" i="2"/>
  <c r="I5" i="2"/>
  <c r="J5" i="2" s="1"/>
  <c r="M5" i="2" s="1"/>
  <c r="I9" i="2"/>
  <c r="I13" i="2"/>
  <c r="J13" i="2" s="1"/>
  <c r="I17" i="2"/>
  <c r="I21" i="2"/>
  <c r="J21" i="2" s="1"/>
  <c r="I6" i="2"/>
  <c r="J6" i="2" s="1"/>
  <c r="I10" i="2"/>
  <c r="J10" i="2" s="1"/>
  <c r="I14" i="2"/>
  <c r="I18" i="2"/>
  <c r="J18" i="2" s="1"/>
  <c r="I22" i="2"/>
  <c r="J22" i="2" s="1"/>
  <c r="J103" i="2"/>
  <c r="J79" i="2"/>
  <c r="J116" i="2"/>
  <c r="P21" i="2"/>
  <c r="J111" i="2"/>
  <c r="J136" i="2"/>
  <c r="J99" i="2"/>
  <c r="J115" i="2"/>
  <c r="J91" i="2"/>
  <c r="P116" i="2"/>
  <c r="J73" i="2"/>
  <c r="P99" i="2"/>
  <c r="J52" i="2"/>
  <c r="P115" i="2"/>
  <c r="J40" i="2"/>
  <c r="J43" i="2"/>
  <c r="P40" i="2"/>
  <c r="P43" i="2"/>
  <c r="J63" i="2"/>
  <c r="J83" i="2"/>
  <c r="J69" i="2"/>
  <c r="J96" i="2"/>
  <c r="J41" i="2"/>
  <c r="J84" i="2"/>
  <c r="P76" i="2"/>
  <c r="P83" i="2"/>
  <c r="P103" i="2"/>
  <c r="J125" i="2"/>
  <c r="J129" i="2"/>
  <c r="M129" i="2" s="1"/>
  <c r="P23" i="2"/>
  <c r="J23" i="2"/>
  <c r="P4" i="2"/>
  <c r="P16" i="2"/>
  <c r="P20" i="2"/>
  <c r="J20" i="2"/>
  <c r="J110" i="2"/>
  <c r="P110" i="2"/>
  <c r="P28" i="2"/>
  <c r="J37" i="2"/>
  <c r="P50" i="2"/>
  <c r="J31" i="2"/>
  <c r="P31" i="2"/>
  <c r="P15" i="2"/>
  <c r="J15" i="2"/>
  <c r="P5" i="2"/>
  <c r="P13" i="2"/>
  <c r="P17" i="2"/>
  <c r="J17" i="2"/>
  <c r="J24" i="2"/>
  <c r="P47" i="2"/>
  <c r="P36" i="2"/>
  <c r="J36" i="2"/>
  <c r="P6" i="2"/>
  <c r="P10" i="2"/>
  <c r="P18" i="2"/>
  <c r="J25" i="2"/>
  <c r="J59" i="2"/>
  <c r="P39" i="2"/>
  <c r="J62" i="2"/>
  <c r="P62" i="2"/>
  <c r="P122" i="2"/>
  <c r="J122" i="2"/>
  <c r="G131" i="2"/>
  <c r="K131" i="2"/>
  <c r="P57" i="2"/>
  <c r="J57" i="2"/>
  <c r="J77" i="2"/>
  <c r="J78" i="2"/>
  <c r="P78" i="2"/>
  <c r="P22" i="2"/>
  <c r="P7" i="2"/>
  <c r="J7" i="2"/>
  <c r="P11" i="2"/>
  <c r="J11" i="2"/>
  <c r="J67" i="2"/>
  <c r="J94" i="2"/>
  <c r="P94" i="2"/>
  <c r="P102" i="2"/>
  <c r="P12" i="2"/>
  <c r="J64" i="2"/>
  <c r="J44" i="2"/>
  <c r="M44" i="2" s="1"/>
  <c r="P44" i="2"/>
  <c r="G27" i="2"/>
  <c r="J101" i="2"/>
  <c r="P126" i="2"/>
  <c r="J126" i="2"/>
  <c r="K24" i="2"/>
  <c r="P25" i="2"/>
  <c r="G30" i="2"/>
  <c r="J50" i="2" s="1"/>
  <c r="K37" i="2"/>
  <c r="K40" i="2"/>
  <c r="G46" i="2"/>
  <c r="J49" i="2"/>
  <c r="M49" i="2" s="1"/>
  <c r="G54" i="2"/>
  <c r="J74" i="2" s="1"/>
  <c r="K56" i="2"/>
  <c r="K59" i="2"/>
  <c r="G66" i="2"/>
  <c r="J86" i="2" s="1"/>
  <c r="K68" i="2"/>
  <c r="K69" i="2"/>
  <c r="J71" i="2"/>
  <c r="J81" i="2"/>
  <c r="M81" i="2" s="1"/>
  <c r="G88" i="2"/>
  <c r="K91" i="2"/>
  <c r="G98" i="2"/>
  <c r="J118" i="2" s="1"/>
  <c r="K100" i="2"/>
  <c r="J113" i="2"/>
  <c r="J143" i="2"/>
  <c r="J42" i="2"/>
  <c r="K47" i="2"/>
  <c r="K74" i="2"/>
  <c r="K79" i="2"/>
  <c r="K122" i="2"/>
  <c r="G9" i="2"/>
  <c r="J29" i="2" s="1"/>
  <c r="K30" i="2"/>
  <c r="J33" i="2"/>
  <c r="K43" i="2"/>
  <c r="G56" i="2"/>
  <c r="J76" i="2" s="1"/>
  <c r="P59" i="2"/>
  <c r="J61" i="2"/>
  <c r="P64" i="2"/>
  <c r="G68" i="2"/>
  <c r="K71" i="2"/>
  <c r="K80" i="2"/>
  <c r="P91" i="2"/>
  <c r="J93" i="2"/>
  <c r="P96" i="2"/>
  <c r="G100" i="2"/>
  <c r="K103" i="2"/>
  <c r="K112" i="2"/>
  <c r="J133" i="2"/>
  <c r="J137" i="2"/>
  <c r="J26" i="2"/>
  <c r="J127" i="2"/>
  <c r="G138" i="2"/>
  <c r="K138" i="2"/>
  <c r="G8" i="2"/>
  <c r="J28" i="2" s="1"/>
  <c r="K42" i="2"/>
  <c r="J45" i="2"/>
  <c r="P49" i="2"/>
  <c r="J51" i="2"/>
  <c r="G60" i="2"/>
  <c r="J80" i="2" s="1"/>
  <c r="K72" i="2"/>
  <c r="J75" i="2"/>
  <c r="J85" i="2"/>
  <c r="M85" i="2" s="1"/>
  <c r="J117" i="2"/>
  <c r="M117" i="2" s="1"/>
  <c r="J119" i="2"/>
  <c r="J123" i="2"/>
  <c r="K127" i="2"/>
  <c r="G135" i="2"/>
  <c r="K135" i="2"/>
  <c r="P139" i="2"/>
  <c r="J139" i="2"/>
  <c r="K36" i="2"/>
  <c r="J95" i="2"/>
  <c r="J105" i="2"/>
  <c r="K58" i="2"/>
  <c r="G70" i="2"/>
  <c r="J90" i="2" s="1"/>
  <c r="M90" i="2" s="1"/>
  <c r="G132" i="2"/>
  <c r="K132" i="2"/>
  <c r="G19" i="2"/>
  <c r="J39" i="2" s="1"/>
  <c r="G38" i="2"/>
  <c r="K45" i="2"/>
  <c r="J53" i="2"/>
  <c r="M53" i="2" s="1"/>
  <c r="J65" i="2"/>
  <c r="K70" i="2"/>
  <c r="G72" i="2"/>
  <c r="K75" i="2"/>
  <c r="G82" i="2"/>
  <c r="J102" i="2" s="1"/>
  <c r="K84" i="2"/>
  <c r="J87" i="2"/>
  <c r="J97" i="2"/>
  <c r="M97" i="2" s="1"/>
  <c r="K102" i="2"/>
  <c r="G104" i="2"/>
  <c r="K107" i="2"/>
  <c r="G114" i="2"/>
  <c r="K116" i="2"/>
  <c r="K119" i="2"/>
  <c r="J121" i="2"/>
  <c r="K123" i="2"/>
  <c r="G128" i="2"/>
  <c r="K128" i="2"/>
  <c r="K134" i="2"/>
  <c r="K26" i="2"/>
  <c r="J32" i="2"/>
  <c r="M32" i="2" s="1"/>
  <c r="G35" i="2"/>
  <c r="J55" i="2" s="1"/>
  <c r="J48" i="2"/>
  <c r="G92" i="2"/>
  <c r="J112" i="2" s="1"/>
  <c r="K95" i="2"/>
  <c r="J107" i="2"/>
  <c r="K25" i="2"/>
  <c r="P26" i="2"/>
  <c r="K35" i="2"/>
  <c r="P42" i="2"/>
  <c r="P58" i="2"/>
  <c r="K64" i="2"/>
  <c r="K87" i="2"/>
  <c r="P90" i="2"/>
  <c r="K96" i="2"/>
  <c r="J109" i="2"/>
  <c r="K120" i="2"/>
  <c r="G124" i="2"/>
  <c r="K124" i="2"/>
  <c r="K130" i="2"/>
  <c r="K142" i="2"/>
  <c r="K41" i="2"/>
  <c r="J89" i="2"/>
  <c r="J106" i="2"/>
  <c r="K108" i="2"/>
  <c r="K118" i="2"/>
  <c r="K126" i="2"/>
  <c r="P130" i="2"/>
  <c r="J130" i="2"/>
  <c r="K139" i="2"/>
  <c r="J142" i="2"/>
  <c r="P142" i="2"/>
  <c r="G14" i="2"/>
  <c r="K140" i="2"/>
  <c r="G140" i="2"/>
  <c r="K143" i="2"/>
  <c r="K136" i="2"/>
  <c r="K137" i="2"/>
  <c r="J141" i="2"/>
  <c r="M99" i="2" l="1"/>
  <c r="M39" i="2"/>
  <c r="M121" i="2"/>
  <c r="M4" i="2"/>
  <c r="M115" i="2"/>
  <c r="M10" i="2"/>
  <c r="M109" i="2"/>
  <c r="M105" i="2"/>
  <c r="M33" i="2"/>
  <c r="M12" i="2"/>
  <c r="M7" i="2"/>
  <c r="M17" i="2"/>
  <c r="M55" i="2"/>
  <c r="M125" i="2"/>
  <c r="M21" i="2"/>
  <c r="M106" i="2"/>
  <c r="M61" i="2"/>
  <c r="M94" i="2"/>
  <c r="M23" i="2"/>
  <c r="M63" i="2"/>
  <c r="M141" i="2"/>
  <c r="M113" i="2"/>
  <c r="M83" i="2"/>
  <c r="M13" i="2"/>
  <c r="M16" i="2"/>
  <c r="M67" i="2"/>
  <c r="M15" i="2"/>
  <c r="M110" i="2"/>
  <c r="M22" i="2"/>
  <c r="M6" i="2"/>
  <c r="M18" i="2"/>
  <c r="M133" i="2"/>
  <c r="M31" i="2"/>
  <c r="M73" i="2"/>
  <c r="M93" i="2"/>
  <c r="M89" i="2"/>
  <c r="M48" i="2"/>
  <c r="M78" i="2"/>
  <c r="M76" i="2"/>
  <c r="M29" i="2"/>
  <c r="M86" i="2"/>
  <c r="M50" i="2"/>
  <c r="M11" i="2"/>
  <c r="M77" i="2"/>
  <c r="M62" i="2"/>
  <c r="M65" i="2"/>
  <c r="M51" i="2"/>
  <c r="M28" i="2"/>
  <c r="M103" i="2"/>
  <c r="M101" i="2"/>
  <c r="M57" i="2"/>
  <c r="M20" i="2"/>
  <c r="M52" i="2"/>
  <c r="M111" i="2"/>
  <c r="M79" i="2"/>
  <c r="M116" i="2"/>
  <c r="M80" i="2"/>
  <c r="M84" i="2"/>
  <c r="M123" i="2"/>
  <c r="M136" i="2"/>
  <c r="M96" i="2"/>
  <c r="M40" i="2"/>
  <c r="M41" i="2"/>
  <c r="M91" i="2"/>
  <c r="M59" i="2"/>
  <c r="M69" i="2"/>
  <c r="M112" i="2"/>
  <c r="M26" i="2"/>
  <c r="M119" i="2"/>
  <c r="M45" i="2"/>
  <c r="M118" i="2"/>
  <c r="M74" i="2"/>
  <c r="M137" i="2"/>
  <c r="M142" i="2"/>
  <c r="M130" i="2"/>
  <c r="M71" i="2"/>
  <c r="M126" i="2"/>
  <c r="M36" i="2"/>
  <c r="M43" i="2"/>
  <c r="M42" i="2"/>
  <c r="J66" i="2"/>
  <c r="M66" i="2" s="1"/>
  <c r="P66" i="2"/>
  <c r="P27" i="2"/>
  <c r="J27" i="2"/>
  <c r="M27" i="2" s="1"/>
  <c r="M25" i="2"/>
  <c r="P14" i="2"/>
  <c r="J14" i="2"/>
  <c r="M14" i="2" s="1"/>
  <c r="J34" i="2"/>
  <c r="M34" i="2" s="1"/>
  <c r="M87" i="2"/>
  <c r="M95" i="2"/>
  <c r="J8" i="2"/>
  <c r="M8" i="2" s="1"/>
  <c r="P8" i="2"/>
  <c r="P68" i="2"/>
  <c r="J68" i="2"/>
  <c r="M68" i="2" s="1"/>
  <c r="P9" i="2"/>
  <c r="J9" i="2"/>
  <c r="M9" i="2" s="1"/>
  <c r="M122" i="2"/>
  <c r="M107" i="2"/>
  <c r="M75" i="2"/>
  <c r="J47" i="2"/>
  <c r="M47" i="2" s="1"/>
  <c r="J38" i="2"/>
  <c r="M38" i="2" s="1"/>
  <c r="P38" i="2"/>
  <c r="P88" i="2"/>
  <c r="J88" i="2"/>
  <c r="M88" i="2" s="1"/>
  <c r="J58" i="2"/>
  <c r="M58" i="2" s="1"/>
  <c r="J82" i="2"/>
  <c r="M82" i="2" s="1"/>
  <c r="P82" i="2"/>
  <c r="P19" i="2"/>
  <c r="J19" i="2"/>
  <c r="M19" i="2" s="1"/>
  <c r="P100" i="2"/>
  <c r="J100" i="2"/>
  <c r="M100" i="2" s="1"/>
  <c r="J120" i="2"/>
  <c r="M120" i="2" s="1"/>
  <c r="J54" i="2"/>
  <c r="M54" i="2" s="1"/>
  <c r="P54" i="2"/>
  <c r="M64" i="2"/>
  <c r="J108" i="2"/>
  <c r="M108" i="2" s="1"/>
  <c r="J124" i="2"/>
  <c r="M124" i="2" s="1"/>
  <c r="P124" i="2"/>
  <c r="P92" i="2"/>
  <c r="J92" i="2"/>
  <c r="M92" i="2" s="1"/>
  <c r="J114" i="2"/>
  <c r="M114" i="2" s="1"/>
  <c r="J134" i="2"/>
  <c r="M134" i="2" s="1"/>
  <c r="P114" i="2"/>
  <c r="M139" i="2"/>
  <c r="P60" i="2"/>
  <c r="J60" i="2"/>
  <c r="M60" i="2" s="1"/>
  <c r="P138" i="2"/>
  <c r="J138" i="2"/>
  <c r="M138" i="2" s="1"/>
  <c r="P140" i="2"/>
  <c r="J140" i="2"/>
  <c r="M140" i="2" s="1"/>
  <c r="J72" i="2"/>
  <c r="M72" i="2" s="1"/>
  <c r="P72" i="2"/>
  <c r="P132" i="2"/>
  <c r="J132" i="2"/>
  <c r="M132" i="2" s="1"/>
  <c r="M127" i="2"/>
  <c r="J56" i="2"/>
  <c r="M56" i="2" s="1"/>
  <c r="P56" i="2"/>
  <c r="M143" i="2"/>
  <c r="J46" i="2"/>
  <c r="M46" i="2" s="1"/>
  <c r="P46" i="2"/>
  <c r="M24" i="2"/>
  <c r="J104" i="2"/>
  <c r="M104" i="2" s="1"/>
  <c r="P104" i="2"/>
  <c r="J70" i="2"/>
  <c r="M70" i="2" s="1"/>
  <c r="P70" i="2"/>
  <c r="M37" i="2"/>
  <c r="P35" i="2"/>
  <c r="J35" i="2"/>
  <c r="M35" i="2" s="1"/>
  <c r="J128" i="2"/>
  <c r="M128" i="2" s="1"/>
  <c r="P128" i="2"/>
  <c r="P135" i="2"/>
  <c r="J135" i="2"/>
  <c r="M135" i="2" s="1"/>
  <c r="M102" i="2"/>
  <c r="J98" i="2"/>
  <c r="M98" i="2" s="1"/>
  <c r="P98" i="2"/>
  <c r="J30" i="2"/>
  <c r="M30" i="2" s="1"/>
  <c r="P30" i="2"/>
  <c r="P131" i="2"/>
  <c r="J131" i="2"/>
  <c r="M131" i="2" s="1"/>
  <c r="M245" i="2" l="1"/>
  <c r="C11" i="1" s="1"/>
  <c r="K204" i="2" l="1"/>
  <c r="G204" i="2"/>
  <c r="G226" i="2"/>
  <c r="K152" i="2"/>
  <c r="G152" i="2"/>
  <c r="K217" i="2"/>
  <c r="G217" i="2"/>
  <c r="K200" i="2"/>
  <c r="G200" i="2"/>
  <c r="K242" i="2"/>
  <c r="G242" i="2"/>
  <c r="K144" i="2"/>
  <c r="G144" i="2"/>
  <c r="K224" i="2"/>
  <c r="G224" i="2"/>
  <c r="G165" i="2"/>
  <c r="K165" i="2"/>
  <c r="G166" i="2"/>
  <c r="K166" i="2"/>
  <c r="K208" i="2"/>
  <c r="G208" i="2"/>
  <c r="K169" i="2"/>
  <c r="G169" i="2"/>
  <c r="K150" i="2"/>
  <c r="G150" i="2"/>
  <c r="K230" i="2"/>
  <c r="G230" i="2"/>
  <c r="K172" i="2"/>
  <c r="G172" i="2"/>
  <c r="K153" i="2"/>
  <c r="G153" i="2"/>
  <c r="G233" i="2"/>
  <c r="P233" i="2" s="1"/>
  <c r="K233" i="2"/>
  <c r="G194" i="2"/>
  <c r="P194" i="2" s="1"/>
  <c r="K194" i="2"/>
  <c r="K175" i="2"/>
  <c r="G175" i="2"/>
  <c r="K156" i="2"/>
  <c r="G156" i="2"/>
  <c r="K236" i="2"/>
  <c r="G236" i="2"/>
  <c r="G157" i="2"/>
  <c r="K157" i="2"/>
  <c r="G237" i="2"/>
  <c r="P237" i="2" s="1"/>
  <c r="K237" i="2"/>
  <c r="K218" i="2"/>
  <c r="G218" i="2"/>
  <c r="K179" i="2"/>
  <c r="G179" i="2"/>
  <c r="K220" i="2"/>
  <c r="G220" i="2"/>
  <c r="G201" i="2"/>
  <c r="K201" i="2"/>
  <c r="K182" i="2"/>
  <c r="G182" i="2"/>
  <c r="K223" i="2"/>
  <c r="G223" i="2"/>
  <c r="K145" i="2"/>
  <c r="G145" i="2"/>
  <c r="G146" i="2"/>
  <c r="K146" i="2"/>
  <c r="K188" i="2"/>
  <c r="G188" i="2"/>
  <c r="K210" i="2"/>
  <c r="G210" i="2"/>
  <c r="G171" i="2"/>
  <c r="P171" i="2" s="1"/>
  <c r="K171" i="2"/>
  <c r="G213" i="2"/>
  <c r="K213" i="2"/>
  <c r="G155" i="2"/>
  <c r="K155" i="2"/>
  <c r="K216" i="2"/>
  <c r="G216" i="2"/>
  <c r="G198" i="2"/>
  <c r="K198" i="2"/>
  <c r="G159" i="2"/>
  <c r="K159" i="2"/>
  <c r="G181" i="2"/>
  <c r="K181" i="2"/>
  <c r="K203" i="2"/>
  <c r="G203" i="2"/>
  <c r="G164" i="2"/>
  <c r="K164" i="2"/>
  <c r="G148" i="2"/>
  <c r="K148" i="2"/>
  <c r="G189" i="2"/>
  <c r="K189" i="2"/>
  <c r="G170" i="2"/>
  <c r="K170" i="2"/>
  <c r="K211" i="2"/>
  <c r="G211" i="2"/>
  <c r="K192" i="2"/>
  <c r="G192" i="2"/>
  <c r="K214" i="2"/>
  <c r="G214" i="2"/>
  <c r="K195" i="2"/>
  <c r="G195" i="2"/>
  <c r="K176" i="2"/>
  <c r="G176" i="2"/>
  <c r="G177" i="2"/>
  <c r="K177" i="2"/>
  <c r="G158" i="2"/>
  <c r="K158" i="2"/>
  <c r="G238" i="2"/>
  <c r="K238" i="2"/>
  <c r="K199" i="2"/>
  <c r="G199" i="2"/>
  <c r="K160" i="2"/>
  <c r="G160" i="2"/>
  <c r="K240" i="2"/>
  <c r="G240" i="2"/>
  <c r="K221" i="2"/>
  <c r="G221" i="2"/>
  <c r="G202" i="2"/>
  <c r="K202" i="2"/>
  <c r="K163" i="2"/>
  <c r="G163" i="2"/>
  <c r="K243" i="2"/>
  <c r="G243" i="2"/>
  <c r="K149" i="2"/>
  <c r="G149" i="2"/>
  <c r="K232" i="2"/>
  <c r="G232" i="2"/>
  <c r="K235" i="2"/>
  <c r="G235" i="2"/>
  <c r="K239" i="2"/>
  <c r="G239" i="2"/>
  <c r="G162" i="2"/>
  <c r="K162" i="2"/>
  <c r="K184" i="2"/>
  <c r="G184" i="2"/>
  <c r="G205" i="2"/>
  <c r="K168" i="2"/>
  <c r="G168" i="2"/>
  <c r="K209" i="2"/>
  <c r="G209" i="2"/>
  <c r="G190" i="2"/>
  <c r="K190" i="2"/>
  <c r="G151" i="2"/>
  <c r="K151" i="2"/>
  <c r="K231" i="2"/>
  <c r="G231" i="2"/>
  <c r="K212" i="2"/>
  <c r="G212" i="2"/>
  <c r="G193" i="2"/>
  <c r="K154" i="2"/>
  <c r="G154" i="2"/>
  <c r="K234" i="2"/>
  <c r="G234" i="2"/>
  <c r="K215" i="2"/>
  <c r="G215" i="2"/>
  <c r="K196" i="2"/>
  <c r="G196" i="2"/>
  <c r="G197" i="2"/>
  <c r="K197" i="2"/>
  <c r="K178" i="2"/>
  <c r="G178" i="2"/>
  <c r="K219" i="2"/>
  <c r="G219" i="2"/>
  <c r="K180" i="2"/>
  <c r="G180" i="2"/>
  <c r="K161" i="2"/>
  <c r="G161" i="2"/>
  <c r="G241" i="2"/>
  <c r="P241" i="2" s="1"/>
  <c r="K241" i="2"/>
  <c r="K222" i="2"/>
  <c r="G222" i="2"/>
  <c r="K183" i="2"/>
  <c r="G183" i="2"/>
  <c r="P222" i="2" l="1"/>
  <c r="J222" i="2"/>
  <c r="M222" i="2" s="1"/>
  <c r="P161" i="2"/>
  <c r="J161" i="2"/>
  <c r="M161" i="2" s="1"/>
  <c r="P219" i="2"/>
  <c r="J219" i="2"/>
  <c r="M219" i="2" s="1"/>
  <c r="J215" i="2"/>
  <c r="M215" i="2" s="1"/>
  <c r="P215" i="2"/>
  <c r="P154" i="2"/>
  <c r="J154" i="2"/>
  <c r="M154" i="2" s="1"/>
  <c r="P212" i="2"/>
  <c r="J212" i="2"/>
  <c r="M212" i="2" s="1"/>
  <c r="P209" i="2"/>
  <c r="J209" i="2"/>
  <c r="M209" i="2" s="1"/>
  <c r="K206" i="2"/>
  <c r="G206" i="2"/>
  <c r="J226" i="2" s="1"/>
  <c r="J184" i="2"/>
  <c r="M184" i="2" s="1"/>
  <c r="P184" i="2"/>
  <c r="J239" i="2"/>
  <c r="M239" i="2" s="1"/>
  <c r="P239" i="2"/>
  <c r="J232" i="2"/>
  <c r="M232" i="2" s="1"/>
  <c r="P232" i="2"/>
  <c r="G225" i="2"/>
  <c r="K225" i="2"/>
  <c r="J163" i="2"/>
  <c r="M163" i="2" s="1"/>
  <c r="P163" i="2"/>
  <c r="J241" i="2"/>
  <c r="M241" i="2" s="1"/>
  <c r="P221" i="2"/>
  <c r="J221" i="2"/>
  <c r="M221" i="2" s="1"/>
  <c r="J160" i="2"/>
  <c r="M160" i="2" s="1"/>
  <c r="P160" i="2"/>
  <c r="J195" i="2"/>
  <c r="M195" i="2" s="1"/>
  <c r="P195" i="2"/>
  <c r="G173" i="2"/>
  <c r="J193" i="2" s="1"/>
  <c r="K173" i="2"/>
  <c r="P211" i="2"/>
  <c r="K185" i="2"/>
  <c r="G185" i="2"/>
  <c r="J203" i="2"/>
  <c r="M203" i="2" s="1"/>
  <c r="P203" i="2"/>
  <c r="P216" i="2"/>
  <c r="J216" i="2"/>
  <c r="M216" i="2" s="1"/>
  <c r="P210" i="2"/>
  <c r="J210" i="2"/>
  <c r="M210" i="2" s="1"/>
  <c r="P223" i="2"/>
  <c r="J223" i="2"/>
  <c r="M223" i="2" s="1"/>
  <c r="P179" i="2"/>
  <c r="J179" i="2"/>
  <c r="M179" i="2" s="1"/>
  <c r="P236" i="2"/>
  <c r="J236" i="2"/>
  <c r="M236" i="2" s="1"/>
  <c r="J175" i="2"/>
  <c r="M175" i="2" s="1"/>
  <c r="P175" i="2"/>
  <c r="J172" i="2"/>
  <c r="M172" i="2" s="1"/>
  <c r="P172" i="2"/>
  <c r="P230" i="2"/>
  <c r="J230" i="2"/>
  <c r="M230" i="2" s="1"/>
  <c r="J169" i="2"/>
  <c r="M169" i="2" s="1"/>
  <c r="P169" i="2"/>
  <c r="P224" i="2"/>
  <c r="J224" i="2"/>
  <c r="M224" i="2" s="1"/>
  <c r="P242" i="2"/>
  <c r="J242" i="2"/>
  <c r="M242" i="2" s="1"/>
  <c r="J237" i="2"/>
  <c r="M237" i="2" s="1"/>
  <c r="P217" i="2"/>
  <c r="J217" i="2"/>
  <c r="M217" i="2" s="1"/>
  <c r="J152" i="2"/>
  <c r="M152" i="2" s="1"/>
  <c r="P152" i="2"/>
  <c r="P226" i="2"/>
  <c r="P197" i="2"/>
  <c r="J197" i="2"/>
  <c r="M197" i="2" s="1"/>
  <c r="J171" i="2"/>
  <c r="M171" i="2" s="1"/>
  <c r="P151" i="2"/>
  <c r="J151" i="2"/>
  <c r="M151" i="2" s="1"/>
  <c r="P238" i="2"/>
  <c r="J238" i="2"/>
  <c r="M238" i="2" s="1"/>
  <c r="P177" i="2"/>
  <c r="J177" i="2"/>
  <c r="M177" i="2" s="1"/>
  <c r="P189" i="2"/>
  <c r="J189" i="2"/>
  <c r="M189" i="2" s="1"/>
  <c r="J148" i="2"/>
  <c r="M148" i="2" s="1"/>
  <c r="P148" i="2"/>
  <c r="P159" i="2"/>
  <c r="J159" i="2"/>
  <c r="M159" i="2" s="1"/>
  <c r="J233" i="2"/>
  <c r="M233" i="2" s="1"/>
  <c r="P213" i="2"/>
  <c r="J213" i="2"/>
  <c r="M213" i="2" s="1"/>
  <c r="P146" i="2"/>
  <c r="J146" i="2"/>
  <c r="M146" i="2" s="1"/>
  <c r="J201" i="2"/>
  <c r="M201" i="2" s="1"/>
  <c r="P201" i="2"/>
  <c r="P166" i="2"/>
  <c r="J166" i="2"/>
  <c r="M166" i="2" s="1"/>
  <c r="K226" i="2"/>
  <c r="P183" i="2"/>
  <c r="J183" i="2"/>
  <c r="M183" i="2" s="1"/>
  <c r="P180" i="2"/>
  <c r="J180" i="2"/>
  <c r="M180" i="2" s="1"/>
  <c r="P178" i="2"/>
  <c r="J178" i="2"/>
  <c r="M178" i="2" s="1"/>
  <c r="P196" i="2"/>
  <c r="J196" i="2"/>
  <c r="M196" i="2" s="1"/>
  <c r="P234" i="2"/>
  <c r="J234" i="2"/>
  <c r="M234" i="2" s="1"/>
  <c r="P193" i="2"/>
  <c r="J231" i="2"/>
  <c r="M231" i="2" s="1"/>
  <c r="P231" i="2"/>
  <c r="P168" i="2"/>
  <c r="J168" i="2"/>
  <c r="M168" i="2" s="1"/>
  <c r="K205" i="2"/>
  <c r="J235" i="2"/>
  <c r="M235" i="2" s="1"/>
  <c r="P235" i="2"/>
  <c r="P149" i="2"/>
  <c r="J149" i="2"/>
  <c r="M149" i="2" s="1"/>
  <c r="P243" i="2"/>
  <c r="J243" i="2"/>
  <c r="M243" i="2" s="1"/>
  <c r="P240" i="2"/>
  <c r="J240" i="2"/>
  <c r="M240" i="2" s="1"/>
  <c r="J199" i="2"/>
  <c r="M199" i="2" s="1"/>
  <c r="P199" i="2"/>
  <c r="J176" i="2"/>
  <c r="M176" i="2" s="1"/>
  <c r="P176" i="2"/>
  <c r="P214" i="2"/>
  <c r="J214" i="2"/>
  <c r="M214" i="2" s="1"/>
  <c r="P192" i="2"/>
  <c r="J192" i="2"/>
  <c r="M192" i="2" s="1"/>
  <c r="K228" i="2"/>
  <c r="G228" i="2"/>
  <c r="K186" i="2"/>
  <c r="G186" i="2"/>
  <c r="J188" i="2"/>
  <c r="M188" i="2" s="1"/>
  <c r="P188" i="2"/>
  <c r="P145" i="2"/>
  <c r="J145" i="2"/>
  <c r="M145" i="2" s="1"/>
  <c r="P182" i="2"/>
  <c r="J182" i="2"/>
  <c r="M182" i="2" s="1"/>
  <c r="J220" i="2"/>
  <c r="M220" i="2" s="1"/>
  <c r="P220" i="2"/>
  <c r="P218" i="2"/>
  <c r="J218" i="2"/>
  <c r="M218" i="2" s="1"/>
  <c r="P156" i="2"/>
  <c r="J156" i="2"/>
  <c r="M156" i="2" s="1"/>
  <c r="J153" i="2"/>
  <c r="M153" i="2" s="1"/>
  <c r="P153" i="2"/>
  <c r="G191" i="2"/>
  <c r="K191" i="2"/>
  <c r="J150" i="2"/>
  <c r="M150" i="2" s="1"/>
  <c r="P150" i="2"/>
  <c r="P208" i="2"/>
  <c r="J208" i="2"/>
  <c r="M208" i="2" s="1"/>
  <c r="P144" i="2"/>
  <c r="J144" i="2"/>
  <c r="M144" i="2" s="1"/>
  <c r="P200" i="2"/>
  <c r="J200" i="2"/>
  <c r="M200" i="2" s="1"/>
  <c r="K174" i="2"/>
  <c r="G174" i="2"/>
  <c r="G229" i="2"/>
  <c r="P229" i="2" s="1"/>
  <c r="K229" i="2"/>
  <c r="P204" i="2"/>
  <c r="J204" i="2"/>
  <c r="M204" i="2" s="1"/>
  <c r="K193" i="2"/>
  <c r="P190" i="2"/>
  <c r="J190" i="2"/>
  <c r="M190" i="2" s="1"/>
  <c r="P205" i="2"/>
  <c r="P162" i="2"/>
  <c r="J162" i="2"/>
  <c r="M162" i="2" s="1"/>
  <c r="P202" i="2"/>
  <c r="J202" i="2"/>
  <c r="M202" i="2" s="1"/>
  <c r="P158" i="2"/>
  <c r="J158" i="2"/>
  <c r="M158" i="2" s="1"/>
  <c r="P170" i="2"/>
  <c r="J170" i="2"/>
  <c r="M170" i="2" s="1"/>
  <c r="P164" i="2"/>
  <c r="J164" i="2"/>
  <c r="M164" i="2" s="1"/>
  <c r="P181" i="2"/>
  <c r="J181" i="2"/>
  <c r="M181" i="2" s="1"/>
  <c r="P198" i="2"/>
  <c r="J198" i="2"/>
  <c r="M198" i="2" s="1"/>
  <c r="P155" i="2"/>
  <c r="J155" i="2"/>
  <c r="M155" i="2" s="1"/>
  <c r="P157" i="2"/>
  <c r="J157" i="2"/>
  <c r="M157" i="2" s="1"/>
  <c r="J165" i="2"/>
  <c r="M165" i="2" s="1"/>
  <c r="P165" i="2"/>
  <c r="P185" i="2" l="1"/>
  <c r="J185" i="2"/>
  <c r="M185" i="2" s="1"/>
  <c r="J205" i="2"/>
  <c r="M205" i="2" s="1"/>
  <c r="J194" i="2"/>
  <c r="M194" i="2" s="1"/>
  <c r="P174" i="2"/>
  <c r="J174" i="2"/>
  <c r="M174" i="2" s="1"/>
  <c r="J228" i="2"/>
  <c r="M228" i="2" s="1"/>
  <c r="P228" i="2"/>
  <c r="M193" i="2"/>
  <c r="M226" i="2"/>
  <c r="P173" i="2"/>
  <c r="J173" i="2"/>
  <c r="M173" i="2" s="1"/>
  <c r="P225" i="2"/>
  <c r="J225" i="2"/>
  <c r="M225" i="2" s="1"/>
  <c r="J191" i="2"/>
  <c r="M191" i="2" s="1"/>
  <c r="P191" i="2"/>
  <c r="P186" i="2"/>
  <c r="J186" i="2"/>
  <c r="M186" i="2" s="1"/>
  <c r="J211" i="2"/>
  <c r="M211" i="2" s="1"/>
  <c r="P206" i="2"/>
  <c r="J206" i="2"/>
  <c r="M206" i="2" s="1"/>
  <c r="J229" i="2"/>
  <c r="M229" i="2" s="1"/>
  <c r="K147" i="2" l="1"/>
  <c r="G147" i="2"/>
  <c r="G167" i="2" l="1"/>
  <c r="K167" i="2"/>
  <c r="P147" i="2"/>
  <c r="J147" i="2"/>
  <c r="M147" i="2" s="1"/>
  <c r="G187" i="2" l="1"/>
  <c r="K187" i="2"/>
  <c r="J167" i="2"/>
  <c r="M167" i="2" s="1"/>
  <c r="P167" i="2"/>
  <c r="K207" i="2" l="1"/>
  <c r="G207" i="2"/>
  <c r="P187" i="2"/>
  <c r="J187" i="2"/>
  <c r="M187" i="2" s="1"/>
  <c r="P207" i="2" l="1"/>
  <c r="J207" i="2"/>
  <c r="M207" i="2" s="1"/>
  <c r="K227" i="2"/>
  <c r="G227" i="2"/>
  <c r="J227" i="2" l="1"/>
  <c r="M227" i="2" s="1"/>
  <c r="M244" i="2" s="1"/>
  <c r="C4" i="1" s="1"/>
  <c r="P227" i="2"/>
  <c r="P245" i="2" s="1"/>
  <c r="C12" i="1" s="1"/>
  <c r="C13" i="1" s="1"/>
  <c r="C5" i="1" l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" authorId="0" shapeId="0" xr:uid="{00000000-0006-0000-0100-000001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ID#AAAADbR1h0w
</t>
        </r>
        <r>
          <rPr>
            <sz val="11"/>
            <color rgb="FF000000"/>
            <rFont val="Arial"/>
            <family val="2"/>
          </rPr>
          <t xml:space="preserve">Prakash, Mihir    (2019-08-21 16:49:06)
</t>
        </r>
        <r>
          <rPr>
            <sz val="11"/>
            <color rgb="FF000000"/>
            <rFont val="Arial"/>
            <family val="2"/>
          </rPr>
          <t xml:space="preserve">Using 30% of income for housing expenditure standard.
</t>
        </r>
        <r>
          <rPr>
            <sz val="11"/>
            <color rgb="FF000000"/>
            <rFont val="Arial"/>
            <family val="2"/>
          </rPr>
          <t>This is the annual subsidy required for all housesholds in the bottom 20% of population by income.</t>
        </r>
      </text>
    </comment>
    <comment ref="O16" authorId="0" shapeId="0" xr:uid="{00000000-0006-0000-0100-000004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ID#AAAADbR1hzw
</t>
        </r>
        <r>
          <rPr>
            <sz val="11"/>
            <color rgb="FF000000"/>
            <rFont val="Arial"/>
            <family val="2"/>
          </rPr>
          <t xml:space="preserve">Prakash, Mihir    (2019-08-21 16:49:06)
</t>
        </r>
        <r>
          <rPr>
            <sz val="11"/>
            <color rgb="FF000000"/>
            <rFont val="Arial"/>
            <family val="2"/>
          </rPr>
          <t>Gap filled with average of other values.</t>
        </r>
      </text>
    </comment>
    <comment ref="N26" authorId="0" shapeId="0" xr:uid="{00000000-0006-0000-0100-000005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ID#AAAADbR1h00
</t>
        </r>
        <r>
          <rPr>
            <sz val="11"/>
            <color rgb="FF000000"/>
            <rFont val="Arial"/>
            <family val="2"/>
          </rPr>
          <t xml:space="preserve">Prakash, Mihir    (2019-08-21 16:49:06)
</t>
        </r>
        <r>
          <rPr>
            <sz val="11"/>
            <color rgb="FF000000"/>
            <rFont val="Arial"/>
            <family val="2"/>
          </rPr>
          <t>Value replaced with the average of available data.</t>
        </r>
      </text>
    </comment>
    <comment ref="O36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ID#AAAADbR1h1M
Prakash, Mihir    (2019-08-21 16:49:06)
Gap filled with average of other values.</t>
        </r>
      </text>
    </comment>
    <comment ref="N46" authorId="0" shapeId="0" xr:uid="{00000000-0006-0000-0100-00000700000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ID#AAAADbR1h0o
</t>
        </r>
        <r>
          <rPr>
            <sz val="11"/>
            <color rgb="FF000000"/>
            <rFont val="Arial"/>
            <family val="2"/>
          </rPr>
          <t xml:space="preserve">Prakash, Mihir    (2019-08-21 16:49:06)
</t>
        </r>
        <r>
          <rPr>
            <sz val="11"/>
            <color rgb="FF000000"/>
            <rFont val="Arial"/>
            <family val="2"/>
          </rPr>
          <t>Value replaced with the average of available data.</t>
        </r>
      </text>
    </comment>
    <comment ref="O56" authorId="0" shapeId="0" xr:uid="{00000000-0006-0000-0100-000008000000}">
      <text>
        <r>
          <rPr>
            <sz val="11"/>
            <color theme="1"/>
            <rFont val="Arial"/>
            <family val="2"/>
          </rPr>
          <t>======
ID#AAAADbR1h1I
Prakash, Mihir    (2019-08-21 16:49:06)
Gap filled with average of other values.</t>
        </r>
      </text>
    </comment>
    <comment ref="N66" authorId="0" shapeId="0" xr:uid="{00000000-0006-0000-0100-000009000000}">
      <text>
        <r>
          <rPr>
            <sz val="11"/>
            <color theme="1"/>
            <rFont val="Arial"/>
            <family val="2"/>
          </rPr>
          <t>======
ID#AAAADbR1h0Y
Prakash, Mihir    (2019-08-21 16:49:06)
Value replaced with the average of available data.</t>
        </r>
      </text>
    </comment>
    <comment ref="O76" authorId="0" shapeId="0" xr:uid="{00000000-0006-0000-0100-00000A000000}">
      <text>
        <r>
          <rPr>
            <sz val="11"/>
            <color theme="1"/>
            <rFont val="Arial"/>
            <family val="2"/>
          </rPr>
          <t>======
ID#AAAADbR1hz8
Prakash, Mihir    (2019-08-21 16:49:06)
Gap filled with average of other values.</t>
        </r>
      </text>
    </comment>
    <comment ref="N86" authorId="0" shapeId="0" xr:uid="{00000000-0006-0000-0100-00000B000000}">
      <text>
        <r>
          <rPr>
            <sz val="11"/>
            <color theme="1"/>
            <rFont val="Arial"/>
            <family val="2"/>
          </rPr>
          <t>======
ID#AAAADbR1h04
Prakash, Mihir    (2019-08-21 16:49:06)
Value replaced with the average of available data.</t>
        </r>
      </text>
    </comment>
    <comment ref="O96" authorId="0" shapeId="0" xr:uid="{00000000-0006-0000-0100-00000C000000}">
      <text>
        <r>
          <rPr>
            <sz val="11"/>
            <color theme="1"/>
            <rFont val="Arial"/>
            <family val="2"/>
          </rPr>
          <t>======
ID#AAAADbR1h0U
Prakash, Mihir    (2019-08-21 16:49:06)
Gap filled with average of other values.</t>
        </r>
      </text>
    </comment>
    <comment ref="N106" authorId="0" shapeId="0" xr:uid="{00000000-0006-0000-0100-00000D000000}">
      <text>
        <r>
          <rPr>
            <sz val="11"/>
            <color theme="1"/>
            <rFont val="Arial"/>
            <family val="2"/>
          </rPr>
          <t>======
ID#AAAADbR1h0M
Prakash, Mihir    (2019-08-21 16:49:06)
Value replaced with the average of available data.</t>
        </r>
      </text>
    </comment>
    <comment ref="O116" authorId="0" shapeId="0" xr:uid="{00000000-0006-0000-0100-00000E000000}">
      <text>
        <r>
          <rPr>
            <sz val="11"/>
            <color theme="1"/>
            <rFont val="Arial"/>
            <family val="2"/>
          </rPr>
          <t>======
ID#AAAADbR1h0A
Prakash, Mihir    (2019-08-21 16:49:06)
Gap filled with average of other values.</t>
        </r>
      </text>
    </comment>
    <comment ref="N126" authorId="0" shapeId="0" xr:uid="{00000000-0006-0000-0100-00000F000000}">
      <text>
        <r>
          <rPr>
            <sz val="11"/>
            <color theme="1"/>
            <rFont val="Arial"/>
            <family val="2"/>
          </rPr>
          <t>======
ID#AAAADbR1hzo
Prakash, Mihir    (2019-08-21 16:49:06)
Value replaced with the average of available data.</t>
        </r>
      </text>
    </comment>
    <comment ref="O136" authorId="0" shapeId="0" xr:uid="{00000000-0006-0000-0100-000010000000}">
      <text>
        <r>
          <rPr>
            <sz val="11"/>
            <color theme="1"/>
            <rFont val="Arial"/>
            <family val="2"/>
          </rPr>
          <t>======
ID#AAAADbR1h0g
Prakash, Mihir    (2019-08-21 16:49:06)
Gap filled with average of other values.</t>
        </r>
      </text>
    </comment>
    <comment ref="N146" authorId="0" shapeId="0" xr:uid="{00000000-0006-0000-0100-000011000000}">
      <text>
        <r>
          <rPr>
            <sz val="11"/>
            <color theme="1"/>
            <rFont val="Arial"/>
            <family val="2"/>
          </rPr>
          <t>======
ID#AAAADbR1h0k
Prakash, Mihir    (2019-08-21 16:49:06)
Value replaced with the average of available data.</t>
        </r>
      </text>
    </comment>
    <comment ref="O156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ID#AAAADbR1h0s
Prakash, Mihir    (2019-08-21 16:49:06)
Gap filled with average of other values.</t>
        </r>
      </text>
    </comment>
    <comment ref="N166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ID#AAAADbR1hzs
Prakash, Mihir    (2019-08-21 16:49:06)
Value replaced with the average of available data.</t>
        </r>
      </text>
    </comment>
    <comment ref="O176" authorId="0" shapeId="0" xr:uid="{00000000-0006-0000-0100-000014000000}">
      <text>
        <r>
          <rPr>
            <sz val="11"/>
            <color theme="1"/>
            <rFont val="Arial"/>
            <family val="2"/>
          </rPr>
          <t>======
ID#AAAADbR1h1E
Prakash, Mihir    (2019-08-21 16:49:06)
Gap filled with average of other values.</t>
        </r>
      </text>
    </comment>
    <comment ref="N186" authorId="0" shapeId="0" xr:uid="{00000000-0006-0000-0100-000015000000}">
      <text>
        <r>
          <rPr>
            <sz val="11"/>
            <color theme="1"/>
            <rFont val="Arial"/>
            <family val="2"/>
          </rPr>
          <t>======
ID#AAAADbR1h0E
Prakash, Mihir    (2019-08-21 16:49:06)
Value replaced with the average of available data.</t>
        </r>
      </text>
    </comment>
    <comment ref="O196" authorId="0" shapeId="0" xr:uid="{00000000-0006-0000-0100-000016000000}">
      <text>
        <r>
          <rPr>
            <sz val="11"/>
            <color theme="1"/>
            <rFont val="Arial"/>
            <family val="2"/>
          </rPr>
          <t>======
ID#AAAADbR1h1Q
Prakash, Mihir    (2019-08-21 16:49:06)
Gap filled with average of other values.</t>
        </r>
      </text>
    </comment>
    <comment ref="N206" authorId="0" shapeId="0" xr:uid="{00000000-0006-0000-0100-000017000000}">
      <text>
        <r>
          <rPr>
            <sz val="11"/>
            <color theme="1"/>
            <rFont val="Arial"/>
            <family val="2"/>
          </rPr>
          <t>======
ID#AAAADbR1h08
Prakash, Mihir    (2019-08-21 16:49:06)
Value replaced with the average of available data.</t>
        </r>
      </text>
    </comment>
    <comment ref="O216" authorId="0" shapeId="0" xr:uid="{00000000-0006-0000-0100-000018000000}">
      <text>
        <r>
          <rPr>
            <sz val="11"/>
            <color theme="1"/>
            <rFont val="Arial"/>
            <family val="2"/>
          </rPr>
          <t>======
ID#AAAADbR1hz0
Prakash, Mihir    (2019-08-21 16:49:06)
Gap filled with average of other values.</t>
        </r>
      </text>
    </comment>
    <comment ref="N226" authorId="0" shapeId="0" xr:uid="{00000000-0006-0000-0100-000019000000}">
      <text>
        <r>
          <rPr>
            <sz val="11"/>
            <color theme="1"/>
            <rFont val="Arial"/>
            <family val="2"/>
          </rPr>
          <t>======
ID#AAAADbR1hz4
Prakash, Mihir    (2019-08-21 16:49:06)
Value replaced with the average of available data.</t>
        </r>
      </text>
    </comment>
    <comment ref="O236" authorId="0" shapeId="0" xr:uid="{00000000-0006-0000-0100-00001A000000}">
      <text>
        <r>
          <rPr>
            <sz val="11"/>
            <color theme="1"/>
            <rFont val="Arial"/>
            <family val="2"/>
          </rPr>
          <t>======
ID#AAAADbR1h1A
Prakash, Mihir    (2019-08-21 16:49:06)
Gap filled with average of other values.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yeesKsMD2NlR62Go11V5QwVFj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ID#AAAADbR1h0Q
tc={2E39D789-BD40-49FA-88DA-59F1A658CAFC}    (2019-08-21 16:49:06)
[Threaded comment]
Your version of Excel allows you to read this threaded comment; however, any edits to it will get removed if the file is opened in a newer version of Excel. Learn more: https://go.microsoft.com/fwlink/?linkid=870924
Comment:
    Adjusted to U.S. PPP and USD 2019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Xq33+26NQcadXEm0ldTICcdZShA=="/>
    </ext>
  </extLst>
</comments>
</file>

<file path=xl/sharedStrings.xml><?xml version="1.0" encoding="utf-8"?>
<sst xmlns="http://schemas.openxmlformats.org/spreadsheetml/2006/main" count="362" uniqueCount="86">
  <si>
    <t>S.No.</t>
  </si>
  <si>
    <t>Item</t>
  </si>
  <si>
    <t>Cost (USD 2019)</t>
  </si>
  <si>
    <t>Housing</t>
  </si>
  <si>
    <t>Cost of Adequate Housing</t>
  </si>
  <si>
    <t>Cost of Providing Housing Subsidy for Affordability</t>
  </si>
  <si>
    <t xml:space="preserve">TOTAL </t>
  </si>
  <si>
    <t>Variable</t>
  </si>
  <si>
    <t>Category</t>
  </si>
  <si>
    <t>Value</t>
  </si>
  <si>
    <t>Date</t>
  </si>
  <si>
    <t>Value in 2019</t>
  </si>
  <si>
    <t>Source</t>
  </si>
  <si>
    <t>Inflation rate, 1 USD 2019 = ______ USD 1997:</t>
  </si>
  <si>
    <t>gen</t>
  </si>
  <si>
    <t>WDI</t>
  </si>
  <si>
    <t>PPP of Bolivia in 2018</t>
  </si>
  <si>
    <t>https://data.worldbank.org/indicator/PA.NUS.PPPC.RF?locations=BO</t>
  </si>
  <si>
    <t>Price level ratio of PPP conversion factor (GDP) of Colombia to market exchange rate in 1997</t>
  </si>
  <si>
    <t>https://data.worldbank.org/indicator/PA.NUS.PPPC.RF?locations=CO</t>
  </si>
  <si>
    <t>Exchange rate for Boliviano to USD in 2019 (July)</t>
  </si>
  <si>
    <t>https://www.xe.com/currencyconverter/convert/?Amount=1&amp;From=USD&amp;To=BOB</t>
  </si>
  <si>
    <t>www.numbeo.com</t>
  </si>
  <si>
    <t>Average rent for an Adequate Apartment outside city center in Bolivia (Bs.)</t>
  </si>
  <si>
    <t>Subsidization</t>
  </si>
  <si>
    <t>Average cost for improving 1 housing unit in-situ (USD) Example from Medellin</t>
  </si>
  <si>
    <t>HH Improvement</t>
  </si>
  <si>
    <t>http://www.globalurban.org/GUDMag07Vol3Iss1/Betancur.htm#_ftn3</t>
  </si>
  <si>
    <t>HOUSING</t>
  </si>
  <si>
    <t>Developing Safe, Adequate Housing for all.</t>
  </si>
  <si>
    <t xml:space="preserve"> Sucre</t>
  </si>
  <si>
    <t>Affordability (Housing Subsidy to the Lowest Quintile Households)</t>
  </si>
  <si>
    <t>No</t>
  </si>
  <si>
    <t>City</t>
  </si>
  <si>
    <t>Year</t>
  </si>
  <si>
    <t>Population</t>
  </si>
  <si>
    <t>Average HH Size</t>
  </si>
  <si>
    <t>Number of HH</t>
  </si>
  <si>
    <t>Percentage of HH in Need of Adequate Housing Upgrades</t>
  </si>
  <si>
    <t>Projected No. of HH that need adequate housing in 2019</t>
  </si>
  <si>
    <t>New Adequate Housing Demand from Pop. Growth (No. HH)</t>
  </si>
  <si>
    <t>Average Market Price of an Adequate Home 550 sqft (USD 2019)</t>
  </si>
  <si>
    <t>Average Monthly Rent of an Adequate Home 550 SqFt per month (Bs 2019.)</t>
  </si>
  <si>
    <t>Average Monthly Household Income of the Lowest Quintile of Population (Bs. 2019)</t>
  </si>
  <si>
    <t xml:space="preserve"> La Paz</t>
  </si>
  <si>
    <t xml:space="preserve"> El Alto</t>
  </si>
  <si>
    <t xml:space="preserve"> Viacha</t>
  </si>
  <si>
    <t xml:space="preserve"> Cochabamba</t>
  </si>
  <si>
    <t xml:space="preserve"> Quillacollo</t>
  </si>
  <si>
    <t xml:space="preserve"> Tiquipaya</t>
  </si>
  <si>
    <t xml:space="preserve"> Colcapirhua</t>
  </si>
  <si>
    <t xml:space="preserve"> Sacaba</t>
  </si>
  <si>
    <t xml:space="preserve"> Oruro</t>
  </si>
  <si>
    <t xml:space="preserve"> Potosí</t>
  </si>
  <si>
    <t xml:space="preserve"> Tarija</t>
  </si>
  <si>
    <t xml:space="preserve"> Yacuiba</t>
  </si>
  <si>
    <t xml:space="preserve"> Santa Cruz de la Sierra</t>
  </si>
  <si>
    <t xml:space="preserve"> La Guardia</t>
  </si>
  <si>
    <t xml:space="preserve"> Warnes</t>
  </si>
  <si>
    <t xml:space="preserve"> Montero</t>
  </si>
  <si>
    <t xml:space="preserve"> Trinidad</t>
  </si>
  <si>
    <t xml:space="preserve"> Riberalta</t>
  </si>
  <si>
    <t xml:space="preserve"> Cobija</t>
  </si>
  <si>
    <t>Avg. HH Size</t>
  </si>
  <si>
    <t># HH's (2012)</t>
  </si>
  <si>
    <t>No. of HH in Slums, Informal Settlements etc. (2012)</t>
  </si>
  <si>
    <t>% HH in Slums, Informal Settlements etc.</t>
  </si>
  <si>
    <t>Average price per sqft for an Adequate Apartment Outside City Center (Bs.)</t>
  </si>
  <si>
    <t>Average Rent of an Adequate Apartment Outside City Center (Bs.)</t>
  </si>
  <si>
    <t>Cost of Upgrading</t>
  </si>
  <si>
    <t>Cost to Society (Including Private Costs)</t>
  </si>
  <si>
    <t>Costs to the City/Government (Public Costs)</t>
  </si>
  <si>
    <t>Total Costs</t>
  </si>
  <si>
    <t>Public Cost</t>
  </si>
  <si>
    <t>City Size</t>
  </si>
  <si>
    <t>*country level data from Numbeo is used when city level data is not available</t>
  </si>
  <si>
    <t>Average population growth rate in Bolivia for the past ten years</t>
  </si>
  <si>
    <t>DEVELOPMENT COST (USD 2019)</t>
  </si>
  <si>
    <t>SUBSIDY COST (USD 2019)</t>
  </si>
  <si>
    <t>Sample Size</t>
  </si>
  <si>
    <t>Average Annual Cost to Society</t>
  </si>
  <si>
    <t>Average Annual Cost to City/Gov</t>
  </si>
  <si>
    <t>Small</t>
  </si>
  <si>
    <t>Medium</t>
  </si>
  <si>
    <t>Large</t>
  </si>
  <si>
    <t>Average Annual Cost by City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</si>
</sst>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</numFmts>
  <fonts count="22" x14ac:knownFonts="1">
    <font>
      <sz val="11"/>
      <color theme="1"/>
      <name val="Arial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Arial"/>
      <family val="2"/>
    </font>
    <font>
      <u/>
      <sz val="11"/>
      <color theme="10"/>
      <name val="Arial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b/>
      <sz val="11"/>
      <color theme="0"/>
      <name val="Calibri"/>
      <family val="2"/>
      <scheme val="major"/>
    </font>
    <font>
      <sz val="11"/>
      <name val="Calibri"/>
      <family val="2"/>
      <scheme val="major"/>
    </font>
    <font>
      <sz val="11"/>
      <color rgb="FF0070C0"/>
      <name val="Calibri"/>
      <family val="2"/>
      <scheme val="major"/>
    </font>
    <font>
      <sz val="11"/>
      <color rgb="FFFF0000"/>
      <name val="Calibri"/>
      <family val="2"/>
      <scheme val="major"/>
    </font>
    <font>
      <sz val="11"/>
      <color theme="5" tint="-0.499984740745262"/>
      <name val="Calibri"/>
      <family val="2"/>
      <scheme val="major"/>
    </font>
    <font>
      <b/>
      <sz val="11"/>
      <color rgb="FF0070C0"/>
      <name val="Calibri"/>
      <family val="2"/>
      <scheme val="major"/>
    </font>
    <font>
      <sz val="11"/>
      <color rgb="FF000000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7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44" fontId="2" fillId="0" borderId="0" xfId="0" applyNumberFormat="1" applyFont="1"/>
    <xf numFmtId="44" fontId="2" fillId="4" borderId="7" xfId="0" applyNumberFormat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6" fillId="0" borderId="0" xfId="0" applyFont="1"/>
    <xf numFmtId="0" fontId="7" fillId="0" borderId="0" xfId="0" applyFont="1" applyAlignment="1"/>
    <xf numFmtId="0" fontId="8" fillId="0" borderId="0" xfId="0" applyFont="1"/>
    <xf numFmtId="43" fontId="2" fillId="0" borderId="0" xfId="0" applyNumberFormat="1" applyFont="1"/>
    <xf numFmtId="44" fontId="6" fillId="0" borderId="0" xfId="0" applyNumberFormat="1" applyFont="1"/>
    <xf numFmtId="164" fontId="9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3" fontId="9" fillId="0" borderId="0" xfId="0" applyNumberFormat="1" applyFont="1"/>
    <xf numFmtId="0" fontId="0" fillId="0" borderId="0" xfId="0" applyFont="1" applyAlignment="1"/>
    <xf numFmtId="164" fontId="10" fillId="0" borderId="0" xfId="0" applyNumberFormat="1" applyFont="1"/>
    <xf numFmtId="0" fontId="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1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44" fontId="0" fillId="0" borderId="0" xfId="2" applyFont="1" applyAlignment="1"/>
    <xf numFmtId="43" fontId="0" fillId="0" borderId="0" xfId="1" applyFont="1" applyAlignment="1"/>
    <xf numFmtId="0" fontId="1" fillId="7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14" fillId="0" borderId="0" xfId="0" applyFont="1" applyAlignment="1"/>
    <xf numFmtId="9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44" fontId="15" fillId="5" borderId="1" xfId="0" applyNumberFormat="1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16" fillId="0" borderId="4" xfId="0" applyFont="1" applyBorder="1"/>
    <xf numFmtId="0" fontId="14" fillId="6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4" fontId="14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4" fillId="0" borderId="0" xfId="0" applyFont="1"/>
    <xf numFmtId="43" fontId="14" fillId="0" borderId="0" xfId="0" applyNumberFormat="1" applyFont="1"/>
    <xf numFmtId="9" fontId="14" fillId="3" borderId="1" xfId="0" applyNumberFormat="1" applyFont="1" applyFill="1" applyBorder="1"/>
    <xf numFmtId="164" fontId="14" fillId="3" borderId="1" xfId="0" applyNumberFormat="1" applyFont="1" applyFill="1" applyBorder="1"/>
    <xf numFmtId="44" fontId="18" fillId="3" borderId="1" xfId="0" applyNumberFormat="1" applyFont="1" applyFill="1" applyBorder="1"/>
    <xf numFmtId="44" fontId="17" fillId="3" borderId="1" xfId="0" applyNumberFormat="1" applyFont="1" applyFill="1" applyBorder="1"/>
    <xf numFmtId="43" fontId="14" fillId="6" borderId="1" xfId="0" applyNumberFormat="1" applyFont="1" applyFill="1" applyBorder="1"/>
    <xf numFmtId="44" fontId="19" fillId="6" borderId="1" xfId="0" applyNumberFormat="1" applyFont="1" applyFill="1" applyBorder="1"/>
    <xf numFmtId="44" fontId="14" fillId="3" borderId="1" xfId="0" applyNumberFormat="1" applyFont="1" applyFill="1" applyBorder="1"/>
    <xf numFmtId="43" fontId="18" fillId="6" borderId="1" xfId="0" applyNumberFormat="1" applyFont="1" applyFill="1" applyBorder="1"/>
    <xf numFmtId="44" fontId="19" fillId="3" borderId="1" xfId="0" applyNumberFormat="1" applyFont="1" applyFill="1" applyBorder="1"/>
    <xf numFmtId="44" fontId="17" fillId="6" borderId="1" xfId="0" applyNumberFormat="1" applyFont="1" applyFill="1" applyBorder="1"/>
    <xf numFmtId="9" fontId="14" fillId="0" borderId="0" xfId="0" applyNumberFormat="1" applyFont="1"/>
    <xf numFmtId="44" fontId="20" fillId="0" borderId="8" xfId="0" applyNumberFormat="1" applyFont="1" applyBorder="1"/>
    <xf numFmtId="44" fontId="14" fillId="0" borderId="0" xfId="0" applyNumberFormat="1" applyFont="1" applyAlignment="1"/>
    <xf numFmtId="44" fontId="14" fillId="0" borderId="0" xfId="0" applyNumberFormat="1" applyFont="1"/>
    <xf numFmtId="9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21" fillId="0" borderId="0" xfId="0" applyNumberFormat="1" applyFont="1"/>
    <xf numFmtId="165" fontId="14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e.com/currencyconverter/convert/?Amount=1&amp;From=USD&amp;To=BOB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data.worldbank.org/indicator/PA.NUS.PPPC.RF?locations=CO" TargetMode="External"/><Relationship Id="rId1" Type="http://schemas.openxmlformats.org/officeDocument/2006/relationships/hyperlink" Target="https://data.worldbank.org/indicator/PA.NUS.PPPC.RF?locations=BO" TargetMode="External"/><Relationship Id="rId6" Type="http://schemas.openxmlformats.org/officeDocument/2006/relationships/vmlDrawing" Target="../drawings/vmlDrawing2.vml"/><Relationship Id="rId5" Type="http://schemas.openxmlformats.org/officeDocument/2006/relationships/hyperlink" Target="http://www.globalurban.org/GUDMag07Vol3Iss1/Betancur.htm" TargetMode="External"/><Relationship Id="rId4" Type="http://schemas.openxmlformats.org/officeDocument/2006/relationships/hyperlink" Target="http://www.numbe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1"/>
  <sheetViews>
    <sheetView workbookViewId="0">
      <selection activeCell="C18" sqref="C18"/>
    </sheetView>
  </sheetViews>
  <sheetFormatPr defaultColWidth="12.6640625" defaultRowHeight="15" customHeight="1" x14ac:dyDescent="0.3"/>
  <cols>
    <col min="1" max="1" width="5" customWidth="1"/>
    <col min="2" max="2" width="41" customWidth="1"/>
    <col min="3" max="3" width="22.5" customWidth="1"/>
    <col min="4" max="4" width="3.33203125" customWidth="1"/>
    <col min="5" max="5" width="8.83203125" customWidth="1"/>
    <col min="6" max="6" width="13.5" customWidth="1"/>
    <col min="7" max="7" width="28.83203125" customWidth="1"/>
    <col min="8" max="8" width="35.5" customWidth="1"/>
    <col min="9" max="26" width="7.6640625" customWidth="1"/>
  </cols>
  <sheetData>
    <row r="1" spans="1:26" s="23" customFormat="1" ht="15" customHeight="1" x14ac:dyDescent="0.3">
      <c r="B1" s="26" t="s">
        <v>70</v>
      </c>
      <c r="E1" s="37" t="s">
        <v>85</v>
      </c>
      <c r="F1" s="38"/>
      <c r="G1" s="38"/>
      <c r="H1" s="38"/>
    </row>
    <row r="2" spans="1:26" ht="14.5" x14ac:dyDescent="0.35">
      <c r="A2" s="1" t="s">
        <v>0</v>
      </c>
      <c r="B2" s="2" t="s">
        <v>1</v>
      </c>
      <c r="C2" s="2" t="s">
        <v>2</v>
      </c>
      <c r="D2" s="3"/>
      <c r="E2" s="31" t="s">
        <v>74</v>
      </c>
      <c r="F2" s="31" t="s">
        <v>79</v>
      </c>
      <c r="G2" s="31" t="s">
        <v>80</v>
      </c>
      <c r="H2" s="31" t="s">
        <v>81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5" x14ac:dyDescent="0.35">
      <c r="A3" s="32" t="s">
        <v>3</v>
      </c>
      <c r="B3" s="33"/>
      <c r="C3" s="34"/>
      <c r="E3" s="24" t="s">
        <v>82</v>
      </c>
      <c r="F3">
        <f>COUNTIF('Cost Calculations'!$E$4:$E$23,E3)</f>
        <v>8</v>
      </c>
      <c r="G3" s="30">
        <f>(SUMIF('Cost Calculations'!$E$4:$E$243,E3,'Cost Calculations'!$M$4:$M$243)+SUMIF('Cost Calculations'!$E$4:$E$243,E3,'Cost Calculations'!$P$4:$P$243))/COUNTIF('Cost Calculations'!$E$4:$E$243,E3)</f>
        <v>29669688.649678841</v>
      </c>
      <c r="H3" s="29">
        <f>(SUMIF('Cost Calculations'!$E$4:$E$23,E3,'Cost Calculations'!$M$4:$M$23)+SUMIF('Cost Calculations'!$E$24:$E$243,E3,'Cost Calculations'!$P$24:$P$243))/COUNTIF('Cost Calculations'!$E$4:$E$243, E3)</f>
        <v>18813063.986404482</v>
      </c>
    </row>
    <row r="4" spans="1:26" ht="14.5" x14ac:dyDescent="0.35">
      <c r="A4" s="4">
        <v>1</v>
      </c>
      <c r="B4" s="5" t="s">
        <v>4</v>
      </c>
      <c r="C4" s="6">
        <f>'Cost Calculations'!M244</f>
        <v>19703470008.59206</v>
      </c>
      <c r="E4" s="24" t="s">
        <v>83</v>
      </c>
      <c r="F4" s="28">
        <f>COUNTIF('Cost Calculations'!$E$4:$E$23,E4)</f>
        <v>11</v>
      </c>
      <c r="G4" s="30">
        <f>(SUMIF('Cost Calculations'!$E$4:$E$243,E4,'Cost Calculations'!$M$4:$M$243)+SUMIF('Cost Calculations'!$E$4:$E$243,E4,'Cost Calculations'!$P$4:$P$243))/COUNTIF('Cost Calculations'!$E$4:$E$243,E4)</f>
        <v>134826188.39394477</v>
      </c>
      <c r="H4" s="29">
        <f>(SUMIF('Cost Calculations'!$E$4:$E$23,E4,'Cost Calculations'!$M$4:$M$23)+SUMIF('Cost Calculations'!$E$24:$E$243,E4,'Cost Calculations'!$P$24:$P$243))/COUNTIF('Cost Calculations'!$E$4:$E$243, E4)</f>
        <v>79495339.731126264</v>
      </c>
    </row>
    <row r="5" spans="1:26" ht="14.5" x14ac:dyDescent="0.35">
      <c r="A5" s="4">
        <v>2</v>
      </c>
      <c r="B5" s="5" t="s">
        <v>5</v>
      </c>
      <c r="C5" s="6">
        <f>'Cost Calculations'!P244</f>
        <v>10778585331.075993</v>
      </c>
      <c r="E5" s="24" t="s">
        <v>84</v>
      </c>
      <c r="F5" s="28">
        <f>COUNTIF('Cost Calculations'!$E$4:$E$23,E5)</f>
        <v>1</v>
      </c>
      <c r="G5" s="30">
        <f>(SUMIF('Cost Calculations'!$E$4:$E$243,E5,'Cost Calculations'!$M$4:$M$243)+SUMIF('Cost Calculations'!$E$4:$E$243,E5,'Cost Calculations'!$P$4:$P$243))/COUNTIF('Cost Calculations'!$E$4:$E$243,E5)</f>
        <v>545256088.47782767</v>
      </c>
      <c r="H5" s="29">
        <f>(SUMIF('Cost Calculations'!$E$4:$E$23,E5,'Cost Calculations'!$M$4:$M$23)+SUMIF('Cost Calculations'!$E$24:$E$243,E5,'Cost Calculations'!$P$24:$P$243))/COUNTIF('Cost Calculations'!$E$4:$E$243, E5)</f>
        <v>308727226.49225307</v>
      </c>
    </row>
    <row r="6" spans="1:26" thickBot="1" x14ac:dyDescent="0.35">
      <c r="A6" s="35" t="s">
        <v>6</v>
      </c>
      <c r="B6" s="36"/>
      <c r="C6" s="7">
        <f>SUM(C4,C5)</f>
        <v>30482055339.668053</v>
      </c>
    </row>
    <row r="7" spans="1:26" thickTop="1" x14ac:dyDescent="0.3">
      <c r="A7" s="4"/>
    </row>
    <row r="8" spans="1:26" ht="14.5" x14ac:dyDescent="0.3">
      <c r="A8" s="4"/>
      <c r="B8" s="26" t="s">
        <v>71</v>
      </c>
    </row>
    <row r="9" spans="1:26" ht="14.5" x14ac:dyDescent="0.35">
      <c r="A9" s="1" t="s">
        <v>0</v>
      </c>
      <c r="B9" s="2" t="s">
        <v>1</v>
      </c>
      <c r="C9" s="2" t="s">
        <v>2</v>
      </c>
    </row>
    <row r="10" spans="1:26" ht="14.5" x14ac:dyDescent="0.35">
      <c r="A10" s="32" t="s">
        <v>3</v>
      </c>
      <c r="B10" s="33"/>
      <c r="C10" s="34"/>
    </row>
    <row r="11" spans="1:26" ht="14.5" x14ac:dyDescent="0.35">
      <c r="A11" s="4">
        <v>1</v>
      </c>
      <c r="B11" s="11" t="s">
        <v>69</v>
      </c>
      <c r="C11" s="6">
        <f>'Cost Calculations'!M245</f>
        <v>7899434531.0674105</v>
      </c>
    </row>
    <row r="12" spans="1:26" ht="14.5" x14ac:dyDescent="0.35">
      <c r="A12" s="4">
        <v>2</v>
      </c>
      <c r="B12" s="5" t="s">
        <v>5</v>
      </c>
      <c r="C12" s="6">
        <f>'Cost Calculations'!P245</f>
        <v>9952083484.3498955</v>
      </c>
    </row>
    <row r="13" spans="1:26" thickBot="1" x14ac:dyDescent="0.35">
      <c r="A13" s="35" t="s">
        <v>6</v>
      </c>
      <c r="B13" s="36"/>
      <c r="C13" s="7">
        <f>SUM(C11,C12)</f>
        <v>17851518015.417305</v>
      </c>
    </row>
    <row r="14" spans="1:26" thickTop="1" x14ac:dyDescent="0.3">
      <c r="A14" s="4"/>
    </row>
    <row r="15" spans="1:26" ht="14.5" x14ac:dyDescent="0.3">
      <c r="A15" s="4"/>
    </row>
    <row r="16" spans="1:26" ht="14.5" x14ac:dyDescent="0.3">
      <c r="A16" s="4"/>
    </row>
    <row r="17" spans="1:1" ht="14.5" x14ac:dyDescent="0.3">
      <c r="A17" s="4"/>
    </row>
    <row r="18" spans="1:1" ht="14.5" x14ac:dyDescent="0.3">
      <c r="A18" s="4"/>
    </row>
    <row r="19" spans="1:1" ht="14.5" x14ac:dyDescent="0.3">
      <c r="A19" s="4"/>
    </row>
    <row r="20" spans="1:1" ht="14.5" x14ac:dyDescent="0.3">
      <c r="A20" s="4"/>
    </row>
    <row r="21" spans="1:1" ht="14.5" x14ac:dyDescent="0.3">
      <c r="A21" s="4"/>
    </row>
    <row r="22" spans="1:1" ht="15.75" customHeight="1" x14ac:dyDescent="0.3">
      <c r="A22" s="4"/>
    </row>
    <row r="23" spans="1:1" ht="15.75" customHeight="1" x14ac:dyDescent="0.3">
      <c r="A23" s="4"/>
    </row>
    <row r="24" spans="1:1" ht="15.75" customHeight="1" x14ac:dyDescent="0.3">
      <c r="A24" s="4"/>
    </row>
    <row r="25" spans="1:1" ht="15.75" customHeight="1" x14ac:dyDescent="0.3">
      <c r="A25" s="4"/>
    </row>
    <row r="26" spans="1:1" ht="15.75" customHeight="1" x14ac:dyDescent="0.3">
      <c r="A26" s="4"/>
    </row>
    <row r="27" spans="1:1" ht="15.75" customHeight="1" x14ac:dyDescent="0.3">
      <c r="A27" s="4"/>
    </row>
    <row r="28" spans="1:1" ht="15.75" customHeight="1" x14ac:dyDescent="0.3">
      <c r="A28" s="4"/>
    </row>
    <row r="29" spans="1:1" ht="15.75" customHeight="1" x14ac:dyDescent="0.3">
      <c r="A29" s="4"/>
    </row>
    <row r="30" spans="1:1" ht="15.75" customHeight="1" x14ac:dyDescent="0.3">
      <c r="A30" s="4"/>
    </row>
    <row r="31" spans="1:1" ht="15.75" customHeight="1" x14ac:dyDescent="0.3">
      <c r="A31" s="4"/>
    </row>
    <row r="32" spans="1:1" ht="15.75" customHeight="1" x14ac:dyDescent="0.3">
      <c r="A32" s="4"/>
    </row>
    <row r="33" spans="1:1" ht="15.75" customHeight="1" x14ac:dyDescent="0.3">
      <c r="A33" s="4"/>
    </row>
    <row r="34" spans="1:1" ht="15.75" customHeight="1" x14ac:dyDescent="0.3">
      <c r="A34" s="4"/>
    </row>
    <row r="35" spans="1:1" ht="15.75" customHeight="1" x14ac:dyDescent="0.3">
      <c r="A35" s="4"/>
    </row>
    <row r="36" spans="1:1" ht="15.75" customHeight="1" x14ac:dyDescent="0.3">
      <c r="A36" s="4"/>
    </row>
    <row r="37" spans="1:1" ht="15.75" customHeight="1" x14ac:dyDescent="0.3">
      <c r="A37" s="4"/>
    </row>
    <row r="38" spans="1:1" ht="15.75" customHeight="1" x14ac:dyDescent="0.3">
      <c r="A38" s="4"/>
    </row>
    <row r="39" spans="1:1" ht="15.75" customHeight="1" x14ac:dyDescent="0.3">
      <c r="A39" s="4"/>
    </row>
    <row r="40" spans="1:1" ht="15.75" customHeight="1" x14ac:dyDescent="0.3">
      <c r="A40" s="4"/>
    </row>
    <row r="41" spans="1:1" ht="15.75" customHeight="1" x14ac:dyDescent="0.3">
      <c r="A41" s="4"/>
    </row>
    <row r="42" spans="1:1" ht="15.75" customHeight="1" x14ac:dyDescent="0.3">
      <c r="A42" s="4"/>
    </row>
    <row r="43" spans="1:1" ht="15.75" customHeight="1" x14ac:dyDescent="0.3">
      <c r="A43" s="4"/>
    </row>
    <row r="44" spans="1:1" ht="15.75" customHeight="1" x14ac:dyDescent="0.3">
      <c r="A44" s="4"/>
    </row>
    <row r="45" spans="1:1" ht="15.75" customHeight="1" x14ac:dyDescent="0.3">
      <c r="A45" s="4"/>
    </row>
    <row r="46" spans="1:1" ht="15.75" customHeight="1" x14ac:dyDescent="0.3">
      <c r="A46" s="4"/>
    </row>
    <row r="47" spans="1:1" ht="15.75" customHeight="1" x14ac:dyDescent="0.3">
      <c r="A47" s="4"/>
    </row>
    <row r="48" spans="1:1" ht="15.75" customHeight="1" x14ac:dyDescent="0.3">
      <c r="A48" s="4"/>
    </row>
    <row r="49" spans="1:1" ht="15.75" customHeight="1" x14ac:dyDescent="0.3">
      <c r="A49" s="4"/>
    </row>
    <row r="50" spans="1:1" ht="15.75" customHeight="1" x14ac:dyDescent="0.3">
      <c r="A50" s="4"/>
    </row>
    <row r="51" spans="1:1" ht="15.75" customHeight="1" x14ac:dyDescent="0.3">
      <c r="A51" s="4"/>
    </row>
    <row r="52" spans="1:1" ht="15.75" customHeight="1" x14ac:dyDescent="0.3">
      <c r="A52" s="4"/>
    </row>
    <row r="53" spans="1:1" ht="15.75" customHeight="1" x14ac:dyDescent="0.3">
      <c r="A53" s="4"/>
    </row>
    <row r="54" spans="1:1" ht="15.75" customHeight="1" x14ac:dyDescent="0.3">
      <c r="A54" s="4"/>
    </row>
    <row r="55" spans="1:1" ht="15.75" customHeight="1" x14ac:dyDescent="0.3">
      <c r="A55" s="4"/>
    </row>
    <row r="56" spans="1:1" ht="15.75" customHeight="1" x14ac:dyDescent="0.3">
      <c r="A56" s="4"/>
    </row>
    <row r="57" spans="1:1" ht="15.75" customHeight="1" x14ac:dyDescent="0.3">
      <c r="A57" s="4"/>
    </row>
    <row r="58" spans="1:1" ht="15.75" customHeight="1" x14ac:dyDescent="0.3">
      <c r="A58" s="4"/>
    </row>
    <row r="59" spans="1:1" ht="15.75" customHeight="1" x14ac:dyDescent="0.3">
      <c r="A59" s="4"/>
    </row>
    <row r="60" spans="1:1" ht="15.75" customHeight="1" x14ac:dyDescent="0.3">
      <c r="A60" s="4"/>
    </row>
    <row r="61" spans="1:1" ht="15.75" customHeight="1" x14ac:dyDescent="0.3">
      <c r="A61" s="4"/>
    </row>
    <row r="62" spans="1:1" ht="15.75" customHeight="1" x14ac:dyDescent="0.3">
      <c r="A62" s="4"/>
    </row>
    <row r="63" spans="1:1" ht="15.75" customHeight="1" x14ac:dyDescent="0.3">
      <c r="A63" s="4"/>
    </row>
    <row r="64" spans="1:1" ht="15.75" customHeight="1" x14ac:dyDescent="0.3">
      <c r="A64" s="4"/>
    </row>
    <row r="65" spans="1:1" ht="15.75" customHeight="1" x14ac:dyDescent="0.3">
      <c r="A65" s="4"/>
    </row>
    <row r="66" spans="1:1" ht="15.75" customHeight="1" x14ac:dyDescent="0.3">
      <c r="A66" s="4"/>
    </row>
    <row r="67" spans="1:1" ht="15.75" customHeight="1" x14ac:dyDescent="0.3">
      <c r="A67" s="4"/>
    </row>
    <row r="68" spans="1:1" ht="15.75" customHeight="1" x14ac:dyDescent="0.3">
      <c r="A68" s="4"/>
    </row>
    <row r="69" spans="1:1" ht="15.75" customHeight="1" x14ac:dyDescent="0.3">
      <c r="A69" s="4"/>
    </row>
    <row r="70" spans="1:1" ht="15.75" customHeight="1" x14ac:dyDescent="0.3">
      <c r="A70" s="4"/>
    </row>
    <row r="71" spans="1:1" ht="15.75" customHeight="1" x14ac:dyDescent="0.3">
      <c r="A71" s="4"/>
    </row>
    <row r="72" spans="1:1" ht="15.75" customHeight="1" x14ac:dyDescent="0.3">
      <c r="A72" s="4"/>
    </row>
    <row r="73" spans="1:1" ht="15.75" customHeight="1" x14ac:dyDescent="0.3">
      <c r="A73" s="4"/>
    </row>
    <row r="74" spans="1:1" ht="15.75" customHeight="1" x14ac:dyDescent="0.3">
      <c r="A74" s="4"/>
    </row>
    <row r="75" spans="1:1" ht="15.75" customHeight="1" x14ac:dyDescent="0.3">
      <c r="A75" s="4"/>
    </row>
    <row r="76" spans="1:1" ht="15.75" customHeight="1" x14ac:dyDescent="0.3">
      <c r="A76" s="4"/>
    </row>
    <row r="77" spans="1:1" ht="15.75" customHeight="1" x14ac:dyDescent="0.3">
      <c r="A77" s="4"/>
    </row>
    <row r="78" spans="1:1" ht="15.75" customHeight="1" x14ac:dyDescent="0.3">
      <c r="A78" s="4"/>
    </row>
    <row r="79" spans="1:1" ht="15.75" customHeight="1" x14ac:dyDescent="0.3">
      <c r="A79" s="4"/>
    </row>
    <row r="80" spans="1:1" ht="15.75" customHeight="1" x14ac:dyDescent="0.3">
      <c r="A80" s="4"/>
    </row>
    <row r="81" spans="1:1" ht="15.75" customHeight="1" x14ac:dyDescent="0.3">
      <c r="A81" s="4"/>
    </row>
    <row r="82" spans="1:1" ht="15.75" customHeight="1" x14ac:dyDescent="0.3">
      <c r="A82" s="4"/>
    </row>
    <row r="83" spans="1:1" ht="15.75" customHeight="1" x14ac:dyDescent="0.3">
      <c r="A83" s="4"/>
    </row>
    <row r="84" spans="1:1" ht="15.75" customHeight="1" x14ac:dyDescent="0.3">
      <c r="A84" s="4"/>
    </row>
    <row r="85" spans="1:1" ht="15.75" customHeight="1" x14ac:dyDescent="0.3">
      <c r="A85" s="4"/>
    </row>
    <row r="86" spans="1:1" ht="15.75" customHeight="1" x14ac:dyDescent="0.3">
      <c r="A86" s="4"/>
    </row>
    <row r="87" spans="1:1" ht="15.75" customHeight="1" x14ac:dyDescent="0.3">
      <c r="A87" s="4"/>
    </row>
    <row r="88" spans="1:1" ht="15.75" customHeight="1" x14ac:dyDescent="0.3">
      <c r="A88" s="4"/>
    </row>
    <row r="89" spans="1:1" ht="15.75" customHeight="1" x14ac:dyDescent="0.3">
      <c r="A89" s="4"/>
    </row>
    <row r="90" spans="1:1" ht="15.75" customHeight="1" x14ac:dyDescent="0.3">
      <c r="A90" s="4"/>
    </row>
    <row r="91" spans="1:1" ht="15.75" customHeight="1" x14ac:dyDescent="0.3">
      <c r="A91" s="4"/>
    </row>
    <row r="92" spans="1:1" ht="15.75" customHeight="1" x14ac:dyDescent="0.3">
      <c r="A92" s="4"/>
    </row>
    <row r="93" spans="1:1" ht="15.75" customHeight="1" x14ac:dyDescent="0.3">
      <c r="A93" s="4"/>
    </row>
    <row r="94" spans="1:1" ht="15.75" customHeight="1" x14ac:dyDescent="0.3">
      <c r="A94" s="4"/>
    </row>
    <row r="95" spans="1:1" ht="15.75" customHeight="1" x14ac:dyDescent="0.3">
      <c r="A95" s="4"/>
    </row>
    <row r="96" spans="1:1" ht="15.75" customHeight="1" x14ac:dyDescent="0.3">
      <c r="A96" s="4"/>
    </row>
    <row r="97" spans="1:1" ht="15.75" customHeight="1" x14ac:dyDescent="0.3">
      <c r="A97" s="4"/>
    </row>
    <row r="98" spans="1:1" ht="15.75" customHeight="1" x14ac:dyDescent="0.3">
      <c r="A98" s="4"/>
    </row>
    <row r="99" spans="1:1" ht="15.75" customHeight="1" x14ac:dyDescent="0.3">
      <c r="A99" s="4"/>
    </row>
    <row r="100" spans="1:1" ht="15.75" customHeight="1" x14ac:dyDescent="0.3">
      <c r="A100" s="4"/>
    </row>
    <row r="101" spans="1:1" ht="15.75" customHeight="1" x14ac:dyDescent="0.3">
      <c r="A101" s="4"/>
    </row>
    <row r="102" spans="1:1" ht="15.75" customHeight="1" x14ac:dyDescent="0.3">
      <c r="A102" s="4"/>
    </row>
    <row r="103" spans="1:1" ht="15.75" customHeight="1" x14ac:dyDescent="0.3">
      <c r="A103" s="4"/>
    </row>
    <row r="104" spans="1:1" ht="15.75" customHeight="1" x14ac:dyDescent="0.3">
      <c r="A104" s="4"/>
    </row>
    <row r="105" spans="1:1" ht="15.75" customHeight="1" x14ac:dyDescent="0.3">
      <c r="A105" s="4"/>
    </row>
    <row r="106" spans="1:1" ht="15.75" customHeight="1" x14ac:dyDescent="0.3">
      <c r="A106" s="4"/>
    </row>
    <row r="107" spans="1:1" ht="15.75" customHeight="1" x14ac:dyDescent="0.3">
      <c r="A107" s="4"/>
    </row>
    <row r="108" spans="1:1" ht="15.75" customHeight="1" x14ac:dyDescent="0.3">
      <c r="A108" s="4"/>
    </row>
    <row r="109" spans="1:1" ht="15.75" customHeight="1" x14ac:dyDescent="0.3">
      <c r="A109" s="4"/>
    </row>
    <row r="110" spans="1:1" ht="15.75" customHeight="1" x14ac:dyDescent="0.3">
      <c r="A110" s="4"/>
    </row>
    <row r="111" spans="1:1" ht="15.75" customHeight="1" x14ac:dyDescent="0.3">
      <c r="A111" s="4"/>
    </row>
    <row r="112" spans="1:1" ht="15.75" customHeight="1" x14ac:dyDescent="0.3">
      <c r="A112" s="4"/>
    </row>
    <row r="113" spans="1:1" ht="15.75" customHeight="1" x14ac:dyDescent="0.3">
      <c r="A113" s="4"/>
    </row>
    <row r="114" spans="1:1" ht="15.75" customHeight="1" x14ac:dyDescent="0.3">
      <c r="A114" s="4"/>
    </row>
    <row r="115" spans="1:1" ht="15.75" customHeight="1" x14ac:dyDescent="0.3">
      <c r="A115" s="4"/>
    </row>
    <row r="116" spans="1:1" ht="15.75" customHeight="1" x14ac:dyDescent="0.3">
      <c r="A116" s="4"/>
    </row>
    <row r="117" spans="1:1" ht="15.75" customHeight="1" x14ac:dyDescent="0.3">
      <c r="A117" s="4"/>
    </row>
    <row r="118" spans="1:1" ht="15.75" customHeight="1" x14ac:dyDescent="0.3">
      <c r="A118" s="4"/>
    </row>
    <row r="119" spans="1:1" ht="15.75" customHeight="1" x14ac:dyDescent="0.3">
      <c r="A119" s="4"/>
    </row>
    <row r="120" spans="1:1" ht="15.75" customHeight="1" x14ac:dyDescent="0.3">
      <c r="A120" s="4"/>
    </row>
    <row r="121" spans="1:1" ht="15.75" customHeight="1" x14ac:dyDescent="0.3">
      <c r="A121" s="4"/>
    </row>
    <row r="122" spans="1:1" ht="15.75" customHeight="1" x14ac:dyDescent="0.3">
      <c r="A122" s="4"/>
    </row>
    <row r="123" spans="1:1" ht="15.75" customHeight="1" x14ac:dyDescent="0.3">
      <c r="A123" s="4"/>
    </row>
    <row r="124" spans="1:1" ht="15.75" customHeight="1" x14ac:dyDescent="0.3">
      <c r="A124" s="4"/>
    </row>
    <row r="125" spans="1:1" ht="15.75" customHeight="1" x14ac:dyDescent="0.3">
      <c r="A125" s="4"/>
    </row>
    <row r="126" spans="1:1" ht="15.75" customHeight="1" x14ac:dyDescent="0.3">
      <c r="A126" s="4"/>
    </row>
    <row r="127" spans="1:1" ht="15.75" customHeight="1" x14ac:dyDescent="0.3">
      <c r="A127" s="4"/>
    </row>
    <row r="128" spans="1:1" ht="15.75" customHeight="1" x14ac:dyDescent="0.3">
      <c r="A128" s="4"/>
    </row>
    <row r="129" spans="1:1" ht="15.75" customHeight="1" x14ac:dyDescent="0.3">
      <c r="A129" s="4"/>
    </row>
    <row r="130" spans="1:1" ht="15.75" customHeight="1" x14ac:dyDescent="0.3">
      <c r="A130" s="4"/>
    </row>
    <row r="131" spans="1:1" ht="15.75" customHeight="1" x14ac:dyDescent="0.3">
      <c r="A131" s="4"/>
    </row>
    <row r="132" spans="1:1" ht="15.75" customHeight="1" x14ac:dyDescent="0.3">
      <c r="A132" s="4"/>
    </row>
    <row r="133" spans="1:1" ht="15.75" customHeight="1" x14ac:dyDescent="0.3">
      <c r="A133" s="4"/>
    </row>
    <row r="134" spans="1:1" ht="15.75" customHeight="1" x14ac:dyDescent="0.3">
      <c r="A134" s="4"/>
    </row>
    <row r="135" spans="1:1" ht="15.75" customHeight="1" x14ac:dyDescent="0.3">
      <c r="A135" s="4"/>
    </row>
    <row r="136" spans="1:1" ht="15.75" customHeight="1" x14ac:dyDescent="0.3">
      <c r="A136" s="4"/>
    </row>
    <row r="137" spans="1:1" ht="15.75" customHeight="1" x14ac:dyDescent="0.3">
      <c r="A137" s="4"/>
    </row>
    <row r="138" spans="1:1" ht="15.75" customHeight="1" x14ac:dyDescent="0.3">
      <c r="A138" s="4"/>
    </row>
    <row r="139" spans="1:1" ht="15.75" customHeight="1" x14ac:dyDescent="0.3">
      <c r="A139" s="4"/>
    </row>
    <row r="140" spans="1:1" ht="15.75" customHeight="1" x14ac:dyDescent="0.3">
      <c r="A140" s="4"/>
    </row>
    <row r="141" spans="1:1" ht="15.75" customHeight="1" x14ac:dyDescent="0.3">
      <c r="A141" s="4"/>
    </row>
    <row r="142" spans="1:1" ht="15.75" customHeight="1" x14ac:dyDescent="0.3">
      <c r="A142" s="4"/>
    </row>
    <row r="143" spans="1:1" ht="15.75" customHeight="1" x14ac:dyDescent="0.3">
      <c r="A143" s="4"/>
    </row>
    <row r="144" spans="1:1" ht="15.75" customHeight="1" x14ac:dyDescent="0.3">
      <c r="A144" s="4"/>
    </row>
    <row r="145" spans="1:1" ht="15.75" customHeight="1" x14ac:dyDescent="0.3">
      <c r="A145" s="4"/>
    </row>
    <row r="146" spans="1:1" ht="15.75" customHeight="1" x14ac:dyDescent="0.3">
      <c r="A146" s="4"/>
    </row>
    <row r="147" spans="1:1" ht="15.75" customHeight="1" x14ac:dyDescent="0.3">
      <c r="A147" s="4"/>
    </row>
    <row r="148" spans="1:1" ht="15.75" customHeight="1" x14ac:dyDescent="0.3">
      <c r="A148" s="4"/>
    </row>
    <row r="149" spans="1:1" ht="15.75" customHeight="1" x14ac:dyDescent="0.3">
      <c r="A149" s="4"/>
    </row>
    <row r="150" spans="1:1" ht="15.75" customHeight="1" x14ac:dyDescent="0.3">
      <c r="A150" s="4"/>
    </row>
    <row r="151" spans="1:1" ht="15.75" customHeight="1" x14ac:dyDescent="0.3">
      <c r="A151" s="4"/>
    </row>
    <row r="152" spans="1:1" ht="15.75" customHeight="1" x14ac:dyDescent="0.3">
      <c r="A152" s="4"/>
    </row>
    <row r="153" spans="1:1" ht="15.75" customHeight="1" x14ac:dyDescent="0.3">
      <c r="A153" s="4"/>
    </row>
    <row r="154" spans="1:1" ht="15.75" customHeight="1" x14ac:dyDescent="0.3">
      <c r="A154" s="4"/>
    </row>
    <row r="155" spans="1:1" ht="15.75" customHeight="1" x14ac:dyDescent="0.3">
      <c r="A155" s="4"/>
    </row>
    <row r="156" spans="1:1" ht="15.75" customHeight="1" x14ac:dyDescent="0.3">
      <c r="A156" s="4"/>
    </row>
    <row r="157" spans="1:1" ht="15.75" customHeight="1" x14ac:dyDescent="0.3">
      <c r="A157" s="4"/>
    </row>
    <row r="158" spans="1:1" ht="15.75" customHeight="1" x14ac:dyDescent="0.3">
      <c r="A158" s="4"/>
    </row>
    <row r="159" spans="1:1" ht="15.75" customHeight="1" x14ac:dyDescent="0.3">
      <c r="A159" s="4"/>
    </row>
    <row r="160" spans="1:1" ht="15.75" customHeight="1" x14ac:dyDescent="0.3">
      <c r="A160" s="4"/>
    </row>
    <row r="161" spans="1:1" ht="15.75" customHeight="1" x14ac:dyDescent="0.3">
      <c r="A161" s="4"/>
    </row>
    <row r="162" spans="1:1" ht="15.75" customHeight="1" x14ac:dyDescent="0.3">
      <c r="A162" s="4"/>
    </row>
    <row r="163" spans="1:1" ht="15.75" customHeight="1" x14ac:dyDescent="0.3">
      <c r="A163" s="4"/>
    </row>
    <row r="164" spans="1:1" ht="15.75" customHeight="1" x14ac:dyDescent="0.3">
      <c r="A164" s="4"/>
    </row>
    <row r="165" spans="1:1" ht="15.75" customHeight="1" x14ac:dyDescent="0.3">
      <c r="A165" s="4"/>
    </row>
    <row r="166" spans="1:1" ht="15.75" customHeight="1" x14ac:dyDescent="0.3">
      <c r="A166" s="4"/>
    </row>
    <row r="167" spans="1:1" ht="15.75" customHeight="1" x14ac:dyDescent="0.3">
      <c r="A167" s="4"/>
    </row>
    <row r="168" spans="1:1" ht="15.75" customHeight="1" x14ac:dyDescent="0.3">
      <c r="A168" s="4"/>
    </row>
    <row r="169" spans="1:1" ht="15.75" customHeight="1" x14ac:dyDescent="0.3">
      <c r="A169" s="4"/>
    </row>
    <row r="170" spans="1:1" ht="15.75" customHeight="1" x14ac:dyDescent="0.3">
      <c r="A170" s="4"/>
    </row>
    <row r="171" spans="1:1" ht="15.75" customHeight="1" x14ac:dyDescent="0.3">
      <c r="A171" s="4"/>
    </row>
    <row r="172" spans="1:1" ht="15.75" customHeight="1" x14ac:dyDescent="0.3">
      <c r="A172" s="4"/>
    </row>
    <row r="173" spans="1:1" ht="15.75" customHeight="1" x14ac:dyDescent="0.3">
      <c r="A173" s="4"/>
    </row>
    <row r="174" spans="1:1" ht="15.75" customHeight="1" x14ac:dyDescent="0.3">
      <c r="A174" s="4"/>
    </row>
    <row r="175" spans="1:1" ht="15.75" customHeight="1" x14ac:dyDescent="0.3">
      <c r="A175" s="4"/>
    </row>
    <row r="176" spans="1:1" ht="15.75" customHeight="1" x14ac:dyDescent="0.3">
      <c r="A176" s="4"/>
    </row>
    <row r="177" spans="1:1" ht="15.75" customHeight="1" x14ac:dyDescent="0.3">
      <c r="A177" s="4"/>
    </row>
    <row r="178" spans="1:1" ht="15.75" customHeight="1" x14ac:dyDescent="0.3">
      <c r="A178" s="4"/>
    </row>
    <row r="179" spans="1:1" ht="15.75" customHeight="1" x14ac:dyDescent="0.3">
      <c r="A179" s="4"/>
    </row>
    <row r="180" spans="1:1" ht="15.75" customHeight="1" x14ac:dyDescent="0.3">
      <c r="A180" s="4"/>
    </row>
    <row r="181" spans="1:1" ht="15.75" customHeight="1" x14ac:dyDescent="0.3">
      <c r="A181" s="4"/>
    </row>
    <row r="182" spans="1:1" ht="15.75" customHeight="1" x14ac:dyDescent="0.3">
      <c r="A182" s="4"/>
    </row>
    <row r="183" spans="1:1" ht="15.75" customHeight="1" x14ac:dyDescent="0.3">
      <c r="A183" s="4"/>
    </row>
    <row r="184" spans="1:1" ht="15.75" customHeight="1" x14ac:dyDescent="0.3">
      <c r="A184" s="4"/>
    </row>
    <row r="185" spans="1:1" ht="15.75" customHeight="1" x14ac:dyDescent="0.3">
      <c r="A185" s="4"/>
    </row>
    <row r="186" spans="1:1" ht="15.75" customHeight="1" x14ac:dyDescent="0.3">
      <c r="A186" s="4"/>
    </row>
    <row r="187" spans="1:1" ht="15.75" customHeight="1" x14ac:dyDescent="0.3">
      <c r="A187" s="4"/>
    </row>
    <row r="188" spans="1:1" ht="15.75" customHeight="1" x14ac:dyDescent="0.3">
      <c r="A188" s="4"/>
    </row>
    <row r="189" spans="1:1" ht="15.75" customHeight="1" x14ac:dyDescent="0.3">
      <c r="A189" s="4"/>
    </row>
    <row r="190" spans="1:1" ht="15.75" customHeight="1" x14ac:dyDescent="0.3">
      <c r="A190" s="4"/>
    </row>
    <row r="191" spans="1:1" ht="15.75" customHeight="1" x14ac:dyDescent="0.3">
      <c r="A191" s="4"/>
    </row>
    <row r="192" spans="1:1" ht="15.75" customHeight="1" x14ac:dyDescent="0.3">
      <c r="A192" s="4"/>
    </row>
    <row r="193" spans="1:1" ht="15.75" customHeight="1" x14ac:dyDescent="0.3">
      <c r="A193" s="4"/>
    </row>
    <row r="194" spans="1:1" ht="15.75" customHeight="1" x14ac:dyDescent="0.3">
      <c r="A194" s="4"/>
    </row>
    <row r="195" spans="1:1" ht="15.75" customHeight="1" x14ac:dyDescent="0.3">
      <c r="A195" s="4"/>
    </row>
    <row r="196" spans="1:1" ht="15.75" customHeight="1" x14ac:dyDescent="0.3">
      <c r="A196" s="4"/>
    </row>
    <row r="197" spans="1:1" ht="15.75" customHeight="1" x14ac:dyDescent="0.3">
      <c r="A197" s="4"/>
    </row>
    <row r="198" spans="1:1" ht="15.75" customHeight="1" x14ac:dyDescent="0.3">
      <c r="A198" s="4"/>
    </row>
    <row r="199" spans="1:1" ht="15.75" customHeight="1" x14ac:dyDescent="0.3">
      <c r="A199" s="4"/>
    </row>
    <row r="200" spans="1:1" ht="15.75" customHeight="1" x14ac:dyDescent="0.3">
      <c r="A200" s="4"/>
    </row>
    <row r="201" spans="1:1" ht="15.75" customHeight="1" x14ac:dyDescent="0.3">
      <c r="A201" s="4"/>
    </row>
    <row r="202" spans="1:1" ht="15.75" customHeight="1" x14ac:dyDescent="0.3">
      <c r="A202" s="4"/>
    </row>
    <row r="203" spans="1:1" ht="15.75" customHeight="1" x14ac:dyDescent="0.3">
      <c r="A203" s="4"/>
    </row>
    <row r="204" spans="1:1" ht="15.75" customHeight="1" x14ac:dyDescent="0.3">
      <c r="A204" s="4"/>
    </row>
    <row r="205" spans="1:1" ht="15.75" customHeight="1" x14ac:dyDescent="0.3">
      <c r="A205" s="4"/>
    </row>
    <row r="206" spans="1:1" ht="15.75" customHeight="1" x14ac:dyDescent="0.3">
      <c r="A206" s="4"/>
    </row>
    <row r="207" spans="1:1" ht="15.75" customHeight="1" x14ac:dyDescent="0.3">
      <c r="A207" s="4"/>
    </row>
    <row r="208" spans="1:1" ht="15.75" customHeight="1" x14ac:dyDescent="0.3">
      <c r="A208" s="4"/>
    </row>
    <row r="209" spans="1:1" ht="15.75" customHeight="1" x14ac:dyDescent="0.3">
      <c r="A209" s="4"/>
    </row>
    <row r="210" spans="1:1" ht="15.75" customHeight="1" x14ac:dyDescent="0.3">
      <c r="A210" s="4"/>
    </row>
    <row r="211" spans="1:1" ht="15.75" customHeight="1" x14ac:dyDescent="0.3">
      <c r="A211" s="4"/>
    </row>
    <row r="212" spans="1:1" ht="15.75" customHeight="1" x14ac:dyDescent="0.3">
      <c r="A212" s="4"/>
    </row>
    <row r="213" spans="1:1" ht="15.75" customHeight="1" x14ac:dyDescent="0.3">
      <c r="A213" s="4"/>
    </row>
    <row r="214" spans="1:1" ht="15.75" customHeight="1" x14ac:dyDescent="0.3">
      <c r="A214" s="4"/>
    </row>
    <row r="215" spans="1:1" ht="15.75" customHeight="1" x14ac:dyDescent="0.3">
      <c r="A215" s="4"/>
    </row>
    <row r="216" spans="1:1" ht="15.75" customHeight="1" x14ac:dyDescent="0.3">
      <c r="A216" s="4"/>
    </row>
    <row r="217" spans="1:1" ht="15.75" customHeight="1" x14ac:dyDescent="0.3">
      <c r="A217" s="4"/>
    </row>
    <row r="218" spans="1:1" ht="15.75" customHeight="1" x14ac:dyDescent="0.3">
      <c r="A218" s="4"/>
    </row>
    <row r="219" spans="1:1" ht="15.75" customHeight="1" x14ac:dyDescent="0.3">
      <c r="A219" s="4"/>
    </row>
    <row r="220" spans="1:1" ht="15.75" customHeight="1" x14ac:dyDescent="0.3">
      <c r="A220" s="4"/>
    </row>
    <row r="221" spans="1:1" ht="15.75" customHeight="1" x14ac:dyDescent="0.3">
      <c r="A221" s="4"/>
    </row>
    <row r="222" spans="1:1" ht="15.75" customHeight="1" x14ac:dyDescent="0.3">
      <c r="A222" s="4"/>
    </row>
    <row r="223" spans="1:1" ht="15.75" customHeight="1" x14ac:dyDescent="0.3">
      <c r="A223" s="4"/>
    </row>
    <row r="224" spans="1:1" ht="15.75" customHeight="1" x14ac:dyDescent="0.3">
      <c r="A224" s="4"/>
    </row>
    <row r="225" spans="1:1" ht="15.75" customHeight="1" x14ac:dyDescent="0.3">
      <c r="A225" s="4"/>
    </row>
    <row r="226" spans="1:1" ht="15.75" customHeight="1" x14ac:dyDescent="0.3">
      <c r="A226" s="4"/>
    </row>
    <row r="227" spans="1:1" ht="15.75" customHeight="1" x14ac:dyDescent="0.3">
      <c r="A227" s="4"/>
    </row>
    <row r="228" spans="1:1" ht="15.75" customHeight="1" x14ac:dyDescent="0.3">
      <c r="A228" s="4"/>
    </row>
    <row r="229" spans="1:1" ht="15.75" customHeight="1" x14ac:dyDescent="0.3">
      <c r="A229" s="4"/>
    </row>
    <row r="230" spans="1:1" ht="15.75" customHeight="1" x14ac:dyDescent="0.3">
      <c r="A230" s="4"/>
    </row>
    <row r="231" spans="1:1" ht="15.75" customHeight="1" x14ac:dyDescent="0.3">
      <c r="A231" s="4"/>
    </row>
    <row r="232" spans="1:1" ht="15.75" customHeight="1" x14ac:dyDescent="0.3">
      <c r="A232" s="4"/>
    </row>
    <row r="233" spans="1:1" ht="15.75" customHeight="1" x14ac:dyDescent="0.3">
      <c r="A233" s="4"/>
    </row>
    <row r="234" spans="1:1" ht="15.75" customHeight="1" x14ac:dyDescent="0.3">
      <c r="A234" s="4"/>
    </row>
    <row r="235" spans="1:1" ht="15.75" customHeight="1" x14ac:dyDescent="0.3">
      <c r="A235" s="4"/>
    </row>
    <row r="236" spans="1:1" ht="15.75" customHeight="1" x14ac:dyDescent="0.3">
      <c r="A236" s="4"/>
    </row>
    <row r="237" spans="1:1" ht="15.75" customHeight="1" x14ac:dyDescent="0.3">
      <c r="A237" s="4"/>
    </row>
    <row r="238" spans="1:1" ht="15.75" customHeight="1" x14ac:dyDescent="0.3">
      <c r="A238" s="4"/>
    </row>
    <row r="239" spans="1:1" ht="15.75" customHeight="1" x14ac:dyDescent="0.3">
      <c r="A239" s="4"/>
    </row>
    <row r="240" spans="1:1" ht="15.75" customHeight="1" x14ac:dyDescent="0.3">
      <c r="A240" s="4"/>
    </row>
    <row r="241" spans="1:1" ht="15.75" customHeight="1" x14ac:dyDescent="0.3">
      <c r="A241" s="4"/>
    </row>
    <row r="242" spans="1:1" ht="15.75" customHeight="1" x14ac:dyDescent="0.3">
      <c r="A242" s="4"/>
    </row>
    <row r="243" spans="1:1" ht="15.75" customHeight="1" x14ac:dyDescent="0.3">
      <c r="A243" s="4"/>
    </row>
    <row r="244" spans="1:1" ht="15.75" customHeight="1" x14ac:dyDescent="0.3">
      <c r="A244" s="4"/>
    </row>
    <row r="245" spans="1:1" ht="15.75" customHeight="1" x14ac:dyDescent="0.3">
      <c r="A245" s="4"/>
    </row>
    <row r="246" spans="1:1" ht="15.75" customHeight="1" x14ac:dyDescent="0.3">
      <c r="A246" s="4"/>
    </row>
    <row r="247" spans="1:1" ht="15.75" customHeight="1" x14ac:dyDescent="0.3">
      <c r="A247" s="4"/>
    </row>
    <row r="248" spans="1:1" ht="15.75" customHeight="1" x14ac:dyDescent="0.3">
      <c r="A248" s="4"/>
    </row>
    <row r="249" spans="1:1" ht="15.75" customHeight="1" x14ac:dyDescent="0.3">
      <c r="A249" s="4"/>
    </row>
    <row r="250" spans="1:1" ht="15.75" customHeight="1" x14ac:dyDescent="0.3">
      <c r="A250" s="4"/>
    </row>
    <row r="251" spans="1:1" ht="15.75" customHeight="1" x14ac:dyDescent="0.3">
      <c r="A251" s="4"/>
    </row>
    <row r="252" spans="1:1" ht="15.75" customHeight="1" x14ac:dyDescent="0.3">
      <c r="A252" s="4"/>
    </row>
    <row r="253" spans="1:1" ht="15.75" customHeight="1" x14ac:dyDescent="0.3">
      <c r="A253" s="4"/>
    </row>
    <row r="254" spans="1:1" ht="15.75" customHeight="1" x14ac:dyDescent="0.3">
      <c r="A254" s="4"/>
    </row>
    <row r="255" spans="1:1" ht="15.75" customHeight="1" x14ac:dyDescent="0.3">
      <c r="A255" s="4"/>
    </row>
    <row r="256" spans="1:1" ht="15.75" customHeight="1" x14ac:dyDescent="0.3">
      <c r="A256" s="4"/>
    </row>
    <row r="257" spans="1:1" ht="15.75" customHeight="1" x14ac:dyDescent="0.3">
      <c r="A257" s="4"/>
    </row>
    <row r="258" spans="1:1" ht="15.75" customHeight="1" x14ac:dyDescent="0.3">
      <c r="A258" s="4"/>
    </row>
    <row r="259" spans="1:1" ht="15.75" customHeight="1" x14ac:dyDescent="0.3">
      <c r="A259" s="4"/>
    </row>
    <row r="260" spans="1:1" ht="15.75" customHeight="1" x14ac:dyDescent="0.3">
      <c r="A260" s="4"/>
    </row>
    <row r="261" spans="1:1" ht="15.75" customHeight="1" x14ac:dyDescent="0.3">
      <c r="A261" s="4"/>
    </row>
    <row r="262" spans="1:1" ht="15.75" customHeight="1" x14ac:dyDescent="0.3">
      <c r="A262" s="4"/>
    </row>
    <row r="263" spans="1:1" ht="15.75" customHeight="1" x14ac:dyDescent="0.3">
      <c r="A263" s="4"/>
    </row>
    <row r="264" spans="1:1" ht="15.75" customHeight="1" x14ac:dyDescent="0.3">
      <c r="A264" s="4"/>
    </row>
    <row r="265" spans="1:1" ht="15.75" customHeight="1" x14ac:dyDescent="0.3">
      <c r="A265" s="4"/>
    </row>
    <row r="266" spans="1:1" ht="15.75" customHeight="1" x14ac:dyDescent="0.3">
      <c r="A266" s="4"/>
    </row>
    <row r="267" spans="1:1" ht="15.75" customHeight="1" x14ac:dyDescent="0.3">
      <c r="A267" s="4"/>
    </row>
    <row r="268" spans="1:1" ht="15.75" customHeight="1" x14ac:dyDescent="0.3">
      <c r="A268" s="4"/>
    </row>
    <row r="269" spans="1:1" ht="15.75" customHeight="1" x14ac:dyDescent="0.3">
      <c r="A269" s="4"/>
    </row>
    <row r="270" spans="1:1" ht="15.75" customHeight="1" x14ac:dyDescent="0.3">
      <c r="A270" s="4"/>
    </row>
    <row r="271" spans="1:1" ht="15.75" customHeight="1" x14ac:dyDescent="0.3">
      <c r="A271" s="4"/>
    </row>
    <row r="272" spans="1:1" ht="15.75" customHeight="1" x14ac:dyDescent="0.3">
      <c r="A272" s="4"/>
    </row>
    <row r="273" spans="1:1" ht="15.75" customHeight="1" x14ac:dyDescent="0.3">
      <c r="A273" s="4"/>
    </row>
    <row r="274" spans="1:1" ht="15.75" customHeight="1" x14ac:dyDescent="0.3">
      <c r="A274" s="4"/>
    </row>
    <row r="275" spans="1:1" ht="15.75" customHeight="1" x14ac:dyDescent="0.3">
      <c r="A275" s="4"/>
    </row>
    <row r="276" spans="1:1" ht="15.75" customHeight="1" x14ac:dyDescent="0.3">
      <c r="A276" s="4"/>
    </row>
    <row r="277" spans="1:1" ht="15.75" customHeight="1" x14ac:dyDescent="0.3">
      <c r="A277" s="4"/>
    </row>
    <row r="278" spans="1:1" ht="15.75" customHeight="1" x14ac:dyDescent="0.3">
      <c r="A278" s="4"/>
    </row>
    <row r="279" spans="1:1" ht="15.75" customHeight="1" x14ac:dyDescent="0.3">
      <c r="A279" s="4"/>
    </row>
    <row r="280" spans="1:1" ht="15.75" customHeight="1" x14ac:dyDescent="0.3">
      <c r="A280" s="4"/>
    </row>
    <row r="281" spans="1:1" ht="15.75" customHeight="1" x14ac:dyDescent="0.3">
      <c r="A281" s="4"/>
    </row>
    <row r="282" spans="1:1" ht="15.75" customHeight="1" x14ac:dyDescent="0.3">
      <c r="A282" s="4"/>
    </row>
    <row r="283" spans="1:1" ht="15.75" customHeight="1" x14ac:dyDescent="0.3">
      <c r="A283" s="4"/>
    </row>
    <row r="284" spans="1:1" ht="15.75" customHeight="1" x14ac:dyDescent="0.3">
      <c r="A284" s="4"/>
    </row>
    <row r="285" spans="1:1" ht="15.75" customHeight="1" x14ac:dyDescent="0.3">
      <c r="A285" s="4"/>
    </row>
    <row r="286" spans="1:1" ht="15.75" customHeight="1" x14ac:dyDescent="0.3">
      <c r="A286" s="4"/>
    </row>
    <row r="287" spans="1:1" ht="15.75" customHeight="1" x14ac:dyDescent="0.3">
      <c r="A287" s="4"/>
    </row>
    <row r="288" spans="1:1" ht="15.75" customHeight="1" x14ac:dyDescent="0.3">
      <c r="A288" s="4"/>
    </row>
    <row r="289" spans="1:1" ht="15.75" customHeight="1" x14ac:dyDescent="0.3">
      <c r="A289" s="4"/>
    </row>
    <row r="290" spans="1:1" ht="15.75" customHeight="1" x14ac:dyDescent="0.3">
      <c r="A290" s="4"/>
    </row>
    <row r="291" spans="1:1" ht="15.75" customHeight="1" x14ac:dyDescent="0.3">
      <c r="A291" s="4"/>
    </row>
    <row r="292" spans="1:1" ht="15.75" customHeight="1" x14ac:dyDescent="0.3">
      <c r="A292" s="4"/>
    </row>
    <row r="293" spans="1:1" ht="15.75" customHeight="1" x14ac:dyDescent="0.3">
      <c r="A293" s="4"/>
    </row>
    <row r="294" spans="1:1" ht="15.75" customHeight="1" x14ac:dyDescent="0.3">
      <c r="A294" s="4"/>
    </row>
    <row r="295" spans="1:1" ht="15.75" customHeight="1" x14ac:dyDescent="0.3">
      <c r="A295" s="4"/>
    </row>
    <row r="296" spans="1:1" ht="15.75" customHeight="1" x14ac:dyDescent="0.3">
      <c r="A296" s="4"/>
    </row>
    <row r="297" spans="1:1" ht="15.75" customHeight="1" x14ac:dyDescent="0.3">
      <c r="A297" s="4"/>
    </row>
    <row r="298" spans="1:1" ht="15.75" customHeight="1" x14ac:dyDescent="0.3">
      <c r="A298" s="4"/>
    </row>
    <row r="299" spans="1:1" ht="15.75" customHeight="1" x14ac:dyDescent="0.3">
      <c r="A299" s="4"/>
    </row>
    <row r="300" spans="1:1" ht="15.75" customHeight="1" x14ac:dyDescent="0.3">
      <c r="A300" s="4"/>
    </row>
    <row r="301" spans="1:1" ht="15.75" customHeight="1" x14ac:dyDescent="0.3">
      <c r="A301" s="4"/>
    </row>
    <row r="302" spans="1:1" ht="15.75" customHeight="1" x14ac:dyDescent="0.3">
      <c r="A302" s="4"/>
    </row>
    <row r="303" spans="1:1" ht="15.75" customHeight="1" x14ac:dyDescent="0.3">
      <c r="A303" s="4"/>
    </row>
    <row r="304" spans="1:1" ht="15.75" customHeight="1" x14ac:dyDescent="0.3">
      <c r="A304" s="4"/>
    </row>
    <row r="305" spans="1:1" ht="15.75" customHeight="1" x14ac:dyDescent="0.3">
      <c r="A305" s="4"/>
    </row>
    <row r="306" spans="1:1" ht="15.75" customHeight="1" x14ac:dyDescent="0.3">
      <c r="A306" s="4"/>
    </row>
    <row r="307" spans="1:1" ht="15.75" customHeight="1" x14ac:dyDescent="0.3">
      <c r="A307" s="4"/>
    </row>
    <row r="308" spans="1:1" ht="15.75" customHeight="1" x14ac:dyDescent="0.3">
      <c r="A308" s="4"/>
    </row>
    <row r="309" spans="1:1" ht="15.75" customHeight="1" x14ac:dyDescent="0.3">
      <c r="A309" s="4"/>
    </row>
    <row r="310" spans="1:1" ht="15.75" customHeight="1" x14ac:dyDescent="0.3">
      <c r="A310" s="4"/>
    </row>
    <row r="311" spans="1:1" ht="15.75" customHeight="1" x14ac:dyDescent="0.3">
      <c r="A311" s="4"/>
    </row>
    <row r="312" spans="1:1" ht="15.75" customHeight="1" x14ac:dyDescent="0.3">
      <c r="A312" s="4"/>
    </row>
    <row r="313" spans="1:1" ht="15.75" customHeight="1" x14ac:dyDescent="0.3">
      <c r="A313" s="4"/>
    </row>
    <row r="314" spans="1:1" ht="15.75" customHeight="1" x14ac:dyDescent="0.3">
      <c r="A314" s="4"/>
    </row>
    <row r="315" spans="1:1" ht="15.75" customHeight="1" x14ac:dyDescent="0.3">
      <c r="A315" s="4"/>
    </row>
    <row r="316" spans="1:1" ht="15.75" customHeight="1" x14ac:dyDescent="0.3">
      <c r="A316" s="4"/>
    </row>
    <row r="317" spans="1:1" ht="15.75" customHeight="1" x14ac:dyDescent="0.3">
      <c r="A317" s="4"/>
    </row>
    <row r="318" spans="1:1" ht="15.75" customHeight="1" x14ac:dyDescent="0.3">
      <c r="A318" s="4"/>
    </row>
    <row r="319" spans="1:1" ht="15.75" customHeight="1" x14ac:dyDescent="0.3">
      <c r="A319" s="4"/>
    </row>
    <row r="320" spans="1:1" ht="15.75" customHeight="1" x14ac:dyDescent="0.3">
      <c r="A320" s="4"/>
    </row>
    <row r="321" spans="1:1" ht="15.75" customHeight="1" x14ac:dyDescent="0.3">
      <c r="A321" s="4"/>
    </row>
    <row r="322" spans="1:1" ht="15.75" customHeight="1" x14ac:dyDescent="0.3">
      <c r="A322" s="4"/>
    </row>
    <row r="323" spans="1:1" ht="15.75" customHeight="1" x14ac:dyDescent="0.3">
      <c r="A323" s="4"/>
    </row>
    <row r="324" spans="1:1" ht="15.75" customHeight="1" x14ac:dyDescent="0.3">
      <c r="A324" s="4"/>
    </row>
    <row r="325" spans="1:1" ht="15.75" customHeight="1" x14ac:dyDescent="0.3">
      <c r="A325" s="4"/>
    </row>
    <row r="326" spans="1:1" ht="15.75" customHeight="1" x14ac:dyDescent="0.3">
      <c r="A326" s="4"/>
    </row>
    <row r="327" spans="1:1" ht="15.75" customHeight="1" x14ac:dyDescent="0.3">
      <c r="A327" s="4"/>
    </row>
    <row r="328" spans="1:1" ht="15.75" customHeight="1" x14ac:dyDescent="0.3">
      <c r="A328" s="4"/>
    </row>
    <row r="329" spans="1:1" ht="15.75" customHeight="1" x14ac:dyDescent="0.3">
      <c r="A329" s="4"/>
    </row>
    <row r="330" spans="1:1" ht="15.75" customHeight="1" x14ac:dyDescent="0.3">
      <c r="A330" s="4"/>
    </row>
    <row r="331" spans="1:1" ht="15.75" customHeight="1" x14ac:dyDescent="0.3">
      <c r="A331" s="4"/>
    </row>
    <row r="332" spans="1:1" ht="15.75" customHeight="1" x14ac:dyDescent="0.3">
      <c r="A332" s="4"/>
    </row>
    <row r="333" spans="1:1" ht="15.75" customHeight="1" x14ac:dyDescent="0.3">
      <c r="A333" s="4"/>
    </row>
    <row r="334" spans="1:1" ht="15.75" customHeight="1" x14ac:dyDescent="0.3">
      <c r="A334" s="4"/>
    </row>
    <row r="335" spans="1:1" ht="15.75" customHeight="1" x14ac:dyDescent="0.3">
      <c r="A335" s="4"/>
    </row>
    <row r="336" spans="1:1" ht="15.75" customHeight="1" x14ac:dyDescent="0.3">
      <c r="A336" s="4"/>
    </row>
    <row r="337" spans="1:1" ht="15.75" customHeight="1" x14ac:dyDescent="0.3">
      <c r="A337" s="4"/>
    </row>
    <row r="338" spans="1:1" ht="15.75" customHeight="1" x14ac:dyDescent="0.3">
      <c r="A338" s="4"/>
    </row>
    <row r="339" spans="1:1" ht="15.75" customHeight="1" x14ac:dyDescent="0.3">
      <c r="A339" s="4"/>
    </row>
    <row r="340" spans="1:1" ht="15.75" customHeight="1" x14ac:dyDescent="0.3">
      <c r="A340" s="4"/>
    </row>
    <row r="341" spans="1:1" ht="15.75" customHeight="1" x14ac:dyDescent="0.3">
      <c r="A341" s="4"/>
    </row>
    <row r="342" spans="1:1" ht="15.75" customHeight="1" x14ac:dyDescent="0.3">
      <c r="A342" s="4"/>
    </row>
    <row r="343" spans="1:1" ht="15.75" customHeight="1" x14ac:dyDescent="0.3">
      <c r="A343" s="4"/>
    </row>
    <row r="344" spans="1:1" ht="15.75" customHeight="1" x14ac:dyDescent="0.3">
      <c r="A344" s="4"/>
    </row>
    <row r="345" spans="1:1" ht="15.75" customHeight="1" x14ac:dyDescent="0.3">
      <c r="A345" s="4"/>
    </row>
    <row r="346" spans="1:1" ht="15.75" customHeight="1" x14ac:dyDescent="0.3">
      <c r="A346" s="4"/>
    </row>
    <row r="347" spans="1:1" ht="15.75" customHeight="1" x14ac:dyDescent="0.3">
      <c r="A347" s="4"/>
    </row>
    <row r="348" spans="1:1" ht="15.75" customHeight="1" x14ac:dyDescent="0.3">
      <c r="A348" s="4"/>
    </row>
    <row r="349" spans="1:1" ht="15.75" customHeight="1" x14ac:dyDescent="0.3">
      <c r="A349" s="4"/>
    </row>
    <row r="350" spans="1:1" ht="15.75" customHeight="1" x14ac:dyDescent="0.3">
      <c r="A350" s="4"/>
    </row>
    <row r="351" spans="1:1" ht="15.75" customHeight="1" x14ac:dyDescent="0.3">
      <c r="A351" s="4"/>
    </row>
    <row r="352" spans="1:1" ht="15.75" customHeight="1" x14ac:dyDescent="0.3">
      <c r="A352" s="4"/>
    </row>
    <row r="353" spans="1:1" ht="15.75" customHeight="1" x14ac:dyDescent="0.3">
      <c r="A353" s="4"/>
    </row>
    <row r="354" spans="1:1" ht="15.75" customHeight="1" x14ac:dyDescent="0.3">
      <c r="A354" s="4"/>
    </row>
    <row r="355" spans="1:1" ht="15.75" customHeight="1" x14ac:dyDescent="0.3">
      <c r="A355" s="4"/>
    </row>
    <row r="356" spans="1:1" ht="15.75" customHeight="1" x14ac:dyDescent="0.3">
      <c r="A356" s="4"/>
    </row>
    <row r="357" spans="1:1" ht="15.75" customHeight="1" x14ac:dyDescent="0.3">
      <c r="A357" s="4"/>
    </row>
    <row r="358" spans="1:1" ht="15.75" customHeight="1" x14ac:dyDescent="0.3">
      <c r="A358" s="4"/>
    </row>
    <row r="359" spans="1:1" ht="15.75" customHeight="1" x14ac:dyDescent="0.3">
      <c r="A359" s="4"/>
    </row>
    <row r="360" spans="1:1" ht="15.75" customHeight="1" x14ac:dyDescent="0.3">
      <c r="A360" s="4"/>
    </row>
    <row r="361" spans="1:1" ht="15.75" customHeight="1" x14ac:dyDescent="0.3">
      <c r="A361" s="4"/>
    </row>
    <row r="362" spans="1:1" ht="15.75" customHeight="1" x14ac:dyDescent="0.3">
      <c r="A362" s="4"/>
    </row>
    <row r="363" spans="1:1" ht="15.75" customHeight="1" x14ac:dyDescent="0.3">
      <c r="A363" s="4"/>
    </row>
    <row r="364" spans="1:1" ht="15.75" customHeight="1" x14ac:dyDescent="0.3">
      <c r="A364" s="4"/>
    </row>
    <row r="365" spans="1:1" ht="15.75" customHeight="1" x14ac:dyDescent="0.3">
      <c r="A365" s="4"/>
    </row>
    <row r="366" spans="1:1" ht="15.75" customHeight="1" x14ac:dyDescent="0.3">
      <c r="A366" s="4"/>
    </row>
    <row r="367" spans="1:1" ht="15.75" customHeight="1" x14ac:dyDescent="0.3">
      <c r="A367" s="4"/>
    </row>
    <row r="368" spans="1:1" ht="15.75" customHeight="1" x14ac:dyDescent="0.3">
      <c r="A368" s="4"/>
    </row>
    <row r="369" spans="1:1" ht="15.75" customHeight="1" x14ac:dyDescent="0.3">
      <c r="A369" s="4"/>
    </row>
    <row r="370" spans="1:1" ht="15.75" customHeight="1" x14ac:dyDescent="0.3">
      <c r="A370" s="4"/>
    </row>
    <row r="371" spans="1:1" ht="15.75" customHeight="1" x14ac:dyDescent="0.3">
      <c r="A371" s="4"/>
    </row>
    <row r="372" spans="1:1" ht="15.75" customHeight="1" x14ac:dyDescent="0.3">
      <c r="A372" s="4"/>
    </row>
    <row r="373" spans="1:1" ht="15.75" customHeight="1" x14ac:dyDescent="0.3">
      <c r="A373" s="4"/>
    </row>
    <row r="374" spans="1:1" ht="15.75" customHeight="1" x14ac:dyDescent="0.3">
      <c r="A374" s="4"/>
    </row>
    <row r="375" spans="1:1" ht="15.75" customHeight="1" x14ac:dyDescent="0.3">
      <c r="A375" s="4"/>
    </row>
    <row r="376" spans="1:1" ht="15.75" customHeight="1" x14ac:dyDescent="0.3">
      <c r="A376" s="4"/>
    </row>
    <row r="377" spans="1:1" ht="15.75" customHeight="1" x14ac:dyDescent="0.3">
      <c r="A377" s="4"/>
    </row>
    <row r="378" spans="1:1" ht="15.75" customHeight="1" x14ac:dyDescent="0.3">
      <c r="A378" s="4"/>
    </row>
    <row r="379" spans="1:1" ht="15.75" customHeight="1" x14ac:dyDescent="0.3">
      <c r="A379" s="4"/>
    </row>
    <row r="380" spans="1:1" ht="15.75" customHeight="1" x14ac:dyDescent="0.3">
      <c r="A380" s="4"/>
    </row>
    <row r="381" spans="1:1" ht="15.75" customHeight="1" x14ac:dyDescent="0.3">
      <c r="A381" s="4"/>
    </row>
    <row r="382" spans="1:1" ht="15.75" customHeight="1" x14ac:dyDescent="0.3">
      <c r="A382" s="4"/>
    </row>
    <row r="383" spans="1:1" ht="15.75" customHeight="1" x14ac:dyDescent="0.3">
      <c r="A383" s="4"/>
    </row>
    <row r="384" spans="1:1" ht="15.75" customHeight="1" x14ac:dyDescent="0.3">
      <c r="A384" s="4"/>
    </row>
    <row r="385" spans="1:1" ht="15.75" customHeight="1" x14ac:dyDescent="0.3">
      <c r="A385" s="4"/>
    </row>
    <row r="386" spans="1:1" ht="15.75" customHeight="1" x14ac:dyDescent="0.3">
      <c r="A386" s="4"/>
    </row>
    <row r="387" spans="1:1" ht="15.75" customHeight="1" x14ac:dyDescent="0.3">
      <c r="A387" s="4"/>
    </row>
    <row r="388" spans="1:1" ht="15.75" customHeight="1" x14ac:dyDescent="0.3">
      <c r="A388" s="4"/>
    </row>
    <row r="389" spans="1:1" ht="15.75" customHeight="1" x14ac:dyDescent="0.3">
      <c r="A389" s="4"/>
    </row>
    <row r="390" spans="1:1" ht="15.75" customHeight="1" x14ac:dyDescent="0.3">
      <c r="A390" s="4"/>
    </row>
    <row r="391" spans="1:1" ht="15.75" customHeight="1" x14ac:dyDescent="0.3">
      <c r="A391" s="4"/>
    </row>
    <row r="392" spans="1:1" ht="15.75" customHeight="1" x14ac:dyDescent="0.3">
      <c r="A392" s="4"/>
    </row>
    <row r="393" spans="1:1" ht="15.75" customHeight="1" x14ac:dyDescent="0.3">
      <c r="A393" s="4"/>
    </row>
    <row r="394" spans="1:1" ht="15.75" customHeight="1" x14ac:dyDescent="0.3">
      <c r="A394" s="4"/>
    </row>
    <row r="395" spans="1:1" ht="15.75" customHeight="1" x14ac:dyDescent="0.3">
      <c r="A395" s="4"/>
    </row>
    <row r="396" spans="1:1" ht="15.75" customHeight="1" x14ac:dyDescent="0.3">
      <c r="A396" s="4"/>
    </row>
    <row r="397" spans="1:1" ht="15.75" customHeight="1" x14ac:dyDescent="0.3">
      <c r="A397" s="4"/>
    </row>
    <row r="398" spans="1:1" ht="15.75" customHeight="1" x14ac:dyDescent="0.3">
      <c r="A398" s="4"/>
    </row>
    <row r="399" spans="1:1" ht="15.75" customHeight="1" x14ac:dyDescent="0.3">
      <c r="A399" s="4"/>
    </row>
    <row r="400" spans="1:1" ht="15.75" customHeight="1" x14ac:dyDescent="0.3">
      <c r="A400" s="4"/>
    </row>
    <row r="401" spans="1:1" ht="15.75" customHeight="1" x14ac:dyDescent="0.3">
      <c r="A401" s="4"/>
    </row>
    <row r="402" spans="1:1" ht="15.75" customHeight="1" x14ac:dyDescent="0.3">
      <c r="A402" s="4"/>
    </row>
    <row r="403" spans="1:1" ht="15.75" customHeight="1" x14ac:dyDescent="0.3">
      <c r="A403" s="4"/>
    </row>
    <row r="404" spans="1:1" ht="15.75" customHeight="1" x14ac:dyDescent="0.3">
      <c r="A404" s="4"/>
    </row>
    <row r="405" spans="1:1" ht="15.75" customHeight="1" x14ac:dyDescent="0.3">
      <c r="A405" s="4"/>
    </row>
    <row r="406" spans="1:1" ht="15.75" customHeight="1" x14ac:dyDescent="0.3">
      <c r="A406" s="4"/>
    </row>
    <row r="407" spans="1:1" ht="15.75" customHeight="1" x14ac:dyDescent="0.3">
      <c r="A407" s="4"/>
    </row>
    <row r="408" spans="1:1" ht="15.75" customHeight="1" x14ac:dyDescent="0.3">
      <c r="A408" s="4"/>
    </row>
    <row r="409" spans="1:1" ht="15.75" customHeight="1" x14ac:dyDescent="0.3">
      <c r="A409" s="4"/>
    </row>
    <row r="410" spans="1:1" ht="15.75" customHeight="1" x14ac:dyDescent="0.3">
      <c r="A410" s="4"/>
    </row>
    <row r="411" spans="1:1" ht="15.75" customHeight="1" x14ac:dyDescent="0.3">
      <c r="A411" s="4"/>
    </row>
    <row r="412" spans="1:1" ht="15.75" customHeight="1" x14ac:dyDescent="0.3">
      <c r="A412" s="4"/>
    </row>
    <row r="413" spans="1:1" ht="15.75" customHeight="1" x14ac:dyDescent="0.3">
      <c r="A413" s="4"/>
    </row>
    <row r="414" spans="1:1" ht="15.75" customHeight="1" x14ac:dyDescent="0.3">
      <c r="A414" s="4"/>
    </row>
    <row r="415" spans="1:1" ht="15.75" customHeight="1" x14ac:dyDescent="0.3">
      <c r="A415" s="4"/>
    </row>
    <row r="416" spans="1:1" ht="15.75" customHeight="1" x14ac:dyDescent="0.3">
      <c r="A416" s="4"/>
    </row>
    <row r="417" spans="1:1" ht="15.75" customHeight="1" x14ac:dyDescent="0.3">
      <c r="A417" s="4"/>
    </row>
    <row r="418" spans="1:1" ht="15.75" customHeight="1" x14ac:dyDescent="0.3">
      <c r="A418" s="4"/>
    </row>
    <row r="419" spans="1:1" ht="15.75" customHeight="1" x14ac:dyDescent="0.3">
      <c r="A419" s="4"/>
    </row>
    <row r="420" spans="1:1" ht="15.75" customHeight="1" x14ac:dyDescent="0.3">
      <c r="A420" s="4"/>
    </row>
    <row r="421" spans="1:1" ht="15.75" customHeight="1" x14ac:dyDescent="0.3">
      <c r="A421" s="4"/>
    </row>
    <row r="422" spans="1:1" ht="15.75" customHeight="1" x14ac:dyDescent="0.3">
      <c r="A422" s="4"/>
    </row>
    <row r="423" spans="1:1" ht="15.75" customHeight="1" x14ac:dyDescent="0.3">
      <c r="A423" s="4"/>
    </row>
    <row r="424" spans="1:1" ht="15.75" customHeight="1" x14ac:dyDescent="0.3">
      <c r="A424" s="4"/>
    </row>
    <row r="425" spans="1:1" ht="15.75" customHeight="1" x14ac:dyDescent="0.3">
      <c r="A425" s="4"/>
    </row>
    <row r="426" spans="1:1" ht="15.75" customHeight="1" x14ac:dyDescent="0.3">
      <c r="A426" s="4"/>
    </row>
    <row r="427" spans="1:1" ht="15.75" customHeight="1" x14ac:dyDescent="0.3">
      <c r="A427" s="4"/>
    </row>
    <row r="428" spans="1:1" ht="15.75" customHeight="1" x14ac:dyDescent="0.3">
      <c r="A428" s="4"/>
    </row>
    <row r="429" spans="1:1" ht="15.75" customHeight="1" x14ac:dyDescent="0.3">
      <c r="A429" s="4"/>
    </row>
    <row r="430" spans="1:1" ht="15.75" customHeight="1" x14ac:dyDescent="0.3">
      <c r="A430" s="4"/>
    </row>
    <row r="431" spans="1:1" ht="15.75" customHeight="1" x14ac:dyDescent="0.3">
      <c r="A431" s="4"/>
    </row>
    <row r="432" spans="1:1" ht="15.75" customHeight="1" x14ac:dyDescent="0.3">
      <c r="A432" s="4"/>
    </row>
    <row r="433" spans="1:1" ht="15.75" customHeight="1" x14ac:dyDescent="0.3">
      <c r="A433" s="4"/>
    </row>
    <row r="434" spans="1:1" ht="15.75" customHeight="1" x14ac:dyDescent="0.3">
      <c r="A434" s="4"/>
    </row>
    <row r="435" spans="1:1" ht="15.75" customHeight="1" x14ac:dyDescent="0.3">
      <c r="A435" s="4"/>
    </row>
    <row r="436" spans="1:1" ht="15.75" customHeight="1" x14ac:dyDescent="0.3">
      <c r="A436" s="4"/>
    </row>
    <row r="437" spans="1:1" ht="15.75" customHeight="1" x14ac:dyDescent="0.3">
      <c r="A437" s="4"/>
    </row>
    <row r="438" spans="1:1" ht="15.75" customHeight="1" x14ac:dyDescent="0.3">
      <c r="A438" s="4"/>
    </row>
    <row r="439" spans="1:1" ht="15.75" customHeight="1" x14ac:dyDescent="0.3">
      <c r="A439" s="4"/>
    </row>
    <row r="440" spans="1:1" ht="15.75" customHeight="1" x14ac:dyDescent="0.3">
      <c r="A440" s="4"/>
    </row>
    <row r="441" spans="1:1" ht="15.75" customHeight="1" x14ac:dyDescent="0.3">
      <c r="A441" s="4"/>
    </row>
    <row r="442" spans="1:1" ht="15.75" customHeight="1" x14ac:dyDescent="0.3">
      <c r="A442" s="4"/>
    </row>
    <row r="443" spans="1:1" ht="15.75" customHeight="1" x14ac:dyDescent="0.3">
      <c r="A443" s="4"/>
    </row>
    <row r="444" spans="1:1" ht="15.75" customHeight="1" x14ac:dyDescent="0.3">
      <c r="A444" s="4"/>
    </row>
    <row r="445" spans="1:1" ht="15.75" customHeight="1" x14ac:dyDescent="0.3">
      <c r="A445" s="4"/>
    </row>
    <row r="446" spans="1:1" ht="15.75" customHeight="1" x14ac:dyDescent="0.3">
      <c r="A446" s="4"/>
    </row>
    <row r="447" spans="1:1" ht="15.75" customHeight="1" x14ac:dyDescent="0.3">
      <c r="A447" s="4"/>
    </row>
    <row r="448" spans="1:1" ht="15.75" customHeight="1" x14ac:dyDescent="0.3">
      <c r="A448" s="4"/>
    </row>
    <row r="449" spans="1:1" ht="15.75" customHeight="1" x14ac:dyDescent="0.3">
      <c r="A449" s="4"/>
    </row>
    <row r="450" spans="1:1" ht="15.75" customHeight="1" x14ac:dyDescent="0.3">
      <c r="A450" s="4"/>
    </row>
    <row r="451" spans="1:1" ht="15.75" customHeight="1" x14ac:dyDescent="0.3">
      <c r="A451" s="4"/>
    </row>
    <row r="452" spans="1:1" ht="15.75" customHeight="1" x14ac:dyDescent="0.3">
      <c r="A452" s="4"/>
    </row>
    <row r="453" spans="1:1" ht="15.75" customHeight="1" x14ac:dyDescent="0.3">
      <c r="A453" s="4"/>
    </row>
    <row r="454" spans="1:1" ht="15.75" customHeight="1" x14ac:dyDescent="0.3">
      <c r="A454" s="4"/>
    </row>
    <row r="455" spans="1:1" ht="15.75" customHeight="1" x14ac:dyDescent="0.3">
      <c r="A455" s="4"/>
    </row>
    <row r="456" spans="1:1" ht="15.75" customHeight="1" x14ac:dyDescent="0.3">
      <c r="A456" s="4"/>
    </row>
    <row r="457" spans="1:1" ht="15.75" customHeight="1" x14ac:dyDescent="0.3">
      <c r="A457" s="4"/>
    </row>
    <row r="458" spans="1:1" ht="15.75" customHeight="1" x14ac:dyDescent="0.3">
      <c r="A458" s="4"/>
    </row>
    <row r="459" spans="1:1" ht="15.75" customHeight="1" x14ac:dyDescent="0.3">
      <c r="A459" s="4"/>
    </row>
    <row r="460" spans="1:1" ht="15.75" customHeight="1" x14ac:dyDescent="0.3">
      <c r="A460" s="4"/>
    </row>
    <row r="461" spans="1:1" ht="15.75" customHeight="1" x14ac:dyDescent="0.3">
      <c r="A461" s="4"/>
    </row>
    <row r="462" spans="1:1" ht="15.75" customHeight="1" x14ac:dyDescent="0.3">
      <c r="A462" s="4"/>
    </row>
    <row r="463" spans="1:1" ht="15.75" customHeight="1" x14ac:dyDescent="0.3">
      <c r="A463" s="4"/>
    </row>
    <row r="464" spans="1:1" ht="15.75" customHeight="1" x14ac:dyDescent="0.3">
      <c r="A464" s="4"/>
    </row>
    <row r="465" spans="1:1" ht="15.75" customHeight="1" x14ac:dyDescent="0.3">
      <c r="A465" s="4"/>
    </row>
    <row r="466" spans="1:1" ht="15.75" customHeight="1" x14ac:dyDescent="0.3">
      <c r="A466" s="4"/>
    </row>
    <row r="467" spans="1:1" ht="15.75" customHeight="1" x14ac:dyDescent="0.3">
      <c r="A467" s="4"/>
    </row>
    <row r="468" spans="1:1" ht="15.75" customHeight="1" x14ac:dyDescent="0.3">
      <c r="A468" s="4"/>
    </row>
    <row r="469" spans="1:1" ht="15.75" customHeight="1" x14ac:dyDescent="0.3">
      <c r="A469" s="4"/>
    </row>
    <row r="470" spans="1:1" ht="15.75" customHeight="1" x14ac:dyDescent="0.3">
      <c r="A470" s="4"/>
    </row>
    <row r="471" spans="1:1" ht="15.75" customHeight="1" x14ac:dyDescent="0.3">
      <c r="A471" s="4"/>
    </row>
    <row r="472" spans="1:1" ht="15.75" customHeight="1" x14ac:dyDescent="0.3">
      <c r="A472" s="4"/>
    </row>
    <row r="473" spans="1:1" ht="15.75" customHeight="1" x14ac:dyDescent="0.3">
      <c r="A473" s="4"/>
    </row>
    <row r="474" spans="1:1" ht="15.75" customHeight="1" x14ac:dyDescent="0.3">
      <c r="A474" s="4"/>
    </row>
    <row r="475" spans="1:1" ht="15.75" customHeight="1" x14ac:dyDescent="0.3">
      <c r="A475" s="4"/>
    </row>
    <row r="476" spans="1:1" ht="15.75" customHeight="1" x14ac:dyDescent="0.3">
      <c r="A476" s="4"/>
    </row>
    <row r="477" spans="1:1" ht="15.75" customHeight="1" x14ac:dyDescent="0.3">
      <c r="A477" s="4"/>
    </row>
    <row r="478" spans="1:1" ht="15.75" customHeight="1" x14ac:dyDescent="0.3">
      <c r="A478" s="4"/>
    </row>
    <row r="479" spans="1:1" ht="15.75" customHeight="1" x14ac:dyDescent="0.3">
      <c r="A479" s="4"/>
    </row>
    <row r="480" spans="1:1" ht="15.75" customHeight="1" x14ac:dyDescent="0.3">
      <c r="A480" s="4"/>
    </row>
    <row r="481" spans="1:1" ht="15.75" customHeight="1" x14ac:dyDescent="0.3">
      <c r="A481" s="4"/>
    </row>
    <row r="482" spans="1:1" ht="15.75" customHeight="1" x14ac:dyDescent="0.3">
      <c r="A482" s="4"/>
    </row>
    <row r="483" spans="1:1" ht="15.75" customHeight="1" x14ac:dyDescent="0.3">
      <c r="A483" s="4"/>
    </row>
    <row r="484" spans="1:1" ht="15.75" customHeight="1" x14ac:dyDescent="0.3">
      <c r="A484" s="4"/>
    </row>
    <row r="485" spans="1:1" ht="15.75" customHeight="1" x14ac:dyDescent="0.3">
      <c r="A485" s="4"/>
    </row>
    <row r="486" spans="1:1" ht="15.75" customHeight="1" x14ac:dyDescent="0.3">
      <c r="A486" s="4"/>
    </row>
    <row r="487" spans="1:1" ht="15.75" customHeight="1" x14ac:dyDescent="0.3">
      <c r="A487" s="4"/>
    </row>
    <row r="488" spans="1:1" ht="15.75" customHeight="1" x14ac:dyDescent="0.3">
      <c r="A488" s="4"/>
    </row>
    <row r="489" spans="1:1" ht="15.75" customHeight="1" x14ac:dyDescent="0.3">
      <c r="A489" s="4"/>
    </row>
    <row r="490" spans="1:1" ht="15.75" customHeight="1" x14ac:dyDescent="0.3">
      <c r="A490" s="4"/>
    </row>
    <row r="491" spans="1:1" ht="15.75" customHeight="1" x14ac:dyDescent="0.3">
      <c r="A491" s="4"/>
    </row>
    <row r="492" spans="1:1" ht="15.75" customHeight="1" x14ac:dyDescent="0.3">
      <c r="A492" s="4"/>
    </row>
    <row r="493" spans="1:1" ht="15.75" customHeight="1" x14ac:dyDescent="0.3">
      <c r="A493" s="4"/>
    </row>
    <row r="494" spans="1:1" ht="15.75" customHeight="1" x14ac:dyDescent="0.3">
      <c r="A494" s="4"/>
    </row>
    <row r="495" spans="1:1" ht="15.75" customHeight="1" x14ac:dyDescent="0.3">
      <c r="A495" s="4"/>
    </row>
    <row r="496" spans="1:1" ht="15.75" customHeight="1" x14ac:dyDescent="0.3">
      <c r="A496" s="4"/>
    </row>
    <row r="497" spans="1:1" ht="15.75" customHeight="1" x14ac:dyDescent="0.3">
      <c r="A497" s="4"/>
    </row>
    <row r="498" spans="1:1" ht="15.75" customHeight="1" x14ac:dyDescent="0.3">
      <c r="A498" s="4"/>
    </row>
    <row r="499" spans="1:1" ht="15.75" customHeight="1" x14ac:dyDescent="0.3">
      <c r="A499" s="4"/>
    </row>
    <row r="500" spans="1:1" ht="15.75" customHeight="1" x14ac:dyDescent="0.3">
      <c r="A500" s="4"/>
    </row>
    <row r="501" spans="1:1" ht="15.75" customHeight="1" x14ac:dyDescent="0.3">
      <c r="A501" s="4"/>
    </row>
    <row r="502" spans="1:1" ht="15.75" customHeight="1" x14ac:dyDescent="0.3">
      <c r="A502" s="4"/>
    </row>
    <row r="503" spans="1:1" ht="15.75" customHeight="1" x14ac:dyDescent="0.3">
      <c r="A503" s="4"/>
    </row>
    <row r="504" spans="1:1" ht="15.75" customHeight="1" x14ac:dyDescent="0.3">
      <c r="A504" s="4"/>
    </row>
    <row r="505" spans="1:1" ht="15.75" customHeight="1" x14ac:dyDescent="0.3">
      <c r="A505" s="4"/>
    </row>
    <row r="506" spans="1:1" ht="15.75" customHeight="1" x14ac:dyDescent="0.3">
      <c r="A506" s="4"/>
    </row>
    <row r="507" spans="1:1" ht="15.75" customHeight="1" x14ac:dyDescent="0.3">
      <c r="A507" s="4"/>
    </row>
    <row r="508" spans="1:1" ht="15.75" customHeight="1" x14ac:dyDescent="0.3">
      <c r="A508" s="4"/>
    </row>
    <row r="509" spans="1:1" ht="15.75" customHeight="1" x14ac:dyDescent="0.3">
      <c r="A509" s="4"/>
    </row>
    <row r="510" spans="1:1" ht="15.75" customHeight="1" x14ac:dyDescent="0.3">
      <c r="A510" s="4"/>
    </row>
    <row r="511" spans="1:1" ht="15.75" customHeight="1" x14ac:dyDescent="0.3">
      <c r="A511" s="4"/>
    </row>
    <row r="512" spans="1:1" ht="15.75" customHeight="1" x14ac:dyDescent="0.3">
      <c r="A512" s="4"/>
    </row>
    <row r="513" spans="1:1" ht="15.75" customHeight="1" x14ac:dyDescent="0.3">
      <c r="A513" s="4"/>
    </row>
    <row r="514" spans="1:1" ht="15.75" customHeight="1" x14ac:dyDescent="0.3">
      <c r="A514" s="4"/>
    </row>
    <row r="515" spans="1:1" ht="15.75" customHeight="1" x14ac:dyDescent="0.3">
      <c r="A515" s="4"/>
    </row>
    <row r="516" spans="1:1" ht="15.75" customHeight="1" x14ac:dyDescent="0.3">
      <c r="A516" s="4"/>
    </row>
    <row r="517" spans="1:1" ht="15.75" customHeight="1" x14ac:dyDescent="0.3">
      <c r="A517" s="4"/>
    </row>
    <row r="518" spans="1:1" ht="15.75" customHeight="1" x14ac:dyDescent="0.3">
      <c r="A518" s="4"/>
    </row>
    <row r="519" spans="1:1" ht="15.75" customHeight="1" x14ac:dyDescent="0.3">
      <c r="A519" s="4"/>
    </row>
    <row r="520" spans="1:1" ht="15.75" customHeight="1" x14ac:dyDescent="0.3">
      <c r="A520" s="4"/>
    </row>
    <row r="521" spans="1:1" ht="15.75" customHeight="1" x14ac:dyDescent="0.3">
      <c r="A521" s="4"/>
    </row>
    <row r="522" spans="1:1" ht="15.75" customHeight="1" x14ac:dyDescent="0.3">
      <c r="A522" s="4"/>
    </row>
    <row r="523" spans="1:1" ht="15.75" customHeight="1" x14ac:dyDescent="0.3">
      <c r="A523" s="4"/>
    </row>
    <row r="524" spans="1:1" ht="15.75" customHeight="1" x14ac:dyDescent="0.3">
      <c r="A524" s="4"/>
    </row>
    <row r="525" spans="1:1" ht="15.75" customHeight="1" x14ac:dyDescent="0.3">
      <c r="A525" s="4"/>
    </row>
    <row r="526" spans="1:1" ht="15.75" customHeight="1" x14ac:dyDescent="0.3">
      <c r="A526" s="4"/>
    </row>
    <row r="527" spans="1:1" ht="15.75" customHeight="1" x14ac:dyDescent="0.3">
      <c r="A527" s="4"/>
    </row>
    <row r="528" spans="1:1" ht="15.75" customHeight="1" x14ac:dyDescent="0.3">
      <c r="A528" s="4"/>
    </row>
    <row r="529" spans="1:1" ht="15.75" customHeight="1" x14ac:dyDescent="0.3">
      <c r="A529" s="4"/>
    </row>
    <row r="530" spans="1:1" ht="15.75" customHeight="1" x14ac:dyDescent="0.3">
      <c r="A530" s="4"/>
    </row>
    <row r="531" spans="1:1" ht="15.75" customHeight="1" x14ac:dyDescent="0.3">
      <c r="A531" s="4"/>
    </row>
    <row r="532" spans="1:1" ht="15.75" customHeight="1" x14ac:dyDescent="0.3">
      <c r="A532" s="4"/>
    </row>
    <row r="533" spans="1:1" ht="15.75" customHeight="1" x14ac:dyDescent="0.3">
      <c r="A533" s="4"/>
    </row>
    <row r="534" spans="1:1" ht="15.75" customHeight="1" x14ac:dyDescent="0.3">
      <c r="A534" s="4"/>
    </row>
    <row r="535" spans="1:1" ht="15.75" customHeight="1" x14ac:dyDescent="0.3">
      <c r="A535" s="4"/>
    </row>
    <row r="536" spans="1:1" ht="15.75" customHeight="1" x14ac:dyDescent="0.3">
      <c r="A536" s="4"/>
    </row>
    <row r="537" spans="1:1" ht="15.75" customHeight="1" x14ac:dyDescent="0.3">
      <c r="A537" s="4"/>
    </row>
    <row r="538" spans="1:1" ht="15.75" customHeight="1" x14ac:dyDescent="0.3">
      <c r="A538" s="4"/>
    </row>
    <row r="539" spans="1:1" ht="15.75" customHeight="1" x14ac:dyDescent="0.3">
      <c r="A539" s="4"/>
    </row>
    <row r="540" spans="1:1" ht="15.75" customHeight="1" x14ac:dyDescent="0.3">
      <c r="A540" s="4"/>
    </row>
    <row r="541" spans="1:1" ht="15.75" customHeight="1" x14ac:dyDescent="0.3">
      <c r="A541" s="4"/>
    </row>
    <row r="542" spans="1:1" ht="15.75" customHeight="1" x14ac:dyDescent="0.3">
      <c r="A542" s="4"/>
    </row>
    <row r="543" spans="1:1" ht="15.75" customHeight="1" x14ac:dyDescent="0.3">
      <c r="A543" s="4"/>
    </row>
    <row r="544" spans="1:1" ht="15.75" customHeight="1" x14ac:dyDescent="0.3">
      <c r="A544" s="4"/>
    </row>
    <row r="545" spans="1:1" ht="15.75" customHeight="1" x14ac:dyDescent="0.3">
      <c r="A545" s="4"/>
    </row>
    <row r="546" spans="1:1" ht="15.75" customHeight="1" x14ac:dyDescent="0.3">
      <c r="A546" s="4"/>
    </row>
    <row r="547" spans="1:1" ht="15.75" customHeight="1" x14ac:dyDescent="0.3">
      <c r="A547" s="4"/>
    </row>
    <row r="548" spans="1:1" ht="15.75" customHeight="1" x14ac:dyDescent="0.3">
      <c r="A548" s="4"/>
    </row>
    <row r="549" spans="1:1" ht="15.75" customHeight="1" x14ac:dyDescent="0.3">
      <c r="A549" s="4"/>
    </row>
    <row r="550" spans="1:1" ht="15.75" customHeight="1" x14ac:dyDescent="0.3">
      <c r="A550" s="4"/>
    </row>
    <row r="551" spans="1:1" ht="15.75" customHeight="1" x14ac:dyDescent="0.3">
      <c r="A551" s="4"/>
    </row>
    <row r="552" spans="1:1" ht="15.75" customHeight="1" x14ac:dyDescent="0.3">
      <c r="A552" s="4"/>
    </row>
    <row r="553" spans="1:1" ht="15.75" customHeight="1" x14ac:dyDescent="0.3">
      <c r="A553" s="4"/>
    </row>
    <row r="554" spans="1:1" ht="15.75" customHeight="1" x14ac:dyDescent="0.3">
      <c r="A554" s="4"/>
    </row>
    <row r="555" spans="1:1" ht="15.75" customHeight="1" x14ac:dyDescent="0.3">
      <c r="A555" s="4"/>
    </row>
    <row r="556" spans="1:1" ht="15.75" customHeight="1" x14ac:dyDescent="0.3">
      <c r="A556" s="4"/>
    </row>
    <row r="557" spans="1:1" ht="15.75" customHeight="1" x14ac:dyDescent="0.3">
      <c r="A557" s="4"/>
    </row>
    <row r="558" spans="1:1" ht="15.75" customHeight="1" x14ac:dyDescent="0.3">
      <c r="A558" s="4"/>
    </row>
    <row r="559" spans="1:1" ht="15.75" customHeight="1" x14ac:dyDescent="0.3">
      <c r="A559" s="4"/>
    </row>
    <row r="560" spans="1:1" ht="15.75" customHeight="1" x14ac:dyDescent="0.3">
      <c r="A560" s="4"/>
    </row>
    <row r="561" spans="1:1" ht="15.75" customHeight="1" x14ac:dyDescent="0.3">
      <c r="A561" s="4"/>
    </row>
    <row r="562" spans="1:1" ht="15.75" customHeight="1" x14ac:dyDescent="0.3">
      <c r="A562" s="4"/>
    </row>
    <row r="563" spans="1:1" ht="15.75" customHeight="1" x14ac:dyDescent="0.3">
      <c r="A563" s="4"/>
    </row>
    <row r="564" spans="1:1" ht="15.75" customHeight="1" x14ac:dyDescent="0.3">
      <c r="A564" s="4"/>
    </row>
    <row r="565" spans="1:1" ht="15.75" customHeight="1" x14ac:dyDescent="0.3">
      <c r="A565" s="4"/>
    </row>
    <row r="566" spans="1:1" ht="15.75" customHeight="1" x14ac:dyDescent="0.3">
      <c r="A566" s="4"/>
    </row>
    <row r="567" spans="1:1" ht="15.75" customHeight="1" x14ac:dyDescent="0.3">
      <c r="A567" s="4"/>
    </row>
    <row r="568" spans="1:1" ht="15.75" customHeight="1" x14ac:dyDescent="0.3">
      <c r="A568" s="4"/>
    </row>
    <row r="569" spans="1:1" ht="15.75" customHeight="1" x14ac:dyDescent="0.3">
      <c r="A569" s="4"/>
    </row>
    <row r="570" spans="1:1" ht="15.75" customHeight="1" x14ac:dyDescent="0.3">
      <c r="A570" s="4"/>
    </row>
    <row r="571" spans="1:1" ht="15.75" customHeight="1" x14ac:dyDescent="0.3">
      <c r="A571" s="4"/>
    </row>
    <row r="572" spans="1:1" ht="15.75" customHeight="1" x14ac:dyDescent="0.3">
      <c r="A572" s="4"/>
    </row>
    <row r="573" spans="1:1" ht="15.75" customHeight="1" x14ac:dyDescent="0.3">
      <c r="A573" s="4"/>
    </row>
    <row r="574" spans="1:1" ht="15.75" customHeight="1" x14ac:dyDescent="0.3">
      <c r="A574" s="4"/>
    </row>
    <row r="575" spans="1:1" ht="15.75" customHeight="1" x14ac:dyDescent="0.3">
      <c r="A575" s="4"/>
    </row>
    <row r="576" spans="1:1" ht="15.75" customHeight="1" x14ac:dyDescent="0.3">
      <c r="A576" s="4"/>
    </row>
    <row r="577" spans="1:1" ht="15.75" customHeight="1" x14ac:dyDescent="0.3">
      <c r="A577" s="4"/>
    </row>
    <row r="578" spans="1:1" ht="15.75" customHeight="1" x14ac:dyDescent="0.3">
      <c r="A578" s="4"/>
    </row>
    <row r="579" spans="1:1" ht="15.75" customHeight="1" x14ac:dyDescent="0.3">
      <c r="A579" s="4"/>
    </row>
    <row r="580" spans="1:1" ht="15.75" customHeight="1" x14ac:dyDescent="0.3">
      <c r="A580" s="4"/>
    </row>
    <row r="581" spans="1:1" ht="15.75" customHeight="1" x14ac:dyDescent="0.3">
      <c r="A581" s="4"/>
    </row>
    <row r="582" spans="1:1" ht="15.75" customHeight="1" x14ac:dyDescent="0.3">
      <c r="A582" s="4"/>
    </row>
    <row r="583" spans="1:1" ht="15.75" customHeight="1" x14ac:dyDescent="0.3">
      <c r="A583" s="4"/>
    </row>
    <row r="584" spans="1:1" ht="15.75" customHeight="1" x14ac:dyDescent="0.3">
      <c r="A584" s="4"/>
    </row>
    <row r="585" spans="1:1" ht="15.75" customHeight="1" x14ac:dyDescent="0.3">
      <c r="A585" s="4"/>
    </row>
    <row r="586" spans="1:1" ht="15.75" customHeight="1" x14ac:dyDescent="0.3">
      <c r="A586" s="4"/>
    </row>
    <row r="587" spans="1:1" ht="15.75" customHeight="1" x14ac:dyDescent="0.3">
      <c r="A587" s="4"/>
    </row>
    <row r="588" spans="1:1" ht="15.75" customHeight="1" x14ac:dyDescent="0.3">
      <c r="A588" s="4"/>
    </row>
    <row r="589" spans="1:1" ht="15.75" customHeight="1" x14ac:dyDescent="0.3">
      <c r="A589" s="4"/>
    </row>
    <row r="590" spans="1:1" ht="15.75" customHeight="1" x14ac:dyDescent="0.3">
      <c r="A590" s="4"/>
    </row>
    <row r="591" spans="1:1" ht="15.75" customHeight="1" x14ac:dyDescent="0.3">
      <c r="A591" s="4"/>
    </row>
    <row r="592" spans="1:1" ht="15.75" customHeight="1" x14ac:dyDescent="0.3">
      <c r="A592" s="4"/>
    </row>
    <row r="593" spans="1:1" ht="15.75" customHeight="1" x14ac:dyDescent="0.3">
      <c r="A593" s="4"/>
    </row>
    <row r="594" spans="1:1" ht="15.75" customHeight="1" x14ac:dyDescent="0.3">
      <c r="A594" s="4"/>
    </row>
    <row r="595" spans="1:1" ht="15.75" customHeight="1" x14ac:dyDescent="0.3">
      <c r="A595" s="4"/>
    </row>
    <row r="596" spans="1:1" ht="15.75" customHeight="1" x14ac:dyDescent="0.3">
      <c r="A596" s="4"/>
    </row>
    <row r="597" spans="1:1" ht="15.75" customHeight="1" x14ac:dyDescent="0.3">
      <c r="A597" s="4"/>
    </row>
    <row r="598" spans="1:1" ht="15.75" customHeight="1" x14ac:dyDescent="0.3">
      <c r="A598" s="4"/>
    </row>
    <row r="599" spans="1:1" ht="15.75" customHeight="1" x14ac:dyDescent="0.3">
      <c r="A599" s="4"/>
    </row>
    <row r="600" spans="1:1" ht="15.75" customHeight="1" x14ac:dyDescent="0.3">
      <c r="A600" s="4"/>
    </row>
    <row r="601" spans="1:1" ht="15.75" customHeight="1" x14ac:dyDescent="0.3">
      <c r="A601" s="4"/>
    </row>
    <row r="602" spans="1:1" ht="15.75" customHeight="1" x14ac:dyDescent="0.3">
      <c r="A602" s="4"/>
    </row>
    <row r="603" spans="1:1" ht="15.75" customHeight="1" x14ac:dyDescent="0.3">
      <c r="A603" s="4"/>
    </row>
    <row r="604" spans="1:1" ht="15.75" customHeight="1" x14ac:dyDescent="0.3">
      <c r="A604" s="4"/>
    </row>
    <row r="605" spans="1:1" ht="15.75" customHeight="1" x14ac:dyDescent="0.3">
      <c r="A605" s="4"/>
    </row>
    <row r="606" spans="1:1" ht="15.75" customHeight="1" x14ac:dyDescent="0.3">
      <c r="A606" s="4"/>
    </row>
    <row r="607" spans="1:1" ht="15.75" customHeight="1" x14ac:dyDescent="0.3">
      <c r="A607" s="4"/>
    </row>
    <row r="608" spans="1:1" ht="15.75" customHeight="1" x14ac:dyDescent="0.3">
      <c r="A608" s="4"/>
    </row>
    <row r="609" spans="1:1" ht="15.75" customHeight="1" x14ac:dyDescent="0.3">
      <c r="A609" s="4"/>
    </row>
    <row r="610" spans="1:1" ht="15.75" customHeight="1" x14ac:dyDescent="0.3">
      <c r="A610" s="4"/>
    </row>
    <row r="611" spans="1:1" ht="15.75" customHeight="1" x14ac:dyDescent="0.3">
      <c r="A611" s="4"/>
    </row>
    <row r="612" spans="1:1" ht="15.75" customHeight="1" x14ac:dyDescent="0.3">
      <c r="A612" s="4"/>
    </row>
    <row r="613" spans="1:1" ht="15.75" customHeight="1" x14ac:dyDescent="0.3">
      <c r="A613" s="4"/>
    </row>
    <row r="614" spans="1:1" ht="15.75" customHeight="1" x14ac:dyDescent="0.3">
      <c r="A614" s="4"/>
    </row>
    <row r="615" spans="1:1" ht="15.75" customHeight="1" x14ac:dyDescent="0.3">
      <c r="A615" s="4"/>
    </row>
    <row r="616" spans="1:1" ht="15.75" customHeight="1" x14ac:dyDescent="0.3">
      <c r="A616" s="4"/>
    </row>
    <row r="617" spans="1:1" ht="15.75" customHeight="1" x14ac:dyDescent="0.3">
      <c r="A617" s="4"/>
    </row>
    <row r="618" spans="1:1" ht="15.75" customHeight="1" x14ac:dyDescent="0.3">
      <c r="A618" s="4"/>
    </row>
    <row r="619" spans="1:1" ht="15.75" customHeight="1" x14ac:dyDescent="0.3">
      <c r="A619" s="4"/>
    </row>
    <row r="620" spans="1:1" ht="15.75" customHeight="1" x14ac:dyDescent="0.3">
      <c r="A620" s="4"/>
    </row>
    <row r="621" spans="1:1" ht="15.75" customHeight="1" x14ac:dyDescent="0.3">
      <c r="A621" s="4"/>
    </row>
    <row r="622" spans="1:1" ht="15.75" customHeight="1" x14ac:dyDescent="0.3">
      <c r="A622" s="4"/>
    </row>
    <row r="623" spans="1:1" ht="15.75" customHeight="1" x14ac:dyDescent="0.3">
      <c r="A623" s="4"/>
    </row>
    <row r="624" spans="1:1" ht="15.75" customHeight="1" x14ac:dyDescent="0.3">
      <c r="A624" s="4"/>
    </row>
    <row r="625" spans="1:1" ht="15.75" customHeight="1" x14ac:dyDescent="0.3">
      <c r="A625" s="4"/>
    </row>
    <row r="626" spans="1:1" ht="15.75" customHeight="1" x14ac:dyDescent="0.3">
      <c r="A626" s="4"/>
    </row>
    <row r="627" spans="1:1" ht="15.75" customHeight="1" x14ac:dyDescent="0.3">
      <c r="A627" s="4"/>
    </row>
    <row r="628" spans="1:1" ht="15.75" customHeight="1" x14ac:dyDescent="0.3">
      <c r="A628" s="4"/>
    </row>
    <row r="629" spans="1:1" ht="15.75" customHeight="1" x14ac:dyDescent="0.3">
      <c r="A629" s="4"/>
    </row>
    <row r="630" spans="1:1" ht="15.75" customHeight="1" x14ac:dyDescent="0.3">
      <c r="A630" s="4"/>
    </row>
    <row r="631" spans="1:1" ht="15.75" customHeight="1" x14ac:dyDescent="0.3">
      <c r="A631" s="4"/>
    </row>
    <row r="632" spans="1:1" ht="15.75" customHeight="1" x14ac:dyDescent="0.3">
      <c r="A632" s="4"/>
    </row>
    <row r="633" spans="1:1" ht="15.75" customHeight="1" x14ac:dyDescent="0.3">
      <c r="A633" s="4"/>
    </row>
    <row r="634" spans="1:1" ht="15.75" customHeight="1" x14ac:dyDescent="0.3">
      <c r="A634" s="4"/>
    </row>
    <row r="635" spans="1:1" ht="15.75" customHeight="1" x14ac:dyDescent="0.3">
      <c r="A635" s="4"/>
    </row>
    <row r="636" spans="1:1" ht="15.75" customHeight="1" x14ac:dyDescent="0.3">
      <c r="A636" s="4"/>
    </row>
    <row r="637" spans="1:1" ht="15.75" customHeight="1" x14ac:dyDescent="0.3">
      <c r="A637" s="4"/>
    </row>
    <row r="638" spans="1:1" ht="15.75" customHeight="1" x14ac:dyDescent="0.3">
      <c r="A638" s="4"/>
    </row>
    <row r="639" spans="1:1" ht="15.75" customHeight="1" x14ac:dyDescent="0.3">
      <c r="A639" s="4"/>
    </row>
    <row r="640" spans="1:1" ht="15.75" customHeight="1" x14ac:dyDescent="0.3">
      <c r="A640" s="4"/>
    </row>
    <row r="641" spans="1:1" ht="15.75" customHeight="1" x14ac:dyDescent="0.3">
      <c r="A641" s="4"/>
    </row>
    <row r="642" spans="1:1" ht="15.75" customHeight="1" x14ac:dyDescent="0.3">
      <c r="A642" s="4"/>
    </row>
    <row r="643" spans="1:1" ht="15.75" customHeight="1" x14ac:dyDescent="0.3">
      <c r="A643" s="4"/>
    </row>
    <row r="644" spans="1:1" ht="15.75" customHeight="1" x14ac:dyDescent="0.3">
      <c r="A644" s="4"/>
    </row>
    <row r="645" spans="1:1" ht="15.75" customHeight="1" x14ac:dyDescent="0.3">
      <c r="A645" s="4"/>
    </row>
    <row r="646" spans="1:1" ht="15.75" customHeight="1" x14ac:dyDescent="0.3">
      <c r="A646" s="4"/>
    </row>
    <row r="647" spans="1:1" ht="15.75" customHeight="1" x14ac:dyDescent="0.3">
      <c r="A647" s="4"/>
    </row>
    <row r="648" spans="1:1" ht="15.75" customHeight="1" x14ac:dyDescent="0.3">
      <c r="A648" s="4"/>
    </row>
    <row r="649" spans="1:1" ht="15.75" customHeight="1" x14ac:dyDescent="0.3">
      <c r="A649" s="4"/>
    </row>
    <row r="650" spans="1:1" ht="15.75" customHeight="1" x14ac:dyDescent="0.3">
      <c r="A650" s="4"/>
    </row>
    <row r="651" spans="1:1" ht="15.75" customHeight="1" x14ac:dyDescent="0.3">
      <c r="A651" s="4"/>
    </row>
    <row r="652" spans="1:1" ht="15.75" customHeight="1" x14ac:dyDescent="0.3">
      <c r="A652" s="4"/>
    </row>
    <row r="653" spans="1:1" ht="15.75" customHeight="1" x14ac:dyDescent="0.3">
      <c r="A653" s="4"/>
    </row>
    <row r="654" spans="1:1" ht="15.75" customHeight="1" x14ac:dyDescent="0.3">
      <c r="A654" s="4"/>
    </row>
    <row r="655" spans="1:1" ht="15.75" customHeight="1" x14ac:dyDescent="0.3">
      <c r="A655" s="4"/>
    </row>
    <row r="656" spans="1:1" ht="15.75" customHeight="1" x14ac:dyDescent="0.3">
      <c r="A656" s="4"/>
    </row>
    <row r="657" spans="1:1" ht="15.75" customHeight="1" x14ac:dyDescent="0.3">
      <c r="A657" s="4"/>
    </row>
    <row r="658" spans="1:1" ht="15.75" customHeight="1" x14ac:dyDescent="0.3">
      <c r="A658" s="4"/>
    </row>
    <row r="659" spans="1:1" ht="15.75" customHeight="1" x14ac:dyDescent="0.3">
      <c r="A659" s="4"/>
    </row>
    <row r="660" spans="1:1" ht="15.75" customHeight="1" x14ac:dyDescent="0.3">
      <c r="A660" s="4"/>
    </row>
    <row r="661" spans="1:1" ht="15.75" customHeight="1" x14ac:dyDescent="0.3">
      <c r="A661" s="4"/>
    </row>
    <row r="662" spans="1:1" ht="15.75" customHeight="1" x14ac:dyDescent="0.3">
      <c r="A662" s="4"/>
    </row>
    <row r="663" spans="1:1" ht="15.75" customHeight="1" x14ac:dyDescent="0.3">
      <c r="A663" s="4"/>
    </row>
    <row r="664" spans="1:1" ht="15.75" customHeight="1" x14ac:dyDescent="0.3">
      <c r="A664" s="4"/>
    </row>
    <row r="665" spans="1:1" ht="15.75" customHeight="1" x14ac:dyDescent="0.3">
      <c r="A665" s="4"/>
    </row>
    <row r="666" spans="1:1" ht="15.75" customHeight="1" x14ac:dyDescent="0.3">
      <c r="A666" s="4"/>
    </row>
    <row r="667" spans="1:1" ht="15.75" customHeight="1" x14ac:dyDescent="0.3">
      <c r="A667" s="4"/>
    </row>
    <row r="668" spans="1:1" ht="15.75" customHeight="1" x14ac:dyDescent="0.3">
      <c r="A668" s="4"/>
    </row>
    <row r="669" spans="1:1" ht="15.75" customHeight="1" x14ac:dyDescent="0.3">
      <c r="A669" s="4"/>
    </row>
    <row r="670" spans="1:1" ht="15.75" customHeight="1" x14ac:dyDescent="0.3">
      <c r="A670" s="4"/>
    </row>
    <row r="671" spans="1:1" ht="15.75" customHeight="1" x14ac:dyDescent="0.3">
      <c r="A671" s="4"/>
    </row>
    <row r="672" spans="1:1" ht="15.75" customHeight="1" x14ac:dyDescent="0.3">
      <c r="A672" s="4"/>
    </row>
    <row r="673" spans="1:1" ht="15.75" customHeight="1" x14ac:dyDescent="0.3">
      <c r="A673" s="4"/>
    </row>
    <row r="674" spans="1:1" ht="15.75" customHeight="1" x14ac:dyDescent="0.3">
      <c r="A674" s="4"/>
    </row>
    <row r="675" spans="1:1" ht="15.75" customHeight="1" x14ac:dyDescent="0.3">
      <c r="A675" s="4"/>
    </row>
    <row r="676" spans="1:1" ht="15.75" customHeight="1" x14ac:dyDescent="0.3">
      <c r="A676" s="4"/>
    </row>
    <row r="677" spans="1:1" ht="15.75" customHeight="1" x14ac:dyDescent="0.3">
      <c r="A677" s="4"/>
    </row>
    <row r="678" spans="1:1" ht="15.75" customHeight="1" x14ac:dyDescent="0.3">
      <c r="A678" s="4"/>
    </row>
    <row r="679" spans="1:1" ht="15.75" customHeight="1" x14ac:dyDescent="0.3">
      <c r="A679" s="4"/>
    </row>
    <row r="680" spans="1:1" ht="15.75" customHeight="1" x14ac:dyDescent="0.3">
      <c r="A680" s="4"/>
    </row>
    <row r="681" spans="1:1" ht="15.75" customHeight="1" x14ac:dyDescent="0.3">
      <c r="A681" s="4"/>
    </row>
    <row r="682" spans="1:1" ht="15.75" customHeight="1" x14ac:dyDescent="0.3">
      <c r="A682" s="4"/>
    </row>
    <row r="683" spans="1:1" ht="15.75" customHeight="1" x14ac:dyDescent="0.3">
      <c r="A683" s="4"/>
    </row>
    <row r="684" spans="1:1" ht="15.75" customHeight="1" x14ac:dyDescent="0.3">
      <c r="A684" s="4"/>
    </row>
    <row r="685" spans="1:1" ht="15.75" customHeight="1" x14ac:dyDescent="0.3">
      <c r="A685" s="4"/>
    </row>
    <row r="686" spans="1:1" ht="15.75" customHeight="1" x14ac:dyDescent="0.3">
      <c r="A686" s="4"/>
    </row>
    <row r="687" spans="1:1" ht="15.75" customHeight="1" x14ac:dyDescent="0.3">
      <c r="A687" s="4"/>
    </row>
    <row r="688" spans="1:1" ht="15.75" customHeight="1" x14ac:dyDescent="0.3">
      <c r="A688" s="4"/>
    </row>
    <row r="689" spans="1:1" ht="15.75" customHeight="1" x14ac:dyDescent="0.3">
      <c r="A689" s="4"/>
    </row>
    <row r="690" spans="1:1" ht="15.75" customHeight="1" x14ac:dyDescent="0.3">
      <c r="A690" s="4"/>
    </row>
    <row r="691" spans="1:1" ht="15.75" customHeight="1" x14ac:dyDescent="0.3">
      <c r="A691" s="4"/>
    </row>
    <row r="692" spans="1:1" ht="15.75" customHeight="1" x14ac:dyDescent="0.3">
      <c r="A692" s="4"/>
    </row>
    <row r="693" spans="1:1" ht="15.75" customHeight="1" x14ac:dyDescent="0.3">
      <c r="A693" s="4"/>
    </row>
    <row r="694" spans="1:1" ht="15.75" customHeight="1" x14ac:dyDescent="0.3">
      <c r="A694" s="4"/>
    </row>
    <row r="695" spans="1:1" ht="15.75" customHeight="1" x14ac:dyDescent="0.3">
      <c r="A695" s="4"/>
    </row>
    <row r="696" spans="1:1" ht="15.75" customHeight="1" x14ac:dyDescent="0.3">
      <c r="A696" s="4"/>
    </row>
    <row r="697" spans="1:1" ht="15.75" customHeight="1" x14ac:dyDescent="0.3">
      <c r="A697" s="4"/>
    </row>
    <row r="698" spans="1:1" ht="15.75" customHeight="1" x14ac:dyDescent="0.3">
      <c r="A698" s="4"/>
    </row>
    <row r="699" spans="1:1" ht="15.75" customHeight="1" x14ac:dyDescent="0.3">
      <c r="A699" s="4"/>
    </row>
    <row r="700" spans="1:1" ht="15.75" customHeight="1" x14ac:dyDescent="0.3">
      <c r="A700" s="4"/>
    </row>
    <row r="701" spans="1:1" ht="15.75" customHeight="1" x14ac:dyDescent="0.3">
      <c r="A701" s="4"/>
    </row>
    <row r="702" spans="1:1" ht="15.75" customHeight="1" x14ac:dyDescent="0.3">
      <c r="A702" s="4"/>
    </row>
    <row r="703" spans="1:1" ht="15.75" customHeight="1" x14ac:dyDescent="0.3">
      <c r="A703" s="4"/>
    </row>
    <row r="704" spans="1:1" ht="15.75" customHeight="1" x14ac:dyDescent="0.3">
      <c r="A704" s="4"/>
    </row>
    <row r="705" spans="1:1" ht="15.75" customHeight="1" x14ac:dyDescent="0.3">
      <c r="A705" s="4"/>
    </row>
    <row r="706" spans="1:1" ht="15.75" customHeight="1" x14ac:dyDescent="0.3">
      <c r="A706" s="4"/>
    </row>
    <row r="707" spans="1:1" ht="15.75" customHeight="1" x14ac:dyDescent="0.3">
      <c r="A707" s="4"/>
    </row>
    <row r="708" spans="1:1" ht="15.75" customHeight="1" x14ac:dyDescent="0.3">
      <c r="A708" s="4"/>
    </row>
    <row r="709" spans="1:1" ht="15.75" customHeight="1" x14ac:dyDescent="0.3">
      <c r="A709" s="4"/>
    </row>
    <row r="710" spans="1:1" ht="15.75" customHeight="1" x14ac:dyDescent="0.3">
      <c r="A710" s="4"/>
    </row>
    <row r="711" spans="1:1" ht="15.75" customHeight="1" x14ac:dyDescent="0.3">
      <c r="A711" s="4"/>
    </row>
    <row r="712" spans="1:1" ht="15.75" customHeight="1" x14ac:dyDescent="0.3">
      <c r="A712" s="4"/>
    </row>
    <row r="713" spans="1:1" ht="15.75" customHeight="1" x14ac:dyDescent="0.3">
      <c r="A713" s="4"/>
    </row>
    <row r="714" spans="1:1" ht="15.75" customHeight="1" x14ac:dyDescent="0.3">
      <c r="A714" s="4"/>
    </row>
    <row r="715" spans="1:1" ht="15.75" customHeight="1" x14ac:dyDescent="0.3">
      <c r="A715" s="4"/>
    </row>
    <row r="716" spans="1:1" ht="15.75" customHeight="1" x14ac:dyDescent="0.3">
      <c r="A716" s="4"/>
    </row>
    <row r="717" spans="1:1" ht="15.75" customHeight="1" x14ac:dyDescent="0.3">
      <c r="A717" s="4"/>
    </row>
    <row r="718" spans="1:1" ht="15.75" customHeight="1" x14ac:dyDescent="0.3">
      <c r="A718" s="4"/>
    </row>
    <row r="719" spans="1:1" ht="15.75" customHeight="1" x14ac:dyDescent="0.3">
      <c r="A719" s="4"/>
    </row>
    <row r="720" spans="1:1" ht="15.75" customHeight="1" x14ac:dyDescent="0.3">
      <c r="A720" s="4"/>
    </row>
    <row r="721" spans="1:1" ht="15.75" customHeight="1" x14ac:dyDescent="0.3">
      <c r="A721" s="4"/>
    </row>
    <row r="722" spans="1:1" ht="15.75" customHeight="1" x14ac:dyDescent="0.3">
      <c r="A722" s="4"/>
    </row>
    <row r="723" spans="1:1" ht="15.75" customHeight="1" x14ac:dyDescent="0.3">
      <c r="A723" s="4"/>
    </row>
    <row r="724" spans="1:1" ht="15.75" customHeight="1" x14ac:dyDescent="0.3">
      <c r="A724" s="4"/>
    </row>
    <row r="725" spans="1:1" ht="15.75" customHeight="1" x14ac:dyDescent="0.3">
      <c r="A725" s="4"/>
    </row>
    <row r="726" spans="1:1" ht="15.75" customHeight="1" x14ac:dyDescent="0.3">
      <c r="A726" s="4"/>
    </row>
    <row r="727" spans="1:1" ht="15.75" customHeight="1" x14ac:dyDescent="0.3">
      <c r="A727" s="4"/>
    </row>
    <row r="728" spans="1:1" ht="15.75" customHeight="1" x14ac:dyDescent="0.3">
      <c r="A728" s="4"/>
    </row>
    <row r="729" spans="1:1" ht="15.75" customHeight="1" x14ac:dyDescent="0.3">
      <c r="A729" s="4"/>
    </row>
    <row r="730" spans="1:1" ht="15.75" customHeight="1" x14ac:dyDescent="0.3">
      <c r="A730" s="4"/>
    </row>
    <row r="731" spans="1:1" ht="15.75" customHeight="1" x14ac:dyDescent="0.3">
      <c r="A731" s="4"/>
    </row>
    <row r="732" spans="1:1" ht="15.75" customHeight="1" x14ac:dyDescent="0.3">
      <c r="A732" s="4"/>
    </row>
    <row r="733" spans="1:1" ht="15.75" customHeight="1" x14ac:dyDescent="0.3">
      <c r="A733" s="4"/>
    </row>
    <row r="734" spans="1:1" ht="15.75" customHeight="1" x14ac:dyDescent="0.3">
      <c r="A734" s="4"/>
    </row>
    <row r="735" spans="1:1" ht="15.75" customHeight="1" x14ac:dyDescent="0.3">
      <c r="A735" s="4"/>
    </row>
    <row r="736" spans="1:1" ht="15.75" customHeight="1" x14ac:dyDescent="0.3">
      <c r="A736" s="4"/>
    </row>
    <row r="737" spans="1:1" ht="15.75" customHeight="1" x14ac:dyDescent="0.3">
      <c r="A737" s="4"/>
    </row>
    <row r="738" spans="1:1" ht="15.75" customHeight="1" x14ac:dyDescent="0.3">
      <c r="A738" s="4"/>
    </row>
    <row r="739" spans="1:1" ht="15.75" customHeight="1" x14ac:dyDescent="0.3">
      <c r="A739" s="4"/>
    </row>
    <row r="740" spans="1:1" ht="15.75" customHeight="1" x14ac:dyDescent="0.3">
      <c r="A740" s="4"/>
    </row>
    <row r="741" spans="1:1" ht="15.75" customHeight="1" x14ac:dyDescent="0.3">
      <c r="A741" s="4"/>
    </row>
    <row r="742" spans="1:1" ht="15.75" customHeight="1" x14ac:dyDescent="0.3">
      <c r="A742" s="4"/>
    </row>
    <row r="743" spans="1:1" ht="15.75" customHeight="1" x14ac:dyDescent="0.3">
      <c r="A743" s="4"/>
    </row>
    <row r="744" spans="1:1" ht="15.75" customHeight="1" x14ac:dyDescent="0.3">
      <c r="A744" s="4"/>
    </row>
    <row r="745" spans="1:1" ht="15.75" customHeight="1" x14ac:dyDescent="0.3">
      <c r="A745" s="4"/>
    </row>
    <row r="746" spans="1:1" ht="15.75" customHeight="1" x14ac:dyDescent="0.3">
      <c r="A746" s="4"/>
    </row>
    <row r="747" spans="1:1" ht="15.75" customHeight="1" x14ac:dyDescent="0.3">
      <c r="A747" s="4"/>
    </row>
    <row r="748" spans="1:1" ht="15.75" customHeight="1" x14ac:dyDescent="0.3">
      <c r="A748" s="4"/>
    </row>
    <row r="749" spans="1:1" ht="15.75" customHeight="1" x14ac:dyDescent="0.3">
      <c r="A749" s="4"/>
    </row>
    <row r="750" spans="1:1" ht="15.75" customHeight="1" x14ac:dyDescent="0.3">
      <c r="A750" s="4"/>
    </row>
    <row r="751" spans="1:1" ht="15.75" customHeight="1" x14ac:dyDescent="0.3">
      <c r="A751" s="4"/>
    </row>
    <row r="752" spans="1:1" ht="15.75" customHeight="1" x14ac:dyDescent="0.3">
      <c r="A752" s="4"/>
    </row>
    <row r="753" spans="1:1" ht="15.75" customHeight="1" x14ac:dyDescent="0.3">
      <c r="A753" s="4"/>
    </row>
    <row r="754" spans="1:1" ht="15.75" customHeight="1" x14ac:dyDescent="0.3">
      <c r="A754" s="4"/>
    </row>
    <row r="755" spans="1:1" ht="15.75" customHeight="1" x14ac:dyDescent="0.3">
      <c r="A755" s="4"/>
    </row>
    <row r="756" spans="1:1" ht="15.75" customHeight="1" x14ac:dyDescent="0.3">
      <c r="A756" s="4"/>
    </row>
    <row r="757" spans="1:1" ht="15.75" customHeight="1" x14ac:dyDescent="0.3">
      <c r="A757" s="4"/>
    </row>
    <row r="758" spans="1:1" ht="15.75" customHeight="1" x14ac:dyDescent="0.3">
      <c r="A758" s="4"/>
    </row>
    <row r="759" spans="1:1" ht="15.75" customHeight="1" x14ac:dyDescent="0.3">
      <c r="A759" s="4"/>
    </row>
    <row r="760" spans="1:1" ht="15.75" customHeight="1" x14ac:dyDescent="0.3">
      <c r="A760" s="4"/>
    </row>
    <row r="761" spans="1:1" ht="15.75" customHeight="1" x14ac:dyDescent="0.3">
      <c r="A761" s="4"/>
    </row>
    <row r="762" spans="1:1" ht="15.75" customHeight="1" x14ac:dyDescent="0.3">
      <c r="A762" s="4"/>
    </row>
    <row r="763" spans="1:1" ht="15.75" customHeight="1" x14ac:dyDescent="0.3">
      <c r="A763" s="4"/>
    </row>
    <row r="764" spans="1:1" ht="15.75" customHeight="1" x14ac:dyDescent="0.3">
      <c r="A764" s="4"/>
    </row>
    <row r="765" spans="1:1" ht="15.75" customHeight="1" x14ac:dyDescent="0.3">
      <c r="A765" s="4"/>
    </row>
    <row r="766" spans="1:1" ht="15.75" customHeight="1" x14ac:dyDescent="0.3">
      <c r="A766" s="4"/>
    </row>
    <row r="767" spans="1:1" ht="15.75" customHeight="1" x14ac:dyDescent="0.3">
      <c r="A767" s="4"/>
    </row>
    <row r="768" spans="1:1" ht="15.75" customHeight="1" x14ac:dyDescent="0.3">
      <c r="A768" s="4"/>
    </row>
    <row r="769" spans="1:1" ht="15.75" customHeight="1" x14ac:dyDescent="0.3">
      <c r="A769" s="4"/>
    </row>
    <row r="770" spans="1:1" ht="15.75" customHeight="1" x14ac:dyDescent="0.3">
      <c r="A770" s="4"/>
    </row>
    <row r="771" spans="1:1" ht="15.75" customHeight="1" x14ac:dyDescent="0.3">
      <c r="A771" s="4"/>
    </row>
    <row r="772" spans="1:1" ht="15.75" customHeight="1" x14ac:dyDescent="0.3">
      <c r="A772" s="4"/>
    </row>
    <row r="773" spans="1:1" ht="15.75" customHeight="1" x14ac:dyDescent="0.3">
      <c r="A773" s="4"/>
    </row>
    <row r="774" spans="1:1" ht="15.75" customHeight="1" x14ac:dyDescent="0.3">
      <c r="A774" s="4"/>
    </row>
    <row r="775" spans="1:1" ht="15.75" customHeight="1" x14ac:dyDescent="0.3">
      <c r="A775" s="4"/>
    </row>
    <row r="776" spans="1:1" ht="15.75" customHeight="1" x14ac:dyDescent="0.3">
      <c r="A776" s="4"/>
    </row>
    <row r="777" spans="1:1" ht="15.75" customHeight="1" x14ac:dyDescent="0.3">
      <c r="A777" s="4"/>
    </row>
    <row r="778" spans="1:1" ht="15.75" customHeight="1" x14ac:dyDescent="0.3">
      <c r="A778" s="4"/>
    </row>
    <row r="779" spans="1:1" ht="15.75" customHeight="1" x14ac:dyDescent="0.3">
      <c r="A779" s="4"/>
    </row>
    <row r="780" spans="1:1" ht="15.75" customHeight="1" x14ac:dyDescent="0.3">
      <c r="A780" s="4"/>
    </row>
    <row r="781" spans="1:1" ht="15.75" customHeight="1" x14ac:dyDescent="0.3">
      <c r="A781" s="4"/>
    </row>
    <row r="782" spans="1:1" ht="15.75" customHeight="1" x14ac:dyDescent="0.3">
      <c r="A782" s="4"/>
    </row>
    <row r="783" spans="1:1" ht="15.75" customHeight="1" x14ac:dyDescent="0.3">
      <c r="A783" s="4"/>
    </row>
    <row r="784" spans="1:1" ht="15.75" customHeight="1" x14ac:dyDescent="0.3">
      <c r="A784" s="4"/>
    </row>
    <row r="785" spans="1:1" ht="15.75" customHeight="1" x14ac:dyDescent="0.3">
      <c r="A785" s="4"/>
    </row>
    <row r="786" spans="1:1" ht="15.75" customHeight="1" x14ac:dyDescent="0.3">
      <c r="A786" s="4"/>
    </row>
    <row r="787" spans="1:1" ht="15.75" customHeight="1" x14ac:dyDescent="0.3">
      <c r="A787" s="4"/>
    </row>
    <row r="788" spans="1:1" ht="15.75" customHeight="1" x14ac:dyDescent="0.3">
      <c r="A788" s="4"/>
    </row>
    <row r="789" spans="1:1" ht="15.75" customHeight="1" x14ac:dyDescent="0.3">
      <c r="A789" s="4"/>
    </row>
    <row r="790" spans="1:1" ht="15.75" customHeight="1" x14ac:dyDescent="0.3">
      <c r="A790" s="4"/>
    </row>
    <row r="791" spans="1:1" ht="15.75" customHeight="1" x14ac:dyDescent="0.3">
      <c r="A791" s="4"/>
    </row>
    <row r="792" spans="1:1" ht="15.75" customHeight="1" x14ac:dyDescent="0.3">
      <c r="A792" s="4"/>
    </row>
    <row r="793" spans="1:1" ht="15.75" customHeight="1" x14ac:dyDescent="0.3">
      <c r="A793" s="4"/>
    </row>
    <row r="794" spans="1:1" ht="15.75" customHeight="1" x14ac:dyDescent="0.3">
      <c r="A794" s="4"/>
    </row>
    <row r="795" spans="1:1" ht="15.75" customHeight="1" x14ac:dyDescent="0.3">
      <c r="A795" s="4"/>
    </row>
    <row r="796" spans="1:1" ht="15.75" customHeight="1" x14ac:dyDescent="0.3">
      <c r="A796" s="4"/>
    </row>
    <row r="797" spans="1:1" ht="15.75" customHeight="1" x14ac:dyDescent="0.3">
      <c r="A797" s="4"/>
    </row>
    <row r="798" spans="1:1" ht="15.75" customHeight="1" x14ac:dyDescent="0.3">
      <c r="A798" s="4"/>
    </row>
    <row r="799" spans="1:1" ht="15.75" customHeight="1" x14ac:dyDescent="0.3">
      <c r="A799" s="4"/>
    </row>
    <row r="800" spans="1:1" ht="15.75" customHeight="1" x14ac:dyDescent="0.3">
      <c r="A800" s="4"/>
    </row>
    <row r="801" spans="1:1" ht="15.75" customHeight="1" x14ac:dyDescent="0.3">
      <c r="A801" s="4"/>
    </row>
    <row r="802" spans="1:1" ht="15.75" customHeight="1" x14ac:dyDescent="0.3">
      <c r="A802" s="4"/>
    </row>
    <row r="803" spans="1:1" ht="15.75" customHeight="1" x14ac:dyDescent="0.3">
      <c r="A803" s="4"/>
    </row>
    <row r="804" spans="1:1" ht="15.75" customHeight="1" x14ac:dyDescent="0.3">
      <c r="A804" s="4"/>
    </row>
    <row r="805" spans="1:1" ht="15.75" customHeight="1" x14ac:dyDescent="0.3">
      <c r="A805" s="4"/>
    </row>
    <row r="806" spans="1:1" ht="15.75" customHeight="1" x14ac:dyDescent="0.3">
      <c r="A806" s="4"/>
    </row>
    <row r="807" spans="1:1" ht="15.75" customHeight="1" x14ac:dyDescent="0.3">
      <c r="A807" s="4"/>
    </row>
    <row r="808" spans="1:1" ht="15.75" customHeight="1" x14ac:dyDescent="0.3">
      <c r="A808" s="4"/>
    </row>
    <row r="809" spans="1:1" ht="15.75" customHeight="1" x14ac:dyDescent="0.3">
      <c r="A809" s="4"/>
    </row>
    <row r="810" spans="1:1" ht="15.75" customHeight="1" x14ac:dyDescent="0.3">
      <c r="A810" s="4"/>
    </row>
    <row r="811" spans="1:1" ht="15.75" customHeight="1" x14ac:dyDescent="0.3">
      <c r="A811" s="4"/>
    </row>
    <row r="812" spans="1:1" ht="15.75" customHeight="1" x14ac:dyDescent="0.3">
      <c r="A812" s="4"/>
    </row>
    <row r="813" spans="1:1" ht="15.75" customHeight="1" x14ac:dyDescent="0.3">
      <c r="A813" s="4"/>
    </row>
    <row r="814" spans="1:1" ht="15.75" customHeight="1" x14ac:dyDescent="0.3">
      <c r="A814" s="4"/>
    </row>
    <row r="815" spans="1:1" ht="15.75" customHeight="1" x14ac:dyDescent="0.3">
      <c r="A815" s="4"/>
    </row>
    <row r="816" spans="1:1" ht="15.75" customHeight="1" x14ac:dyDescent="0.3">
      <c r="A816" s="4"/>
    </row>
    <row r="817" spans="1:1" ht="15.75" customHeight="1" x14ac:dyDescent="0.3">
      <c r="A817" s="4"/>
    </row>
    <row r="818" spans="1:1" ht="15.75" customHeight="1" x14ac:dyDescent="0.3">
      <c r="A818" s="4"/>
    </row>
    <row r="819" spans="1:1" ht="15.75" customHeight="1" x14ac:dyDescent="0.3">
      <c r="A819" s="4"/>
    </row>
    <row r="820" spans="1:1" ht="15.75" customHeight="1" x14ac:dyDescent="0.3">
      <c r="A820" s="4"/>
    </row>
    <row r="821" spans="1:1" ht="15.75" customHeight="1" x14ac:dyDescent="0.3">
      <c r="A821" s="4"/>
    </row>
    <row r="822" spans="1:1" ht="15.75" customHeight="1" x14ac:dyDescent="0.3">
      <c r="A822" s="4"/>
    </row>
    <row r="823" spans="1:1" ht="15.75" customHeight="1" x14ac:dyDescent="0.3">
      <c r="A823" s="4"/>
    </row>
    <row r="824" spans="1:1" ht="15.75" customHeight="1" x14ac:dyDescent="0.3">
      <c r="A824" s="4"/>
    </row>
    <row r="825" spans="1:1" ht="15.75" customHeight="1" x14ac:dyDescent="0.3">
      <c r="A825" s="4"/>
    </row>
    <row r="826" spans="1:1" ht="15.75" customHeight="1" x14ac:dyDescent="0.3">
      <c r="A826" s="4"/>
    </row>
    <row r="827" spans="1:1" ht="15.75" customHeight="1" x14ac:dyDescent="0.3">
      <c r="A827" s="4"/>
    </row>
    <row r="828" spans="1:1" ht="15.75" customHeight="1" x14ac:dyDescent="0.3">
      <c r="A828" s="4"/>
    </row>
    <row r="829" spans="1:1" ht="15.75" customHeight="1" x14ac:dyDescent="0.3">
      <c r="A829" s="4"/>
    </row>
    <row r="830" spans="1:1" ht="15.75" customHeight="1" x14ac:dyDescent="0.3">
      <c r="A830" s="4"/>
    </row>
    <row r="831" spans="1:1" ht="15.75" customHeight="1" x14ac:dyDescent="0.3">
      <c r="A831" s="4"/>
    </row>
    <row r="832" spans="1:1" ht="15.75" customHeight="1" x14ac:dyDescent="0.3">
      <c r="A832" s="4"/>
    </row>
    <row r="833" spans="1:1" ht="15.75" customHeight="1" x14ac:dyDescent="0.3">
      <c r="A833" s="4"/>
    </row>
    <row r="834" spans="1:1" ht="15.75" customHeight="1" x14ac:dyDescent="0.3">
      <c r="A834" s="4"/>
    </row>
    <row r="835" spans="1:1" ht="15.75" customHeight="1" x14ac:dyDescent="0.3">
      <c r="A835" s="4"/>
    </row>
    <row r="836" spans="1:1" ht="15.75" customHeight="1" x14ac:dyDescent="0.3">
      <c r="A836" s="4"/>
    </row>
    <row r="837" spans="1:1" ht="15.75" customHeight="1" x14ac:dyDescent="0.3">
      <c r="A837" s="4"/>
    </row>
    <row r="838" spans="1:1" ht="15.75" customHeight="1" x14ac:dyDescent="0.3">
      <c r="A838" s="4"/>
    </row>
    <row r="839" spans="1:1" ht="15.75" customHeight="1" x14ac:dyDescent="0.3">
      <c r="A839" s="4"/>
    </row>
    <row r="840" spans="1:1" ht="15.75" customHeight="1" x14ac:dyDescent="0.3">
      <c r="A840" s="4"/>
    </row>
    <row r="841" spans="1:1" ht="15.75" customHeight="1" x14ac:dyDescent="0.3">
      <c r="A841" s="4"/>
    </row>
    <row r="842" spans="1:1" ht="15.75" customHeight="1" x14ac:dyDescent="0.3">
      <c r="A842" s="4"/>
    </row>
    <row r="843" spans="1:1" ht="15.75" customHeight="1" x14ac:dyDescent="0.3">
      <c r="A843" s="4"/>
    </row>
    <row r="844" spans="1:1" ht="15.75" customHeight="1" x14ac:dyDescent="0.3">
      <c r="A844" s="4"/>
    </row>
    <row r="845" spans="1:1" ht="15.75" customHeight="1" x14ac:dyDescent="0.3">
      <c r="A845" s="4"/>
    </row>
    <row r="846" spans="1:1" ht="15.75" customHeight="1" x14ac:dyDescent="0.3">
      <c r="A846" s="4"/>
    </row>
    <row r="847" spans="1:1" ht="15.75" customHeight="1" x14ac:dyDescent="0.3">
      <c r="A847" s="4"/>
    </row>
    <row r="848" spans="1:1" ht="15.75" customHeight="1" x14ac:dyDescent="0.3">
      <c r="A848" s="4"/>
    </row>
    <row r="849" spans="1:1" ht="15.75" customHeight="1" x14ac:dyDescent="0.3">
      <c r="A849" s="4"/>
    </row>
    <row r="850" spans="1:1" ht="15.75" customHeight="1" x14ac:dyDescent="0.3">
      <c r="A850" s="4"/>
    </row>
    <row r="851" spans="1:1" ht="15.75" customHeight="1" x14ac:dyDescent="0.3">
      <c r="A851" s="4"/>
    </row>
    <row r="852" spans="1:1" ht="15.75" customHeight="1" x14ac:dyDescent="0.3">
      <c r="A852" s="4"/>
    </row>
    <row r="853" spans="1:1" ht="15.75" customHeight="1" x14ac:dyDescent="0.3">
      <c r="A853" s="4"/>
    </row>
    <row r="854" spans="1:1" ht="15.75" customHeight="1" x14ac:dyDescent="0.3">
      <c r="A854" s="4"/>
    </row>
    <row r="855" spans="1:1" ht="15.75" customHeight="1" x14ac:dyDescent="0.3">
      <c r="A855" s="4"/>
    </row>
    <row r="856" spans="1:1" ht="15.75" customHeight="1" x14ac:dyDescent="0.3">
      <c r="A856" s="4"/>
    </row>
    <row r="857" spans="1:1" ht="15.75" customHeight="1" x14ac:dyDescent="0.3">
      <c r="A857" s="4"/>
    </row>
    <row r="858" spans="1:1" ht="15.75" customHeight="1" x14ac:dyDescent="0.3">
      <c r="A858" s="4"/>
    </row>
    <row r="859" spans="1:1" ht="15.75" customHeight="1" x14ac:dyDescent="0.3">
      <c r="A859" s="4"/>
    </row>
    <row r="860" spans="1:1" ht="15.75" customHeight="1" x14ac:dyDescent="0.3">
      <c r="A860" s="4"/>
    </row>
    <row r="861" spans="1:1" ht="15.75" customHeight="1" x14ac:dyDescent="0.3">
      <c r="A861" s="4"/>
    </row>
    <row r="862" spans="1:1" ht="15.75" customHeight="1" x14ac:dyDescent="0.3">
      <c r="A862" s="4"/>
    </row>
    <row r="863" spans="1:1" ht="15.75" customHeight="1" x14ac:dyDescent="0.3">
      <c r="A863" s="4"/>
    </row>
    <row r="864" spans="1:1" ht="15.75" customHeight="1" x14ac:dyDescent="0.3">
      <c r="A864" s="4"/>
    </row>
    <row r="865" spans="1:1" ht="15.75" customHeight="1" x14ac:dyDescent="0.3">
      <c r="A865" s="4"/>
    </row>
    <row r="866" spans="1:1" ht="15.75" customHeight="1" x14ac:dyDescent="0.3">
      <c r="A866" s="4"/>
    </row>
    <row r="867" spans="1:1" ht="15.75" customHeight="1" x14ac:dyDescent="0.3">
      <c r="A867" s="4"/>
    </row>
    <row r="868" spans="1:1" ht="15.75" customHeight="1" x14ac:dyDescent="0.3">
      <c r="A868" s="4"/>
    </row>
    <row r="869" spans="1:1" ht="15.75" customHeight="1" x14ac:dyDescent="0.3">
      <c r="A869" s="4"/>
    </row>
    <row r="870" spans="1:1" ht="15.75" customHeight="1" x14ac:dyDescent="0.3">
      <c r="A870" s="4"/>
    </row>
    <row r="871" spans="1:1" ht="15.75" customHeight="1" x14ac:dyDescent="0.3">
      <c r="A871" s="4"/>
    </row>
    <row r="872" spans="1:1" ht="15.75" customHeight="1" x14ac:dyDescent="0.3">
      <c r="A872" s="4"/>
    </row>
    <row r="873" spans="1:1" ht="15.75" customHeight="1" x14ac:dyDescent="0.3">
      <c r="A873" s="4"/>
    </row>
    <row r="874" spans="1:1" ht="15.75" customHeight="1" x14ac:dyDescent="0.3">
      <c r="A874" s="4"/>
    </row>
    <row r="875" spans="1:1" ht="15.75" customHeight="1" x14ac:dyDescent="0.3">
      <c r="A875" s="4"/>
    </row>
    <row r="876" spans="1:1" ht="15.75" customHeight="1" x14ac:dyDescent="0.3">
      <c r="A876" s="4"/>
    </row>
    <row r="877" spans="1:1" ht="15.75" customHeight="1" x14ac:dyDescent="0.3">
      <c r="A877" s="4"/>
    </row>
    <row r="878" spans="1:1" ht="15.75" customHeight="1" x14ac:dyDescent="0.3">
      <c r="A878" s="4"/>
    </row>
    <row r="879" spans="1:1" ht="15.75" customHeight="1" x14ac:dyDescent="0.3">
      <c r="A879" s="4"/>
    </row>
    <row r="880" spans="1:1" ht="15.75" customHeight="1" x14ac:dyDescent="0.3">
      <c r="A880" s="4"/>
    </row>
    <row r="881" spans="1:1" ht="15.75" customHeight="1" x14ac:dyDescent="0.3">
      <c r="A881" s="4"/>
    </row>
    <row r="882" spans="1:1" ht="15.75" customHeight="1" x14ac:dyDescent="0.3">
      <c r="A882" s="4"/>
    </row>
    <row r="883" spans="1:1" ht="15.75" customHeight="1" x14ac:dyDescent="0.3">
      <c r="A883" s="4"/>
    </row>
    <row r="884" spans="1:1" ht="15.75" customHeight="1" x14ac:dyDescent="0.3">
      <c r="A884" s="4"/>
    </row>
    <row r="885" spans="1:1" ht="15.75" customHeight="1" x14ac:dyDescent="0.3">
      <c r="A885" s="4"/>
    </row>
    <row r="886" spans="1:1" ht="15.75" customHeight="1" x14ac:dyDescent="0.3">
      <c r="A886" s="4"/>
    </row>
    <row r="887" spans="1:1" ht="15.75" customHeight="1" x14ac:dyDescent="0.3">
      <c r="A887" s="4"/>
    </row>
    <row r="888" spans="1:1" ht="15.75" customHeight="1" x14ac:dyDescent="0.3">
      <c r="A888" s="4"/>
    </row>
    <row r="889" spans="1:1" ht="15.75" customHeight="1" x14ac:dyDescent="0.3">
      <c r="A889" s="4"/>
    </row>
    <row r="890" spans="1:1" ht="15.75" customHeight="1" x14ac:dyDescent="0.3">
      <c r="A890" s="4"/>
    </row>
    <row r="891" spans="1:1" ht="15.75" customHeight="1" x14ac:dyDescent="0.3">
      <c r="A891" s="4"/>
    </row>
    <row r="892" spans="1:1" ht="15.75" customHeight="1" x14ac:dyDescent="0.3">
      <c r="A892" s="4"/>
    </row>
    <row r="893" spans="1:1" ht="15.75" customHeight="1" x14ac:dyDescent="0.3">
      <c r="A893" s="4"/>
    </row>
    <row r="894" spans="1:1" ht="15.75" customHeight="1" x14ac:dyDescent="0.3">
      <c r="A894" s="4"/>
    </row>
    <row r="895" spans="1:1" ht="15.75" customHeight="1" x14ac:dyDescent="0.3">
      <c r="A895" s="4"/>
    </row>
    <row r="896" spans="1:1" ht="15.75" customHeight="1" x14ac:dyDescent="0.3">
      <c r="A896" s="4"/>
    </row>
    <row r="897" spans="1:1" ht="15.75" customHeight="1" x14ac:dyDescent="0.3">
      <c r="A897" s="4"/>
    </row>
    <row r="898" spans="1:1" ht="15.75" customHeight="1" x14ac:dyDescent="0.3">
      <c r="A898" s="4"/>
    </row>
    <row r="899" spans="1:1" ht="15.75" customHeight="1" x14ac:dyDescent="0.3">
      <c r="A899" s="4"/>
    </row>
    <row r="900" spans="1:1" ht="15.75" customHeight="1" x14ac:dyDescent="0.3">
      <c r="A900" s="4"/>
    </row>
    <row r="901" spans="1:1" ht="15.75" customHeight="1" x14ac:dyDescent="0.3">
      <c r="A901" s="4"/>
    </row>
    <row r="902" spans="1:1" ht="15.75" customHeight="1" x14ac:dyDescent="0.3">
      <c r="A902" s="4"/>
    </row>
    <row r="903" spans="1:1" ht="15.75" customHeight="1" x14ac:dyDescent="0.3">
      <c r="A903" s="4"/>
    </row>
    <row r="904" spans="1:1" ht="15.75" customHeight="1" x14ac:dyDescent="0.3">
      <c r="A904" s="4"/>
    </row>
    <row r="905" spans="1:1" ht="15.75" customHeight="1" x14ac:dyDescent="0.3">
      <c r="A905" s="4"/>
    </row>
    <row r="906" spans="1:1" ht="15.75" customHeight="1" x14ac:dyDescent="0.3">
      <c r="A906" s="4"/>
    </row>
    <row r="907" spans="1:1" ht="15.75" customHeight="1" x14ac:dyDescent="0.3">
      <c r="A907" s="4"/>
    </row>
    <row r="908" spans="1:1" ht="15.75" customHeight="1" x14ac:dyDescent="0.3">
      <c r="A908" s="4"/>
    </row>
    <row r="909" spans="1:1" ht="15.75" customHeight="1" x14ac:dyDescent="0.3">
      <c r="A909" s="4"/>
    </row>
    <row r="910" spans="1:1" ht="15.75" customHeight="1" x14ac:dyDescent="0.3">
      <c r="A910" s="4"/>
    </row>
    <row r="911" spans="1:1" ht="15.75" customHeight="1" x14ac:dyDescent="0.3">
      <c r="A911" s="4"/>
    </row>
    <row r="912" spans="1:1" ht="15.75" customHeight="1" x14ac:dyDescent="0.3">
      <c r="A912" s="4"/>
    </row>
    <row r="913" spans="1:1" ht="15.75" customHeight="1" x14ac:dyDescent="0.3">
      <c r="A913" s="4"/>
    </row>
    <row r="914" spans="1:1" ht="15.75" customHeight="1" x14ac:dyDescent="0.3">
      <c r="A914" s="4"/>
    </row>
    <row r="915" spans="1:1" ht="15.75" customHeight="1" x14ac:dyDescent="0.3">
      <c r="A915" s="4"/>
    </row>
    <row r="916" spans="1:1" ht="15.75" customHeight="1" x14ac:dyDescent="0.3">
      <c r="A916" s="4"/>
    </row>
    <row r="917" spans="1:1" ht="15.75" customHeight="1" x14ac:dyDescent="0.3">
      <c r="A917" s="4"/>
    </row>
    <row r="918" spans="1:1" ht="15.75" customHeight="1" x14ac:dyDescent="0.3">
      <c r="A918" s="4"/>
    </row>
    <row r="919" spans="1:1" ht="15.75" customHeight="1" x14ac:dyDescent="0.3">
      <c r="A919" s="4"/>
    </row>
    <row r="920" spans="1:1" ht="15.75" customHeight="1" x14ac:dyDescent="0.3">
      <c r="A920" s="4"/>
    </row>
    <row r="921" spans="1:1" ht="15.75" customHeight="1" x14ac:dyDescent="0.3">
      <c r="A921" s="4"/>
    </row>
    <row r="922" spans="1:1" ht="15.75" customHeight="1" x14ac:dyDescent="0.3">
      <c r="A922" s="4"/>
    </row>
    <row r="923" spans="1:1" ht="15.75" customHeight="1" x14ac:dyDescent="0.3">
      <c r="A923" s="4"/>
    </row>
    <row r="924" spans="1:1" ht="15.75" customHeight="1" x14ac:dyDescent="0.3">
      <c r="A924" s="4"/>
    </row>
    <row r="925" spans="1:1" ht="15.75" customHeight="1" x14ac:dyDescent="0.3">
      <c r="A925" s="4"/>
    </row>
    <row r="926" spans="1:1" ht="15.75" customHeight="1" x14ac:dyDescent="0.3">
      <c r="A926" s="4"/>
    </row>
    <row r="927" spans="1:1" ht="15.75" customHeight="1" x14ac:dyDescent="0.3">
      <c r="A927" s="4"/>
    </row>
    <row r="928" spans="1:1" ht="15.75" customHeight="1" x14ac:dyDescent="0.3">
      <c r="A928" s="4"/>
    </row>
    <row r="929" spans="1:1" ht="15.75" customHeight="1" x14ac:dyDescent="0.3">
      <c r="A929" s="4"/>
    </row>
    <row r="930" spans="1:1" ht="15.75" customHeight="1" x14ac:dyDescent="0.3">
      <c r="A930" s="4"/>
    </row>
    <row r="931" spans="1:1" ht="15.75" customHeight="1" x14ac:dyDescent="0.3">
      <c r="A931" s="4"/>
    </row>
    <row r="932" spans="1:1" ht="15.75" customHeight="1" x14ac:dyDescent="0.3">
      <c r="A932" s="4"/>
    </row>
    <row r="933" spans="1:1" ht="15.75" customHeight="1" x14ac:dyDescent="0.3">
      <c r="A933" s="4"/>
    </row>
    <row r="934" spans="1:1" ht="15.75" customHeight="1" x14ac:dyDescent="0.3">
      <c r="A934" s="4"/>
    </row>
    <row r="935" spans="1:1" ht="15.75" customHeight="1" x14ac:dyDescent="0.3">
      <c r="A935" s="4"/>
    </row>
    <row r="936" spans="1:1" ht="15.75" customHeight="1" x14ac:dyDescent="0.3">
      <c r="A936" s="4"/>
    </row>
    <row r="937" spans="1:1" ht="15.75" customHeight="1" x14ac:dyDescent="0.3">
      <c r="A937" s="4"/>
    </row>
    <row r="938" spans="1:1" ht="15.75" customHeight="1" x14ac:dyDescent="0.3">
      <c r="A938" s="4"/>
    </row>
    <row r="939" spans="1:1" ht="15.75" customHeight="1" x14ac:dyDescent="0.3">
      <c r="A939" s="4"/>
    </row>
    <row r="940" spans="1:1" ht="15.75" customHeight="1" x14ac:dyDescent="0.3">
      <c r="A940" s="4"/>
    </row>
    <row r="941" spans="1:1" ht="15.75" customHeight="1" x14ac:dyDescent="0.3">
      <c r="A941" s="4"/>
    </row>
    <row r="942" spans="1:1" ht="15.75" customHeight="1" x14ac:dyDescent="0.3">
      <c r="A942" s="4"/>
    </row>
    <row r="943" spans="1:1" ht="15.75" customHeight="1" x14ac:dyDescent="0.3">
      <c r="A943" s="4"/>
    </row>
    <row r="944" spans="1:1" ht="15.75" customHeight="1" x14ac:dyDescent="0.3">
      <c r="A944" s="4"/>
    </row>
    <row r="945" spans="1:1" ht="15.75" customHeight="1" x14ac:dyDescent="0.3">
      <c r="A945" s="4"/>
    </row>
    <row r="946" spans="1:1" ht="15.75" customHeight="1" x14ac:dyDescent="0.3">
      <c r="A946" s="4"/>
    </row>
    <row r="947" spans="1:1" ht="15.75" customHeight="1" x14ac:dyDescent="0.3">
      <c r="A947" s="4"/>
    </row>
    <row r="948" spans="1:1" ht="15.75" customHeight="1" x14ac:dyDescent="0.3">
      <c r="A948" s="4"/>
    </row>
    <row r="949" spans="1:1" ht="15.75" customHeight="1" x14ac:dyDescent="0.3">
      <c r="A949" s="4"/>
    </row>
    <row r="950" spans="1:1" ht="15.75" customHeight="1" x14ac:dyDescent="0.3">
      <c r="A950" s="4"/>
    </row>
    <row r="951" spans="1:1" ht="15.75" customHeight="1" x14ac:dyDescent="0.3">
      <c r="A951" s="4"/>
    </row>
    <row r="952" spans="1:1" ht="15.75" customHeight="1" x14ac:dyDescent="0.3">
      <c r="A952" s="4"/>
    </row>
    <row r="953" spans="1:1" ht="15.75" customHeight="1" x14ac:dyDescent="0.3">
      <c r="A953" s="4"/>
    </row>
    <row r="954" spans="1:1" ht="15.75" customHeight="1" x14ac:dyDescent="0.3">
      <c r="A954" s="4"/>
    </row>
    <row r="955" spans="1:1" ht="15.75" customHeight="1" x14ac:dyDescent="0.3">
      <c r="A955" s="4"/>
    </row>
    <row r="956" spans="1:1" ht="15.75" customHeight="1" x14ac:dyDescent="0.3">
      <c r="A956" s="4"/>
    </row>
    <row r="957" spans="1:1" ht="15.75" customHeight="1" x14ac:dyDescent="0.3">
      <c r="A957" s="4"/>
    </row>
    <row r="958" spans="1:1" ht="15.75" customHeight="1" x14ac:dyDescent="0.3">
      <c r="A958" s="4"/>
    </row>
    <row r="959" spans="1:1" ht="15.75" customHeight="1" x14ac:dyDescent="0.3">
      <c r="A959" s="4"/>
    </row>
    <row r="960" spans="1:1" ht="15.75" customHeight="1" x14ac:dyDescent="0.3">
      <c r="A960" s="4"/>
    </row>
    <row r="961" spans="1:1" ht="15.75" customHeight="1" x14ac:dyDescent="0.3">
      <c r="A961" s="4"/>
    </row>
    <row r="962" spans="1:1" ht="15.75" customHeight="1" x14ac:dyDescent="0.3">
      <c r="A962" s="4"/>
    </row>
    <row r="963" spans="1:1" ht="15.75" customHeight="1" x14ac:dyDescent="0.3">
      <c r="A963" s="4"/>
    </row>
    <row r="964" spans="1:1" ht="15.75" customHeight="1" x14ac:dyDescent="0.3">
      <c r="A964" s="4"/>
    </row>
    <row r="965" spans="1:1" ht="15.75" customHeight="1" x14ac:dyDescent="0.3">
      <c r="A965" s="4"/>
    </row>
    <row r="966" spans="1:1" ht="15.75" customHeight="1" x14ac:dyDescent="0.3">
      <c r="A966" s="4"/>
    </row>
    <row r="967" spans="1:1" ht="15.75" customHeight="1" x14ac:dyDescent="0.3">
      <c r="A967" s="4"/>
    </row>
    <row r="968" spans="1:1" ht="15.75" customHeight="1" x14ac:dyDescent="0.3">
      <c r="A968" s="4"/>
    </row>
    <row r="969" spans="1:1" ht="15.75" customHeight="1" x14ac:dyDescent="0.3">
      <c r="A969" s="4"/>
    </row>
    <row r="970" spans="1:1" ht="15.75" customHeight="1" x14ac:dyDescent="0.3">
      <c r="A970" s="4"/>
    </row>
    <row r="971" spans="1:1" ht="15.75" customHeight="1" x14ac:dyDescent="0.3">
      <c r="A971" s="4"/>
    </row>
    <row r="972" spans="1:1" ht="15.75" customHeight="1" x14ac:dyDescent="0.3">
      <c r="A972" s="4"/>
    </row>
    <row r="973" spans="1:1" ht="15.75" customHeight="1" x14ac:dyDescent="0.3">
      <c r="A973" s="4"/>
    </row>
    <row r="974" spans="1:1" ht="15.75" customHeight="1" x14ac:dyDescent="0.3">
      <c r="A974" s="4"/>
    </row>
    <row r="975" spans="1:1" ht="15.75" customHeight="1" x14ac:dyDescent="0.3">
      <c r="A975" s="4"/>
    </row>
    <row r="976" spans="1:1" ht="15.75" customHeight="1" x14ac:dyDescent="0.3">
      <c r="A976" s="4"/>
    </row>
    <row r="977" spans="1:1" ht="15.75" customHeight="1" x14ac:dyDescent="0.3">
      <c r="A977" s="4"/>
    </row>
    <row r="978" spans="1:1" ht="15.75" customHeight="1" x14ac:dyDescent="0.3">
      <c r="A978" s="4"/>
    </row>
    <row r="979" spans="1:1" ht="15.75" customHeight="1" x14ac:dyDescent="0.3">
      <c r="A979" s="4"/>
    </row>
    <row r="980" spans="1:1" ht="15.75" customHeight="1" x14ac:dyDescent="0.3">
      <c r="A980" s="4"/>
    </row>
    <row r="981" spans="1:1" ht="15.75" customHeight="1" x14ac:dyDescent="0.3">
      <c r="A981" s="4"/>
    </row>
    <row r="982" spans="1:1" ht="15.75" customHeight="1" x14ac:dyDescent="0.3">
      <c r="A982" s="4"/>
    </row>
    <row r="983" spans="1:1" ht="15.75" customHeight="1" x14ac:dyDescent="0.3">
      <c r="A983" s="4"/>
    </row>
    <row r="984" spans="1:1" ht="15.75" customHeight="1" x14ac:dyDescent="0.3">
      <c r="A984" s="4"/>
    </row>
    <row r="985" spans="1:1" ht="15.75" customHeight="1" x14ac:dyDescent="0.3">
      <c r="A985" s="4"/>
    </row>
    <row r="986" spans="1:1" ht="15.75" customHeight="1" x14ac:dyDescent="0.3">
      <c r="A986" s="4"/>
    </row>
    <row r="987" spans="1:1" ht="15.75" customHeight="1" x14ac:dyDescent="0.3">
      <c r="A987" s="4"/>
    </row>
    <row r="988" spans="1:1" ht="15.75" customHeight="1" x14ac:dyDescent="0.3">
      <c r="A988" s="4"/>
    </row>
    <row r="989" spans="1:1" ht="15.75" customHeight="1" x14ac:dyDescent="0.3">
      <c r="A989" s="4"/>
    </row>
    <row r="990" spans="1:1" ht="15.75" customHeight="1" x14ac:dyDescent="0.3">
      <c r="A990" s="4"/>
    </row>
    <row r="991" spans="1:1" ht="15.75" customHeight="1" x14ac:dyDescent="0.3">
      <c r="A991" s="4"/>
    </row>
    <row r="992" spans="1:1" ht="15.75" customHeight="1" x14ac:dyDescent="0.3">
      <c r="A992" s="4"/>
    </row>
    <row r="993" spans="1:1" ht="15.75" customHeight="1" x14ac:dyDescent="0.3">
      <c r="A993" s="4"/>
    </row>
    <row r="994" spans="1:1" ht="15.75" customHeight="1" x14ac:dyDescent="0.3">
      <c r="A994" s="4"/>
    </row>
    <row r="995" spans="1:1" ht="15.75" customHeight="1" x14ac:dyDescent="0.3">
      <c r="A995" s="4"/>
    </row>
    <row r="996" spans="1:1" ht="15.75" customHeight="1" x14ac:dyDescent="0.3">
      <c r="A996" s="4"/>
    </row>
    <row r="997" spans="1:1" ht="15.75" customHeight="1" x14ac:dyDescent="0.3">
      <c r="A997" s="4"/>
    </row>
    <row r="998" spans="1:1" ht="15.75" customHeight="1" x14ac:dyDescent="0.3">
      <c r="A998" s="4"/>
    </row>
    <row r="999" spans="1:1" ht="15.75" customHeight="1" x14ac:dyDescent="0.3">
      <c r="A999" s="4"/>
    </row>
    <row r="1000" spans="1:1" ht="15.75" customHeight="1" x14ac:dyDescent="0.3">
      <c r="A1000" s="4"/>
    </row>
    <row r="1001" spans="1:1" ht="15.75" customHeight="1" x14ac:dyDescent="0.3">
      <c r="A1001" s="4"/>
    </row>
  </sheetData>
  <mergeCells count="5">
    <mergeCell ref="A3:C3"/>
    <mergeCell ref="A6:B6"/>
    <mergeCell ref="A10:C10"/>
    <mergeCell ref="A13:B13"/>
    <mergeCell ref="E1:H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A1000"/>
  <sheetViews>
    <sheetView zoomScale="120" zoomScaleNormal="120" workbookViewId="0">
      <pane ySplit="3" topLeftCell="A4" activePane="bottomLeft" state="frozen"/>
      <selection pane="bottomLeft" activeCell="D4" sqref="D4"/>
    </sheetView>
  </sheetViews>
  <sheetFormatPr defaultColWidth="12.6640625" defaultRowHeight="15" customHeight="1" x14ac:dyDescent="0.35"/>
  <cols>
    <col min="1" max="1" width="3.1640625" style="41" customWidth="1"/>
    <col min="2" max="2" width="18.83203125" style="41" customWidth="1"/>
    <col min="3" max="3" width="5.5" style="41" customWidth="1"/>
    <col min="4" max="4" width="13.6640625" style="41" customWidth="1"/>
    <col min="5" max="5" width="10" style="41" customWidth="1"/>
    <col min="6" max="6" width="7.6640625" style="41" customWidth="1"/>
    <col min="7" max="7" width="11.83203125" style="41" customWidth="1"/>
    <col min="8" max="8" width="2.6640625" style="41" customWidth="1"/>
    <col min="9" max="9" width="11.83203125" style="41" customWidth="1"/>
    <col min="10" max="10" width="14.75" style="41" customWidth="1"/>
    <col min="11" max="11" width="13.08203125" style="41" customWidth="1"/>
    <col min="12" max="12" width="14" style="41" customWidth="1"/>
    <col min="13" max="13" width="22.5" style="41" customWidth="1"/>
    <col min="14" max="14" width="20" style="41" customWidth="1"/>
    <col min="15" max="15" width="18.5" style="41" customWidth="1"/>
    <col min="16" max="16" width="21.6640625" style="41" customWidth="1"/>
    <col min="17" max="27" width="7.6640625" style="41" customWidth="1"/>
    <col min="28" max="16384" width="12.6640625" style="41"/>
  </cols>
  <sheetData>
    <row r="1" spans="1:27" ht="14.5" x14ac:dyDescent="0.35">
      <c r="I1" s="42"/>
      <c r="J1" s="43"/>
      <c r="K1" s="43"/>
      <c r="L1" s="44" t="s">
        <v>28</v>
      </c>
      <c r="M1" s="43"/>
      <c r="N1" s="43"/>
      <c r="O1" s="43"/>
      <c r="P1" s="43"/>
    </row>
    <row r="2" spans="1:27" ht="34.5" customHeight="1" x14ac:dyDescent="0.35">
      <c r="A2" s="45"/>
      <c r="B2" s="45"/>
      <c r="C2" s="45"/>
      <c r="D2" s="45"/>
      <c r="E2" s="45"/>
      <c r="F2" s="45"/>
      <c r="G2" s="45"/>
      <c r="H2" s="45"/>
      <c r="I2" s="46" t="s">
        <v>29</v>
      </c>
      <c r="J2" s="47"/>
      <c r="K2" s="47"/>
      <c r="L2" s="47"/>
      <c r="M2" s="48"/>
      <c r="N2" s="49" t="s">
        <v>31</v>
      </c>
      <c r="O2" s="47"/>
      <c r="P2" s="48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ht="75" customHeight="1" x14ac:dyDescent="0.35">
      <c r="A3" s="50" t="s">
        <v>32</v>
      </c>
      <c r="B3" s="50" t="s">
        <v>33</v>
      </c>
      <c r="C3" s="50" t="s">
        <v>34</v>
      </c>
      <c r="D3" s="50" t="s">
        <v>35</v>
      </c>
      <c r="E3" s="50" t="s">
        <v>74</v>
      </c>
      <c r="F3" s="50" t="s">
        <v>36</v>
      </c>
      <c r="G3" s="50" t="s">
        <v>37</v>
      </c>
      <c r="H3" s="50"/>
      <c r="I3" s="71" t="s">
        <v>38</v>
      </c>
      <c r="J3" s="72" t="s">
        <v>39</v>
      </c>
      <c r="K3" s="72" t="s">
        <v>40</v>
      </c>
      <c r="L3" s="51" t="s">
        <v>41</v>
      </c>
      <c r="M3" s="52" t="s">
        <v>77</v>
      </c>
      <c r="N3" s="53" t="s">
        <v>42</v>
      </c>
      <c r="O3" s="53" t="s">
        <v>43</v>
      </c>
      <c r="P3" s="54" t="s">
        <v>78</v>
      </c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ht="14.5" x14ac:dyDescent="0.35">
      <c r="A4" s="55">
        <v>1</v>
      </c>
      <c r="B4" s="55" t="s">
        <v>30</v>
      </c>
      <c r="C4" s="55">
        <v>2019</v>
      </c>
      <c r="D4" s="73">
        <f>VLOOKUP(B4,'Population, Households and Hous'!$B$2:$D$22,3,FALSE)*POWER(SUM(1,Variables!$C$6),'Cost Calculations'!C4-'Population, Households and Hous'!$C$3)</f>
        <v>265028.74551111902</v>
      </c>
      <c r="E4" s="73" t="str">
        <f>IF(D4&lt;100000,"Small",IF(D4&lt;1000000,"Medium","Large"))</f>
        <v>Medium</v>
      </c>
      <c r="F4" s="56">
        <v>3.6769491146556486</v>
      </c>
      <c r="G4" s="56">
        <f>D4/F4</f>
        <v>72078.437108297963</v>
      </c>
      <c r="H4" s="74"/>
      <c r="I4" s="57">
        <f>'Population, Households and Hous'!H3</f>
        <v>0.29545180282922212</v>
      </c>
      <c r="J4" s="58">
        <f t="shared" ref="J4:J23" si="0">G4*I4</f>
        <v>21295.704188759337</v>
      </c>
      <c r="K4" s="58">
        <v>0</v>
      </c>
      <c r="L4" s="59">
        <f>550*VLOOKUP(B4,'Population, Households and Hous'!$L$3:$O$22,3,FALSE)*Variables!$C$5</f>
        <v>38540.810000000005</v>
      </c>
      <c r="M4" s="60">
        <f>(J4*Variables!$E$9)+('Cost Calculations'!K4*'Cost Calculations'!L4)</f>
        <v>239653092.11465055</v>
      </c>
      <c r="N4" s="61">
        <f>VLOOKUP(B4,'Population, Households and Hous'!$L$3:$O$22,4,FALSE)</f>
        <v>1075</v>
      </c>
      <c r="O4" s="61">
        <v>468.8029792149182</v>
      </c>
      <c r="P4" s="62">
        <f>IF(12*(N4-0.3*O4)*Variables!$C$5*(G4/5)&lt;0,0,12*(N4-0.3*O4)*Variables!$C$5*(G4/5))</f>
        <v>22628640.409321889</v>
      </c>
    </row>
    <row r="5" spans="1:27" ht="14.5" x14ac:dyDescent="0.35">
      <c r="A5" s="55">
        <v>2</v>
      </c>
      <c r="B5" s="55" t="s">
        <v>44</v>
      </c>
      <c r="C5" s="55">
        <v>2019</v>
      </c>
      <c r="D5" s="73">
        <f>VLOOKUP(B5,'Population, Households and Hous'!$B$2:$D$22,3,FALSE)*POWER(SUM(1,Variables!$C$6),'Cost Calculations'!C5-'Population, Households and Hous'!$C$3)</f>
        <v>842200.26293095062</v>
      </c>
      <c r="E5" s="73" t="str">
        <f t="shared" ref="E5:E68" si="1">IF(D5&lt;100000,"Small",IF(D5&lt;1000000,"Medium","Large"))</f>
        <v>Medium</v>
      </c>
      <c r="F5" s="56">
        <v>3.3070982737810106</v>
      </c>
      <c r="G5" s="56">
        <f t="shared" ref="G5:G243" si="2">D5/F5</f>
        <v>254664.41974464271</v>
      </c>
      <c r="H5" s="74"/>
      <c r="I5" s="57">
        <f>'Population, Households and Hous'!H4</f>
        <v>0.23799410516137157</v>
      </c>
      <c r="J5" s="58">
        <f t="shared" si="0"/>
        <v>60608.630693566171</v>
      </c>
      <c r="K5" s="58">
        <v>0</v>
      </c>
      <c r="L5" s="63">
        <f>550*VLOOKUP(B5,'Population, Households and Hous'!$L$3:$O$22,3,FALSE)*Variables!$C$5</f>
        <v>44525.250000000007</v>
      </c>
      <c r="M5" s="60">
        <f>(J5*Variables!$E$9)+('Cost Calculations'!K5*'Cost Calculations'!L5)</f>
        <v>682064590.38884044</v>
      </c>
      <c r="N5" s="61">
        <f>VLOOKUP(B5,'Population, Households and Hous'!$L$3:$O$22,4,FALSE)</f>
        <v>1714.41</v>
      </c>
      <c r="O5" s="61">
        <v>524.18975366229711</v>
      </c>
      <c r="P5" s="62">
        <f>IF(12*(N5-0.3*O5)*Variables!$C$5*(G5/5)&lt;0,0,12*(N5-0.3*O5)*Variables!$C$5*(G5/5))</f>
        <v>133241298.63027117</v>
      </c>
    </row>
    <row r="6" spans="1:27" ht="14.5" x14ac:dyDescent="0.35">
      <c r="A6" s="55">
        <v>3</v>
      </c>
      <c r="B6" s="55" t="s">
        <v>45</v>
      </c>
      <c r="C6" s="55">
        <v>2019</v>
      </c>
      <c r="D6" s="73">
        <f>VLOOKUP(B6,'Population, Households and Hous'!$B$2:$D$22,3,FALSE)*POWER(SUM(1,Variables!$C$6),'Cost Calculations'!C6-'Population, Households and Hous'!$C$3)</f>
        <v>939905.45983825868</v>
      </c>
      <c r="E6" s="73" t="str">
        <f t="shared" si="1"/>
        <v>Medium</v>
      </c>
      <c r="F6" s="56">
        <v>3.2836322428840261</v>
      </c>
      <c r="G6" s="56">
        <f t="shared" si="2"/>
        <v>286239.56348191306</v>
      </c>
      <c r="H6" s="74"/>
      <c r="I6" s="57">
        <f>'Population, Households and Hous'!H5</f>
        <v>0.48121528157984184</v>
      </c>
      <c r="J6" s="58">
        <f t="shared" si="0"/>
        <v>137742.85214023982</v>
      </c>
      <c r="K6" s="58">
        <v>0</v>
      </c>
      <c r="L6" s="59">
        <f>550*VLOOKUP(B6,'Population, Households and Hous'!$L$3:$O$22,3,FALSE)*Variables!$C$5</f>
        <v>38540.810000000005</v>
      </c>
      <c r="M6" s="60">
        <f>(J6*Variables!$E$9)+('Cost Calculations'!K6*'Cost Calculations'!L6)</f>
        <v>1550101379.1093018</v>
      </c>
      <c r="N6" s="64">
        <f>VLOOKUP(B6,'Population, Households and Hous'!$L$3:$O$22,4,FALSE)</f>
        <v>1566.3</v>
      </c>
      <c r="O6" s="61">
        <v>524.18975366229711</v>
      </c>
      <c r="P6" s="62">
        <f>IF(12*(N6-0.3*O6)*Variables!$C$5*(G6/5)&lt;0,0,12*(N6-0.3*O6)*Variables!$C$5*(G6/5))</f>
        <v>135516821.79864335</v>
      </c>
    </row>
    <row r="7" spans="1:27" ht="14.5" x14ac:dyDescent="0.35">
      <c r="A7" s="55">
        <v>4</v>
      </c>
      <c r="B7" s="55" t="s">
        <v>46</v>
      </c>
      <c r="C7" s="55">
        <v>2019</v>
      </c>
      <c r="D7" s="73">
        <f>VLOOKUP(B7,'Population, Households and Hous'!$B$2:$D$22,3,FALSE)*POWER(SUM(1,Variables!$C$6),'Cost Calculations'!C7-'Population, Households and Hous'!$C$3)</f>
        <v>69896.92276964114</v>
      </c>
      <c r="E7" s="73" t="str">
        <f t="shared" si="1"/>
        <v>Small</v>
      </c>
      <c r="F7" s="56">
        <v>3.1216650512676596</v>
      </c>
      <c r="G7" s="56">
        <f t="shared" si="2"/>
        <v>22390.910498631842</v>
      </c>
      <c r="H7" s="74"/>
      <c r="I7" s="57">
        <f>'Population, Households and Hous'!H6</f>
        <v>0.69096065060847545</v>
      </c>
      <c r="J7" s="58">
        <f t="shared" si="0"/>
        <v>15471.2380858508</v>
      </c>
      <c r="K7" s="58">
        <v>0</v>
      </c>
      <c r="L7" s="59">
        <f>550*VLOOKUP(B7,'Population, Households and Hous'!$L$3:$O$22,3,FALSE)*Variables!$C$5</f>
        <v>38540.810000000005</v>
      </c>
      <c r="M7" s="60">
        <f>(J7*Variables!$E$9)+('Cost Calculations'!K7*'Cost Calculations'!L7)</f>
        <v>174106947.26278031</v>
      </c>
      <c r="N7" s="64">
        <f>VLOOKUP(B7,'Population, Households and Hous'!$L$3:$O$22,4,FALSE)</f>
        <v>1566.3</v>
      </c>
      <c r="O7" s="61">
        <v>524.18975366229711</v>
      </c>
      <c r="P7" s="62">
        <f>IF(12*(N7-0.3*O7)*Variables!$C$5*(G7/5)&lt;0,0,12*(N7-0.3*O7)*Variables!$C$5*(G7/5))</f>
        <v>10600718.471764293</v>
      </c>
    </row>
    <row r="8" spans="1:27" ht="14.5" x14ac:dyDescent="0.35">
      <c r="A8" s="55">
        <v>5</v>
      </c>
      <c r="B8" s="55" t="s">
        <v>47</v>
      </c>
      <c r="C8" s="55">
        <v>2019</v>
      </c>
      <c r="D8" s="73">
        <f>VLOOKUP(B8,'Population, Households and Hous'!$B$2:$D$22,3,FALSE)*POWER(SUM(1,Variables!$C$6),'Cost Calculations'!C8-'Population, Households and Hous'!$C$3)</f>
        <v>701436.41293779213</v>
      </c>
      <c r="E8" s="73" t="str">
        <f t="shared" si="1"/>
        <v>Medium</v>
      </c>
      <c r="F8" s="56">
        <v>3.499256931524287</v>
      </c>
      <c r="G8" s="56">
        <f t="shared" si="2"/>
        <v>200452.96091826109</v>
      </c>
      <c r="H8" s="74"/>
      <c r="I8" s="57">
        <f>'Population, Households and Hous'!H7</f>
        <v>0.44546506945213082</v>
      </c>
      <c r="J8" s="58">
        <f t="shared" si="0"/>
        <v>89294.792157338437</v>
      </c>
      <c r="K8" s="58">
        <v>0</v>
      </c>
      <c r="L8" s="63">
        <f>550*VLOOKUP(B8,'Population, Households and Hous'!$L$3:$O$22,3,FALSE)*Variables!$C$5</f>
        <v>30956.309999999998</v>
      </c>
      <c r="M8" s="60">
        <f>(J8*Variables!$E$9)+('Cost Calculations'!K8*'Cost Calculations'!L8)</f>
        <v>1004886847.6270815</v>
      </c>
      <c r="N8" s="61">
        <f>VLOOKUP(B8,'Population, Households and Hous'!$L$3:$O$22,4,FALSE)</f>
        <v>1181.08</v>
      </c>
      <c r="O8" s="61">
        <v>474.2370659555292</v>
      </c>
      <c r="P8" s="62">
        <f>IF(12*(N8-0.3*O8)*Variables!$C$5*(G8/5)&lt;0,0,12*(N8-0.3*O8)*Variables!$C$5*(G8/5))</f>
        <v>69966058.131294355</v>
      </c>
    </row>
    <row r="9" spans="1:27" ht="14.5" x14ac:dyDescent="0.35">
      <c r="A9" s="55">
        <v>6</v>
      </c>
      <c r="B9" s="55" t="s">
        <v>48</v>
      </c>
      <c r="C9" s="55">
        <v>2019</v>
      </c>
      <c r="D9" s="73">
        <f>VLOOKUP(B9,'Population, Households and Hous'!$B$2:$D$22,3,FALSE)*POWER(SUM(1,Variables!$C$6),'Cost Calculations'!C9-'Population, Households and Hous'!$C$3)</f>
        <v>130805.21158969078</v>
      </c>
      <c r="E9" s="73" t="str">
        <f t="shared" si="1"/>
        <v>Medium</v>
      </c>
      <c r="F9" s="56">
        <v>3.7482185273159367</v>
      </c>
      <c r="G9" s="56">
        <f t="shared" si="2"/>
        <v>34897.968364549743</v>
      </c>
      <c r="H9" s="74"/>
      <c r="I9" s="57">
        <f>'Population, Households and Hous'!H8</f>
        <v>0.35205439633279956</v>
      </c>
      <c r="J9" s="58">
        <f t="shared" si="0"/>
        <v>12285.983185822695</v>
      </c>
      <c r="K9" s="58">
        <v>0</v>
      </c>
      <c r="L9" s="59">
        <f>550*VLOOKUP(B9,'Population, Households and Hous'!$L$3:$O$22,3,FALSE)*Variables!$C$5</f>
        <v>38540.810000000005</v>
      </c>
      <c r="M9" s="60">
        <f>(J9*Variables!$E$9)+('Cost Calculations'!K9*'Cost Calculations'!L9)</f>
        <v>138261399.2969138</v>
      </c>
      <c r="N9" s="64">
        <f>VLOOKUP(B9,'Population, Households and Hous'!$L$3:$O$22,4,FALSE)</f>
        <v>1566.3</v>
      </c>
      <c r="O9" s="61">
        <v>474.2370659555292</v>
      </c>
      <c r="P9" s="62">
        <f>IF(12*(N9-0.3*O9)*Variables!$C$5*(G9/5)&lt;0,0,12*(N9-0.3*O9)*Variables!$C$5*(G9/5))</f>
        <v>16697760.176795168</v>
      </c>
    </row>
    <row r="10" spans="1:27" ht="14.5" x14ac:dyDescent="0.35">
      <c r="A10" s="55">
        <v>7</v>
      </c>
      <c r="B10" s="55" t="s">
        <v>49</v>
      </c>
      <c r="C10" s="55">
        <v>2019</v>
      </c>
      <c r="D10" s="73">
        <f>VLOOKUP(B10,'Population, Households and Hous'!$B$2:$D$22,3,FALSE)*POWER(SUM(1,Variables!$C$6),'Cost Calculations'!C10-'Population, Households and Hous'!$C$3)</f>
        <v>54907.357375989719</v>
      </c>
      <c r="E10" s="73" t="str">
        <f t="shared" si="1"/>
        <v>Small</v>
      </c>
      <c r="F10" s="56">
        <v>3.862113298513461</v>
      </c>
      <c r="G10" s="56">
        <f t="shared" si="2"/>
        <v>14216.920409125161</v>
      </c>
      <c r="H10" s="74"/>
      <c r="I10" s="57">
        <f>'Population, Households and Hous'!H9</f>
        <v>0.48923380514187254</v>
      </c>
      <c r="J10" s="58">
        <f t="shared" si="0"/>
        <v>6955.3980691554498</v>
      </c>
      <c r="K10" s="58">
        <v>0</v>
      </c>
      <c r="L10" s="59">
        <f>550*VLOOKUP(B10,'Population, Households and Hous'!$L$3:$O$22,3,FALSE)*Variables!$C$5</f>
        <v>38540.810000000005</v>
      </c>
      <c r="M10" s="60">
        <f>(J10*Variables!$E$9)+('Cost Calculations'!K10*'Cost Calculations'!L10)</f>
        <v>78273187.840447947</v>
      </c>
      <c r="N10" s="64">
        <f>VLOOKUP(B10,'Population, Households and Hous'!$L$3:$O$22,4,FALSE)</f>
        <v>1566.3</v>
      </c>
      <c r="O10" s="61">
        <v>474.2370659555292</v>
      </c>
      <c r="P10" s="62">
        <f>IF(12*(N10-0.3*O10)*Variables!$C$5*(G10/5)&lt;0,0,12*(N10-0.3*O10)*Variables!$C$5*(G10/5))</f>
        <v>6802422.564097004</v>
      </c>
    </row>
    <row r="11" spans="1:27" ht="14.5" x14ac:dyDescent="0.35">
      <c r="A11" s="55">
        <v>8</v>
      </c>
      <c r="B11" s="55" t="s">
        <v>50</v>
      </c>
      <c r="C11" s="55">
        <v>2019</v>
      </c>
      <c r="D11" s="73">
        <f>VLOOKUP(B11,'Population, Households and Hous'!$B$2:$D$22,3,FALSE)*POWER(SUM(1,Variables!$C$6),'Cost Calculations'!C11-'Population, Households and Hous'!$C$3)</f>
        <v>57700.837021763495</v>
      </c>
      <c r="E11" s="73" t="str">
        <f t="shared" si="1"/>
        <v>Small</v>
      </c>
      <c r="F11" s="56">
        <v>3.8002825488883709</v>
      </c>
      <c r="G11" s="56">
        <f t="shared" si="2"/>
        <v>15183.301841238541</v>
      </c>
      <c r="H11" s="74"/>
      <c r="I11" s="57">
        <f>'Population, Households and Hous'!H10</f>
        <v>0.2872689058882727</v>
      </c>
      <c r="J11" s="58">
        <f t="shared" si="0"/>
        <v>4361.6905077039919</v>
      </c>
      <c r="K11" s="58">
        <v>0</v>
      </c>
      <c r="L11" s="59">
        <f>550*VLOOKUP(B11,'Population, Households and Hous'!$L$3:$O$22,3,FALSE)*Variables!$C$5</f>
        <v>38540.810000000005</v>
      </c>
      <c r="M11" s="60">
        <f>(J11*Variables!$E$9)+('Cost Calculations'!K11*'Cost Calculations'!L11)</f>
        <v>49084670.211099476</v>
      </c>
      <c r="N11" s="64">
        <f>VLOOKUP(B11,'Population, Households and Hous'!$L$3:$O$22,4,FALSE)</f>
        <v>1566.3</v>
      </c>
      <c r="O11" s="61">
        <v>474.2370659555292</v>
      </c>
      <c r="P11" s="62">
        <f>IF(12*(N11-0.3*O11)*Variables!$C$5*(G11/5)&lt;0,0,12*(N11-0.3*O11)*Variables!$C$5*(G11/5))</f>
        <v>7264810.6671571471</v>
      </c>
    </row>
    <row r="12" spans="1:27" ht="14.5" x14ac:dyDescent="0.35">
      <c r="A12" s="55">
        <v>9</v>
      </c>
      <c r="B12" s="55" t="s">
        <v>51</v>
      </c>
      <c r="C12" s="55">
        <v>2019</v>
      </c>
      <c r="D12" s="73">
        <f>VLOOKUP(B12,'Population, Households and Hous'!$B$2:$D$22,3,FALSE)*POWER(SUM(1,Variables!$C$6),'Cost Calculations'!C12-'Population, Households and Hous'!$C$3)</f>
        <v>166598.81987568605</v>
      </c>
      <c r="E12" s="73" t="str">
        <f t="shared" si="1"/>
        <v>Medium</v>
      </c>
      <c r="F12" s="56">
        <v>3.6804514106582928</v>
      </c>
      <c r="G12" s="56">
        <f t="shared" si="2"/>
        <v>45265.865864504878</v>
      </c>
      <c r="H12" s="74"/>
      <c r="I12" s="57">
        <f>'Population, Households and Hous'!H11</f>
        <v>0.47148811289693543</v>
      </c>
      <c r="J12" s="58">
        <f t="shared" si="0"/>
        <v>21342.317675101211</v>
      </c>
      <c r="K12" s="58">
        <v>0</v>
      </c>
      <c r="L12" s="59">
        <f>550*VLOOKUP(B12,'Population, Households and Hous'!$L$3:$O$22,3,FALSE)*Variables!$C$5</f>
        <v>38540.810000000005</v>
      </c>
      <c r="M12" s="60">
        <f>(J12*Variables!$E$9)+('Cost Calculations'!K12*'Cost Calculations'!L12)</f>
        <v>240177661.10927299</v>
      </c>
      <c r="N12" s="64">
        <f>VLOOKUP(B12,'Population, Households and Hous'!$L$3:$O$22,4,FALSE)</f>
        <v>1566.3</v>
      </c>
      <c r="O12" s="61">
        <v>474.2370659555292</v>
      </c>
      <c r="P12" s="62">
        <f>IF(12*(N12-0.3*O12)*Variables!$C$5*(G12/5)&lt;0,0,12*(N12-0.3*O12)*Variables!$C$5*(G12/5))</f>
        <v>21658526.493716512</v>
      </c>
    </row>
    <row r="13" spans="1:27" ht="14.5" x14ac:dyDescent="0.35">
      <c r="A13" s="55">
        <v>10</v>
      </c>
      <c r="B13" s="55" t="s">
        <v>52</v>
      </c>
      <c r="C13" s="55">
        <v>2019</v>
      </c>
      <c r="D13" s="73">
        <f>VLOOKUP(B13,'Population, Households and Hous'!$B$2:$D$22,3,FALSE)*POWER(SUM(1,Variables!$C$6),'Cost Calculations'!C13-'Population, Households and Hous'!$C$3)</f>
        <v>294045.64075893606</v>
      </c>
      <c r="E13" s="73" t="str">
        <f t="shared" si="1"/>
        <v>Medium</v>
      </c>
      <c r="F13" s="56">
        <v>3.4135915669485275</v>
      </c>
      <c r="G13" s="56">
        <f t="shared" si="2"/>
        <v>86139.666973043553</v>
      </c>
      <c r="H13" s="74"/>
      <c r="I13" s="57">
        <f>'Population, Households and Hous'!H12</f>
        <v>0.48381643195134111</v>
      </c>
      <c r="J13" s="58">
        <f t="shared" si="0"/>
        <v>41675.786324374712</v>
      </c>
      <c r="K13" s="58">
        <v>0</v>
      </c>
      <c r="L13" s="59">
        <f>550*VLOOKUP(B13,'Population, Households and Hous'!$L$3:$O$22,3,FALSE)*Variables!$C$5</f>
        <v>38540.810000000005</v>
      </c>
      <c r="M13" s="60">
        <f>(J13*Variables!$E$9)+('Cost Calculations'!K13*'Cost Calculations'!L13)</f>
        <v>469002150.40636045</v>
      </c>
      <c r="N13" s="64">
        <f>VLOOKUP(B13,'Population, Households and Hous'!$L$3:$O$22,4,FALSE)</f>
        <v>1566.3</v>
      </c>
      <c r="O13" s="61">
        <v>490.99634448579741</v>
      </c>
      <c r="P13" s="62">
        <f>IF(12*(N13-0.3*O13)*Variables!$C$5*(G13/5)&lt;0,0,12*(N13-0.3*O13)*Variables!$C$5*(G13/5))</f>
        <v>41070046.718461022</v>
      </c>
    </row>
    <row r="14" spans="1:27" ht="14.5" x14ac:dyDescent="0.35">
      <c r="A14" s="55">
        <v>11</v>
      </c>
      <c r="B14" s="55" t="s">
        <v>53</v>
      </c>
      <c r="C14" s="55">
        <v>2019</v>
      </c>
      <c r="D14" s="73">
        <f>VLOOKUP(B14,'Population, Households and Hous'!$B$2:$D$22,3,FALSE)*POWER(SUM(1,Variables!$C$6),'Cost Calculations'!C14-'Population, Households and Hous'!$C$3)</f>
        <v>195357.12125879695</v>
      </c>
      <c r="E14" s="73" t="str">
        <f t="shared" si="1"/>
        <v>Medium</v>
      </c>
      <c r="F14" s="56">
        <v>3.70474528057925</v>
      </c>
      <c r="G14" s="56">
        <f t="shared" si="2"/>
        <v>52731.593257675238</v>
      </c>
      <c r="H14" s="74"/>
      <c r="I14" s="57">
        <f>'Population, Households and Hous'!H13</f>
        <v>0.29783692075693363</v>
      </c>
      <c r="J14" s="58">
        <f t="shared" si="0"/>
        <v>15705.415362473075</v>
      </c>
      <c r="K14" s="58">
        <v>0</v>
      </c>
      <c r="L14" s="59">
        <f>550*VLOOKUP(B14,'Population, Households and Hous'!$L$3:$O$22,3,FALSE)*Variables!$C$5</f>
        <v>38540.810000000005</v>
      </c>
      <c r="M14" s="60">
        <f>(J14*Variables!$E$9)+('Cost Calculations'!K14*'Cost Calculations'!L14)</f>
        <v>176742281.9738597</v>
      </c>
      <c r="N14" s="64">
        <f>VLOOKUP(B14,'Population, Households and Hous'!$L$3:$O$22,4,FALSE)</f>
        <v>1566.3</v>
      </c>
      <c r="O14" s="61">
        <v>447.91952147552081</v>
      </c>
      <c r="P14" s="62">
        <f>IF(12*(N14-0.3*O14)*Variables!$C$5*(G14/5)&lt;0,0,12*(N14-0.3*O14)*Variables!$C$5*(G14/5))</f>
        <v>25370567.54867404</v>
      </c>
    </row>
    <row r="15" spans="1:27" ht="14.5" x14ac:dyDescent="0.35">
      <c r="A15" s="55">
        <v>12</v>
      </c>
      <c r="B15" s="55" t="s">
        <v>54</v>
      </c>
      <c r="C15" s="55">
        <v>2019</v>
      </c>
      <c r="D15" s="73">
        <f>VLOOKUP(B15,'Population, Households and Hous'!$B$2:$D$22,3,FALSE)*POWER(SUM(1,Variables!$C$6),'Cost Calculations'!C15-'Population, Households and Hous'!$C$3)</f>
        <v>199284.86240555637</v>
      </c>
      <c r="E15" s="73" t="str">
        <f t="shared" si="1"/>
        <v>Medium</v>
      </c>
      <c r="F15" s="56">
        <v>3.6205289672544043</v>
      </c>
      <c r="G15" s="56">
        <f t="shared" si="2"/>
        <v>55043.023880756919</v>
      </c>
      <c r="H15" s="74"/>
      <c r="I15" s="57">
        <f>'Population, Households and Hous'!H14</f>
        <v>0.2670215977486764</v>
      </c>
      <c r="J15" s="58">
        <f t="shared" si="0"/>
        <v>14697.676181558263</v>
      </c>
      <c r="K15" s="58">
        <v>0</v>
      </c>
      <c r="L15" s="59">
        <f>550*VLOOKUP(B15,'Population, Households and Hous'!$L$3:$O$22,3,FALSE)*Variables!$C$5</f>
        <v>38540.810000000005</v>
      </c>
      <c r="M15" s="60">
        <f>(J15*Variables!$E$9)+('Cost Calculations'!K15*'Cost Calculations'!L15)</f>
        <v>165401599.89964134</v>
      </c>
      <c r="N15" s="64">
        <f>VLOOKUP(B15,'Population, Households and Hous'!$L$3:$O$22,4,FALSE)</f>
        <v>1566.3</v>
      </c>
      <c r="O15" s="61">
        <v>607.11381923777901</v>
      </c>
      <c r="P15" s="62">
        <f>IF(12*(N15-0.3*O15)*Variables!$C$5*(G15/5)&lt;0,0,12*(N15-0.3*O15)*Variables!$C$5*(G15/5))</f>
        <v>25599394.520863563</v>
      </c>
    </row>
    <row r="16" spans="1:27" ht="14.5" x14ac:dyDescent="0.35">
      <c r="A16" s="55">
        <v>13</v>
      </c>
      <c r="B16" s="55" t="s">
        <v>55</v>
      </c>
      <c r="C16" s="55">
        <v>2019</v>
      </c>
      <c r="D16" s="73">
        <f>VLOOKUP(B16,'Population, Households and Hous'!$B$2:$D$22,3,FALSE)*POWER(SUM(1,Variables!$C$6),'Cost Calculations'!C16-'Population, Households and Hous'!$C$3)</f>
        <v>68718.267472139458</v>
      </c>
      <c r="E16" s="73" t="str">
        <f t="shared" si="1"/>
        <v>Small</v>
      </c>
      <c r="F16" s="56">
        <v>3.8978924903294598</v>
      </c>
      <c r="G16" s="56">
        <f t="shared" si="2"/>
        <v>17629.595388438025</v>
      </c>
      <c r="H16" s="74"/>
      <c r="I16" s="57">
        <f>'Population, Households and Hous'!H15</f>
        <v>0.29374107853864467</v>
      </c>
      <c r="J16" s="58">
        <f t="shared" si="0"/>
        <v>5178.5363635997019</v>
      </c>
      <c r="K16" s="58">
        <v>0</v>
      </c>
      <c r="L16" s="59">
        <f>550*VLOOKUP(B16,'Population, Households and Hous'!$L$3:$O$22,3,FALSE)*Variables!$C$5</f>
        <v>38540.810000000005</v>
      </c>
      <c r="M16" s="60">
        <f>(J16*Variables!$E$9)+('Cost Calculations'!K16*'Cost Calculations'!L16)</f>
        <v>58277117.354959331</v>
      </c>
      <c r="N16" s="64">
        <f>VLOOKUP(B16,'Population, Households and Hous'!$L$3:$O$22,4,FALSE)</f>
        <v>1566.3</v>
      </c>
      <c r="O16" s="64">
        <v>537.70000000000005</v>
      </c>
      <c r="P16" s="62">
        <f>IF(12*(N16-0.3*O16)*Variables!$C$5*(G16/5)&lt;0,0,12*(N16-0.3*O16)*Variables!$C$5*(G16/5))</f>
        <v>8322520.1555333184</v>
      </c>
    </row>
    <row r="17" spans="1:16" ht="14.5" x14ac:dyDescent="0.35">
      <c r="A17" s="55">
        <v>14</v>
      </c>
      <c r="B17" s="55" t="s">
        <v>56</v>
      </c>
      <c r="C17" s="55">
        <v>2019</v>
      </c>
      <c r="D17" s="73">
        <f>VLOOKUP(B17,'Population, Households and Hous'!$B$2:$D$22,3,FALSE)*POWER(SUM(1,Variables!$C$6),'Cost Calculations'!C17-'Population, Households and Hous'!$C$3)</f>
        <v>1600835.8629898746</v>
      </c>
      <c r="E17" s="73" t="str">
        <f t="shared" si="1"/>
        <v>Large</v>
      </c>
      <c r="F17" s="56">
        <v>3.9042714396748277</v>
      </c>
      <c r="G17" s="56">
        <f t="shared" si="2"/>
        <v>410021.66158898064</v>
      </c>
      <c r="H17" s="74"/>
      <c r="I17" s="57">
        <f>'Population, Households and Hous'!H16</f>
        <v>0.41107837187012192</v>
      </c>
      <c r="J17" s="58">
        <f t="shared" si="0"/>
        <v>168551.03707748026</v>
      </c>
      <c r="K17" s="58">
        <v>0</v>
      </c>
      <c r="L17" s="63">
        <f>550*VLOOKUP(B17,'Population, Households and Hous'!$L$3:$O$22,3,FALSE)*Variables!$C$5</f>
        <v>40860.820000000007</v>
      </c>
      <c r="M17" s="60">
        <f>(J17*Variables!$E$9)+('Cost Calculations'!K17*'Cost Calculations'!L17)</f>
        <v>1896804015.3408308</v>
      </c>
      <c r="N17" s="61">
        <f>VLOOKUP(B17,'Population, Households and Hous'!$L$3:$O$22,4,FALSE)</f>
        <v>1944.84</v>
      </c>
      <c r="O17" s="61">
        <v>655.73597732227154</v>
      </c>
      <c r="P17" s="62">
        <f>IF(12*(N17-0.3*O17)*Variables!$C$5*(G17/5)&lt;0,0,12*(N17-0.3*O17)*Variables!$C$5*(G17/5))</f>
        <v>240833625.25458014</v>
      </c>
    </row>
    <row r="18" spans="1:16" ht="14.5" x14ac:dyDescent="0.35">
      <c r="A18" s="55">
        <v>15</v>
      </c>
      <c r="B18" s="55" t="s">
        <v>57</v>
      </c>
      <c r="C18" s="55">
        <v>2019</v>
      </c>
      <c r="D18" s="73">
        <f>VLOOKUP(B18,'Population, Households and Hous'!$B$2:$D$22,3,FALSE)*POWER(SUM(1,Variables!$C$6),'Cost Calculations'!C18-'Population, Households and Hous'!$C$3)</f>
        <v>82734.498877176025</v>
      </c>
      <c r="E18" s="73" t="str">
        <f t="shared" si="1"/>
        <v>Small</v>
      </c>
      <c r="F18" s="56">
        <v>4.104939651318781</v>
      </c>
      <c r="G18" s="56">
        <f t="shared" si="2"/>
        <v>20154.863628895535</v>
      </c>
      <c r="H18" s="74"/>
      <c r="I18" s="57">
        <f>'Population, Households and Hous'!H17</f>
        <v>0.68942457589288675</v>
      </c>
      <c r="J18" s="58">
        <f t="shared" si="0"/>
        <v>13895.258309530273</v>
      </c>
      <c r="K18" s="58">
        <v>0</v>
      </c>
      <c r="L18" s="59">
        <f>550*VLOOKUP(B18,'Population, Households and Hous'!$L$3:$O$22,3,FALSE)*Variables!$C$5</f>
        <v>38540.810000000005</v>
      </c>
      <c r="M18" s="60">
        <f>(J18*Variables!$E$9)+('Cost Calculations'!K18*'Cost Calculations'!L18)</f>
        <v>156371519.34935504</v>
      </c>
      <c r="N18" s="64">
        <f>VLOOKUP(B18,'Population, Households and Hous'!$L$3:$O$22,4,FALSE)</f>
        <v>1566.3</v>
      </c>
      <c r="O18" s="61">
        <v>655.73597732227154</v>
      </c>
      <c r="P18" s="62">
        <f>IF(12*(N18-0.3*O18)*Variables!$C$5*(G18/5)&lt;0,0,12*(N18-0.3*O18)*Variables!$C$5*(G18/5))</f>
        <v>9274837.1997428462</v>
      </c>
    </row>
    <row r="19" spans="1:16" ht="14.5" x14ac:dyDescent="0.35">
      <c r="A19" s="55">
        <v>16</v>
      </c>
      <c r="B19" s="55" t="s">
        <v>58</v>
      </c>
      <c r="C19" s="55">
        <v>2019</v>
      </c>
      <c r="D19" s="73">
        <f>VLOOKUP(B19,'Population, Households and Hous'!$B$2:$D$22,3,FALSE)*POWER(SUM(1,Variables!$C$6),'Cost Calculations'!C19-'Population, Households and Hous'!$C$3)</f>
        <v>86476.895923480828</v>
      </c>
      <c r="E19" s="73" t="str">
        <f t="shared" si="1"/>
        <v>Small</v>
      </c>
      <c r="F19" s="56">
        <v>4.0784355517664235</v>
      </c>
      <c r="G19" s="56">
        <f t="shared" si="2"/>
        <v>21203.447946119086</v>
      </c>
      <c r="H19" s="74"/>
      <c r="I19" s="57">
        <f>'Population, Households and Hous'!H18</f>
        <v>0.69108016876680733</v>
      </c>
      <c r="J19" s="58">
        <f t="shared" si="0"/>
        <v>14653.282385042192</v>
      </c>
      <c r="K19" s="58">
        <v>0</v>
      </c>
      <c r="L19" s="59">
        <f>550*VLOOKUP(B19,'Population, Households and Hous'!$L$3:$O$22,3,FALSE)*Variables!$C$5</f>
        <v>38540.810000000005</v>
      </c>
      <c r="M19" s="60">
        <f>(J19*Variables!$E$9)+('Cost Calculations'!K19*'Cost Calculations'!L19)</f>
        <v>164902010.38095331</v>
      </c>
      <c r="N19" s="64">
        <f>VLOOKUP(B19,'Population, Households and Hous'!$L$3:$O$22,4,FALSE)</f>
        <v>1566.3</v>
      </c>
      <c r="O19" s="61">
        <v>655.73597732227154</v>
      </c>
      <c r="P19" s="62">
        <f>IF(12*(N19-0.3*O19)*Variables!$C$5*(G19/5)&lt;0,0,12*(N19-0.3*O19)*Variables!$C$5*(G19/5))</f>
        <v>9757373.2769658547</v>
      </c>
    </row>
    <row r="20" spans="1:16" ht="14.5" x14ac:dyDescent="0.35">
      <c r="A20" s="55">
        <v>17</v>
      </c>
      <c r="B20" s="55" t="s">
        <v>59</v>
      </c>
      <c r="C20" s="55">
        <v>2019</v>
      </c>
      <c r="D20" s="73">
        <f>VLOOKUP(B20,'Population, Households and Hous'!$B$2:$D$22,3,FALSE)*POWER(SUM(1,Variables!$C$6),'Cost Calculations'!C20-'Population, Households and Hous'!$C$3)</f>
        <v>119084.1394645351</v>
      </c>
      <c r="E20" s="73" t="str">
        <f t="shared" si="1"/>
        <v>Medium</v>
      </c>
      <c r="F20" s="56">
        <v>4.0613743798101138</v>
      </c>
      <c r="G20" s="56">
        <f t="shared" si="2"/>
        <v>29321.143122516762</v>
      </c>
      <c r="H20" s="74"/>
      <c r="I20" s="57">
        <f>'Population, Households and Hous'!H19</f>
        <v>0.5532732139432649</v>
      </c>
      <c r="J20" s="58">
        <f t="shared" si="0"/>
        <v>16222.603091885307</v>
      </c>
      <c r="K20" s="58">
        <v>0</v>
      </c>
      <c r="L20" s="59">
        <f>550*VLOOKUP(B20,'Population, Households and Hous'!$L$3:$O$22,3,FALSE)*Variables!$C$5</f>
        <v>38540.810000000005</v>
      </c>
      <c r="M20" s="60">
        <f>(J20*Variables!$E$9)+('Cost Calculations'!K20*'Cost Calculations'!L20)</f>
        <v>182562499.86657533</v>
      </c>
      <c r="N20" s="64">
        <f>VLOOKUP(B20,'Population, Households and Hous'!$L$3:$O$22,4,FALSE)</f>
        <v>1566.3</v>
      </c>
      <c r="O20" s="61">
        <v>655.73597732227154</v>
      </c>
      <c r="P20" s="62">
        <f>IF(12*(N20-0.3*O20)*Variables!$C$5*(G20/5)&lt;0,0,12*(N20-0.3*O20)*Variables!$C$5*(G20/5))</f>
        <v>13492962.987941837</v>
      </c>
    </row>
    <row r="21" spans="1:16" ht="15.75" customHeight="1" x14ac:dyDescent="0.35">
      <c r="A21" s="55">
        <v>18</v>
      </c>
      <c r="B21" s="55" t="s">
        <v>60</v>
      </c>
      <c r="C21" s="55">
        <v>2019</v>
      </c>
      <c r="D21" s="73">
        <f>VLOOKUP(B21,'Population, Households and Hous'!$B$2:$D$22,3,FALSE)*POWER(SUM(1,Variables!$C$6),'Cost Calculations'!C21-'Population, Households and Hous'!$C$3)</f>
        <v>112791.31880838201</v>
      </c>
      <c r="E21" s="73" t="str">
        <f t="shared" si="1"/>
        <v>Medium</v>
      </c>
      <c r="F21" s="56">
        <v>4.1813012995896246</v>
      </c>
      <c r="G21" s="56">
        <f t="shared" si="2"/>
        <v>26975.171298813591</v>
      </c>
      <c r="H21" s="74"/>
      <c r="I21" s="57">
        <f>'Population, Households and Hous'!H20</f>
        <v>0.63520989062427891</v>
      </c>
      <c r="J21" s="58">
        <f t="shared" si="0"/>
        <v>17134.895610290569</v>
      </c>
      <c r="K21" s="58">
        <v>0</v>
      </c>
      <c r="L21" s="59">
        <f>550*VLOOKUP(B21,'Population, Households and Hous'!$L$3:$O$22,3,FALSE)*Variables!$C$5</f>
        <v>38540.810000000005</v>
      </c>
      <c r="M21" s="60">
        <f>(J21*Variables!$E$9)+('Cost Calculations'!K21*'Cost Calculations'!L21)</f>
        <v>192829064.47561446</v>
      </c>
      <c r="N21" s="64">
        <f>VLOOKUP(B21,'Population, Households and Hous'!$L$3:$O$22,4,FALSE)</f>
        <v>1566.3</v>
      </c>
      <c r="O21" s="61">
        <v>508.1437756387196</v>
      </c>
      <c r="P21" s="62">
        <f>IF(12*(N21-0.3*O21)*Variables!$C$5*(G21/5)&lt;0,0,12*(N21-0.3*O21)*Variables!$C$5*(G21/5))</f>
        <v>12814714.479049603</v>
      </c>
    </row>
    <row r="22" spans="1:16" ht="15.75" customHeight="1" x14ac:dyDescent="0.35">
      <c r="A22" s="55">
        <v>19</v>
      </c>
      <c r="B22" s="55" t="s">
        <v>61</v>
      </c>
      <c r="C22" s="55">
        <v>2019</v>
      </c>
      <c r="D22" s="73">
        <f>VLOOKUP(B22,'Population, Households and Hous'!$B$2:$D$22,3,FALSE)*POWER(SUM(1,Variables!$C$6),'Cost Calculations'!C22-'Population, Households and Hous'!$C$3)</f>
        <v>87425.813324011848</v>
      </c>
      <c r="E22" s="73" t="str">
        <f t="shared" si="1"/>
        <v>Small</v>
      </c>
      <c r="F22" s="56">
        <v>4.4990268357417103</v>
      </c>
      <c r="G22" s="56">
        <f t="shared" si="2"/>
        <v>19432.160890767129</v>
      </c>
      <c r="H22" s="74"/>
      <c r="I22" s="57">
        <f>'Population, Households and Hous'!H21</f>
        <v>0.79919366423182758</v>
      </c>
      <c r="J22" s="58">
        <f t="shared" si="0"/>
        <v>15530.059866234596</v>
      </c>
      <c r="K22" s="58">
        <v>0</v>
      </c>
      <c r="L22" s="59">
        <f>550*VLOOKUP(B22,'Population, Households and Hous'!$L$3:$O$22,3,FALSE)*Variables!$C$5</f>
        <v>38540.810000000005</v>
      </c>
      <c r="M22" s="60">
        <f>(J22*Variables!$E$9)+('Cost Calculations'!K22*'Cost Calculations'!L22)</f>
        <v>174768903.37504199</v>
      </c>
      <c r="N22" s="64">
        <f>VLOOKUP(B22,'Population, Households and Hous'!$L$3:$O$22,4,FALSE)</f>
        <v>1566.3</v>
      </c>
      <c r="O22" s="64">
        <v>537.70000000000005</v>
      </c>
      <c r="P22" s="62">
        <f>IF(12*(N22-0.3*O22)*Variables!$C$5*(G22/5)&lt;0,0,12*(N22-0.3*O22)*Variables!$C$5*(G22/5))</f>
        <v>9173469.2212527543</v>
      </c>
    </row>
    <row r="23" spans="1:16" ht="15.75" customHeight="1" x14ac:dyDescent="0.35">
      <c r="A23" s="55">
        <v>20</v>
      </c>
      <c r="B23" s="55" t="s">
        <v>62</v>
      </c>
      <c r="C23" s="55">
        <v>2019</v>
      </c>
      <c r="D23" s="73">
        <f>VLOOKUP(B23,'Population, Households and Hous'!$B$2:$D$22,3,FALSE)*POWER(SUM(1,Variables!$C$6),'Cost Calculations'!C23-'Population, Households and Hous'!$C$3)</f>
        <v>48966.357557226496</v>
      </c>
      <c r="E23" s="73" t="str">
        <f t="shared" si="1"/>
        <v>Small</v>
      </c>
      <c r="F23" s="56">
        <v>3.5639434677697377</v>
      </c>
      <c r="G23" s="56">
        <f t="shared" si="2"/>
        <v>13739.375497970204</v>
      </c>
      <c r="H23" s="74"/>
      <c r="I23" s="57">
        <f>'Population, Households and Hous'!H22</f>
        <v>0.68015421574390733</v>
      </c>
      <c r="J23" s="58">
        <f t="shared" si="0"/>
        <v>9344.8941666329811</v>
      </c>
      <c r="K23" s="58">
        <v>0</v>
      </c>
      <c r="L23" s="59">
        <f>550*VLOOKUP(B23,'Population, Households and Hous'!$L$3:$O$22,3,FALSE)*Variables!$C$5</f>
        <v>38540.810000000005</v>
      </c>
      <c r="M23" s="60">
        <f>(J23*Variables!$E$9)+('Cost Calculations'!K23*'Cost Calculations'!L23)</f>
        <v>105163593.68383145</v>
      </c>
      <c r="N23" s="64">
        <f>VLOOKUP(B23,'Population, Households and Hous'!$L$3:$O$22,4,FALSE)</f>
        <v>1566.3</v>
      </c>
      <c r="O23" s="61">
        <v>588.79301505756246</v>
      </c>
      <c r="P23" s="62">
        <f>IF(12*(N23-0.3*O23)*Variables!$C$5*(G23/5)&lt;0,0,12*(N23-0.3*O23)*Variables!$C$5*(G23/5))</f>
        <v>6415278.0199648123</v>
      </c>
    </row>
    <row r="24" spans="1:16" ht="15.75" customHeight="1" x14ac:dyDescent="0.35">
      <c r="A24" s="55">
        <v>1</v>
      </c>
      <c r="B24" s="55" t="s">
        <v>30</v>
      </c>
      <c r="C24" s="55">
        <v>2020</v>
      </c>
      <c r="D24" s="73">
        <f>VLOOKUP(B24,'Population, Households and Hous'!$B$2:$D$22,3,FALSE)*POWER(SUM(1,Variables!$C$6),'Cost Calculations'!C24-'Population, Households and Hous'!$C$3)</f>
        <v>269004.17669378582</v>
      </c>
      <c r="E24" s="73" t="str">
        <f t="shared" si="1"/>
        <v>Medium</v>
      </c>
      <c r="F24" s="56">
        <v>3.6769491146556486</v>
      </c>
      <c r="G24" s="56">
        <f t="shared" si="2"/>
        <v>73159.613664922435</v>
      </c>
      <c r="H24" s="74"/>
      <c r="I24" s="57">
        <v>0</v>
      </c>
      <c r="J24" s="58">
        <f t="shared" ref="J24:J87" si="3">(G24-G4)*I24</f>
        <v>0</v>
      </c>
      <c r="K24" s="58">
        <f t="shared" ref="K24:K243" si="4">(D24-D4)/F24</f>
        <v>1081.1765566244728</v>
      </c>
      <c r="L24" s="59">
        <f>550*VLOOKUP(B24,'Population, Households and Hous'!$L$3:$O$22,3,FALSE)*Variables!$C$5</f>
        <v>38540.810000000005</v>
      </c>
      <c r="M24" s="65">
        <f>(J24*Variables!$E$9)+('Cost Calculations'!K24*'Cost Calculations'!L25)</f>
        <v>48139656.477843814</v>
      </c>
      <c r="N24" s="61">
        <f>VLOOKUP(B24,'Population, Households and Hous'!$L$3:$O$22,4,FALSE)</f>
        <v>1075</v>
      </c>
      <c r="O24" s="61">
        <v>468.8029792149182</v>
      </c>
      <c r="P24" s="66">
        <f>IF(12*(N24-0.3*O24)*Variables!$C$5*(G24/5)&lt;0,0,12*(N24-0.3*O24)*Variables!$C$5*(G24/5))</f>
        <v>22968070.015461717</v>
      </c>
    </row>
    <row r="25" spans="1:16" ht="15.75" customHeight="1" x14ac:dyDescent="0.35">
      <c r="A25" s="55">
        <v>2</v>
      </c>
      <c r="B25" s="55" t="s">
        <v>44</v>
      </c>
      <c r="C25" s="55">
        <v>2020</v>
      </c>
      <c r="D25" s="73">
        <f>VLOOKUP(B25,'Population, Households and Hous'!$B$2:$D$22,3,FALSE)*POWER(SUM(1,Variables!$C$6),'Cost Calculations'!C25-'Population, Households and Hous'!$C$3)</f>
        <v>854833.26687491476</v>
      </c>
      <c r="E25" s="73" t="str">
        <f t="shared" si="1"/>
        <v>Medium</v>
      </c>
      <c r="F25" s="56">
        <v>3.3070982737810106</v>
      </c>
      <c r="G25" s="56">
        <f t="shared" si="2"/>
        <v>258484.3860408123</v>
      </c>
      <c r="H25" s="74"/>
      <c r="I25" s="57">
        <v>0</v>
      </c>
      <c r="J25" s="58">
        <f t="shared" si="3"/>
        <v>0</v>
      </c>
      <c r="K25" s="58">
        <f t="shared" si="4"/>
        <v>3819.9662961696049</v>
      </c>
      <c r="L25" s="63">
        <f>550*VLOOKUP(B25,'Population, Households and Hous'!$L$3:$O$22,3,FALSE)*Variables!$C$5</f>
        <v>44525.250000000007</v>
      </c>
      <c r="M25" s="65">
        <f>(J25*Variables!$E$9)+('Cost Calculations'!K25*'Cost Calculations'!L26)</f>
        <v>147224595.2270765</v>
      </c>
      <c r="N25" s="61">
        <f>VLOOKUP(B25,'Population, Households and Hous'!$L$3:$O$22,4,FALSE)</f>
        <v>1714.41</v>
      </c>
      <c r="O25" s="61">
        <v>524.18975366229711</v>
      </c>
      <c r="P25" s="66">
        <f>IF(12*(N25-0.3*O25)*Variables!$C$5*(G25/5)&lt;0,0,12*(N25-0.3*O25)*Variables!$C$5*(G25/5))</f>
        <v>135239918.10972521</v>
      </c>
    </row>
    <row r="26" spans="1:16" ht="15.75" customHeight="1" x14ac:dyDescent="0.35">
      <c r="A26" s="55">
        <v>3</v>
      </c>
      <c r="B26" s="55" t="s">
        <v>45</v>
      </c>
      <c r="C26" s="55">
        <v>2020</v>
      </c>
      <c r="D26" s="73">
        <f>VLOOKUP(B26,'Population, Households and Hous'!$B$2:$D$22,3,FALSE)*POWER(SUM(1,Variables!$C$6),'Cost Calculations'!C26-'Population, Households and Hous'!$C$3)</f>
        <v>954004.04173583246</v>
      </c>
      <c r="E26" s="73" t="str">
        <f t="shared" si="1"/>
        <v>Medium</v>
      </c>
      <c r="F26" s="56">
        <v>3.2836322428840261</v>
      </c>
      <c r="G26" s="56">
        <f t="shared" si="2"/>
        <v>290533.15693414171</v>
      </c>
      <c r="H26" s="74"/>
      <c r="I26" s="57">
        <v>0</v>
      </c>
      <c r="J26" s="58">
        <f t="shared" si="3"/>
        <v>0</v>
      </c>
      <c r="K26" s="58">
        <f t="shared" si="4"/>
        <v>4293.5934522286643</v>
      </c>
      <c r="L26" s="59">
        <f>550*VLOOKUP(B26,'Population, Households and Hous'!$L$3:$O$22,3,FALSE)*Variables!$C$5</f>
        <v>38540.810000000005</v>
      </c>
      <c r="M26" s="65">
        <f>(J26*Variables!$E$9)+('Cost Calculations'!K26*'Cost Calculations'!L27)</f>
        <v>165478569.45958906</v>
      </c>
      <c r="N26" s="64">
        <f>VLOOKUP(B26,'Population, Households and Hous'!$L$3:$O$22,4,FALSE)</f>
        <v>1566.3</v>
      </c>
      <c r="O26" s="61">
        <v>524.18975366229711</v>
      </c>
      <c r="P26" s="66">
        <f>IF(12*(N26-0.3*O26)*Variables!$C$5*(G26/5)&lt;0,0,12*(N26-0.3*O26)*Variables!$C$5*(G26/5))</f>
        <v>137549574.12562296</v>
      </c>
    </row>
    <row r="27" spans="1:16" ht="15.75" customHeight="1" x14ac:dyDescent="0.35">
      <c r="A27" s="55">
        <v>4</v>
      </c>
      <c r="B27" s="55" t="s">
        <v>46</v>
      </c>
      <c r="C27" s="55">
        <v>2020</v>
      </c>
      <c r="D27" s="73">
        <f>VLOOKUP(B27,'Population, Households and Hous'!$B$2:$D$22,3,FALSE)*POWER(SUM(1,Variables!$C$6),'Cost Calculations'!C27-'Population, Households and Hous'!$C$3)</f>
        <v>70945.376611185755</v>
      </c>
      <c r="E27" s="73" t="str">
        <f t="shared" si="1"/>
        <v>Small</v>
      </c>
      <c r="F27" s="56">
        <v>3.1216650512676596</v>
      </c>
      <c r="G27" s="56">
        <f t="shared" si="2"/>
        <v>22726.774156111318</v>
      </c>
      <c r="H27" s="74"/>
      <c r="I27" s="57">
        <v>0</v>
      </c>
      <c r="J27" s="58">
        <f t="shared" si="3"/>
        <v>0</v>
      </c>
      <c r="K27" s="58">
        <f t="shared" si="4"/>
        <v>335.8636574794769</v>
      </c>
      <c r="L27" s="59">
        <f>550*VLOOKUP(B27,'Population, Households and Hous'!$L$3:$O$22,3,FALSE)*Variables!$C$5</f>
        <v>38540.810000000005</v>
      </c>
      <c r="M27" s="65">
        <f>(J27*Variables!$E$9)+('Cost Calculations'!K27*'Cost Calculations'!L28)</f>
        <v>10397099.498668505</v>
      </c>
      <c r="N27" s="64">
        <f>VLOOKUP(B27,'Population, Households and Hous'!$L$3:$O$22,4,FALSE)</f>
        <v>1566.3</v>
      </c>
      <c r="O27" s="61">
        <v>524.18975366229711</v>
      </c>
      <c r="P27" s="66">
        <f>IF(12*(N27-0.3*O27)*Variables!$C$5*(G27/5)&lt;0,0,12*(N27-0.3*O27)*Variables!$C$5*(G27/5))</f>
        <v>10759729.248840757</v>
      </c>
    </row>
    <row r="28" spans="1:16" ht="15.75" customHeight="1" x14ac:dyDescent="0.35">
      <c r="A28" s="55">
        <v>5</v>
      </c>
      <c r="B28" s="55" t="s">
        <v>47</v>
      </c>
      <c r="C28" s="55">
        <v>2020</v>
      </c>
      <c r="D28" s="73">
        <f>VLOOKUP(B28,'Population, Households and Hous'!$B$2:$D$22,3,FALSE)*POWER(SUM(1,Variables!$C$6),'Cost Calculations'!C28-'Population, Households and Hous'!$C$3)</f>
        <v>711957.95913185889</v>
      </c>
      <c r="E28" s="73" t="str">
        <f t="shared" si="1"/>
        <v>Medium</v>
      </c>
      <c r="F28" s="56">
        <v>3.499256931524287</v>
      </c>
      <c r="G28" s="56">
        <f t="shared" si="2"/>
        <v>203459.75533203498</v>
      </c>
      <c r="H28" s="74"/>
      <c r="I28" s="57">
        <v>0</v>
      </c>
      <c r="J28" s="58">
        <f t="shared" si="3"/>
        <v>0</v>
      </c>
      <c r="K28" s="58">
        <f t="shared" si="4"/>
        <v>3006.7944137738814</v>
      </c>
      <c r="L28" s="63">
        <f>550*VLOOKUP(B28,'Population, Households and Hous'!$L$3:$O$22,3,FALSE)*Variables!$C$5</f>
        <v>30956.309999999998</v>
      </c>
      <c r="M28" s="65">
        <f>(J28*Variables!$E$9)+('Cost Calculations'!K28*'Cost Calculations'!L29)</f>
        <v>115884292.21032056</v>
      </c>
      <c r="N28" s="61">
        <f>VLOOKUP(B28,'Population, Households and Hous'!$L$3:$O$22,4,FALSE)</f>
        <v>1181.08</v>
      </c>
      <c r="O28" s="61">
        <v>474.2370659555292</v>
      </c>
      <c r="P28" s="66">
        <f>IF(12*(N28-0.3*O28)*Variables!$C$5*(G28/5)&lt;0,0,12*(N28-0.3*O28)*Variables!$C$5*(G28/5))</f>
        <v>71015549.003263757</v>
      </c>
    </row>
    <row r="29" spans="1:16" ht="15.75" customHeight="1" x14ac:dyDescent="0.35">
      <c r="A29" s="55">
        <v>6</v>
      </c>
      <c r="B29" s="55" t="s">
        <v>48</v>
      </c>
      <c r="C29" s="55">
        <v>2020</v>
      </c>
      <c r="D29" s="73">
        <f>VLOOKUP(B29,'Population, Households and Hous'!$B$2:$D$22,3,FALSE)*POWER(SUM(1,Variables!$C$6),'Cost Calculations'!C29-'Population, Households and Hous'!$C$3)</f>
        <v>132767.28976353613</v>
      </c>
      <c r="E29" s="73" t="str">
        <f t="shared" si="1"/>
        <v>Medium</v>
      </c>
      <c r="F29" s="56">
        <v>3.7482185273159367</v>
      </c>
      <c r="G29" s="56">
        <f t="shared" si="2"/>
        <v>35421.437890017987</v>
      </c>
      <c r="H29" s="74"/>
      <c r="I29" s="57">
        <v>0</v>
      </c>
      <c r="J29" s="58">
        <f t="shared" si="3"/>
        <v>0</v>
      </c>
      <c r="K29" s="58">
        <f t="shared" si="4"/>
        <v>523.46952546824343</v>
      </c>
      <c r="L29" s="59">
        <f>550*VLOOKUP(B29,'Population, Households and Hous'!$L$3:$O$22,3,FALSE)*Variables!$C$5</f>
        <v>38540.810000000005</v>
      </c>
      <c r="M29" s="65">
        <f>(J29*Variables!$E$9)+('Cost Calculations'!K29*'Cost Calculations'!L30)</f>
        <v>20174939.521861732</v>
      </c>
      <c r="N29" s="64">
        <f>VLOOKUP(B29,'Population, Households and Hous'!$L$3:$O$22,4,FALSE)</f>
        <v>1566.3</v>
      </c>
      <c r="O29" s="61">
        <v>474.2370659555292</v>
      </c>
      <c r="P29" s="66">
        <f>IF(12*(N29-0.3*O29)*Variables!$C$5*(G29/5)&lt;0,0,12*(N29-0.3*O29)*Variables!$C$5*(G29/5))</f>
        <v>16948226.579447094</v>
      </c>
    </row>
    <row r="30" spans="1:16" ht="15.75" customHeight="1" x14ac:dyDescent="0.35">
      <c r="A30" s="55">
        <v>7</v>
      </c>
      <c r="B30" s="55" t="s">
        <v>49</v>
      </c>
      <c r="C30" s="55">
        <v>2020</v>
      </c>
      <c r="D30" s="73">
        <f>VLOOKUP(B30,'Population, Households and Hous'!$B$2:$D$22,3,FALSE)*POWER(SUM(1,Variables!$C$6),'Cost Calculations'!C30-'Population, Households and Hous'!$C$3)</f>
        <v>55730.967736629558</v>
      </c>
      <c r="E30" s="73" t="str">
        <f t="shared" si="1"/>
        <v>Small</v>
      </c>
      <c r="F30" s="56">
        <v>3.862113298513461</v>
      </c>
      <c r="G30" s="56">
        <f t="shared" si="2"/>
        <v>14430.174215262037</v>
      </c>
      <c r="H30" s="74"/>
      <c r="I30" s="57">
        <v>0</v>
      </c>
      <c r="J30" s="58">
        <f t="shared" si="3"/>
        <v>0</v>
      </c>
      <c r="K30" s="58">
        <f t="shared" si="4"/>
        <v>213.25380613687571</v>
      </c>
      <c r="L30" s="59">
        <f>550*VLOOKUP(B30,'Population, Households and Hous'!$L$3:$O$22,3,FALSE)*Variables!$C$5</f>
        <v>38540.810000000005</v>
      </c>
      <c r="M30" s="65">
        <f>(J30*Variables!$E$9)+('Cost Calculations'!K30*'Cost Calculations'!L31)</f>
        <v>8218974.424098162</v>
      </c>
      <c r="N30" s="64">
        <f>VLOOKUP(B30,'Population, Households and Hous'!$L$3:$O$22,4,FALSE)</f>
        <v>1566.3</v>
      </c>
      <c r="O30" s="61">
        <v>474.2370659555292</v>
      </c>
      <c r="P30" s="66">
        <f>IF(12*(N30-0.3*O30)*Variables!$C$5*(G30/5)&lt;0,0,12*(N30-0.3*O30)*Variables!$C$5*(G30/5))</f>
        <v>6904458.9025584571</v>
      </c>
    </row>
    <row r="31" spans="1:16" ht="15.75" customHeight="1" x14ac:dyDescent="0.35">
      <c r="A31" s="55">
        <v>8</v>
      </c>
      <c r="B31" s="55" t="s">
        <v>50</v>
      </c>
      <c r="C31" s="55">
        <v>2020</v>
      </c>
      <c r="D31" s="73">
        <f>VLOOKUP(B31,'Population, Households and Hous'!$B$2:$D$22,3,FALSE)*POWER(SUM(1,Variables!$C$6),'Cost Calculations'!C31-'Population, Households and Hous'!$C$3)</f>
        <v>58566.349577089946</v>
      </c>
      <c r="E31" s="73" t="str">
        <f t="shared" si="1"/>
        <v>Small</v>
      </c>
      <c r="F31" s="56">
        <v>3.8002825488883709</v>
      </c>
      <c r="G31" s="56">
        <f t="shared" si="2"/>
        <v>15411.051368857117</v>
      </c>
      <c r="H31" s="74"/>
      <c r="I31" s="57">
        <v>0</v>
      </c>
      <c r="J31" s="58">
        <f t="shared" si="3"/>
        <v>0</v>
      </c>
      <c r="K31" s="58">
        <f t="shared" si="4"/>
        <v>227.74952761857787</v>
      </c>
      <c r="L31" s="59">
        <f>550*VLOOKUP(B31,'Population, Households and Hous'!$L$3:$O$22,3,FALSE)*Variables!$C$5</f>
        <v>38540.810000000005</v>
      </c>
      <c r="M31" s="65">
        <f>(J31*Variables!$E$9)+('Cost Calculations'!K31*'Cost Calculations'!L32)</f>
        <v>8777651.2715373635</v>
      </c>
      <c r="N31" s="64">
        <f>VLOOKUP(B31,'Population, Households and Hous'!$L$3:$O$22,4,FALSE)</f>
        <v>1566.3</v>
      </c>
      <c r="O31" s="61">
        <v>474.2370659555292</v>
      </c>
      <c r="P31" s="66">
        <f>IF(12*(N31-0.3*O31)*Variables!$C$5*(G31/5)&lt;0,0,12*(N31-0.3*O31)*Variables!$C$5*(G31/5))</f>
        <v>7373782.8271645037</v>
      </c>
    </row>
    <row r="32" spans="1:16" ht="15.75" customHeight="1" x14ac:dyDescent="0.35">
      <c r="A32" s="55">
        <v>9</v>
      </c>
      <c r="B32" s="55" t="s">
        <v>51</v>
      </c>
      <c r="C32" s="55">
        <v>2020</v>
      </c>
      <c r="D32" s="73">
        <f>VLOOKUP(B32,'Population, Households and Hous'!$B$2:$D$22,3,FALSE)*POWER(SUM(1,Variables!$C$6),'Cost Calculations'!C32-'Population, Households and Hous'!$C$3)</f>
        <v>169097.80217382134</v>
      </c>
      <c r="E32" s="73" t="str">
        <f t="shared" si="1"/>
        <v>Medium</v>
      </c>
      <c r="F32" s="56">
        <v>3.6804514106582928</v>
      </c>
      <c r="G32" s="56">
        <f t="shared" si="2"/>
        <v>45944.853852472457</v>
      </c>
      <c r="H32" s="74"/>
      <c r="I32" s="57">
        <v>0</v>
      </c>
      <c r="J32" s="58">
        <f t="shared" si="3"/>
        <v>0</v>
      </c>
      <c r="K32" s="58">
        <f t="shared" si="4"/>
        <v>678.98798796757353</v>
      </c>
      <c r="L32" s="59">
        <f>550*VLOOKUP(B32,'Population, Households and Hous'!$L$3:$O$22,3,FALSE)*Variables!$C$5</f>
        <v>38540.810000000005</v>
      </c>
      <c r="M32" s="65">
        <f>(J32*Variables!$E$9)+('Cost Calculations'!K32*'Cost Calculations'!L33)</f>
        <v>26168747.036540542</v>
      </c>
      <c r="N32" s="64">
        <f>VLOOKUP(B32,'Population, Households and Hous'!$L$3:$O$22,4,FALSE)</f>
        <v>1566.3</v>
      </c>
      <c r="O32" s="61">
        <v>474.2370659555292</v>
      </c>
      <c r="P32" s="66">
        <f>IF(12*(N32-0.3*O32)*Variables!$C$5*(G32/5)&lt;0,0,12*(N32-0.3*O32)*Variables!$C$5*(G32/5))</f>
        <v>21983404.391122263</v>
      </c>
    </row>
    <row r="33" spans="1:16" ht="15.75" customHeight="1" x14ac:dyDescent="0.35">
      <c r="A33" s="55">
        <v>10</v>
      </c>
      <c r="B33" s="55" t="s">
        <v>52</v>
      </c>
      <c r="C33" s="55">
        <v>2020</v>
      </c>
      <c r="D33" s="73">
        <f>VLOOKUP(B33,'Population, Households and Hous'!$B$2:$D$22,3,FALSE)*POWER(SUM(1,Variables!$C$6),'Cost Calculations'!C33-'Population, Households and Hous'!$C$3)</f>
        <v>298456.32537032006</v>
      </c>
      <c r="E33" s="73" t="str">
        <f t="shared" si="1"/>
        <v>Medium</v>
      </c>
      <c r="F33" s="56">
        <v>3.4135915669485275</v>
      </c>
      <c r="G33" s="56">
        <f t="shared" si="2"/>
        <v>87431.761977639195</v>
      </c>
      <c r="H33" s="74"/>
      <c r="I33" s="57">
        <v>0</v>
      </c>
      <c r="J33" s="58">
        <f t="shared" si="3"/>
        <v>0</v>
      </c>
      <c r="K33" s="58">
        <f t="shared" si="4"/>
        <v>1292.0950045956413</v>
      </c>
      <c r="L33" s="59">
        <f>550*VLOOKUP(B33,'Population, Households and Hous'!$L$3:$O$22,3,FALSE)*Variables!$C$5</f>
        <v>38540.810000000005</v>
      </c>
      <c r="M33" s="65">
        <f>(J33*Variables!$E$9)+('Cost Calculations'!K33*'Cost Calculations'!L34)</f>
        <v>49798388.074069746</v>
      </c>
      <c r="N33" s="64">
        <f>VLOOKUP(B33,'Population, Households and Hous'!$L$3:$O$22,4,FALSE)</f>
        <v>1566.3</v>
      </c>
      <c r="O33" s="61">
        <v>490.99634448579741</v>
      </c>
      <c r="P33" s="66">
        <f>IF(12*(N33-0.3*O33)*Variables!$C$5*(G33/5)&lt;0,0,12*(N33-0.3*O33)*Variables!$C$5*(G33/5))</f>
        <v>41686097.419237934</v>
      </c>
    </row>
    <row r="34" spans="1:16" ht="15.75" customHeight="1" x14ac:dyDescent="0.35">
      <c r="A34" s="55">
        <v>11</v>
      </c>
      <c r="B34" s="55" t="s">
        <v>53</v>
      </c>
      <c r="C34" s="55">
        <v>2020</v>
      </c>
      <c r="D34" s="73">
        <f>VLOOKUP(B34,'Population, Households and Hous'!$B$2:$D$22,3,FALSE)*POWER(SUM(1,Variables!$C$6),'Cost Calculations'!C34-'Population, Households and Hous'!$C$3)</f>
        <v>198287.47807767891</v>
      </c>
      <c r="E34" s="73" t="str">
        <f t="shared" si="1"/>
        <v>Medium</v>
      </c>
      <c r="F34" s="56">
        <v>3.70474528057925</v>
      </c>
      <c r="G34" s="56">
        <f t="shared" si="2"/>
        <v>53522.567156540375</v>
      </c>
      <c r="H34" s="74"/>
      <c r="I34" s="57">
        <v>0</v>
      </c>
      <c r="J34" s="58">
        <f t="shared" si="3"/>
        <v>0</v>
      </c>
      <c r="K34" s="58">
        <f t="shared" si="4"/>
        <v>790.97389886513088</v>
      </c>
      <c r="L34" s="59">
        <f>550*VLOOKUP(B34,'Population, Households and Hous'!$L$3:$O$22,3,FALSE)*Variables!$C$5</f>
        <v>38540.810000000005</v>
      </c>
      <c r="M34" s="65">
        <f>(J34*Variables!$E$9)+('Cost Calculations'!K34*'Cost Calculations'!L35)</f>
        <v>30484774.751120228</v>
      </c>
      <c r="N34" s="64">
        <f>VLOOKUP(B34,'Population, Households and Hous'!$L$3:$O$22,4,FALSE)</f>
        <v>1566.3</v>
      </c>
      <c r="O34" s="61">
        <v>447.91952147552081</v>
      </c>
      <c r="P34" s="66">
        <f>IF(12*(N34-0.3*O34)*Variables!$C$5*(G34/5)&lt;0,0,12*(N34-0.3*O34)*Variables!$C$5*(G34/5))</f>
        <v>25751126.061904151</v>
      </c>
    </row>
    <row r="35" spans="1:16" ht="15.75" customHeight="1" x14ac:dyDescent="0.35">
      <c r="A35" s="55">
        <v>12</v>
      </c>
      <c r="B35" s="55" t="s">
        <v>54</v>
      </c>
      <c r="C35" s="55">
        <v>2020</v>
      </c>
      <c r="D35" s="73">
        <f>VLOOKUP(B35,'Population, Households and Hous'!$B$2:$D$22,3,FALSE)*POWER(SUM(1,Variables!$C$6),'Cost Calculations'!C35-'Population, Households and Hous'!$C$3)</f>
        <v>202274.13534163969</v>
      </c>
      <c r="E35" s="73" t="str">
        <f t="shared" si="1"/>
        <v>Medium</v>
      </c>
      <c r="F35" s="56">
        <v>3.6205289672544043</v>
      </c>
      <c r="G35" s="56">
        <f t="shared" si="2"/>
        <v>55868.669238968265</v>
      </c>
      <c r="H35" s="74"/>
      <c r="I35" s="57">
        <v>0</v>
      </c>
      <c r="J35" s="58">
        <f t="shared" si="3"/>
        <v>0</v>
      </c>
      <c r="K35" s="58">
        <f t="shared" si="4"/>
        <v>825.64535821134632</v>
      </c>
      <c r="L35" s="59">
        <f>550*VLOOKUP(B35,'Population, Households and Hous'!$L$3:$O$22,3,FALSE)*Variables!$C$5</f>
        <v>38540.810000000005</v>
      </c>
      <c r="M35" s="65">
        <f>(J35*Variables!$E$9)+('Cost Calculations'!K35*'Cost Calculations'!L36)</f>
        <v>31821040.878205441</v>
      </c>
      <c r="N35" s="64">
        <f>VLOOKUP(B35,'Population, Households and Hous'!$L$3:$O$22,4,FALSE)</f>
        <v>1566.3</v>
      </c>
      <c r="O35" s="61">
        <v>607.11381923777901</v>
      </c>
      <c r="P35" s="66">
        <f>IF(12*(N35-0.3*O35)*Variables!$C$5*(G35/5)&lt;0,0,12*(N35-0.3*O35)*Variables!$C$5*(G35/5))</f>
        <v>25983385.438676514</v>
      </c>
    </row>
    <row r="36" spans="1:16" ht="15.75" customHeight="1" x14ac:dyDescent="0.35">
      <c r="A36" s="55">
        <v>13</v>
      </c>
      <c r="B36" s="55" t="s">
        <v>55</v>
      </c>
      <c r="C36" s="55">
        <v>2020</v>
      </c>
      <c r="D36" s="73">
        <f>VLOOKUP(B36,'Population, Households and Hous'!$B$2:$D$22,3,FALSE)*POWER(SUM(1,Variables!$C$6),'Cost Calculations'!C36-'Population, Households and Hous'!$C$3)</f>
        <v>69749.04148422154</v>
      </c>
      <c r="E36" s="73" t="str">
        <f t="shared" si="1"/>
        <v>Small</v>
      </c>
      <c r="F36" s="56">
        <v>3.8978924903294598</v>
      </c>
      <c r="G36" s="56">
        <f t="shared" si="2"/>
        <v>17894.039319264593</v>
      </c>
      <c r="H36" s="74"/>
      <c r="I36" s="57">
        <v>0</v>
      </c>
      <c r="J36" s="58">
        <f t="shared" si="3"/>
        <v>0</v>
      </c>
      <c r="K36" s="58">
        <f t="shared" si="4"/>
        <v>264.44393082656779</v>
      </c>
      <c r="L36" s="59">
        <f>550*VLOOKUP(B36,'Population, Households and Hous'!$L$3:$O$22,3,FALSE)*Variables!$C$5</f>
        <v>38540.810000000005</v>
      </c>
      <c r="M36" s="65">
        <f>(J36*Variables!$E$9)+('Cost Calculations'!K36*'Cost Calculations'!L37)</f>
        <v>10805395.857596839</v>
      </c>
      <c r="N36" s="64">
        <f>VLOOKUP(B36,'Population, Households and Hous'!$L$3:$O$22,4,FALSE)</f>
        <v>1566.3</v>
      </c>
      <c r="O36" s="64">
        <v>537.70000000000005</v>
      </c>
      <c r="P36" s="66">
        <f>IF(12*(N36-0.3*O36)*Variables!$C$5*(G36/5)&lt;0,0,12*(N36-0.3*O36)*Variables!$C$5*(G36/5))</f>
        <v>8447357.9578663167</v>
      </c>
    </row>
    <row r="37" spans="1:16" ht="15.75" customHeight="1" x14ac:dyDescent="0.35">
      <c r="A37" s="55">
        <v>14</v>
      </c>
      <c r="B37" s="55" t="s">
        <v>56</v>
      </c>
      <c r="C37" s="55">
        <v>2020</v>
      </c>
      <c r="D37" s="73">
        <f>VLOOKUP(B37,'Population, Households and Hous'!$B$2:$D$22,3,FALSE)*POWER(SUM(1,Variables!$C$6),'Cost Calculations'!C37-'Population, Households and Hous'!$C$3)</f>
        <v>1624848.4009347225</v>
      </c>
      <c r="E37" s="73" t="str">
        <f t="shared" si="1"/>
        <v>Large</v>
      </c>
      <c r="F37" s="56">
        <v>3.9042714396748277</v>
      </c>
      <c r="G37" s="56">
        <f t="shared" si="2"/>
        <v>416171.98651281535</v>
      </c>
      <c r="H37" s="74"/>
      <c r="I37" s="57">
        <v>0</v>
      </c>
      <c r="J37" s="58">
        <f t="shared" si="3"/>
        <v>0</v>
      </c>
      <c r="K37" s="58">
        <f t="shared" si="4"/>
        <v>6150.3249238346671</v>
      </c>
      <c r="L37" s="63">
        <f>550*VLOOKUP(B37,'Population, Households and Hous'!$L$3:$O$22,3,FALSE)*Variables!$C$5</f>
        <v>40860.820000000007</v>
      </c>
      <c r="M37" s="65">
        <f>(J37*Variables!$E$9)+('Cost Calculations'!K37*'Cost Calculations'!L38)</f>
        <v>237038504.3277764</v>
      </c>
      <c r="N37" s="61">
        <f>VLOOKUP(B37,'Population, Households and Hous'!$L$3:$O$22,4,FALSE)</f>
        <v>1944.84</v>
      </c>
      <c r="O37" s="61">
        <v>655.73597732227154</v>
      </c>
      <c r="P37" s="66">
        <f>IF(12*(N37-0.3*O37)*Variables!$C$5*(G37/5)&lt;0,0,12*(N37-0.3*O37)*Variables!$C$5*(G37/5))</f>
        <v>244446129.63339886</v>
      </c>
    </row>
    <row r="38" spans="1:16" ht="15.75" customHeight="1" x14ac:dyDescent="0.35">
      <c r="A38" s="55">
        <v>15</v>
      </c>
      <c r="B38" s="55" t="s">
        <v>57</v>
      </c>
      <c r="C38" s="55">
        <v>2020</v>
      </c>
      <c r="D38" s="73">
        <f>VLOOKUP(B38,'Population, Households and Hous'!$B$2:$D$22,3,FALSE)*POWER(SUM(1,Variables!$C$6),'Cost Calculations'!C38-'Population, Households and Hous'!$C$3)</f>
        <v>83975.516360333655</v>
      </c>
      <c r="E38" s="73" t="str">
        <f t="shared" si="1"/>
        <v>Small</v>
      </c>
      <c r="F38" s="56">
        <v>4.104939651318781</v>
      </c>
      <c r="G38" s="56">
        <f t="shared" si="2"/>
        <v>20457.186583328967</v>
      </c>
      <c r="H38" s="74"/>
      <c r="I38" s="57">
        <v>0</v>
      </c>
      <c r="J38" s="58">
        <f t="shared" si="3"/>
        <v>0</v>
      </c>
      <c r="K38" s="58">
        <f t="shared" si="4"/>
        <v>302.32295443343043</v>
      </c>
      <c r="L38" s="59">
        <f>550*VLOOKUP(B38,'Population, Households and Hous'!$L$3:$O$22,3,FALSE)*Variables!$C$5</f>
        <v>38540.810000000005</v>
      </c>
      <c r="M38" s="65">
        <f>(J38*Variables!$E$9)+('Cost Calculations'!K38*'Cost Calculations'!L39)</f>
        <v>11651771.545457501</v>
      </c>
      <c r="N38" s="64">
        <f>VLOOKUP(B38,'Population, Households and Hous'!$L$3:$O$22,4,FALSE)</f>
        <v>1566.3</v>
      </c>
      <c r="O38" s="61">
        <v>655.73597732227154</v>
      </c>
      <c r="P38" s="66">
        <f>IF(12*(N38-0.3*O38)*Variables!$C$5*(G38/5)&lt;0,0,12*(N38-0.3*O38)*Variables!$C$5*(G38/5))</f>
        <v>9413959.757738987</v>
      </c>
    </row>
    <row r="39" spans="1:16" ht="15.75" customHeight="1" x14ac:dyDescent="0.35">
      <c r="A39" s="55">
        <v>16</v>
      </c>
      <c r="B39" s="55" t="s">
        <v>58</v>
      </c>
      <c r="C39" s="55">
        <v>2020</v>
      </c>
      <c r="D39" s="73">
        <f>VLOOKUP(B39,'Population, Households and Hous'!$B$2:$D$22,3,FALSE)*POWER(SUM(1,Variables!$C$6),'Cost Calculations'!C39-'Population, Households and Hous'!$C$3)</f>
        <v>87774.049362333026</v>
      </c>
      <c r="E39" s="73" t="str">
        <f t="shared" si="1"/>
        <v>Small</v>
      </c>
      <c r="F39" s="56">
        <v>4.0784355517664235</v>
      </c>
      <c r="G39" s="56">
        <f t="shared" si="2"/>
        <v>21521.499665310868</v>
      </c>
      <c r="H39" s="74"/>
      <c r="I39" s="57">
        <v>0</v>
      </c>
      <c r="J39" s="58">
        <f t="shared" si="3"/>
        <v>0</v>
      </c>
      <c r="K39" s="58">
        <f t="shared" si="4"/>
        <v>318.05171919178269</v>
      </c>
      <c r="L39" s="59">
        <f>550*VLOOKUP(B39,'Population, Households and Hous'!$L$3:$O$22,3,FALSE)*Variables!$C$5</f>
        <v>38540.810000000005</v>
      </c>
      <c r="M39" s="65">
        <f>(J39*Variables!$E$9)+('Cost Calculations'!K39*'Cost Calculations'!L40)</f>
        <v>12257970.879543852</v>
      </c>
      <c r="N39" s="64">
        <f>VLOOKUP(B39,'Population, Households and Hous'!$L$3:$O$22,4,FALSE)</f>
        <v>1566.3</v>
      </c>
      <c r="O39" s="61">
        <v>655.73597732227154</v>
      </c>
      <c r="P39" s="66">
        <f>IF(12*(N39-0.3*O39)*Variables!$C$5*(G39/5)&lt;0,0,12*(N39-0.3*O39)*Variables!$C$5*(G39/5))</f>
        <v>9903733.8761203401</v>
      </c>
    </row>
    <row r="40" spans="1:16" ht="15.75" customHeight="1" x14ac:dyDescent="0.35">
      <c r="A40" s="55">
        <v>17</v>
      </c>
      <c r="B40" s="55" t="s">
        <v>59</v>
      </c>
      <c r="C40" s="55">
        <v>2020</v>
      </c>
      <c r="D40" s="73">
        <f>VLOOKUP(B40,'Population, Households and Hous'!$B$2:$D$22,3,FALSE)*POWER(SUM(1,Variables!$C$6),'Cost Calculations'!C40-'Population, Households and Hous'!$C$3)</f>
        <v>120870.40155650311</v>
      </c>
      <c r="E40" s="73" t="str">
        <f t="shared" si="1"/>
        <v>Medium</v>
      </c>
      <c r="F40" s="56">
        <v>4.0613743798101138</v>
      </c>
      <c r="G40" s="56">
        <f t="shared" si="2"/>
        <v>29760.960269354509</v>
      </c>
      <c r="H40" s="74"/>
      <c r="I40" s="57">
        <v>0</v>
      </c>
      <c r="J40" s="58">
        <f t="shared" si="3"/>
        <v>0</v>
      </c>
      <c r="K40" s="58">
        <f t="shared" si="4"/>
        <v>439.8171468377497</v>
      </c>
      <c r="L40" s="59">
        <f>550*VLOOKUP(B40,'Population, Households and Hous'!$L$3:$O$22,3,FALSE)*Variables!$C$5</f>
        <v>38540.810000000005</v>
      </c>
      <c r="M40" s="65">
        <f>(J40*Variables!$E$9)+('Cost Calculations'!K40*'Cost Calculations'!L41)</f>
        <v>16950909.091015816</v>
      </c>
      <c r="N40" s="64">
        <f>VLOOKUP(B40,'Population, Households and Hous'!$L$3:$O$22,4,FALSE)</f>
        <v>1566.3</v>
      </c>
      <c r="O40" s="61">
        <v>655.73597732227154</v>
      </c>
      <c r="P40" s="66">
        <f>IF(12*(N40-0.3*O40)*Variables!$C$5*(G40/5)&lt;0,0,12*(N40-0.3*O40)*Variables!$C$5*(G40/5))</f>
        <v>13695357.432760963</v>
      </c>
    </row>
    <row r="41" spans="1:16" ht="15.75" customHeight="1" x14ac:dyDescent="0.35">
      <c r="A41" s="55">
        <v>18</v>
      </c>
      <c r="B41" s="55" t="s">
        <v>60</v>
      </c>
      <c r="C41" s="55">
        <v>2020</v>
      </c>
      <c r="D41" s="73">
        <f>VLOOKUP(B41,'Population, Households and Hous'!$B$2:$D$22,3,FALSE)*POWER(SUM(1,Variables!$C$6),'Cost Calculations'!C41-'Population, Households and Hous'!$C$3)</f>
        <v>114483.18859050774</v>
      </c>
      <c r="E41" s="73" t="str">
        <f t="shared" si="1"/>
        <v>Medium</v>
      </c>
      <c r="F41" s="56">
        <v>4.1813012995896246</v>
      </c>
      <c r="G41" s="56">
        <f t="shared" si="2"/>
        <v>27379.798868295795</v>
      </c>
      <c r="H41" s="74"/>
      <c r="I41" s="57">
        <v>0</v>
      </c>
      <c r="J41" s="58">
        <f t="shared" si="3"/>
        <v>0</v>
      </c>
      <c r="K41" s="58">
        <f t="shared" si="4"/>
        <v>404.62756948220215</v>
      </c>
      <c r="L41" s="59">
        <f>550*VLOOKUP(B41,'Population, Households and Hous'!$L$3:$O$22,3,FALSE)*Variables!$C$5</f>
        <v>38540.810000000005</v>
      </c>
      <c r="M41" s="65">
        <f>(J41*Variables!$E$9)+('Cost Calculations'!K41*'Cost Calculations'!L42)</f>
        <v>15594674.276175354</v>
      </c>
      <c r="N41" s="64">
        <f>VLOOKUP(B41,'Population, Households and Hous'!$L$3:$O$22,4,FALSE)</f>
        <v>1566.3</v>
      </c>
      <c r="O41" s="61">
        <v>508.1437756387196</v>
      </c>
      <c r="P41" s="66">
        <f>IF(12*(N41-0.3*O41)*Variables!$C$5*(G41/5)&lt;0,0,12*(N41-0.3*O41)*Variables!$C$5*(G41/5))</f>
        <v>13006935.196235344</v>
      </c>
    </row>
    <row r="42" spans="1:16" ht="15.75" customHeight="1" x14ac:dyDescent="0.35">
      <c r="A42" s="55">
        <v>19</v>
      </c>
      <c r="B42" s="55" t="s">
        <v>61</v>
      </c>
      <c r="C42" s="55">
        <v>2020</v>
      </c>
      <c r="D42" s="73">
        <f>VLOOKUP(B42,'Population, Households and Hous'!$B$2:$D$22,3,FALSE)*POWER(SUM(1,Variables!$C$6),'Cost Calculations'!C42-'Population, Households and Hous'!$C$3)</f>
        <v>88737.200523872016</v>
      </c>
      <c r="E42" s="73" t="str">
        <f t="shared" si="1"/>
        <v>Small</v>
      </c>
      <c r="F42" s="56">
        <v>4.4990268357417103</v>
      </c>
      <c r="G42" s="56">
        <f t="shared" si="2"/>
        <v>19723.643304128633</v>
      </c>
      <c r="H42" s="74"/>
      <c r="I42" s="57">
        <v>0</v>
      </c>
      <c r="J42" s="58">
        <f t="shared" si="3"/>
        <v>0</v>
      </c>
      <c r="K42" s="58">
        <f t="shared" si="4"/>
        <v>291.48241336150477</v>
      </c>
      <c r="L42" s="59">
        <f>550*VLOOKUP(B42,'Population, Households and Hous'!$L$3:$O$22,3,FALSE)*Variables!$C$5</f>
        <v>38540.810000000005</v>
      </c>
      <c r="M42" s="65">
        <f>(J42*Variables!$E$9)+('Cost Calculations'!K42*'Cost Calculations'!L43)</f>
        <v>11233968.311707217</v>
      </c>
      <c r="N42" s="64">
        <f>VLOOKUP(B42,'Population, Households and Hous'!$L$3:$O$22,4,FALSE)</f>
        <v>1566.3</v>
      </c>
      <c r="O42" s="64">
        <v>537.70000000000005</v>
      </c>
      <c r="P42" s="66">
        <f>IF(12*(N42-0.3*O42)*Variables!$C$5*(G42/5)&lt;0,0,12*(N42-0.3*O42)*Variables!$C$5*(G42/5))</f>
        <v>9311071.259571543</v>
      </c>
    </row>
    <row r="43" spans="1:16" ht="15.75" customHeight="1" x14ac:dyDescent="0.35">
      <c r="A43" s="55">
        <v>20</v>
      </c>
      <c r="B43" s="55" t="s">
        <v>62</v>
      </c>
      <c r="C43" s="55">
        <v>2020</v>
      </c>
      <c r="D43" s="73">
        <f>VLOOKUP(B43,'Population, Households and Hous'!$B$2:$D$22,3,FALSE)*POWER(SUM(1,Variables!$C$6),'Cost Calculations'!C43-'Population, Households and Hous'!$C$3)</f>
        <v>49700.85292058489</v>
      </c>
      <c r="E43" s="73" t="str">
        <f t="shared" si="1"/>
        <v>Small</v>
      </c>
      <c r="F43" s="56">
        <v>3.5639434677697377</v>
      </c>
      <c r="G43" s="56">
        <f t="shared" si="2"/>
        <v>13945.466130439756</v>
      </c>
      <c r="H43" s="74"/>
      <c r="I43" s="57">
        <v>0</v>
      </c>
      <c r="J43" s="58">
        <f t="shared" si="3"/>
        <v>0</v>
      </c>
      <c r="K43" s="58">
        <f t="shared" si="4"/>
        <v>206.09063246955199</v>
      </c>
      <c r="L43" s="59">
        <f>550*VLOOKUP(B43,'Population, Households and Hous'!$L$3:$O$22,3,FALSE)*Variables!$C$5</f>
        <v>38540.810000000005</v>
      </c>
      <c r="M43" s="65">
        <f>(J43*Variables!$E$9)+('Cost Calculations'!K43*'Cost Calculations'!L44)</f>
        <v>7942899.9087888347</v>
      </c>
      <c r="N43" s="64">
        <f>VLOOKUP(B43,'Population, Households and Hous'!$L$3:$O$22,4,FALSE)</f>
        <v>1566.3</v>
      </c>
      <c r="O43" s="61">
        <v>588.79301505756246</v>
      </c>
      <c r="P43" s="66">
        <f>IF(12*(N43-0.3*O43)*Variables!$C$5*(G43/5)&lt;0,0,12*(N43-0.3*O43)*Variables!$C$5*(G43/5))</f>
        <v>6511507.1902642837</v>
      </c>
    </row>
    <row r="44" spans="1:16" ht="15.75" customHeight="1" x14ac:dyDescent="0.35">
      <c r="A44" s="55">
        <v>1</v>
      </c>
      <c r="B44" s="55" t="s">
        <v>30</v>
      </c>
      <c r="C44" s="55">
        <v>2021</v>
      </c>
      <c r="D44" s="73">
        <f>VLOOKUP(B44,'Population, Households and Hous'!$B$2:$D$22,3,FALSE)*POWER(SUM(1,Variables!$C$6),'Cost Calculations'!C44-'Population, Households and Hous'!$C$3)</f>
        <v>273039.23934419255</v>
      </c>
      <c r="E44" s="73" t="str">
        <f t="shared" si="1"/>
        <v>Medium</v>
      </c>
      <c r="F44" s="56">
        <v>3.6769491146556486</v>
      </c>
      <c r="G44" s="56">
        <f t="shared" si="2"/>
        <v>74257.007869896246</v>
      </c>
      <c r="H44" s="74"/>
      <c r="I44" s="57">
        <v>0</v>
      </c>
      <c r="J44" s="58">
        <f t="shared" si="3"/>
        <v>0</v>
      </c>
      <c r="K44" s="58">
        <f t="shared" si="4"/>
        <v>1097.3942049738218</v>
      </c>
      <c r="L44" s="59">
        <f>550*VLOOKUP(B44,'Population, Households and Hous'!$L$3:$O$22,3,FALSE)*Variables!$C$5</f>
        <v>38540.810000000005</v>
      </c>
      <c r="M44" s="65">
        <f>(J44*Variables!$E$9)+('Cost Calculations'!K44*'Cost Calculations'!L44)</f>
        <v>42294461.548997127</v>
      </c>
      <c r="N44" s="61">
        <f>VLOOKUP(B44,'Population, Households and Hous'!$L$3:$O$22,4,FALSE)</f>
        <v>1075</v>
      </c>
      <c r="O44" s="61">
        <v>468.8029792149182</v>
      </c>
      <c r="P44" s="66">
        <f>IF(12*(N44-0.3*O44)*Variables!$C$5*(G44/5)&lt;0,0,12*(N44-0.3*O44)*Variables!$C$5*(G44/5))</f>
        <v>23312591.065693635</v>
      </c>
    </row>
    <row r="45" spans="1:16" ht="15.75" customHeight="1" x14ac:dyDescent="0.35">
      <c r="A45" s="55">
        <v>2</v>
      </c>
      <c r="B45" s="55" t="s">
        <v>44</v>
      </c>
      <c r="C45" s="55">
        <v>2021</v>
      </c>
      <c r="D45" s="73">
        <f>VLOOKUP(B45,'Population, Households and Hous'!$B$2:$D$22,3,FALSE)*POWER(SUM(1,Variables!$C$6),'Cost Calculations'!C45-'Population, Households and Hous'!$C$3)</f>
        <v>867655.76587803836</v>
      </c>
      <c r="E45" s="73" t="str">
        <f t="shared" si="1"/>
        <v>Medium</v>
      </c>
      <c r="F45" s="56">
        <v>3.3070982737810106</v>
      </c>
      <c r="G45" s="56">
        <f t="shared" si="2"/>
        <v>262361.65183142445</v>
      </c>
      <c r="H45" s="74"/>
      <c r="I45" s="57">
        <v>0</v>
      </c>
      <c r="J45" s="58">
        <f t="shared" si="3"/>
        <v>0</v>
      </c>
      <c r="K45" s="58">
        <f t="shared" si="4"/>
        <v>3877.2657906121503</v>
      </c>
      <c r="L45" s="63">
        <f>550*VLOOKUP(B45,'Population, Households and Hous'!$L$3:$O$22,3,FALSE)*Variables!$C$5</f>
        <v>44525.250000000007</v>
      </c>
      <c r="M45" s="65">
        <f>(J45*Variables!$E$9)+('Cost Calculations'!K45*'Cost Calculations'!L45)</f>
        <v>172636228.64345369</v>
      </c>
      <c r="N45" s="61">
        <f>VLOOKUP(B45,'Population, Households and Hous'!$L$3:$O$22,4,FALSE)</f>
        <v>1714.41</v>
      </c>
      <c r="O45" s="61">
        <v>524.18975366229711</v>
      </c>
      <c r="P45" s="66">
        <f>IF(12*(N45-0.3*O45)*Variables!$C$5*(G45/5)&lt;0,0,12*(N45-0.3*O45)*Variables!$C$5*(G45/5))</f>
        <v>137268516.88137108</v>
      </c>
    </row>
    <row r="46" spans="1:16" ht="15.75" customHeight="1" x14ac:dyDescent="0.35">
      <c r="A46" s="55">
        <v>3</v>
      </c>
      <c r="B46" s="55" t="s">
        <v>45</v>
      </c>
      <c r="C46" s="55">
        <v>2021</v>
      </c>
      <c r="D46" s="73">
        <f>VLOOKUP(B46,'Population, Households and Hous'!$B$2:$D$22,3,FALSE)*POWER(SUM(1,Variables!$C$6),'Cost Calculations'!C46-'Population, Households and Hous'!$C$3)</f>
        <v>968314.10236186988</v>
      </c>
      <c r="E46" s="73" t="str">
        <f t="shared" si="1"/>
        <v>Medium</v>
      </c>
      <c r="F46" s="56">
        <v>3.2836322428840261</v>
      </c>
      <c r="G46" s="56">
        <f t="shared" si="2"/>
        <v>294891.1542881538</v>
      </c>
      <c r="H46" s="74"/>
      <c r="I46" s="57">
        <v>0</v>
      </c>
      <c r="J46" s="58">
        <f t="shared" si="3"/>
        <v>0</v>
      </c>
      <c r="K46" s="58">
        <f t="shared" si="4"/>
        <v>4357.9973540121046</v>
      </c>
      <c r="L46" s="59">
        <f>550*VLOOKUP(B46,'Population, Households and Hous'!$L$3:$O$22,3,FALSE)*Variables!$C$5</f>
        <v>38540.810000000005</v>
      </c>
      <c r="M46" s="65">
        <f>(J46*Variables!$E$9)+('Cost Calculations'!K46*'Cost Calculations'!L46)</f>
        <v>167960748.00148329</v>
      </c>
      <c r="N46" s="64">
        <f>VLOOKUP(B46,'Population, Households and Hous'!$L$3:$O$22,4,FALSE)</f>
        <v>1566.3</v>
      </c>
      <c r="O46" s="61">
        <v>524.18975366229711</v>
      </c>
      <c r="P46" s="66">
        <f>IF(12*(N46-0.3*O46)*Variables!$C$5*(G46/5)&lt;0,0,12*(N46-0.3*O46)*Variables!$C$5*(G46/5))</f>
        <v>139612817.73750731</v>
      </c>
    </row>
    <row r="47" spans="1:16" ht="15.75" customHeight="1" x14ac:dyDescent="0.35">
      <c r="A47" s="55">
        <v>4</v>
      </c>
      <c r="B47" s="55" t="s">
        <v>46</v>
      </c>
      <c r="C47" s="55">
        <v>2021</v>
      </c>
      <c r="D47" s="73">
        <f>VLOOKUP(B47,'Population, Households and Hous'!$B$2:$D$22,3,FALSE)*POWER(SUM(1,Variables!$C$6),'Cost Calculations'!C47-'Population, Households and Hous'!$C$3)</f>
        <v>72009.55726035354</v>
      </c>
      <c r="E47" s="73" t="str">
        <f t="shared" si="1"/>
        <v>Small</v>
      </c>
      <c r="F47" s="56">
        <v>3.1216650512676596</v>
      </c>
      <c r="G47" s="56">
        <f t="shared" si="2"/>
        <v>23067.675768452988</v>
      </c>
      <c r="H47" s="74"/>
      <c r="I47" s="57">
        <v>0</v>
      </c>
      <c r="J47" s="58">
        <f t="shared" si="3"/>
        <v>0</v>
      </c>
      <c r="K47" s="58">
        <f t="shared" si="4"/>
        <v>340.90161234166942</v>
      </c>
      <c r="L47" s="59">
        <f>550*VLOOKUP(B47,'Population, Households and Hous'!$L$3:$O$22,3,FALSE)*Variables!$C$5</f>
        <v>38540.810000000005</v>
      </c>
      <c r="M47" s="65">
        <f>(J47*Variables!$E$9)+('Cost Calculations'!K47*'Cost Calculations'!L47)</f>
        <v>13138624.269953938</v>
      </c>
      <c r="N47" s="64">
        <f>VLOOKUP(B47,'Population, Households and Hous'!$L$3:$O$22,4,FALSE)</f>
        <v>1566.3</v>
      </c>
      <c r="O47" s="61">
        <v>524.18975366229711</v>
      </c>
      <c r="P47" s="66">
        <f>IF(12*(N47-0.3*O47)*Variables!$C$5*(G47/5)&lt;0,0,12*(N47-0.3*O47)*Variables!$C$5*(G47/5))</f>
        <v>10921125.187573368</v>
      </c>
    </row>
    <row r="48" spans="1:16" ht="15.75" customHeight="1" x14ac:dyDescent="0.35">
      <c r="A48" s="55">
        <v>5</v>
      </c>
      <c r="B48" s="55" t="s">
        <v>47</v>
      </c>
      <c r="C48" s="55">
        <v>2021</v>
      </c>
      <c r="D48" s="73">
        <f>VLOOKUP(B48,'Population, Households and Hous'!$B$2:$D$22,3,FALSE)*POWER(SUM(1,Variables!$C$6),'Cost Calculations'!C48-'Population, Households and Hous'!$C$3)</f>
        <v>722637.32851883676</v>
      </c>
      <c r="E48" s="73" t="str">
        <f t="shared" si="1"/>
        <v>Medium</v>
      </c>
      <c r="F48" s="56">
        <v>3.499256931524287</v>
      </c>
      <c r="G48" s="56">
        <f t="shared" si="2"/>
        <v>206511.6516620155</v>
      </c>
      <c r="H48" s="74"/>
      <c r="I48" s="57">
        <v>0</v>
      </c>
      <c r="J48" s="58">
        <f t="shared" si="3"/>
        <v>0</v>
      </c>
      <c r="K48" s="58">
        <f t="shared" si="4"/>
        <v>3051.8963299805196</v>
      </c>
      <c r="L48" s="63">
        <f>550*VLOOKUP(B48,'Population, Households and Hous'!$L$3:$O$22,3,FALSE)*Variables!$C$5</f>
        <v>30956.309999999998</v>
      </c>
      <c r="M48" s="65">
        <f>(J48*Variables!$E$9)+('Cost Calculations'!K48*'Cost Calculations'!L48)</f>
        <v>94475448.878739253</v>
      </c>
      <c r="N48" s="61">
        <f>VLOOKUP(B48,'Population, Households and Hous'!$L$3:$O$22,4,FALSE)</f>
        <v>1181.08</v>
      </c>
      <c r="O48" s="61">
        <v>474.2370659555292</v>
      </c>
      <c r="P48" s="66">
        <f>IF(12*(N48-0.3*O48)*Variables!$C$5*(G48/5)&lt;0,0,12*(N48-0.3*O48)*Variables!$C$5*(G48/5))</f>
        <v>72080782.238312706</v>
      </c>
    </row>
    <row r="49" spans="1:16" ht="15.75" customHeight="1" x14ac:dyDescent="0.35">
      <c r="A49" s="55">
        <v>6</v>
      </c>
      <c r="B49" s="55" t="s">
        <v>48</v>
      </c>
      <c r="C49" s="55">
        <v>2021</v>
      </c>
      <c r="D49" s="73">
        <f>VLOOKUP(B49,'Population, Households and Hous'!$B$2:$D$22,3,FALSE)*POWER(SUM(1,Variables!$C$6),'Cost Calculations'!C49-'Population, Households and Hous'!$C$3)</f>
        <v>134758.79910998917</v>
      </c>
      <c r="E49" s="73" t="str">
        <f t="shared" si="1"/>
        <v>Medium</v>
      </c>
      <c r="F49" s="56">
        <v>3.7482185273159367</v>
      </c>
      <c r="G49" s="56">
        <f t="shared" si="2"/>
        <v>35952.759458368251</v>
      </c>
      <c r="H49" s="74"/>
      <c r="I49" s="57">
        <v>0</v>
      </c>
      <c r="J49" s="58">
        <f t="shared" si="3"/>
        <v>0</v>
      </c>
      <c r="K49" s="58">
        <f t="shared" si="4"/>
        <v>531.32156835026831</v>
      </c>
      <c r="L49" s="59">
        <f>550*VLOOKUP(B49,'Population, Households and Hous'!$L$3:$O$22,3,FALSE)*Variables!$C$5</f>
        <v>38540.810000000005</v>
      </c>
      <c r="M49" s="65">
        <f>(J49*Variables!$E$9)+('Cost Calculations'!K49*'Cost Calculations'!L49)</f>
        <v>20477563.614689708</v>
      </c>
      <c r="N49" s="64">
        <f>VLOOKUP(B49,'Population, Households and Hous'!$L$3:$O$22,4,FALSE)</f>
        <v>1566.3</v>
      </c>
      <c r="O49" s="61">
        <v>474.2370659555292</v>
      </c>
      <c r="P49" s="66">
        <f>IF(12*(N49-0.3*O49)*Variables!$C$5*(G49/5)&lt;0,0,12*(N49-0.3*O49)*Variables!$C$5*(G49/5))</f>
        <v>17202449.978138797</v>
      </c>
    </row>
    <row r="50" spans="1:16" ht="15.75" customHeight="1" x14ac:dyDescent="0.35">
      <c r="A50" s="55">
        <v>7</v>
      </c>
      <c r="B50" s="55" t="s">
        <v>49</v>
      </c>
      <c r="C50" s="55">
        <v>2021</v>
      </c>
      <c r="D50" s="73">
        <f>VLOOKUP(B50,'Population, Households and Hous'!$B$2:$D$22,3,FALSE)*POWER(SUM(1,Variables!$C$6),'Cost Calculations'!C50-'Population, Households and Hous'!$C$3)</f>
        <v>56566.932252678998</v>
      </c>
      <c r="E50" s="73" t="str">
        <f t="shared" si="1"/>
        <v>Small</v>
      </c>
      <c r="F50" s="56">
        <v>3.862113298513461</v>
      </c>
      <c r="G50" s="56">
        <f t="shared" si="2"/>
        <v>14646.626828490966</v>
      </c>
      <c r="H50" s="74"/>
      <c r="I50" s="57">
        <v>0</v>
      </c>
      <c r="J50" s="58">
        <f t="shared" si="3"/>
        <v>0</v>
      </c>
      <c r="K50" s="58">
        <f t="shared" si="4"/>
        <v>216.45261322892972</v>
      </c>
      <c r="L50" s="59">
        <f>550*VLOOKUP(B50,'Population, Households and Hous'!$L$3:$O$22,3,FALSE)*Variables!$C$5</f>
        <v>38540.810000000005</v>
      </c>
      <c r="M50" s="65">
        <f>(J50*Variables!$E$9)+('Cost Calculations'!K50*'Cost Calculations'!L50)</f>
        <v>8342259.0404596683</v>
      </c>
      <c r="N50" s="64">
        <f>VLOOKUP(B50,'Population, Households and Hous'!$L$3:$O$22,4,FALSE)</f>
        <v>1566.3</v>
      </c>
      <c r="O50" s="61">
        <v>474.2370659555292</v>
      </c>
      <c r="P50" s="66">
        <f>IF(12*(N50-0.3*O50)*Variables!$C$5*(G50/5)&lt;0,0,12*(N50-0.3*O50)*Variables!$C$5*(G50/5))</f>
        <v>7008025.7860968336</v>
      </c>
    </row>
    <row r="51" spans="1:16" ht="15.75" customHeight="1" x14ac:dyDescent="0.35">
      <c r="A51" s="55">
        <v>8</v>
      </c>
      <c r="B51" s="55" t="s">
        <v>50</v>
      </c>
      <c r="C51" s="55">
        <v>2021</v>
      </c>
      <c r="D51" s="73">
        <f>VLOOKUP(B51,'Population, Households and Hous'!$B$2:$D$22,3,FALSE)*POWER(SUM(1,Variables!$C$6),'Cost Calculations'!C51-'Population, Households and Hous'!$C$3)</f>
        <v>59444.844820746286</v>
      </c>
      <c r="E51" s="73" t="str">
        <f t="shared" si="1"/>
        <v>Small</v>
      </c>
      <c r="F51" s="56">
        <v>3.8002825488883709</v>
      </c>
      <c r="G51" s="56">
        <f t="shared" si="2"/>
        <v>15642.217139389972</v>
      </c>
      <c r="H51" s="74"/>
      <c r="I51" s="57">
        <v>0</v>
      </c>
      <c r="J51" s="58">
        <f t="shared" si="3"/>
        <v>0</v>
      </c>
      <c r="K51" s="58">
        <f t="shared" si="4"/>
        <v>231.16577053285431</v>
      </c>
      <c r="L51" s="59">
        <f>550*VLOOKUP(B51,'Population, Households and Hous'!$L$3:$O$22,3,FALSE)*Variables!$C$5</f>
        <v>38540.810000000005</v>
      </c>
      <c r="M51" s="65">
        <f>(J51*Variables!$E$9)+('Cost Calculations'!K51*'Cost Calculations'!L51)</f>
        <v>8909316.0406103376</v>
      </c>
      <c r="N51" s="64">
        <f>VLOOKUP(B51,'Population, Households and Hous'!$L$3:$O$22,4,FALSE)</f>
        <v>1566.3</v>
      </c>
      <c r="O51" s="61">
        <v>474.2370659555292</v>
      </c>
      <c r="P51" s="66">
        <f>IF(12*(N51-0.3*O51)*Variables!$C$5*(G51/5)&lt;0,0,12*(N51-0.3*O51)*Variables!$C$5*(G51/5))</f>
        <v>7484389.569571971</v>
      </c>
    </row>
    <row r="52" spans="1:16" ht="15.75" customHeight="1" x14ac:dyDescent="0.35">
      <c r="A52" s="55">
        <v>9</v>
      </c>
      <c r="B52" s="55" t="s">
        <v>51</v>
      </c>
      <c r="C52" s="55">
        <v>2021</v>
      </c>
      <c r="D52" s="73">
        <f>VLOOKUP(B52,'Population, Households and Hous'!$B$2:$D$22,3,FALSE)*POWER(SUM(1,Variables!$C$6),'Cost Calculations'!C52-'Population, Households and Hous'!$C$3)</f>
        <v>171634.26920642864</v>
      </c>
      <c r="E52" s="73" t="str">
        <f t="shared" si="1"/>
        <v>Medium</v>
      </c>
      <c r="F52" s="56">
        <v>3.6804514106582928</v>
      </c>
      <c r="G52" s="56">
        <f t="shared" si="2"/>
        <v>46634.026660259537</v>
      </c>
      <c r="H52" s="74"/>
      <c r="I52" s="57">
        <v>0</v>
      </c>
      <c r="J52" s="58">
        <f t="shared" si="3"/>
        <v>0</v>
      </c>
      <c r="K52" s="58">
        <f t="shared" si="4"/>
        <v>689.17280778708016</v>
      </c>
      <c r="L52" s="59">
        <f>550*VLOOKUP(B52,'Population, Households and Hous'!$L$3:$O$22,3,FALSE)*Variables!$C$5</f>
        <v>38540.810000000005</v>
      </c>
      <c r="M52" s="65">
        <f>(J52*Variables!$E$9)+('Cost Calculations'!K52*'Cost Calculations'!L52)</f>
        <v>26561278.242088381</v>
      </c>
      <c r="N52" s="64">
        <f>VLOOKUP(B52,'Population, Households and Hous'!$L$3:$O$22,4,FALSE)</f>
        <v>1566.3</v>
      </c>
      <c r="O52" s="61">
        <v>474.2370659555292</v>
      </c>
      <c r="P52" s="66">
        <f>IF(12*(N52-0.3*O52)*Variables!$C$5*(G52/5)&lt;0,0,12*(N52-0.3*O52)*Variables!$C$5*(G52/5))</f>
        <v>22313155.456989091</v>
      </c>
    </row>
    <row r="53" spans="1:16" ht="15.75" customHeight="1" x14ac:dyDescent="0.35">
      <c r="A53" s="55">
        <v>10</v>
      </c>
      <c r="B53" s="55" t="s">
        <v>52</v>
      </c>
      <c r="C53" s="55">
        <v>2021</v>
      </c>
      <c r="D53" s="73">
        <f>VLOOKUP(B53,'Population, Households and Hous'!$B$2:$D$22,3,FALSE)*POWER(SUM(1,Variables!$C$6),'Cost Calculations'!C53-'Population, Households and Hous'!$C$3)</f>
        <v>302933.17025087483</v>
      </c>
      <c r="E53" s="73" t="str">
        <f t="shared" si="1"/>
        <v>Medium</v>
      </c>
      <c r="F53" s="56">
        <v>3.4135915669485275</v>
      </c>
      <c r="G53" s="56">
        <f t="shared" si="2"/>
        <v>88743.238407303768</v>
      </c>
      <c r="H53" s="74"/>
      <c r="I53" s="57">
        <v>0</v>
      </c>
      <c r="J53" s="58">
        <f t="shared" si="3"/>
        <v>0</v>
      </c>
      <c r="K53" s="58">
        <f t="shared" si="4"/>
        <v>1311.4764296645778</v>
      </c>
      <c r="L53" s="59">
        <f>550*VLOOKUP(B53,'Population, Households and Hous'!$L$3:$O$22,3,FALSE)*Variables!$C$5</f>
        <v>38540.810000000005</v>
      </c>
      <c r="M53" s="65">
        <f>(J53*Variables!$E$9)+('Cost Calculations'!K53*'Cost Calculations'!L53)</f>
        <v>50545363.895180866</v>
      </c>
      <c r="N53" s="64">
        <f>VLOOKUP(B53,'Population, Households and Hous'!$L$3:$O$22,4,FALSE)</f>
        <v>1566.3</v>
      </c>
      <c r="O53" s="61">
        <v>490.99634448579741</v>
      </c>
      <c r="P53" s="66">
        <f>IF(12*(N53-0.3*O53)*Variables!$C$5*(G53/5)&lt;0,0,12*(N53-0.3*O53)*Variables!$C$5*(G53/5))</f>
        <v>42311388.880526491</v>
      </c>
    </row>
    <row r="54" spans="1:16" ht="15.75" customHeight="1" x14ac:dyDescent="0.35">
      <c r="A54" s="55">
        <v>11</v>
      </c>
      <c r="B54" s="55" t="s">
        <v>53</v>
      </c>
      <c r="C54" s="55">
        <v>2021</v>
      </c>
      <c r="D54" s="73">
        <f>VLOOKUP(B54,'Population, Households and Hous'!$B$2:$D$22,3,FALSE)*POWER(SUM(1,Variables!$C$6),'Cost Calculations'!C54-'Population, Households and Hous'!$C$3)</f>
        <v>201261.79024884404</v>
      </c>
      <c r="E54" s="73" t="str">
        <f t="shared" si="1"/>
        <v>Medium</v>
      </c>
      <c r="F54" s="56">
        <v>3.70474528057925</v>
      </c>
      <c r="G54" s="56">
        <f t="shared" si="2"/>
        <v>54325.405663888465</v>
      </c>
      <c r="H54" s="74"/>
      <c r="I54" s="57">
        <v>0</v>
      </c>
      <c r="J54" s="58">
        <f t="shared" si="3"/>
        <v>0</v>
      </c>
      <c r="K54" s="58">
        <f t="shared" si="4"/>
        <v>802.83850734809187</v>
      </c>
      <c r="L54" s="59">
        <f>550*VLOOKUP(B54,'Population, Households and Hous'!$L$3:$O$22,3,FALSE)*Variables!$C$5</f>
        <v>38540.810000000005</v>
      </c>
      <c r="M54" s="65">
        <f>(J54*Variables!$E$9)+('Cost Calculations'!K54*'Cost Calculations'!L54)</f>
        <v>30942046.372386418</v>
      </c>
      <c r="N54" s="64">
        <f>VLOOKUP(B54,'Population, Households and Hous'!$L$3:$O$22,4,FALSE)</f>
        <v>1566.3</v>
      </c>
      <c r="O54" s="61">
        <v>447.91952147552081</v>
      </c>
      <c r="P54" s="66">
        <f>IF(12*(N54-0.3*O54)*Variables!$C$5*(G54/5)&lt;0,0,12*(N54-0.3*O54)*Variables!$C$5*(G54/5))</f>
        <v>26137392.952832706</v>
      </c>
    </row>
    <row r="55" spans="1:16" ht="15.75" customHeight="1" x14ac:dyDescent="0.35">
      <c r="A55" s="55">
        <v>12</v>
      </c>
      <c r="B55" s="55" t="s">
        <v>54</v>
      </c>
      <c r="C55" s="55">
        <v>2021</v>
      </c>
      <c r="D55" s="73">
        <f>VLOOKUP(B55,'Population, Households and Hous'!$B$2:$D$22,3,FALSE)*POWER(SUM(1,Variables!$C$6),'Cost Calculations'!C55-'Population, Households and Hous'!$C$3)</f>
        <v>205308.24737176427</v>
      </c>
      <c r="E55" s="73" t="str">
        <f t="shared" si="1"/>
        <v>Medium</v>
      </c>
      <c r="F55" s="56">
        <v>3.6205289672544043</v>
      </c>
      <c r="G55" s="56">
        <f t="shared" si="2"/>
        <v>56706.699277552791</v>
      </c>
      <c r="H55" s="74"/>
      <c r="I55" s="57">
        <v>0</v>
      </c>
      <c r="J55" s="58">
        <f t="shared" si="3"/>
        <v>0</v>
      </c>
      <c r="K55" s="58">
        <f t="shared" si="4"/>
        <v>838.03003858452053</v>
      </c>
      <c r="L55" s="59">
        <f>550*VLOOKUP(B55,'Population, Households and Hous'!$L$3:$O$22,3,FALSE)*Variables!$C$5</f>
        <v>38540.810000000005</v>
      </c>
      <c r="M55" s="65">
        <f>(J55*Variables!$E$9)+('Cost Calculations'!K55*'Cost Calculations'!L55)</f>
        <v>32298356.49137868</v>
      </c>
      <c r="N55" s="64">
        <f>VLOOKUP(B55,'Population, Households and Hous'!$L$3:$O$22,4,FALSE)</f>
        <v>1566.3</v>
      </c>
      <c r="O55" s="61">
        <v>607.11381923777901</v>
      </c>
      <c r="P55" s="66">
        <f>IF(12*(N55-0.3*O55)*Variables!$C$5*(G55/5)&lt;0,0,12*(N55-0.3*O55)*Variables!$C$5*(G55/5))</f>
        <v>26373136.22025666</v>
      </c>
    </row>
    <row r="56" spans="1:16" ht="15.75" customHeight="1" x14ac:dyDescent="0.35">
      <c r="A56" s="55">
        <v>13</v>
      </c>
      <c r="B56" s="55" t="s">
        <v>55</v>
      </c>
      <c r="C56" s="55">
        <v>2021</v>
      </c>
      <c r="D56" s="73">
        <f>VLOOKUP(B56,'Population, Households and Hous'!$B$2:$D$22,3,FALSE)*POWER(SUM(1,Variables!$C$6),'Cost Calculations'!C56-'Population, Households and Hous'!$C$3)</f>
        <v>70795.277106484864</v>
      </c>
      <c r="E56" s="73" t="str">
        <f t="shared" si="1"/>
        <v>Small</v>
      </c>
      <c r="F56" s="56">
        <v>3.8978924903294598</v>
      </c>
      <c r="G56" s="56">
        <f t="shared" si="2"/>
        <v>18162.449909053565</v>
      </c>
      <c r="H56" s="74"/>
      <c r="I56" s="57">
        <v>0</v>
      </c>
      <c r="J56" s="58">
        <f t="shared" si="3"/>
        <v>0</v>
      </c>
      <c r="K56" s="58">
        <f t="shared" si="4"/>
        <v>268.41058978896922</v>
      </c>
      <c r="L56" s="59">
        <f>550*VLOOKUP(B56,'Population, Households and Hous'!$L$3:$O$22,3,FALSE)*Variables!$C$5</f>
        <v>38540.810000000005</v>
      </c>
      <c r="M56" s="65">
        <f>(J56*Variables!$E$9)+('Cost Calculations'!K56*'Cost Calculations'!L56)</f>
        <v>10344761.543044604</v>
      </c>
      <c r="N56" s="64">
        <f>VLOOKUP(B56,'Population, Households and Hous'!$L$3:$O$22,4,FALSE)</f>
        <v>1566.3</v>
      </c>
      <c r="O56" s="64">
        <v>537.70000000000005</v>
      </c>
      <c r="P56" s="66">
        <f>IF(12*(N56-0.3*O56)*Variables!$C$5*(G56/5)&lt;0,0,12*(N56-0.3*O56)*Variables!$C$5*(G56/5))</f>
        <v>8574068.3272343129</v>
      </c>
    </row>
    <row r="57" spans="1:16" ht="15.75" customHeight="1" x14ac:dyDescent="0.35">
      <c r="A57" s="55">
        <v>14</v>
      </c>
      <c r="B57" s="55" t="s">
        <v>56</v>
      </c>
      <c r="C57" s="55">
        <v>2021</v>
      </c>
      <c r="D57" s="73">
        <f>VLOOKUP(B57,'Population, Households and Hous'!$B$2:$D$22,3,FALSE)*POWER(SUM(1,Variables!$C$6),'Cost Calculations'!C57-'Population, Households and Hous'!$C$3)</f>
        <v>1649221.1269487431</v>
      </c>
      <c r="E57" s="73" t="str">
        <f t="shared" si="1"/>
        <v>Large</v>
      </c>
      <c r="F57" s="56">
        <v>3.9042714396748277</v>
      </c>
      <c r="G57" s="56">
        <f t="shared" si="2"/>
        <v>422414.56631050754</v>
      </c>
      <c r="H57" s="74"/>
      <c r="I57" s="57">
        <v>0</v>
      </c>
      <c r="J57" s="58">
        <f t="shared" si="3"/>
        <v>0</v>
      </c>
      <c r="K57" s="58">
        <f t="shared" si="4"/>
        <v>6242.579797692174</v>
      </c>
      <c r="L57" s="63">
        <f>550*VLOOKUP(B57,'Population, Households and Hous'!$L$3:$O$22,3,FALSE)*Variables!$C$5</f>
        <v>40860.820000000007</v>
      </c>
      <c r="M57" s="65">
        <f>(J57*Variables!$E$9)+('Cost Calculations'!K57*'Cost Calculations'!L57)</f>
        <v>255076929.44913638</v>
      </c>
      <c r="N57" s="61">
        <f>VLOOKUP(B57,'Population, Households and Hous'!$L$3:$O$22,4,FALSE)</f>
        <v>1944.84</v>
      </c>
      <c r="O57" s="61">
        <v>655.73597732227154</v>
      </c>
      <c r="P57" s="66">
        <f>IF(12*(N57-0.3*O57)*Variables!$C$5*(G57/5)&lt;0,0,12*(N57-0.3*O57)*Variables!$C$5*(G57/5))</f>
        <v>248112821.57789978</v>
      </c>
    </row>
    <row r="58" spans="1:16" ht="15.75" customHeight="1" x14ac:dyDescent="0.35">
      <c r="A58" s="55">
        <v>15</v>
      </c>
      <c r="B58" s="55" t="s">
        <v>57</v>
      </c>
      <c r="C58" s="55">
        <v>2021</v>
      </c>
      <c r="D58" s="73">
        <f>VLOOKUP(B58,'Population, Households and Hous'!$B$2:$D$22,3,FALSE)*POWER(SUM(1,Variables!$C$6),'Cost Calculations'!C58-'Population, Households and Hous'!$C$3)</f>
        <v>85235.149105738659</v>
      </c>
      <c r="E58" s="73" t="str">
        <f t="shared" si="1"/>
        <v>Small</v>
      </c>
      <c r="F58" s="56">
        <v>4.104939651318781</v>
      </c>
      <c r="G58" s="56">
        <f t="shared" si="2"/>
        <v>20764.044382078901</v>
      </c>
      <c r="H58" s="74"/>
      <c r="I58" s="57">
        <v>0</v>
      </c>
      <c r="J58" s="58">
        <f t="shared" si="3"/>
        <v>0</v>
      </c>
      <c r="K58" s="58">
        <f t="shared" si="4"/>
        <v>306.85779874993437</v>
      </c>
      <c r="L58" s="59">
        <f>550*VLOOKUP(B58,'Population, Households and Hous'!$L$3:$O$22,3,FALSE)*Variables!$C$5</f>
        <v>38540.810000000005</v>
      </c>
      <c r="M58" s="65">
        <f>(J58*Variables!$E$9)+('Cost Calculations'!K58*'Cost Calculations'!L58)</f>
        <v>11826548.11863946</v>
      </c>
      <c r="N58" s="64">
        <f>VLOOKUP(B58,'Population, Households and Hous'!$L$3:$O$22,4,FALSE)</f>
        <v>1566.3</v>
      </c>
      <c r="O58" s="61">
        <v>655.73597732227154</v>
      </c>
      <c r="P58" s="66">
        <f>IF(12*(N58-0.3*O58)*Variables!$C$5*(G58/5)&lt;0,0,12*(N58-0.3*O58)*Variables!$C$5*(G58/5))</f>
        <v>9555169.1541050728</v>
      </c>
    </row>
    <row r="59" spans="1:16" ht="15.75" customHeight="1" x14ac:dyDescent="0.35">
      <c r="A59" s="55">
        <v>16</v>
      </c>
      <c r="B59" s="55" t="s">
        <v>58</v>
      </c>
      <c r="C59" s="55">
        <v>2021</v>
      </c>
      <c r="D59" s="73">
        <f>VLOOKUP(B59,'Population, Households and Hous'!$B$2:$D$22,3,FALSE)*POWER(SUM(1,Variables!$C$6),'Cost Calculations'!C59-'Population, Households and Hous'!$C$3)</f>
        <v>89090.660102768015</v>
      </c>
      <c r="E59" s="73" t="str">
        <f t="shared" si="1"/>
        <v>Small</v>
      </c>
      <c r="F59" s="56">
        <v>4.0784355517664235</v>
      </c>
      <c r="G59" s="56">
        <f t="shared" si="2"/>
        <v>21844.322160290529</v>
      </c>
      <c r="H59" s="74"/>
      <c r="I59" s="57">
        <v>0</v>
      </c>
      <c r="J59" s="58">
        <f t="shared" si="3"/>
        <v>0</v>
      </c>
      <c r="K59" s="58">
        <f t="shared" si="4"/>
        <v>322.8224949796616</v>
      </c>
      <c r="L59" s="59">
        <f>550*VLOOKUP(B59,'Population, Households and Hous'!$L$3:$O$22,3,FALSE)*Variables!$C$5</f>
        <v>38540.810000000005</v>
      </c>
      <c r="M59" s="65">
        <f>(J59*Variables!$E$9)+('Cost Calculations'!K59*'Cost Calculations'!L59)</f>
        <v>12441840.442737093</v>
      </c>
      <c r="N59" s="64">
        <f>VLOOKUP(B59,'Population, Households and Hous'!$L$3:$O$22,4,FALSE)</f>
        <v>1566.3</v>
      </c>
      <c r="O59" s="61">
        <v>655.73597732227154</v>
      </c>
      <c r="P59" s="66">
        <f>IF(12*(N59-0.3*O59)*Variables!$C$5*(G59/5)&lt;0,0,12*(N59-0.3*O59)*Variables!$C$5*(G59/5))</f>
        <v>10052289.884262145</v>
      </c>
    </row>
    <row r="60" spans="1:16" ht="15.75" customHeight="1" x14ac:dyDescent="0.35">
      <c r="A60" s="55">
        <v>17</v>
      </c>
      <c r="B60" s="55" t="s">
        <v>59</v>
      </c>
      <c r="C60" s="55">
        <v>2021</v>
      </c>
      <c r="D60" s="73">
        <f>VLOOKUP(B60,'Population, Households and Hous'!$B$2:$D$22,3,FALSE)*POWER(SUM(1,Variables!$C$6),'Cost Calculations'!C60-'Population, Households and Hous'!$C$3)</f>
        <v>122683.45757985064</v>
      </c>
      <c r="E60" s="73" t="str">
        <f t="shared" si="1"/>
        <v>Medium</v>
      </c>
      <c r="F60" s="56">
        <v>4.0613743798101138</v>
      </c>
      <c r="G60" s="56">
        <f t="shared" si="2"/>
        <v>30207.374673394825</v>
      </c>
      <c r="H60" s="74"/>
      <c r="I60" s="57">
        <v>0</v>
      </c>
      <c r="J60" s="58">
        <f t="shared" si="3"/>
        <v>0</v>
      </c>
      <c r="K60" s="58">
        <f t="shared" si="4"/>
        <v>446.4144040403126</v>
      </c>
      <c r="L60" s="59">
        <f>550*VLOOKUP(B60,'Population, Households and Hous'!$L$3:$O$22,3,FALSE)*Variables!$C$5</f>
        <v>38540.810000000005</v>
      </c>
      <c r="M60" s="65">
        <f>(J60*Variables!$E$9)+('Cost Calculations'!K60*'Cost Calculations'!L60)</f>
        <v>17205172.727380924</v>
      </c>
      <c r="N60" s="64">
        <f>VLOOKUP(B60,'Population, Households and Hous'!$L$3:$O$22,4,FALSE)</f>
        <v>1566.3</v>
      </c>
      <c r="O60" s="61">
        <v>655.73597732227154</v>
      </c>
      <c r="P60" s="66">
        <f>IF(12*(N60-0.3*O60)*Variables!$C$5*(G60/5)&lt;0,0,12*(N60-0.3*O60)*Variables!$C$5*(G60/5))</f>
        <v>13900787.794252377</v>
      </c>
    </row>
    <row r="61" spans="1:16" ht="15.75" customHeight="1" x14ac:dyDescent="0.35">
      <c r="A61" s="55">
        <v>18</v>
      </c>
      <c r="B61" s="55" t="s">
        <v>60</v>
      </c>
      <c r="C61" s="55">
        <v>2021</v>
      </c>
      <c r="D61" s="73">
        <f>VLOOKUP(B61,'Population, Households and Hous'!$B$2:$D$22,3,FALSE)*POWER(SUM(1,Variables!$C$6),'Cost Calculations'!C61-'Population, Households and Hous'!$C$3)</f>
        <v>116200.43641936533</v>
      </c>
      <c r="E61" s="73" t="str">
        <f t="shared" si="1"/>
        <v>Medium</v>
      </c>
      <c r="F61" s="56">
        <v>4.1813012995896246</v>
      </c>
      <c r="G61" s="56">
        <f t="shared" si="2"/>
        <v>27790.495851320225</v>
      </c>
      <c r="H61" s="74"/>
      <c r="I61" s="57">
        <v>0</v>
      </c>
      <c r="J61" s="58">
        <f t="shared" si="3"/>
        <v>0</v>
      </c>
      <c r="K61" s="58">
        <f t="shared" si="4"/>
        <v>410.69698302443186</v>
      </c>
      <c r="L61" s="59">
        <f>550*VLOOKUP(B61,'Population, Households and Hous'!$L$3:$O$22,3,FALSE)*Variables!$C$5</f>
        <v>38540.810000000005</v>
      </c>
      <c r="M61" s="65">
        <f>(J61*Variables!$E$9)+('Cost Calculations'!K61*'Cost Calculations'!L61)</f>
        <v>15828594.390317855</v>
      </c>
      <c r="N61" s="64">
        <f>VLOOKUP(B61,'Population, Households and Hous'!$L$3:$O$22,4,FALSE)</f>
        <v>1566.3</v>
      </c>
      <c r="O61" s="61">
        <v>508.1437756387196</v>
      </c>
      <c r="P61" s="66">
        <f>IF(12*(N61-0.3*O61)*Variables!$C$5*(G61/5)&lt;0,0,12*(N61-0.3*O61)*Variables!$C$5*(G61/5))</f>
        <v>13202039.224178871</v>
      </c>
    </row>
    <row r="62" spans="1:16" ht="15.75" customHeight="1" x14ac:dyDescent="0.35">
      <c r="A62" s="55">
        <v>19</v>
      </c>
      <c r="B62" s="55" t="s">
        <v>61</v>
      </c>
      <c r="C62" s="55">
        <v>2021</v>
      </c>
      <c r="D62" s="73">
        <f>VLOOKUP(B62,'Population, Households and Hous'!$B$2:$D$22,3,FALSE)*POWER(SUM(1,Variables!$C$6),'Cost Calculations'!C62-'Population, Households and Hous'!$C$3)</f>
        <v>90068.258531730084</v>
      </c>
      <c r="E62" s="73" t="str">
        <f t="shared" si="1"/>
        <v>Small</v>
      </c>
      <c r="F62" s="56">
        <v>4.4990268357417103</v>
      </c>
      <c r="G62" s="56">
        <f t="shared" si="2"/>
        <v>20019.497953690559</v>
      </c>
      <c r="H62" s="74"/>
      <c r="I62" s="57">
        <v>0</v>
      </c>
      <c r="J62" s="58">
        <f t="shared" si="3"/>
        <v>0</v>
      </c>
      <c r="K62" s="58">
        <f t="shared" si="4"/>
        <v>295.85464956192675</v>
      </c>
      <c r="L62" s="59">
        <f>550*VLOOKUP(B62,'Population, Households and Hous'!$L$3:$O$22,3,FALSE)*Variables!$C$5</f>
        <v>38540.810000000005</v>
      </c>
      <c r="M62" s="65">
        <f>(J62*Variables!$E$9)+('Cost Calculations'!K62*'Cost Calculations'!L62)</f>
        <v>11402477.836382804</v>
      </c>
      <c r="N62" s="64">
        <f>VLOOKUP(B62,'Population, Households and Hous'!$L$3:$O$22,4,FALSE)</f>
        <v>1566.3</v>
      </c>
      <c r="O62" s="64">
        <v>537.70000000000005</v>
      </c>
      <c r="P62" s="66">
        <f>IF(12*(N62-0.3*O62)*Variables!$C$5*(G62/5)&lt;0,0,12*(N62-0.3*O62)*Variables!$C$5*(G62/5))</f>
        <v>9450737.3284651153</v>
      </c>
    </row>
    <row r="63" spans="1:16" ht="15.75" customHeight="1" x14ac:dyDescent="0.35">
      <c r="A63" s="55">
        <v>20</v>
      </c>
      <c r="B63" s="55" t="s">
        <v>62</v>
      </c>
      <c r="C63" s="55">
        <v>2021</v>
      </c>
      <c r="D63" s="73">
        <f>VLOOKUP(B63,'Population, Households and Hous'!$B$2:$D$22,3,FALSE)*POWER(SUM(1,Variables!$C$6),'Cost Calculations'!C63-'Population, Households and Hous'!$C$3)</f>
        <v>50446.365714393658</v>
      </c>
      <c r="E63" s="73" t="str">
        <f t="shared" si="1"/>
        <v>Small</v>
      </c>
      <c r="F63" s="56">
        <v>3.5639434677697377</v>
      </c>
      <c r="G63" s="56">
        <f t="shared" si="2"/>
        <v>14154.648122396351</v>
      </c>
      <c r="H63" s="74"/>
      <c r="I63" s="57">
        <v>0</v>
      </c>
      <c r="J63" s="58">
        <f t="shared" si="3"/>
        <v>0</v>
      </c>
      <c r="K63" s="58">
        <f t="shared" si="4"/>
        <v>209.18199195659486</v>
      </c>
      <c r="L63" s="59">
        <f>550*VLOOKUP(B63,'Population, Households and Hous'!$L$3:$O$22,3,FALSE)*Variables!$C$5</f>
        <v>38540.810000000005</v>
      </c>
      <c r="M63" s="65">
        <f>(J63*Variables!$E$9)+('Cost Calculations'!K63*'Cost Calculations'!L63)</f>
        <v>8062043.407420652</v>
      </c>
      <c r="N63" s="64">
        <f>VLOOKUP(B63,'Population, Households and Hous'!$L$3:$O$22,4,FALSE)</f>
        <v>1566.3</v>
      </c>
      <c r="O63" s="61">
        <v>588.79301505756246</v>
      </c>
      <c r="P63" s="66">
        <f>IF(12*(N63-0.3*O63)*Variables!$C$5*(G63/5)&lt;0,0,12*(N63-0.3*O63)*Variables!$C$5*(G63/5))</f>
        <v>6609179.7981182477</v>
      </c>
    </row>
    <row r="64" spans="1:16" ht="15.75" customHeight="1" x14ac:dyDescent="0.35">
      <c r="A64" s="55">
        <v>1</v>
      </c>
      <c r="B64" s="55" t="s">
        <v>30</v>
      </c>
      <c r="C64" s="55">
        <v>2022</v>
      </c>
      <c r="D64" s="73">
        <f>VLOOKUP(B64,'Population, Households and Hous'!$B$2:$D$22,3,FALSE)*POWER(SUM(1,Variables!$C$6),'Cost Calculations'!C64-'Population, Households and Hous'!$C$3)</f>
        <v>277134.82793435542</v>
      </c>
      <c r="E64" s="73" t="str">
        <f t="shared" si="1"/>
        <v>Medium</v>
      </c>
      <c r="F64" s="56">
        <v>3.6769491146556486</v>
      </c>
      <c r="G64" s="56">
        <f t="shared" si="2"/>
        <v>75370.862987944696</v>
      </c>
      <c r="H64" s="74"/>
      <c r="I64" s="57">
        <v>0</v>
      </c>
      <c r="J64" s="58">
        <f t="shared" si="3"/>
        <v>0</v>
      </c>
      <c r="K64" s="58">
        <f t="shared" si="4"/>
        <v>1113.8551180484374</v>
      </c>
      <c r="L64" s="59">
        <f>550*VLOOKUP(B64,'Population, Households and Hous'!$L$3:$O$22,3,FALSE)*Variables!$C$5</f>
        <v>38540.810000000005</v>
      </c>
      <c r="M64" s="65">
        <f>(J64*Variables!$E$9)+('Cost Calculations'!K64*'Cost Calculations'!L64)</f>
        <v>42928878.472232401</v>
      </c>
      <c r="N64" s="61">
        <f>VLOOKUP(B64,'Population, Households and Hous'!$L$3:$O$22,4,FALSE)</f>
        <v>1075</v>
      </c>
      <c r="O64" s="61">
        <v>468.8029792149182</v>
      </c>
      <c r="P64" s="66">
        <f>IF(12*(N64-0.3*O64)*Variables!$C$5*(G64/5)&lt;0,0,12*(N64-0.3*O64)*Variables!$C$5*(G64/5))</f>
        <v>23662279.93167904</v>
      </c>
    </row>
    <row r="65" spans="1:16" ht="15.75" customHeight="1" x14ac:dyDescent="0.35">
      <c r="A65" s="55">
        <v>2</v>
      </c>
      <c r="B65" s="55" t="s">
        <v>44</v>
      </c>
      <c r="C65" s="55">
        <v>2022</v>
      </c>
      <c r="D65" s="73">
        <f>VLOOKUP(B65,'Population, Households and Hous'!$B$2:$D$22,3,FALSE)*POWER(SUM(1,Variables!$C$6),'Cost Calculations'!C65-'Population, Households and Hous'!$C$3)</f>
        <v>880670.6023662088</v>
      </c>
      <c r="E65" s="73" t="str">
        <f t="shared" si="1"/>
        <v>Medium</v>
      </c>
      <c r="F65" s="56">
        <v>3.3070982737810106</v>
      </c>
      <c r="G65" s="56">
        <f t="shared" si="2"/>
        <v>266297.07660889579</v>
      </c>
      <c r="H65" s="74"/>
      <c r="I65" s="57">
        <v>0</v>
      </c>
      <c r="J65" s="58">
        <f t="shared" si="3"/>
        <v>0</v>
      </c>
      <c r="K65" s="58">
        <f t="shared" si="4"/>
        <v>3935.424777471324</v>
      </c>
      <c r="L65" s="63">
        <f>550*VLOOKUP(B65,'Population, Households and Hous'!$L$3:$O$22,3,FALSE)*Variables!$C$5</f>
        <v>44525.250000000007</v>
      </c>
      <c r="M65" s="65">
        <f>(J65*Variables!$E$9)+('Cost Calculations'!K65*'Cost Calculations'!L65)</f>
        <v>175225772.0731051</v>
      </c>
      <c r="N65" s="61">
        <f>VLOOKUP(B65,'Population, Households and Hous'!$L$3:$O$22,4,FALSE)</f>
        <v>1714.41</v>
      </c>
      <c r="O65" s="61">
        <v>524.18975366229711</v>
      </c>
      <c r="P65" s="66">
        <f>IF(12*(N65-0.3*O65)*Variables!$C$5*(G65/5)&lt;0,0,12*(N65-0.3*O65)*Variables!$C$5*(G65/5))</f>
        <v>139327544.63459161</v>
      </c>
    </row>
    <row r="66" spans="1:16" ht="15.75" customHeight="1" x14ac:dyDescent="0.35">
      <c r="A66" s="55">
        <v>3</v>
      </c>
      <c r="B66" s="55" t="s">
        <v>45</v>
      </c>
      <c r="C66" s="55">
        <v>2022</v>
      </c>
      <c r="D66" s="73">
        <f>VLOOKUP(B66,'Population, Households and Hous'!$B$2:$D$22,3,FALSE)*POWER(SUM(1,Variables!$C$6),'Cost Calculations'!C66-'Population, Households and Hous'!$C$3)</f>
        <v>982838.81389729783</v>
      </c>
      <c r="E66" s="73" t="str">
        <f t="shared" si="1"/>
        <v>Medium</v>
      </c>
      <c r="F66" s="56">
        <v>3.2836322428840261</v>
      </c>
      <c r="G66" s="56">
        <f t="shared" si="2"/>
        <v>299314.52160247607</v>
      </c>
      <c r="H66" s="74"/>
      <c r="I66" s="57">
        <v>0</v>
      </c>
      <c r="J66" s="58">
        <f t="shared" si="3"/>
        <v>0</v>
      </c>
      <c r="K66" s="58">
        <f t="shared" si="4"/>
        <v>4423.3673143222777</v>
      </c>
      <c r="L66" s="59">
        <f>550*VLOOKUP(B66,'Population, Households and Hous'!$L$3:$O$22,3,FALSE)*Variables!$C$5</f>
        <v>38540.810000000005</v>
      </c>
      <c r="M66" s="65">
        <f>(J66*Variables!$E$9)+('Cost Calculations'!K66*'Cost Calculations'!L66)</f>
        <v>170480159.22150519</v>
      </c>
      <c r="N66" s="64">
        <f>VLOOKUP(B66,'Population, Households and Hous'!$L$3:$O$22,4,FALSE)</f>
        <v>1566.3</v>
      </c>
      <c r="O66" s="61">
        <v>524.18975366229711</v>
      </c>
      <c r="P66" s="66">
        <f>IF(12*(N66-0.3*O66)*Variables!$C$5*(G66/5)&lt;0,0,12*(N66-0.3*O66)*Variables!$C$5*(G66/5))</f>
        <v>141707010.0035699</v>
      </c>
    </row>
    <row r="67" spans="1:16" ht="15.75" customHeight="1" x14ac:dyDescent="0.35">
      <c r="A67" s="55">
        <v>4</v>
      </c>
      <c r="B67" s="55" t="s">
        <v>46</v>
      </c>
      <c r="C67" s="55">
        <v>2022</v>
      </c>
      <c r="D67" s="73">
        <f>VLOOKUP(B67,'Population, Households and Hous'!$B$2:$D$22,3,FALSE)*POWER(SUM(1,Variables!$C$6),'Cost Calculations'!C67-'Population, Households and Hous'!$C$3)</f>
        <v>73089.700619258831</v>
      </c>
      <c r="E67" s="73" t="str">
        <f t="shared" si="1"/>
        <v>Small</v>
      </c>
      <c r="F67" s="56">
        <v>3.1216650512676596</v>
      </c>
      <c r="G67" s="56">
        <f t="shared" si="2"/>
        <v>23413.690904979776</v>
      </c>
      <c r="H67" s="74"/>
      <c r="I67" s="57">
        <v>0</v>
      </c>
      <c r="J67" s="58">
        <f t="shared" si="3"/>
        <v>0</v>
      </c>
      <c r="K67" s="58">
        <f t="shared" si="4"/>
        <v>346.01513652679074</v>
      </c>
      <c r="L67" s="59">
        <f>550*VLOOKUP(B67,'Population, Households and Hous'!$L$3:$O$22,3,FALSE)*Variables!$C$5</f>
        <v>38540.810000000005</v>
      </c>
      <c r="M67" s="65">
        <f>(J67*Variables!$E$9)+('Cost Calculations'!K67*'Cost Calculations'!L67)</f>
        <v>13335703.634003103</v>
      </c>
      <c r="N67" s="64">
        <f>VLOOKUP(B67,'Population, Households and Hous'!$L$3:$O$22,4,FALSE)</f>
        <v>1566.3</v>
      </c>
      <c r="O67" s="61">
        <v>524.18975366229711</v>
      </c>
      <c r="P67" s="66">
        <f>IF(12*(N67-0.3*O67)*Variables!$C$5*(G67/5)&lt;0,0,12*(N67-0.3*O67)*Variables!$C$5*(G67/5))</f>
        <v>11084942.065386966</v>
      </c>
    </row>
    <row r="68" spans="1:16" ht="15.75" customHeight="1" x14ac:dyDescent="0.35">
      <c r="A68" s="55">
        <v>5</v>
      </c>
      <c r="B68" s="55" t="s">
        <v>47</v>
      </c>
      <c r="C68" s="55">
        <v>2022</v>
      </c>
      <c r="D68" s="73">
        <f>VLOOKUP(B68,'Population, Households and Hous'!$B$2:$D$22,3,FALSE)*POWER(SUM(1,Variables!$C$6),'Cost Calculations'!C68-'Population, Households and Hous'!$C$3)</f>
        <v>733476.88844661915</v>
      </c>
      <c r="E68" s="73" t="str">
        <f t="shared" si="1"/>
        <v>Medium</v>
      </c>
      <c r="F68" s="56">
        <v>3.499256931524287</v>
      </c>
      <c r="G68" s="56">
        <f t="shared" si="2"/>
        <v>209609.32643694567</v>
      </c>
      <c r="H68" s="74"/>
      <c r="I68" s="57">
        <v>0</v>
      </c>
      <c r="J68" s="58">
        <f t="shared" si="3"/>
        <v>0</v>
      </c>
      <c r="K68" s="58">
        <f t="shared" si="4"/>
        <v>3097.6747749301871</v>
      </c>
      <c r="L68" s="63">
        <f>550*VLOOKUP(B68,'Population, Households and Hous'!$L$3:$O$22,3,FALSE)*Variables!$C$5</f>
        <v>30956.309999999998</v>
      </c>
      <c r="M68" s="65">
        <f>(J68*Variables!$E$9)+('Cost Calculations'!K68*'Cost Calculations'!L68)</f>
        <v>95892580.61191909</v>
      </c>
      <c r="N68" s="61">
        <f>VLOOKUP(B68,'Population, Households and Hous'!$L$3:$O$22,4,FALSE)</f>
        <v>1181.08</v>
      </c>
      <c r="O68" s="61">
        <v>474.2370659555292</v>
      </c>
      <c r="P68" s="66">
        <f>IF(12*(N68-0.3*O68)*Variables!$C$5*(G68/5)&lt;0,0,12*(N68-0.3*O68)*Variables!$C$5*(G68/5))</f>
        <v>73161993.97188738</v>
      </c>
    </row>
    <row r="69" spans="1:16" ht="15.75" customHeight="1" x14ac:dyDescent="0.35">
      <c r="A69" s="55">
        <v>6</v>
      </c>
      <c r="B69" s="55" t="s">
        <v>48</v>
      </c>
      <c r="C69" s="55">
        <v>2022</v>
      </c>
      <c r="D69" s="73">
        <f>VLOOKUP(B69,'Population, Households and Hous'!$B$2:$D$22,3,FALSE)*POWER(SUM(1,Variables!$C$6),'Cost Calculations'!C69-'Population, Households and Hous'!$C$3)</f>
        <v>136780.18109663899</v>
      </c>
      <c r="E69" s="73" t="str">
        <f t="shared" ref="E69:E132" si="5">IF(D69&lt;100000,"Small",IF(D69&lt;1000000,"Medium","Large"))</f>
        <v>Medium</v>
      </c>
      <c r="F69" s="56">
        <v>3.7482185273159367</v>
      </c>
      <c r="G69" s="56">
        <f t="shared" si="2"/>
        <v>36492.050850243773</v>
      </c>
      <c r="H69" s="74"/>
      <c r="I69" s="57">
        <v>0</v>
      </c>
      <c r="J69" s="58">
        <f t="shared" si="3"/>
        <v>0</v>
      </c>
      <c r="K69" s="58">
        <f t="shared" si="4"/>
        <v>539.29139187552005</v>
      </c>
      <c r="L69" s="59">
        <f>550*VLOOKUP(B69,'Population, Households and Hous'!$L$3:$O$22,3,FALSE)*Variables!$C$5</f>
        <v>38540.810000000005</v>
      </c>
      <c r="M69" s="65">
        <f>(J69*Variables!$E$9)+('Cost Calculations'!K69*'Cost Calculations'!L69)</f>
        <v>20784727.068909965</v>
      </c>
      <c r="N69" s="64">
        <f>VLOOKUP(B69,'Population, Households and Hous'!$L$3:$O$22,4,FALSE)</f>
        <v>1566.3</v>
      </c>
      <c r="O69" s="61">
        <v>474.2370659555292</v>
      </c>
      <c r="P69" s="66">
        <f>IF(12*(N69-0.3*O69)*Variables!$C$5*(G69/5)&lt;0,0,12*(N69-0.3*O69)*Variables!$C$5*(G69/5))</f>
        <v>17460486.727810878</v>
      </c>
    </row>
    <row r="70" spans="1:16" ht="15.75" customHeight="1" x14ac:dyDescent="0.35">
      <c r="A70" s="55">
        <v>7</v>
      </c>
      <c r="B70" s="55" t="s">
        <v>49</v>
      </c>
      <c r="C70" s="55">
        <v>2022</v>
      </c>
      <c r="D70" s="73">
        <f>VLOOKUP(B70,'Population, Households and Hous'!$B$2:$D$22,3,FALSE)*POWER(SUM(1,Variables!$C$6),'Cost Calculations'!C70-'Population, Households and Hous'!$C$3)</f>
        <v>57415.436236469177</v>
      </c>
      <c r="E70" s="73" t="str">
        <f t="shared" si="5"/>
        <v>Small</v>
      </c>
      <c r="F70" s="56">
        <v>3.862113298513461</v>
      </c>
      <c r="G70" s="56">
        <f t="shared" si="2"/>
        <v>14866.32623091833</v>
      </c>
      <c r="H70" s="74"/>
      <c r="I70" s="57">
        <v>0</v>
      </c>
      <c r="J70" s="58">
        <f t="shared" si="3"/>
        <v>0</v>
      </c>
      <c r="K70" s="58">
        <f t="shared" si="4"/>
        <v>219.69940242736286</v>
      </c>
      <c r="L70" s="59">
        <f>550*VLOOKUP(B70,'Population, Households and Hous'!$L$3:$O$22,3,FALSE)*Variables!$C$5</f>
        <v>38540.810000000005</v>
      </c>
      <c r="M70" s="65">
        <f>(J70*Variables!$E$9)+('Cost Calculations'!K70*'Cost Calculations'!L70)</f>
        <v>8467392.9260665309</v>
      </c>
      <c r="N70" s="64">
        <f>VLOOKUP(B70,'Population, Households and Hous'!$L$3:$O$22,4,FALSE)</f>
        <v>1566.3</v>
      </c>
      <c r="O70" s="61">
        <v>474.2370659555292</v>
      </c>
      <c r="P70" s="66">
        <f>IF(12*(N70-0.3*O70)*Variables!$C$5*(G70/5)&lt;0,0,12*(N70-0.3*O70)*Variables!$C$5*(G70/5))</f>
        <v>7113146.1728882864</v>
      </c>
    </row>
    <row r="71" spans="1:16" ht="15.75" customHeight="1" x14ac:dyDescent="0.35">
      <c r="A71" s="55">
        <v>8</v>
      </c>
      <c r="B71" s="55" t="s">
        <v>50</v>
      </c>
      <c r="C71" s="55">
        <v>2022</v>
      </c>
      <c r="D71" s="73">
        <f>VLOOKUP(B71,'Population, Households and Hous'!$B$2:$D$22,3,FALSE)*POWER(SUM(1,Variables!$C$6),'Cost Calculations'!C71-'Population, Households and Hous'!$C$3)</f>
        <v>60336.517493057472</v>
      </c>
      <c r="E71" s="73" t="str">
        <f t="shared" si="5"/>
        <v>Small</v>
      </c>
      <c r="F71" s="56">
        <v>3.8002825488883709</v>
      </c>
      <c r="G71" s="56">
        <f t="shared" si="2"/>
        <v>15876.850396480821</v>
      </c>
      <c r="H71" s="74"/>
      <c r="I71" s="57">
        <v>0</v>
      </c>
      <c r="J71" s="58">
        <f t="shared" si="3"/>
        <v>0</v>
      </c>
      <c r="K71" s="58">
        <f t="shared" si="4"/>
        <v>234.63325709084742</v>
      </c>
      <c r="L71" s="59">
        <f>550*VLOOKUP(B71,'Population, Households and Hous'!$L$3:$O$22,3,FALSE)*Variables!$C$5</f>
        <v>38540.810000000005</v>
      </c>
      <c r="M71" s="65">
        <f>(J71*Variables!$E$9)+('Cost Calculations'!K71*'Cost Calculations'!L71)</f>
        <v>9042955.7812195048</v>
      </c>
      <c r="N71" s="64">
        <f>VLOOKUP(B71,'Population, Households and Hous'!$L$3:$O$22,4,FALSE)</f>
        <v>1566.3</v>
      </c>
      <c r="O71" s="61">
        <v>474.2370659555292</v>
      </c>
      <c r="P71" s="66">
        <f>IF(12*(N71-0.3*O71)*Variables!$C$5*(G71/5)&lt;0,0,12*(N71-0.3*O71)*Variables!$C$5*(G71/5))</f>
        <v>7596655.4131155489</v>
      </c>
    </row>
    <row r="72" spans="1:16" ht="15.75" customHeight="1" x14ac:dyDescent="0.35">
      <c r="A72" s="55">
        <v>9</v>
      </c>
      <c r="B72" s="55" t="s">
        <v>51</v>
      </c>
      <c r="C72" s="55">
        <v>2022</v>
      </c>
      <c r="D72" s="73">
        <f>VLOOKUP(B72,'Population, Households and Hous'!$B$2:$D$22,3,FALSE)*POWER(SUM(1,Variables!$C$6),'Cost Calculations'!C72-'Population, Households and Hous'!$C$3)</f>
        <v>174208.78324452505</v>
      </c>
      <c r="E72" s="73" t="str">
        <f t="shared" si="5"/>
        <v>Medium</v>
      </c>
      <c r="F72" s="56">
        <v>3.6804514106582928</v>
      </c>
      <c r="G72" s="56">
        <f t="shared" si="2"/>
        <v>47333.53706016342</v>
      </c>
      <c r="H72" s="74"/>
      <c r="I72" s="57">
        <v>0</v>
      </c>
      <c r="J72" s="58">
        <f t="shared" si="3"/>
        <v>0</v>
      </c>
      <c r="K72" s="58">
        <f t="shared" si="4"/>
        <v>699.51039990388904</v>
      </c>
      <c r="L72" s="59">
        <f>550*VLOOKUP(B72,'Population, Households and Hous'!$L$3:$O$22,3,FALSE)*Variables!$C$5</f>
        <v>38540.810000000005</v>
      </c>
      <c r="M72" s="65">
        <f>(J72*Variables!$E$9)+('Cost Calculations'!K72*'Cost Calculations'!L72)</f>
        <v>26959697.415719811</v>
      </c>
      <c r="N72" s="64">
        <f>VLOOKUP(B72,'Population, Households and Hous'!$L$3:$O$22,4,FALSE)</f>
        <v>1566.3</v>
      </c>
      <c r="O72" s="61">
        <v>474.2370659555292</v>
      </c>
      <c r="P72" s="66">
        <f>IF(12*(N72-0.3*O72)*Variables!$C$5*(G72/5)&lt;0,0,12*(N72-0.3*O72)*Variables!$C$5*(G72/5))</f>
        <v>22647852.788843922</v>
      </c>
    </row>
    <row r="73" spans="1:16" ht="15.75" customHeight="1" x14ac:dyDescent="0.35">
      <c r="A73" s="55">
        <v>10</v>
      </c>
      <c r="B73" s="55" t="s">
        <v>52</v>
      </c>
      <c r="C73" s="55">
        <v>2022</v>
      </c>
      <c r="D73" s="73">
        <f>VLOOKUP(B73,'Population, Households and Hous'!$B$2:$D$22,3,FALSE)*POWER(SUM(1,Variables!$C$6),'Cost Calculations'!C73-'Population, Households and Hous'!$C$3)</f>
        <v>307477.16780463792</v>
      </c>
      <c r="E73" s="73" t="str">
        <f t="shared" si="5"/>
        <v>Medium</v>
      </c>
      <c r="F73" s="56">
        <v>3.4135915669485275</v>
      </c>
      <c r="G73" s="56">
        <f t="shared" si="2"/>
        <v>90074.386983413322</v>
      </c>
      <c r="H73" s="74"/>
      <c r="I73" s="57">
        <v>0</v>
      </c>
      <c r="J73" s="58">
        <f t="shared" si="3"/>
        <v>0</v>
      </c>
      <c r="K73" s="58">
        <f t="shared" si="4"/>
        <v>1331.1485761095489</v>
      </c>
      <c r="L73" s="59">
        <f>550*VLOOKUP(B73,'Population, Households and Hous'!$L$3:$O$22,3,FALSE)*Variables!$C$5</f>
        <v>38540.810000000005</v>
      </c>
      <c r="M73" s="65">
        <f>(J73*Variables!$E$9)+('Cost Calculations'!K73*'Cost Calculations'!L73)</f>
        <v>51303544.353608668</v>
      </c>
      <c r="N73" s="64">
        <f>VLOOKUP(B73,'Population, Households and Hous'!$L$3:$O$22,4,FALSE)</f>
        <v>1566.3</v>
      </c>
      <c r="O73" s="61">
        <v>490.99634448579741</v>
      </c>
      <c r="P73" s="66">
        <f>IF(12*(N73-0.3*O73)*Variables!$C$5*(G73/5)&lt;0,0,12*(N73-0.3*O73)*Variables!$C$5*(G73/5))</f>
        <v>42946059.713734388</v>
      </c>
    </row>
    <row r="74" spans="1:16" ht="15.75" customHeight="1" x14ac:dyDescent="0.35">
      <c r="A74" s="55">
        <v>11</v>
      </c>
      <c r="B74" s="55" t="s">
        <v>53</v>
      </c>
      <c r="C74" s="55">
        <v>2022</v>
      </c>
      <c r="D74" s="73">
        <f>VLOOKUP(B74,'Population, Households and Hous'!$B$2:$D$22,3,FALSE)*POWER(SUM(1,Variables!$C$6),'Cost Calculations'!C74-'Population, Households and Hous'!$C$3)</f>
        <v>204280.71710257669</v>
      </c>
      <c r="E74" s="73" t="str">
        <f t="shared" si="5"/>
        <v>Medium</v>
      </c>
      <c r="F74" s="56">
        <v>3.70474528057925</v>
      </c>
      <c r="G74" s="56">
        <f t="shared" si="2"/>
        <v>55140.286748846789</v>
      </c>
      <c r="H74" s="74"/>
      <c r="I74" s="57">
        <v>0</v>
      </c>
      <c r="J74" s="58">
        <f t="shared" si="3"/>
        <v>0</v>
      </c>
      <c r="K74" s="58">
        <f t="shared" si="4"/>
        <v>814.88108495832205</v>
      </c>
      <c r="L74" s="59">
        <f>550*VLOOKUP(B74,'Population, Households and Hous'!$L$3:$O$22,3,FALSE)*Variables!$C$5</f>
        <v>38540.810000000005</v>
      </c>
      <c r="M74" s="65">
        <f>(J74*Variables!$E$9)+('Cost Calculations'!K74*'Cost Calculations'!L74)</f>
        <v>31406177.067972552</v>
      </c>
      <c r="N74" s="64">
        <f>VLOOKUP(B74,'Population, Households and Hous'!$L$3:$O$22,4,FALSE)</f>
        <v>1566.3</v>
      </c>
      <c r="O74" s="61">
        <v>447.91952147552081</v>
      </c>
      <c r="P74" s="66">
        <f>IF(12*(N74-0.3*O74)*Variables!$C$5*(G74/5)&lt;0,0,12*(N74-0.3*O74)*Variables!$C$5*(G74/5))</f>
        <v>26529453.847125199</v>
      </c>
    </row>
    <row r="75" spans="1:16" ht="15.75" customHeight="1" x14ac:dyDescent="0.35">
      <c r="A75" s="55">
        <v>12</v>
      </c>
      <c r="B75" s="55" t="s">
        <v>54</v>
      </c>
      <c r="C75" s="55">
        <v>2022</v>
      </c>
      <c r="D75" s="73">
        <f>VLOOKUP(B75,'Population, Households and Hous'!$B$2:$D$22,3,FALSE)*POWER(SUM(1,Variables!$C$6),'Cost Calculations'!C75-'Population, Households and Hous'!$C$3)</f>
        <v>208387.87108234069</v>
      </c>
      <c r="E75" s="73" t="str">
        <f t="shared" si="5"/>
        <v>Medium</v>
      </c>
      <c r="F75" s="56">
        <v>3.6205289672544043</v>
      </c>
      <c r="G75" s="56">
        <f t="shared" si="2"/>
        <v>57557.299766716067</v>
      </c>
      <c r="H75" s="74"/>
      <c r="I75" s="57">
        <v>0</v>
      </c>
      <c r="J75" s="58">
        <f t="shared" si="3"/>
        <v>0</v>
      </c>
      <c r="K75" s="58">
        <f t="shared" si="4"/>
        <v>850.60048916327844</v>
      </c>
      <c r="L75" s="59">
        <f>550*VLOOKUP(B75,'Population, Households and Hous'!$L$3:$O$22,3,FALSE)*Variables!$C$5</f>
        <v>38540.810000000005</v>
      </c>
      <c r="M75" s="65">
        <f>(J75*Variables!$E$9)+('Cost Calculations'!K75*'Cost Calculations'!L75)</f>
        <v>32782831.838748977</v>
      </c>
      <c r="N75" s="64">
        <f>VLOOKUP(B75,'Population, Households and Hous'!$L$3:$O$22,4,FALSE)</f>
        <v>1566.3</v>
      </c>
      <c r="O75" s="61">
        <v>607.11381923777901</v>
      </c>
      <c r="P75" s="66">
        <f>IF(12*(N75-0.3*O75)*Variables!$C$5*(G75/5)&lt;0,0,12*(N75-0.3*O75)*Variables!$C$5*(G75/5))</f>
        <v>26768733.263560504</v>
      </c>
    </row>
    <row r="76" spans="1:16" ht="15.75" customHeight="1" x14ac:dyDescent="0.35">
      <c r="A76" s="55">
        <v>13</v>
      </c>
      <c r="B76" s="55" t="s">
        <v>55</v>
      </c>
      <c r="C76" s="55">
        <v>2022</v>
      </c>
      <c r="D76" s="73">
        <f>VLOOKUP(B76,'Population, Households and Hous'!$B$2:$D$22,3,FALSE)*POWER(SUM(1,Variables!$C$6),'Cost Calculations'!C76-'Population, Households and Hous'!$C$3)</f>
        <v>71857.206263082116</v>
      </c>
      <c r="E76" s="73" t="str">
        <f t="shared" si="5"/>
        <v>Small</v>
      </c>
      <c r="F76" s="56">
        <v>3.8978924903294598</v>
      </c>
      <c r="G76" s="56">
        <f t="shared" si="2"/>
        <v>18434.88665768936</v>
      </c>
      <c r="H76" s="74"/>
      <c r="I76" s="57">
        <v>0</v>
      </c>
      <c r="J76" s="58">
        <f t="shared" si="3"/>
        <v>0</v>
      </c>
      <c r="K76" s="58">
        <f t="shared" si="4"/>
        <v>272.43674863579821</v>
      </c>
      <c r="L76" s="59">
        <f>550*VLOOKUP(B76,'Population, Households and Hous'!$L$3:$O$22,3,FALSE)*Variables!$C$5</f>
        <v>38540.810000000005</v>
      </c>
      <c r="M76" s="65">
        <f>(J76*Variables!$E$9)+('Cost Calculations'!K76*'Cost Calculations'!L76)</f>
        <v>10499932.966190059</v>
      </c>
      <c r="N76" s="64">
        <f>VLOOKUP(B76,'Population, Households and Hous'!$L$3:$O$22,4,FALSE)</f>
        <v>1566.3</v>
      </c>
      <c r="O76" s="64">
        <v>537.70000000000005</v>
      </c>
      <c r="P76" s="66">
        <f>IF(12*(N76-0.3*O76)*Variables!$C$5*(G76/5)&lt;0,0,12*(N76-0.3*O76)*Variables!$C$5*(G76/5))</f>
        <v>8702679.3521428239</v>
      </c>
    </row>
    <row r="77" spans="1:16" ht="15.75" customHeight="1" x14ac:dyDescent="0.35">
      <c r="A77" s="55">
        <v>14</v>
      </c>
      <c r="B77" s="55" t="s">
        <v>56</v>
      </c>
      <c r="C77" s="55">
        <v>2022</v>
      </c>
      <c r="D77" s="73">
        <f>VLOOKUP(B77,'Population, Households and Hous'!$B$2:$D$22,3,FALSE)*POWER(SUM(1,Variables!$C$6),'Cost Calculations'!C77-'Population, Households and Hous'!$C$3)</f>
        <v>1673959.4438529741</v>
      </c>
      <c r="E77" s="73" t="str">
        <f t="shared" si="5"/>
        <v>Large</v>
      </c>
      <c r="F77" s="56">
        <v>3.9042714396748277</v>
      </c>
      <c r="G77" s="56">
        <f t="shared" si="2"/>
        <v>428750.78480516508</v>
      </c>
      <c r="H77" s="74"/>
      <c r="I77" s="57">
        <v>0</v>
      </c>
      <c r="J77" s="58">
        <f t="shared" si="3"/>
        <v>0</v>
      </c>
      <c r="K77" s="58">
        <f t="shared" si="4"/>
        <v>6336.218494657569</v>
      </c>
      <c r="L77" s="63">
        <f>550*VLOOKUP(B77,'Population, Households and Hous'!$L$3:$O$22,3,FALSE)*Variables!$C$5</f>
        <v>40860.820000000007</v>
      </c>
      <c r="M77" s="65">
        <f>(J77*Variables!$E$9)+('Cost Calculations'!K77*'Cost Calculations'!L77)</f>
        <v>258903083.39087394</v>
      </c>
      <c r="N77" s="61">
        <f>VLOOKUP(B77,'Population, Households and Hous'!$L$3:$O$22,4,FALSE)</f>
        <v>1944.84</v>
      </c>
      <c r="O77" s="61">
        <v>655.73597732227154</v>
      </c>
      <c r="P77" s="66">
        <f>IF(12*(N77-0.3*O77)*Variables!$C$5*(G77/5)&lt;0,0,12*(N77-0.3*O77)*Variables!$C$5*(G77/5))</f>
        <v>251834513.90156826</v>
      </c>
    </row>
    <row r="78" spans="1:16" ht="15.75" customHeight="1" x14ac:dyDescent="0.35">
      <c r="A78" s="55">
        <v>15</v>
      </c>
      <c r="B78" s="55" t="s">
        <v>57</v>
      </c>
      <c r="C78" s="55">
        <v>2022</v>
      </c>
      <c r="D78" s="73">
        <f>VLOOKUP(B78,'Population, Households and Hous'!$B$2:$D$22,3,FALSE)*POWER(SUM(1,Variables!$C$6),'Cost Calculations'!C78-'Population, Households and Hous'!$C$3)</f>
        <v>86513.676342324718</v>
      </c>
      <c r="E78" s="73" t="str">
        <f t="shared" si="5"/>
        <v>Small</v>
      </c>
      <c r="F78" s="56">
        <v>4.104939651318781</v>
      </c>
      <c r="G78" s="56">
        <f t="shared" si="2"/>
        <v>21075.505047810078</v>
      </c>
      <c r="H78" s="74"/>
      <c r="I78" s="57">
        <v>0</v>
      </c>
      <c r="J78" s="58">
        <f t="shared" si="3"/>
        <v>0</v>
      </c>
      <c r="K78" s="58">
        <f t="shared" si="4"/>
        <v>311.46066573117827</v>
      </c>
      <c r="L78" s="59">
        <f>550*VLOOKUP(B78,'Population, Households and Hous'!$L$3:$O$22,3,FALSE)*Variables!$C$5</f>
        <v>38540.810000000005</v>
      </c>
      <c r="M78" s="65">
        <f>(J78*Variables!$E$9)+('Cost Calculations'!K78*'Cost Calculations'!L78)</f>
        <v>12003946.340418855</v>
      </c>
      <c r="N78" s="64">
        <f>VLOOKUP(B78,'Population, Households and Hous'!$L$3:$O$22,4,FALSE)</f>
        <v>1566.3</v>
      </c>
      <c r="O78" s="61">
        <v>655.73597732227154</v>
      </c>
      <c r="P78" s="66">
        <f>IF(12*(N78-0.3*O78)*Variables!$C$5*(G78/5)&lt;0,0,12*(N78-0.3*O78)*Variables!$C$5*(G78/5))</f>
        <v>9698496.6914166454</v>
      </c>
    </row>
    <row r="79" spans="1:16" ht="15.75" customHeight="1" x14ac:dyDescent="0.35">
      <c r="A79" s="55">
        <v>16</v>
      </c>
      <c r="B79" s="55" t="s">
        <v>58</v>
      </c>
      <c r="C79" s="55">
        <v>2022</v>
      </c>
      <c r="D79" s="73">
        <f>VLOOKUP(B79,'Population, Households and Hous'!$B$2:$D$22,3,FALSE)*POWER(SUM(1,Variables!$C$6),'Cost Calculations'!C79-'Population, Households and Hous'!$C$3)</f>
        <v>90427.020004309525</v>
      </c>
      <c r="E79" s="73" t="str">
        <f t="shared" si="5"/>
        <v>Small</v>
      </c>
      <c r="F79" s="56">
        <v>4.0784355517664235</v>
      </c>
      <c r="G79" s="56">
        <f t="shared" si="2"/>
        <v>22171.986992694885</v>
      </c>
      <c r="H79" s="74"/>
      <c r="I79" s="57">
        <v>0</v>
      </c>
      <c r="J79" s="58">
        <f t="shared" si="3"/>
        <v>0</v>
      </c>
      <c r="K79" s="58">
        <f t="shared" si="4"/>
        <v>327.66483240435525</v>
      </c>
      <c r="L79" s="59">
        <f>550*VLOOKUP(B79,'Population, Households and Hous'!$L$3:$O$22,3,FALSE)*Variables!$C$5</f>
        <v>38540.810000000005</v>
      </c>
      <c r="M79" s="65">
        <f>(J79*Variables!$E$9)+('Cost Calculations'!K79*'Cost Calculations'!L79)</f>
        <v>12628468.049378101</v>
      </c>
      <c r="N79" s="64">
        <f>VLOOKUP(B79,'Population, Households and Hous'!$L$3:$O$22,4,FALSE)</f>
        <v>1566.3</v>
      </c>
      <c r="O79" s="61">
        <v>655.73597732227154</v>
      </c>
      <c r="P79" s="66">
        <f>IF(12*(N79-0.3*O79)*Variables!$C$5*(G79/5)&lt;0,0,12*(N79-0.3*O79)*Variables!$C$5*(G79/5))</f>
        <v>10203074.232526075</v>
      </c>
    </row>
    <row r="80" spans="1:16" ht="15.75" customHeight="1" x14ac:dyDescent="0.35">
      <c r="A80" s="55">
        <v>17</v>
      </c>
      <c r="B80" s="55" t="s">
        <v>59</v>
      </c>
      <c r="C80" s="55">
        <v>2022</v>
      </c>
      <c r="D80" s="73">
        <f>VLOOKUP(B80,'Population, Households and Hous'!$B$2:$D$22,3,FALSE)*POWER(SUM(1,Variables!$C$6),'Cost Calculations'!C80-'Population, Households and Hous'!$C$3)</f>
        <v>124523.70944354839</v>
      </c>
      <c r="E80" s="73" t="str">
        <f t="shared" si="5"/>
        <v>Medium</v>
      </c>
      <c r="F80" s="56">
        <v>4.0613743798101138</v>
      </c>
      <c r="G80" s="56">
        <f t="shared" si="2"/>
        <v>30660.485293495742</v>
      </c>
      <c r="H80" s="74"/>
      <c r="I80" s="57">
        <v>0</v>
      </c>
      <c r="J80" s="58">
        <f t="shared" si="3"/>
        <v>0</v>
      </c>
      <c r="K80" s="58">
        <f t="shared" si="4"/>
        <v>453.11062010091933</v>
      </c>
      <c r="L80" s="59">
        <f>550*VLOOKUP(B80,'Population, Households and Hous'!$L$3:$O$22,3,FALSE)*Variables!$C$5</f>
        <v>38540.810000000005</v>
      </c>
      <c r="M80" s="65">
        <f>(J80*Variables!$E$9)+('Cost Calculations'!K80*'Cost Calculations'!L80)</f>
        <v>17463250.318291716</v>
      </c>
      <c r="N80" s="64">
        <f>VLOOKUP(B80,'Population, Households and Hous'!$L$3:$O$22,4,FALSE)</f>
        <v>1566.3</v>
      </c>
      <c r="O80" s="61">
        <v>655.73597732227154</v>
      </c>
      <c r="P80" s="66">
        <f>IF(12*(N80-0.3*O80)*Variables!$C$5*(G80/5)&lt;0,0,12*(N80-0.3*O80)*Variables!$C$5*(G80/5))</f>
        <v>14109299.611166159</v>
      </c>
    </row>
    <row r="81" spans="1:16" ht="15.75" customHeight="1" x14ac:dyDescent="0.35">
      <c r="A81" s="55">
        <v>18</v>
      </c>
      <c r="B81" s="55" t="s">
        <v>60</v>
      </c>
      <c r="C81" s="55">
        <v>2022</v>
      </c>
      <c r="D81" s="73">
        <f>VLOOKUP(B81,'Population, Households and Hous'!$B$2:$D$22,3,FALSE)*POWER(SUM(1,Variables!$C$6),'Cost Calculations'!C81-'Population, Households and Hous'!$C$3)</f>
        <v>117943.44296565579</v>
      </c>
      <c r="E81" s="73" t="str">
        <f t="shared" si="5"/>
        <v>Medium</v>
      </c>
      <c r="F81" s="56">
        <v>4.1813012995896246</v>
      </c>
      <c r="G81" s="56">
        <f t="shared" si="2"/>
        <v>28207.353289090024</v>
      </c>
      <c r="H81" s="74"/>
      <c r="I81" s="57">
        <v>0</v>
      </c>
      <c r="J81" s="58">
        <f t="shared" si="3"/>
        <v>0</v>
      </c>
      <c r="K81" s="58">
        <f t="shared" si="4"/>
        <v>416.85743776979871</v>
      </c>
      <c r="L81" s="59">
        <f>550*VLOOKUP(B81,'Population, Households and Hous'!$L$3:$O$22,3,FALSE)*Variables!$C$5</f>
        <v>38540.810000000005</v>
      </c>
      <c r="M81" s="65">
        <f>(J81*Variables!$E$9)+('Cost Calculations'!K81*'Cost Calculations'!L81)</f>
        <v>16066023.306172637</v>
      </c>
      <c r="N81" s="64">
        <f>VLOOKUP(B81,'Population, Households and Hous'!$L$3:$O$22,4,FALSE)</f>
        <v>1566.3</v>
      </c>
      <c r="O81" s="61">
        <v>508.1437756387196</v>
      </c>
      <c r="P81" s="66">
        <f>IF(12*(N81-0.3*O81)*Variables!$C$5*(G81/5)&lt;0,0,12*(N81-0.3*O81)*Variables!$C$5*(G81/5))</f>
        <v>13400069.812541554</v>
      </c>
    </row>
    <row r="82" spans="1:16" ht="15.75" customHeight="1" x14ac:dyDescent="0.35">
      <c r="A82" s="55">
        <v>19</v>
      </c>
      <c r="B82" s="55" t="s">
        <v>61</v>
      </c>
      <c r="C82" s="55">
        <v>2022</v>
      </c>
      <c r="D82" s="73">
        <f>VLOOKUP(B82,'Population, Households and Hous'!$B$2:$D$22,3,FALSE)*POWER(SUM(1,Variables!$C$6),'Cost Calculations'!C82-'Population, Households and Hous'!$C$3)</f>
        <v>91419.282409706022</v>
      </c>
      <c r="E82" s="73" t="str">
        <f t="shared" si="5"/>
        <v>Small</v>
      </c>
      <c r="F82" s="56">
        <v>4.4990268357417103</v>
      </c>
      <c r="G82" s="56">
        <f t="shared" si="2"/>
        <v>20319.790422995917</v>
      </c>
      <c r="H82" s="74"/>
      <c r="I82" s="57">
        <v>0</v>
      </c>
      <c r="J82" s="58">
        <f t="shared" si="3"/>
        <v>0</v>
      </c>
      <c r="K82" s="58">
        <f t="shared" si="4"/>
        <v>300.29246930535555</v>
      </c>
      <c r="L82" s="59">
        <f>550*VLOOKUP(B82,'Population, Households and Hous'!$L$3:$O$22,3,FALSE)*Variables!$C$5</f>
        <v>38540.810000000005</v>
      </c>
      <c r="M82" s="65">
        <f>(J82*Variables!$E$9)+('Cost Calculations'!K82*'Cost Calculations'!L82)</f>
        <v>11573515.003928542</v>
      </c>
      <c r="N82" s="64">
        <f>VLOOKUP(B82,'Population, Households and Hous'!$L$3:$O$22,4,FALSE)</f>
        <v>1566.3</v>
      </c>
      <c r="O82" s="64">
        <v>537.70000000000005</v>
      </c>
      <c r="P82" s="66">
        <f>IF(12*(N82-0.3*O82)*Variables!$C$5*(G82/5)&lt;0,0,12*(N82-0.3*O82)*Variables!$C$5*(G82/5))</f>
        <v>9592498.3883920908</v>
      </c>
    </row>
    <row r="83" spans="1:16" ht="15.75" customHeight="1" x14ac:dyDescent="0.35">
      <c r="A83" s="55">
        <v>20</v>
      </c>
      <c r="B83" s="55" t="s">
        <v>62</v>
      </c>
      <c r="C83" s="55">
        <v>2022</v>
      </c>
      <c r="D83" s="73">
        <f>VLOOKUP(B83,'Population, Households and Hous'!$B$2:$D$22,3,FALSE)*POWER(SUM(1,Variables!$C$6),'Cost Calculations'!C83-'Population, Households and Hous'!$C$3)</f>
        <v>51203.061200109551</v>
      </c>
      <c r="E83" s="73" t="str">
        <f t="shared" si="5"/>
        <v>Small</v>
      </c>
      <c r="F83" s="56">
        <v>3.5639434677697377</v>
      </c>
      <c r="G83" s="56">
        <f t="shared" si="2"/>
        <v>14366.967844232293</v>
      </c>
      <c r="H83" s="74"/>
      <c r="I83" s="57">
        <v>0</v>
      </c>
      <c r="J83" s="58">
        <f t="shared" si="3"/>
        <v>0</v>
      </c>
      <c r="K83" s="58">
        <f t="shared" si="4"/>
        <v>212.31972183594181</v>
      </c>
      <c r="L83" s="59">
        <f>550*VLOOKUP(B83,'Population, Households and Hous'!$L$3:$O$22,3,FALSE)*Variables!$C$5</f>
        <v>38540.810000000005</v>
      </c>
      <c r="M83" s="65">
        <f>(J83*Variables!$E$9)+('Cost Calculations'!K83*'Cost Calculations'!L83)</f>
        <v>8182974.058531885</v>
      </c>
      <c r="N83" s="64">
        <f>VLOOKUP(B83,'Population, Households and Hous'!$L$3:$O$22,4,FALSE)</f>
        <v>1566.3</v>
      </c>
      <c r="O83" s="61">
        <v>588.79301505756246</v>
      </c>
      <c r="P83" s="66">
        <f>IF(12*(N83-0.3*O83)*Variables!$C$5*(G83/5)&lt;0,0,12*(N83-0.3*O83)*Variables!$C$5*(G83/5))</f>
        <v>6708317.495090019</v>
      </c>
    </row>
    <row r="84" spans="1:16" ht="15.75" customHeight="1" x14ac:dyDescent="0.35">
      <c r="A84" s="55">
        <v>1</v>
      </c>
      <c r="B84" s="55" t="s">
        <v>30</v>
      </c>
      <c r="C84" s="55">
        <v>2023</v>
      </c>
      <c r="D84" s="73">
        <f>VLOOKUP(B84,'Population, Households and Hous'!$B$2:$D$22,3,FALSE)*POWER(SUM(1,Variables!$C$6),'Cost Calculations'!C84-'Population, Households and Hous'!$C$3)</f>
        <v>281291.85035337071</v>
      </c>
      <c r="E84" s="73" t="str">
        <f t="shared" si="5"/>
        <v>Medium</v>
      </c>
      <c r="F84" s="56">
        <v>3.6769491146556486</v>
      </c>
      <c r="G84" s="56">
        <f t="shared" si="2"/>
        <v>76501.425932763857</v>
      </c>
      <c r="H84" s="74"/>
      <c r="I84" s="57">
        <v>0</v>
      </c>
      <c r="J84" s="58">
        <f t="shared" si="3"/>
        <v>0</v>
      </c>
      <c r="K84" s="58">
        <f t="shared" si="4"/>
        <v>1130.5629448191605</v>
      </c>
      <c r="L84" s="59">
        <f>550*VLOOKUP(B84,'Population, Households and Hous'!$L$3:$O$22,3,FALSE)*Variables!$C$5</f>
        <v>38540.810000000005</v>
      </c>
      <c r="M84" s="65">
        <f>(J84*Variables!$E$9)+('Cost Calculations'!K84*'Cost Calculations'!L84)</f>
        <v>43572811.649315752</v>
      </c>
      <c r="N84" s="61">
        <f>VLOOKUP(B84,'Population, Households and Hous'!$L$3:$O$22,4,FALSE)</f>
        <v>1075</v>
      </c>
      <c r="O84" s="61">
        <v>468.8029792149182</v>
      </c>
      <c r="P84" s="66">
        <f>IF(12*(N84-0.3*O84)*Variables!$C$5*(G84/5)&lt;0,0,12*(N84-0.3*O84)*Variables!$C$5*(G84/5))</f>
        <v>24017214.130654227</v>
      </c>
    </row>
    <row r="85" spans="1:16" ht="15.75" customHeight="1" x14ac:dyDescent="0.35">
      <c r="A85" s="55">
        <v>2</v>
      </c>
      <c r="B85" s="55" t="s">
        <v>44</v>
      </c>
      <c r="C85" s="55">
        <v>2023</v>
      </c>
      <c r="D85" s="73">
        <f>VLOOKUP(B85,'Population, Households and Hous'!$B$2:$D$22,3,FALSE)*POWER(SUM(1,Variables!$C$6),'Cost Calculations'!C85-'Population, Households and Hous'!$C$3)</f>
        <v>893880.66140170186</v>
      </c>
      <c r="E85" s="73" t="str">
        <f t="shared" si="5"/>
        <v>Medium</v>
      </c>
      <c r="F85" s="56">
        <v>3.3070982737810106</v>
      </c>
      <c r="G85" s="56">
        <f t="shared" si="2"/>
        <v>270291.53275802918</v>
      </c>
      <c r="H85" s="74"/>
      <c r="I85" s="57">
        <v>0</v>
      </c>
      <c r="J85" s="58">
        <f t="shared" si="3"/>
        <v>0</v>
      </c>
      <c r="K85" s="58">
        <f t="shared" si="4"/>
        <v>3994.4561491334152</v>
      </c>
      <c r="L85" s="63">
        <f>550*VLOOKUP(B85,'Population, Households and Hous'!$L$3:$O$22,3,FALSE)*Variables!$C$5</f>
        <v>44525.250000000007</v>
      </c>
      <c r="M85" s="65">
        <f>(J85*Variables!$E$9)+('Cost Calculations'!K85*'Cost Calculations'!L85)</f>
        <v>177854158.65420264</v>
      </c>
      <c r="N85" s="61">
        <f>VLOOKUP(B85,'Population, Households and Hous'!$L$3:$O$22,4,FALSE)</f>
        <v>1714.41</v>
      </c>
      <c r="O85" s="61">
        <v>524.18975366229711</v>
      </c>
      <c r="P85" s="66">
        <f>IF(12*(N85-0.3*O85)*Variables!$C$5*(G85/5)&lt;0,0,12*(N85-0.3*O85)*Variables!$C$5*(G85/5))</f>
        <v>141417457.80411047</v>
      </c>
    </row>
    <row r="86" spans="1:16" ht="15.75" customHeight="1" x14ac:dyDescent="0.35">
      <c r="A86" s="55">
        <v>3</v>
      </c>
      <c r="B86" s="55" t="s">
        <v>45</v>
      </c>
      <c r="C86" s="55">
        <v>2023</v>
      </c>
      <c r="D86" s="73">
        <f>VLOOKUP(B86,'Population, Households and Hous'!$B$2:$D$22,3,FALSE)*POWER(SUM(1,Variables!$C$6),'Cost Calculations'!C86-'Population, Households and Hous'!$C$3)</f>
        <v>997581.3961057571</v>
      </c>
      <c r="E86" s="73" t="str">
        <f t="shared" si="5"/>
        <v>Medium</v>
      </c>
      <c r="F86" s="56">
        <v>3.2836322428840261</v>
      </c>
      <c r="G86" s="56">
        <f t="shared" si="2"/>
        <v>303804.23942651314</v>
      </c>
      <c r="H86" s="74"/>
      <c r="I86" s="57">
        <v>0</v>
      </c>
      <c r="J86" s="58">
        <f t="shared" si="3"/>
        <v>0</v>
      </c>
      <c r="K86" s="58">
        <f t="shared" si="4"/>
        <v>4489.7178240370795</v>
      </c>
      <c r="L86" s="59">
        <f>550*VLOOKUP(B86,'Population, Households and Hous'!$L$3:$O$22,3,FALSE)*Variables!$C$5</f>
        <v>38540.810000000005</v>
      </c>
      <c r="M86" s="65">
        <f>(J86*Variables!$E$9)+('Cost Calculations'!K86*'Cost Calculations'!L86)</f>
        <v>173037361.60982653</v>
      </c>
      <c r="N86" s="64">
        <f>VLOOKUP(B86,'Population, Households and Hous'!$L$3:$O$22,4,FALSE)</f>
        <v>1566.3</v>
      </c>
      <c r="O86" s="61">
        <v>524.18975366229711</v>
      </c>
      <c r="P86" s="66">
        <f>IF(12*(N86-0.3*O86)*Variables!$C$5*(G86/5)&lt;0,0,12*(N86-0.3*O86)*Variables!$C$5*(G86/5))</f>
        <v>143832615.1536234</v>
      </c>
    </row>
    <row r="87" spans="1:16" ht="15.75" customHeight="1" x14ac:dyDescent="0.35">
      <c r="A87" s="55">
        <v>4</v>
      </c>
      <c r="B87" s="55" t="s">
        <v>46</v>
      </c>
      <c r="C87" s="55">
        <v>2023</v>
      </c>
      <c r="D87" s="73">
        <f>VLOOKUP(B87,'Population, Households and Hous'!$B$2:$D$22,3,FALSE)*POWER(SUM(1,Variables!$C$6),'Cost Calculations'!C87-'Population, Households and Hous'!$C$3)</f>
        <v>74186.046128547707</v>
      </c>
      <c r="E87" s="73" t="str">
        <f t="shared" si="5"/>
        <v>Small</v>
      </c>
      <c r="F87" s="56">
        <v>3.1216650512676596</v>
      </c>
      <c r="G87" s="56">
        <f t="shared" si="2"/>
        <v>23764.896268554472</v>
      </c>
      <c r="H87" s="74"/>
      <c r="I87" s="57">
        <v>0</v>
      </c>
      <c r="J87" s="58">
        <f t="shared" si="3"/>
        <v>0</v>
      </c>
      <c r="K87" s="58">
        <f t="shared" si="4"/>
        <v>351.20536357469467</v>
      </c>
      <c r="L87" s="59">
        <f>550*VLOOKUP(B87,'Population, Households and Hous'!$L$3:$O$22,3,FALSE)*Variables!$C$5</f>
        <v>38540.810000000005</v>
      </c>
      <c r="M87" s="65">
        <f>(J87*Variables!$E$9)+('Cost Calculations'!K87*'Cost Calculations'!L87)</f>
        <v>13535739.188513231</v>
      </c>
      <c r="N87" s="64">
        <f>VLOOKUP(B87,'Population, Households and Hous'!$L$3:$O$22,4,FALSE)</f>
        <v>1566.3</v>
      </c>
      <c r="O87" s="61">
        <v>524.18975366229711</v>
      </c>
      <c r="P87" s="66">
        <f>IF(12*(N87-0.3*O87)*Variables!$C$5*(G87/5)&lt;0,0,12*(N87-0.3*O87)*Variables!$C$5*(G87/5))</f>
        <v>11251216.196367769</v>
      </c>
    </row>
    <row r="88" spans="1:16" ht="15.75" customHeight="1" x14ac:dyDescent="0.35">
      <c r="A88" s="55">
        <v>5</v>
      </c>
      <c r="B88" s="55" t="s">
        <v>47</v>
      </c>
      <c r="C88" s="55">
        <v>2023</v>
      </c>
      <c r="D88" s="73">
        <f>VLOOKUP(B88,'Population, Households and Hous'!$B$2:$D$22,3,FALSE)*POWER(SUM(1,Variables!$C$6),'Cost Calculations'!C88-'Population, Households and Hous'!$C$3)</f>
        <v>744479.04177331843</v>
      </c>
      <c r="E88" s="73" t="str">
        <f t="shared" si="5"/>
        <v>Medium</v>
      </c>
      <c r="F88" s="56">
        <v>3.499256931524287</v>
      </c>
      <c r="G88" s="56">
        <f t="shared" si="2"/>
        <v>212753.46633349988</v>
      </c>
      <c r="H88" s="74"/>
      <c r="I88" s="57">
        <v>0</v>
      </c>
      <c r="J88" s="58">
        <f t="shared" ref="J88:J151" si="6">(G88-G68)*I88</f>
        <v>0</v>
      </c>
      <c r="K88" s="58">
        <f t="shared" si="4"/>
        <v>3144.1398965541825</v>
      </c>
      <c r="L88" s="63">
        <f>550*VLOOKUP(B88,'Population, Households and Hous'!$L$3:$O$22,3,FALSE)*Variables!$C$5</f>
        <v>30956.309999999998</v>
      </c>
      <c r="M88" s="65">
        <f>(J88*Variables!$E$9)+('Cost Calculations'!K88*'Cost Calculations'!L88)</f>
        <v>97330969.321099192</v>
      </c>
      <c r="N88" s="61">
        <f>VLOOKUP(B88,'Population, Households and Hous'!$L$3:$O$22,4,FALSE)</f>
        <v>1181.08</v>
      </c>
      <c r="O88" s="61">
        <v>474.2370659555292</v>
      </c>
      <c r="P88" s="66">
        <f>IF(12*(N88-0.3*O88)*Variables!$C$5*(G88/5)&lt;0,0,12*(N88-0.3*O88)*Variables!$C$5*(G88/5))</f>
        <v>74259423.881465703</v>
      </c>
    </row>
    <row r="89" spans="1:16" ht="15.75" customHeight="1" x14ac:dyDescent="0.35">
      <c r="A89" s="55">
        <v>6</v>
      </c>
      <c r="B89" s="55" t="s">
        <v>48</v>
      </c>
      <c r="C89" s="55">
        <v>2023</v>
      </c>
      <c r="D89" s="73">
        <f>VLOOKUP(B89,'Population, Households and Hous'!$B$2:$D$22,3,FALSE)*POWER(SUM(1,Variables!$C$6),'Cost Calculations'!C89-'Population, Households and Hous'!$C$3)</f>
        <v>138831.88381308856</v>
      </c>
      <c r="E89" s="73" t="str">
        <f t="shared" si="5"/>
        <v>Medium</v>
      </c>
      <c r="F89" s="56">
        <v>3.7482185273159367</v>
      </c>
      <c r="G89" s="56">
        <f t="shared" si="2"/>
        <v>37039.431612997425</v>
      </c>
      <c r="H89" s="74"/>
      <c r="I89" s="57">
        <v>0</v>
      </c>
      <c r="J89" s="58">
        <f t="shared" si="6"/>
        <v>0</v>
      </c>
      <c r="K89" s="58">
        <f t="shared" si="4"/>
        <v>547.38076275365177</v>
      </c>
      <c r="L89" s="59">
        <f>550*VLOOKUP(B89,'Population, Households and Hous'!$L$3:$O$22,3,FALSE)*Variables!$C$5</f>
        <v>38540.810000000005</v>
      </c>
      <c r="M89" s="65">
        <f>(J89*Variables!$E$9)+('Cost Calculations'!K89*'Cost Calculations'!L89)</f>
        <v>21096497.974943571</v>
      </c>
      <c r="N89" s="64">
        <f>VLOOKUP(B89,'Population, Households and Hous'!$L$3:$O$22,4,FALSE)</f>
        <v>1566.3</v>
      </c>
      <c r="O89" s="61">
        <v>474.2370659555292</v>
      </c>
      <c r="P89" s="66">
        <f>IF(12*(N89-0.3*O89)*Variables!$C$5*(G89/5)&lt;0,0,12*(N89-0.3*O89)*Variables!$C$5*(G89/5))</f>
        <v>17722394.028728038</v>
      </c>
    </row>
    <row r="90" spans="1:16" ht="15.75" customHeight="1" x14ac:dyDescent="0.35">
      <c r="A90" s="55">
        <v>7</v>
      </c>
      <c r="B90" s="55" t="s">
        <v>49</v>
      </c>
      <c r="C90" s="55">
        <v>2023</v>
      </c>
      <c r="D90" s="73">
        <f>VLOOKUP(B90,'Population, Households and Hous'!$B$2:$D$22,3,FALSE)*POWER(SUM(1,Variables!$C$6),'Cost Calculations'!C90-'Population, Households and Hous'!$C$3)</f>
        <v>58276.667780016207</v>
      </c>
      <c r="E90" s="73" t="str">
        <f t="shared" si="5"/>
        <v>Small</v>
      </c>
      <c r="F90" s="56">
        <v>3.862113298513461</v>
      </c>
      <c r="G90" s="56">
        <f t="shared" si="2"/>
        <v>15089.321124382102</v>
      </c>
      <c r="H90" s="74"/>
      <c r="I90" s="57">
        <v>0</v>
      </c>
      <c r="J90" s="58">
        <f t="shared" si="6"/>
        <v>0</v>
      </c>
      <c r="K90" s="58">
        <f t="shared" si="4"/>
        <v>222.99489346377297</v>
      </c>
      <c r="L90" s="59">
        <f>550*VLOOKUP(B90,'Population, Households and Hous'!$L$3:$O$22,3,FALSE)*Variables!$C$5</f>
        <v>38540.810000000005</v>
      </c>
      <c r="M90" s="65">
        <f>(J90*Variables!$E$9)+('Cost Calculations'!K90*'Cost Calculations'!L90)</f>
        <v>8594403.8199575171</v>
      </c>
      <c r="N90" s="64">
        <f>VLOOKUP(B90,'Population, Households and Hous'!$L$3:$O$22,4,FALSE)</f>
        <v>1566.3</v>
      </c>
      <c r="O90" s="61">
        <v>474.2370659555292</v>
      </c>
      <c r="P90" s="66">
        <f>IF(12*(N90-0.3*O90)*Variables!$C$5*(G90/5)&lt;0,0,12*(N90-0.3*O90)*Variables!$C$5*(G90/5))</f>
        <v>7219843.3654816085</v>
      </c>
    </row>
    <row r="91" spans="1:16" ht="15.75" customHeight="1" x14ac:dyDescent="0.35">
      <c r="A91" s="55">
        <v>8</v>
      </c>
      <c r="B91" s="55" t="s">
        <v>50</v>
      </c>
      <c r="C91" s="55">
        <v>2023</v>
      </c>
      <c r="D91" s="73">
        <f>VLOOKUP(B91,'Population, Households and Hous'!$B$2:$D$22,3,FALSE)*POWER(SUM(1,Variables!$C$6),'Cost Calculations'!C91-'Population, Households and Hous'!$C$3)</f>
        <v>61241.56525545333</v>
      </c>
      <c r="E91" s="73" t="str">
        <f t="shared" si="5"/>
        <v>Small</v>
      </c>
      <c r="F91" s="56">
        <v>3.8002825488883709</v>
      </c>
      <c r="G91" s="56">
        <f t="shared" si="2"/>
        <v>16115.003152428031</v>
      </c>
      <c r="H91" s="74"/>
      <c r="I91" s="57">
        <v>0</v>
      </c>
      <c r="J91" s="58">
        <f t="shared" si="6"/>
        <v>0</v>
      </c>
      <c r="K91" s="58">
        <f t="shared" si="4"/>
        <v>238.15275594721115</v>
      </c>
      <c r="L91" s="59">
        <f>550*VLOOKUP(B91,'Population, Households and Hous'!$L$3:$O$22,3,FALSE)*Variables!$C$5</f>
        <v>38540.810000000005</v>
      </c>
      <c r="M91" s="65">
        <f>(J91*Variables!$E$9)+('Cost Calculations'!K91*'Cost Calculations'!L91)</f>
        <v>9178600.1179378368</v>
      </c>
      <c r="N91" s="64">
        <f>VLOOKUP(B91,'Population, Households and Hous'!$L$3:$O$22,4,FALSE)</f>
        <v>1566.3</v>
      </c>
      <c r="O91" s="61">
        <v>474.2370659555292</v>
      </c>
      <c r="P91" s="66">
        <f>IF(12*(N91-0.3*O91)*Variables!$C$5*(G91/5)&lt;0,0,12*(N91-0.3*O91)*Variables!$C$5*(G91/5))</f>
        <v>7710605.2443122817</v>
      </c>
    </row>
    <row r="92" spans="1:16" ht="15.75" customHeight="1" x14ac:dyDescent="0.35">
      <c r="A92" s="55">
        <v>9</v>
      </c>
      <c r="B92" s="55" t="s">
        <v>51</v>
      </c>
      <c r="C92" s="55">
        <v>2023</v>
      </c>
      <c r="D92" s="73">
        <f>VLOOKUP(B92,'Population, Households and Hous'!$B$2:$D$22,3,FALSE)*POWER(SUM(1,Variables!$C$6),'Cost Calculations'!C92-'Population, Households and Hous'!$C$3)</f>
        <v>176821.91499319291</v>
      </c>
      <c r="E92" s="73" t="str">
        <f t="shared" si="5"/>
        <v>Medium</v>
      </c>
      <c r="F92" s="56">
        <v>3.6804514106582928</v>
      </c>
      <c r="G92" s="56">
        <f t="shared" si="2"/>
        <v>48043.540116065873</v>
      </c>
      <c r="H92" s="74"/>
      <c r="I92" s="57">
        <v>0</v>
      </c>
      <c r="J92" s="58">
        <f t="shared" si="6"/>
        <v>0</v>
      </c>
      <c r="K92" s="58">
        <f t="shared" si="4"/>
        <v>710.00305590244704</v>
      </c>
      <c r="L92" s="59">
        <f>550*VLOOKUP(B92,'Population, Households and Hous'!$L$3:$O$22,3,FALSE)*Variables!$C$5</f>
        <v>38540.810000000005</v>
      </c>
      <c r="M92" s="65">
        <f>(J92*Variables!$E$9)+('Cost Calculations'!K92*'Cost Calculations'!L92)</f>
        <v>27364092.876955595</v>
      </c>
      <c r="N92" s="64">
        <f>VLOOKUP(B92,'Population, Households and Hous'!$L$3:$O$22,4,FALSE)</f>
        <v>1566.3</v>
      </c>
      <c r="O92" s="61">
        <v>474.2370659555292</v>
      </c>
      <c r="P92" s="66">
        <f>IF(12*(N92-0.3*O92)*Variables!$C$5*(G92/5)&lt;0,0,12*(N92-0.3*O92)*Variables!$C$5*(G92/5))</f>
        <v>22987570.580676582</v>
      </c>
    </row>
    <row r="93" spans="1:16" ht="15.75" customHeight="1" x14ac:dyDescent="0.35">
      <c r="A93" s="55">
        <v>10</v>
      </c>
      <c r="B93" s="55" t="s">
        <v>52</v>
      </c>
      <c r="C93" s="55">
        <v>2023</v>
      </c>
      <c r="D93" s="73">
        <f>VLOOKUP(B93,'Population, Households and Hous'!$B$2:$D$22,3,FALSE)*POWER(SUM(1,Variables!$C$6),'Cost Calculations'!C93-'Population, Households and Hous'!$C$3)</f>
        <v>312089.32532170747</v>
      </c>
      <c r="E93" s="73" t="str">
        <f t="shared" si="5"/>
        <v>Medium</v>
      </c>
      <c r="F93" s="56">
        <v>3.4135915669485275</v>
      </c>
      <c r="G93" s="56">
        <f t="shared" si="2"/>
        <v>91425.502788164507</v>
      </c>
      <c r="H93" s="74"/>
      <c r="I93" s="57">
        <v>0</v>
      </c>
      <c r="J93" s="58">
        <f t="shared" si="6"/>
        <v>0</v>
      </c>
      <c r="K93" s="58">
        <f t="shared" si="4"/>
        <v>1351.1158047511924</v>
      </c>
      <c r="L93" s="59">
        <f>550*VLOOKUP(B93,'Population, Households and Hous'!$L$3:$O$22,3,FALSE)*Variables!$C$5</f>
        <v>38540.810000000005</v>
      </c>
      <c r="M93" s="65">
        <f>(J93*Variables!$E$9)+('Cost Calculations'!K93*'Cost Calculations'!L93)</f>
        <v>52073097.518912807</v>
      </c>
      <c r="N93" s="64">
        <f>VLOOKUP(B93,'Population, Households and Hous'!$L$3:$O$22,4,FALSE)</f>
        <v>1566.3</v>
      </c>
      <c r="O93" s="61">
        <v>490.99634448579741</v>
      </c>
      <c r="P93" s="66">
        <f>IF(12*(N93-0.3*O93)*Variables!$C$5*(G93/5)&lt;0,0,12*(N93-0.3*O93)*Variables!$C$5*(G93/5))</f>
        <v>43590250.609440394</v>
      </c>
    </row>
    <row r="94" spans="1:16" ht="15.75" customHeight="1" x14ac:dyDescent="0.35">
      <c r="A94" s="55">
        <v>11</v>
      </c>
      <c r="B94" s="55" t="s">
        <v>53</v>
      </c>
      <c r="C94" s="55">
        <v>2023</v>
      </c>
      <c r="D94" s="73">
        <f>VLOOKUP(B94,'Population, Households and Hous'!$B$2:$D$22,3,FALSE)*POWER(SUM(1,Variables!$C$6),'Cost Calculations'!C94-'Population, Households and Hous'!$C$3)</f>
        <v>207344.92785911533</v>
      </c>
      <c r="E94" s="73" t="str">
        <f t="shared" si="5"/>
        <v>Medium</v>
      </c>
      <c r="F94" s="56">
        <v>3.70474528057925</v>
      </c>
      <c r="G94" s="56">
        <f t="shared" si="2"/>
        <v>55967.391050079488</v>
      </c>
      <c r="H94" s="74"/>
      <c r="I94" s="57">
        <v>0</v>
      </c>
      <c r="J94" s="58">
        <f t="shared" si="6"/>
        <v>0</v>
      </c>
      <c r="K94" s="58">
        <f t="shared" si="4"/>
        <v>827.10430123269884</v>
      </c>
      <c r="L94" s="59">
        <f>550*VLOOKUP(B94,'Population, Households and Hous'!$L$3:$O$22,3,FALSE)*Variables!$C$5</f>
        <v>38540.810000000005</v>
      </c>
      <c r="M94" s="65">
        <f>(J94*Variables!$E$9)+('Cost Calculations'!K94*'Cost Calculations'!L94)</f>
        <v>31877269.723992217</v>
      </c>
      <c r="N94" s="64">
        <f>VLOOKUP(B94,'Population, Households and Hous'!$L$3:$O$22,4,FALSE)</f>
        <v>1566.3</v>
      </c>
      <c r="O94" s="61">
        <v>447.91952147552081</v>
      </c>
      <c r="P94" s="66">
        <f>IF(12*(N94-0.3*O94)*Variables!$C$5*(G94/5)&lt;0,0,12*(N94-0.3*O94)*Variables!$C$5*(G94/5))</f>
        <v>26927395.654832073</v>
      </c>
    </row>
    <row r="95" spans="1:16" ht="15.75" customHeight="1" x14ac:dyDescent="0.35">
      <c r="A95" s="55">
        <v>12</v>
      </c>
      <c r="B95" s="55" t="s">
        <v>54</v>
      </c>
      <c r="C95" s="55">
        <v>2023</v>
      </c>
      <c r="D95" s="73">
        <f>VLOOKUP(B95,'Population, Households and Hous'!$B$2:$D$22,3,FALSE)*POWER(SUM(1,Variables!$C$6),'Cost Calculations'!C95-'Population, Households and Hous'!$C$3)</f>
        <v>211513.6891485758</v>
      </c>
      <c r="E95" s="73" t="str">
        <f t="shared" si="5"/>
        <v>Medium</v>
      </c>
      <c r="F95" s="56">
        <v>3.6205289672544043</v>
      </c>
      <c r="G95" s="56">
        <f t="shared" si="2"/>
        <v>58420.65926321681</v>
      </c>
      <c r="H95" s="74"/>
      <c r="I95" s="57">
        <v>0</v>
      </c>
      <c r="J95" s="58">
        <f t="shared" si="6"/>
        <v>0</v>
      </c>
      <c r="K95" s="58">
        <f t="shared" si="4"/>
        <v>863.35949650074031</v>
      </c>
      <c r="L95" s="59">
        <f>550*VLOOKUP(B95,'Population, Households and Hous'!$L$3:$O$22,3,FALSE)*Variables!$C$5</f>
        <v>38540.810000000005</v>
      </c>
      <c r="M95" s="65">
        <f>(J95*Variables!$E$9)+('Cost Calculations'!K95*'Cost Calculations'!L95)</f>
        <v>33274574.316330701</v>
      </c>
      <c r="N95" s="64">
        <f>VLOOKUP(B95,'Population, Households and Hous'!$L$3:$O$22,4,FALSE)</f>
        <v>1566.3</v>
      </c>
      <c r="O95" s="61">
        <v>607.11381923777901</v>
      </c>
      <c r="P95" s="66">
        <f>IF(12*(N95-0.3*O95)*Variables!$C$5*(G95/5)&lt;0,0,12*(N95-0.3*O95)*Variables!$C$5*(G95/5))</f>
        <v>27170264.262513913</v>
      </c>
    </row>
    <row r="96" spans="1:16" ht="15.75" customHeight="1" x14ac:dyDescent="0.35">
      <c r="A96" s="55">
        <v>13</v>
      </c>
      <c r="B96" s="55" t="s">
        <v>55</v>
      </c>
      <c r="C96" s="55">
        <v>2023</v>
      </c>
      <c r="D96" s="73">
        <f>VLOOKUP(B96,'Population, Households and Hous'!$B$2:$D$22,3,FALSE)*POWER(SUM(1,Variables!$C$6),'Cost Calculations'!C96-'Population, Households and Hous'!$C$3)</f>
        <v>72935.064357028343</v>
      </c>
      <c r="E96" s="73" t="str">
        <f t="shared" si="5"/>
        <v>Small</v>
      </c>
      <c r="F96" s="56">
        <v>3.8978924903294598</v>
      </c>
      <c r="G96" s="56">
        <f t="shared" si="2"/>
        <v>18711.409957554701</v>
      </c>
      <c r="H96" s="74"/>
      <c r="I96" s="57">
        <v>0</v>
      </c>
      <c r="J96" s="58">
        <f t="shared" si="6"/>
        <v>0</v>
      </c>
      <c r="K96" s="58">
        <f t="shared" si="4"/>
        <v>276.52329986533903</v>
      </c>
      <c r="L96" s="59">
        <f>550*VLOOKUP(B96,'Population, Households and Hous'!$L$3:$O$22,3,FALSE)*Variables!$C$5</f>
        <v>38540.810000000005</v>
      </c>
      <c r="M96" s="65">
        <f>(J96*Variables!$E$9)+('Cost Calculations'!K96*'Cost Calculations'!L96)</f>
        <v>10657431.960683059</v>
      </c>
      <c r="N96" s="64">
        <f>VLOOKUP(B96,'Population, Households and Hous'!$L$3:$O$22,4,FALSE)</f>
        <v>1566.3</v>
      </c>
      <c r="O96" s="64">
        <v>537.70000000000005</v>
      </c>
      <c r="P96" s="66">
        <f>IF(12*(N96-0.3*O96)*Variables!$C$5*(G96/5)&lt;0,0,12*(N96-0.3*O96)*Variables!$C$5*(G96/5))</f>
        <v>8833219.5424249675</v>
      </c>
    </row>
    <row r="97" spans="1:16" ht="15.75" customHeight="1" x14ac:dyDescent="0.35">
      <c r="A97" s="55">
        <v>14</v>
      </c>
      <c r="B97" s="55" t="s">
        <v>56</v>
      </c>
      <c r="C97" s="55">
        <v>2023</v>
      </c>
      <c r="D97" s="73">
        <f>VLOOKUP(B97,'Population, Households and Hous'!$B$2:$D$22,3,FALSE)*POWER(SUM(1,Variables!$C$6),'Cost Calculations'!C97-'Population, Households and Hous'!$C$3)</f>
        <v>1699068.8355107687</v>
      </c>
      <c r="E97" s="73" t="str">
        <f t="shared" si="5"/>
        <v>Large</v>
      </c>
      <c r="F97" s="56">
        <v>3.9042714396748277</v>
      </c>
      <c r="G97" s="56">
        <f t="shared" si="2"/>
        <v>435182.04657724255</v>
      </c>
      <c r="H97" s="74"/>
      <c r="I97" s="57">
        <v>0</v>
      </c>
      <c r="J97" s="58">
        <f t="shared" si="6"/>
        <v>0</v>
      </c>
      <c r="K97" s="58">
        <f t="shared" si="4"/>
        <v>6431.2617720774715</v>
      </c>
      <c r="L97" s="63">
        <f>550*VLOOKUP(B97,'Population, Households and Hous'!$L$3:$O$22,3,FALSE)*Variables!$C$5</f>
        <v>40860.820000000007</v>
      </c>
      <c r="M97" s="65">
        <f>(J97*Variables!$E$9)+('Cost Calculations'!K97*'Cost Calculations'!L97)</f>
        <v>262786629.64173862</v>
      </c>
      <c r="N97" s="61">
        <f>VLOOKUP(B97,'Population, Households and Hous'!$L$3:$O$22,4,FALSE)</f>
        <v>1944.84</v>
      </c>
      <c r="O97" s="61">
        <v>655.73597732227154</v>
      </c>
      <c r="P97" s="66">
        <f>IF(12*(N97-0.3*O97)*Variables!$C$5*(G97/5)&lt;0,0,12*(N97-0.3*O97)*Variables!$C$5*(G97/5))</f>
        <v>255612031.61009181</v>
      </c>
    </row>
    <row r="98" spans="1:16" ht="15.75" customHeight="1" x14ac:dyDescent="0.35">
      <c r="A98" s="55">
        <v>15</v>
      </c>
      <c r="B98" s="55" t="s">
        <v>57</v>
      </c>
      <c r="C98" s="55">
        <v>2023</v>
      </c>
      <c r="D98" s="73">
        <f>VLOOKUP(B98,'Population, Households and Hous'!$B$2:$D$22,3,FALSE)*POWER(SUM(1,Variables!$C$6),'Cost Calculations'!C98-'Population, Households and Hous'!$C$3)</f>
        <v>87811.381487459585</v>
      </c>
      <c r="E98" s="73" t="str">
        <f t="shared" si="5"/>
        <v>Small</v>
      </c>
      <c r="F98" s="56">
        <v>4.104939651318781</v>
      </c>
      <c r="G98" s="56">
        <f t="shared" si="2"/>
        <v>21391.637623527229</v>
      </c>
      <c r="H98" s="74"/>
      <c r="I98" s="57">
        <v>0</v>
      </c>
      <c r="J98" s="58">
        <f t="shared" si="6"/>
        <v>0</v>
      </c>
      <c r="K98" s="58">
        <f t="shared" si="4"/>
        <v>316.1325757171503</v>
      </c>
      <c r="L98" s="59">
        <f>550*VLOOKUP(B98,'Population, Households and Hous'!$L$3:$O$22,3,FALSE)*Variables!$C$5</f>
        <v>38540.810000000005</v>
      </c>
      <c r="M98" s="65">
        <f>(J98*Variables!$E$9)+('Cost Calculations'!K98*'Cost Calculations'!L98)</f>
        <v>12184005.535525305</v>
      </c>
      <c r="N98" s="64">
        <f>VLOOKUP(B98,'Population, Households and Hous'!$L$3:$O$22,4,FALSE)</f>
        <v>1566.3</v>
      </c>
      <c r="O98" s="61">
        <v>655.73597732227154</v>
      </c>
      <c r="P98" s="66">
        <f>IF(12*(N98-0.3*O98)*Variables!$C$5*(G98/5)&lt;0,0,12*(N98-0.3*O98)*Variables!$C$5*(G98/5))</f>
        <v>9843974.1417878959</v>
      </c>
    </row>
    <row r="99" spans="1:16" ht="15.75" customHeight="1" x14ac:dyDescent="0.35">
      <c r="A99" s="55">
        <v>16</v>
      </c>
      <c r="B99" s="55" t="s">
        <v>58</v>
      </c>
      <c r="C99" s="55">
        <v>2023</v>
      </c>
      <c r="D99" s="73">
        <f>VLOOKUP(B99,'Population, Households and Hous'!$B$2:$D$22,3,FALSE)*POWER(SUM(1,Variables!$C$6),'Cost Calculations'!C99-'Population, Households and Hous'!$C$3)</f>
        <v>91783.425304374163</v>
      </c>
      <c r="E99" s="73" t="str">
        <f t="shared" si="5"/>
        <v>Small</v>
      </c>
      <c r="F99" s="56">
        <v>4.0784355517664235</v>
      </c>
      <c r="G99" s="56">
        <f t="shared" si="2"/>
        <v>22504.566797585307</v>
      </c>
      <c r="H99" s="74"/>
      <c r="I99" s="57">
        <v>0</v>
      </c>
      <c r="J99" s="58">
        <f t="shared" si="6"/>
        <v>0</v>
      </c>
      <c r="K99" s="58">
        <f t="shared" si="4"/>
        <v>332.57980489042211</v>
      </c>
      <c r="L99" s="59">
        <f>550*VLOOKUP(B99,'Population, Households and Hous'!$L$3:$O$22,3,FALSE)*Variables!$C$5</f>
        <v>38540.810000000005</v>
      </c>
      <c r="M99" s="65">
        <f>(J99*Variables!$E$9)+('Cost Calculations'!K99*'Cost Calculations'!L99)</f>
        <v>12817895.070118831</v>
      </c>
      <c r="N99" s="64">
        <f>VLOOKUP(B99,'Population, Households and Hous'!$L$3:$O$22,4,FALSE)</f>
        <v>1566.3</v>
      </c>
      <c r="O99" s="61">
        <v>655.73597732227154</v>
      </c>
      <c r="P99" s="66">
        <f>IF(12*(N99-0.3*O99)*Variables!$C$5*(G99/5)&lt;0,0,12*(N99-0.3*O99)*Variables!$C$5*(G99/5))</f>
        <v>10356120.346013967</v>
      </c>
    </row>
    <row r="100" spans="1:16" ht="15.75" customHeight="1" x14ac:dyDescent="0.35">
      <c r="A100" s="55">
        <v>17</v>
      </c>
      <c r="B100" s="55" t="s">
        <v>59</v>
      </c>
      <c r="C100" s="55">
        <v>2023</v>
      </c>
      <c r="D100" s="73">
        <f>VLOOKUP(B100,'Population, Households and Hous'!$B$2:$D$22,3,FALSE)*POWER(SUM(1,Variables!$C$6),'Cost Calculations'!C100-'Population, Households and Hous'!$C$3)</f>
        <v>126391.5650852016</v>
      </c>
      <c r="E100" s="73" t="str">
        <f t="shared" si="5"/>
        <v>Medium</v>
      </c>
      <c r="F100" s="56">
        <v>4.0613743798101138</v>
      </c>
      <c r="G100" s="56">
        <f t="shared" si="2"/>
        <v>31120.392572898174</v>
      </c>
      <c r="H100" s="74"/>
      <c r="I100" s="57">
        <v>0</v>
      </c>
      <c r="J100" s="58">
        <f t="shared" si="6"/>
        <v>0</v>
      </c>
      <c r="K100" s="58">
        <f t="shared" si="4"/>
        <v>459.90727940243181</v>
      </c>
      <c r="L100" s="59">
        <f>550*VLOOKUP(B100,'Population, Households and Hous'!$L$3:$O$22,3,FALSE)*Variables!$C$5</f>
        <v>38540.810000000005</v>
      </c>
      <c r="M100" s="65">
        <f>(J100*Variables!$E$9)+('Cost Calculations'!K100*'Cost Calculations'!L100)</f>
        <v>17725199.073066041</v>
      </c>
      <c r="N100" s="64">
        <f>VLOOKUP(B100,'Population, Households and Hous'!$L$3:$O$22,4,FALSE)</f>
        <v>1566.3</v>
      </c>
      <c r="O100" s="61">
        <v>655.73597732227154</v>
      </c>
      <c r="P100" s="66">
        <f>IF(12*(N100-0.3*O100)*Variables!$C$5*(G100/5)&lt;0,0,12*(N100-0.3*O100)*Variables!$C$5*(G100/5))</f>
        <v>14320939.105333649</v>
      </c>
    </row>
    <row r="101" spans="1:16" ht="15.75" customHeight="1" x14ac:dyDescent="0.35">
      <c r="A101" s="55">
        <v>18</v>
      </c>
      <c r="B101" s="55" t="s">
        <v>60</v>
      </c>
      <c r="C101" s="55">
        <v>2023</v>
      </c>
      <c r="D101" s="73">
        <f>VLOOKUP(B101,'Population, Households and Hous'!$B$2:$D$22,3,FALSE)*POWER(SUM(1,Variables!$C$6),'Cost Calculations'!C101-'Population, Households and Hous'!$C$3)</f>
        <v>119712.59461014062</v>
      </c>
      <c r="E101" s="73" t="str">
        <f t="shared" si="5"/>
        <v>Medium</v>
      </c>
      <c r="F101" s="56">
        <v>4.1813012995896246</v>
      </c>
      <c r="G101" s="56">
        <f t="shared" si="2"/>
        <v>28630.463588426373</v>
      </c>
      <c r="H101" s="74"/>
      <c r="I101" s="57">
        <v>0</v>
      </c>
      <c r="J101" s="58">
        <f t="shared" si="6"/>
        <v>0</v>
      </c>
      <c r="K101" s="58">
        <f t="shared" si="4"/>
        <v>423.11029933634728</v>
      </c>
      <c r="L101" s="59">
        <f>550*VLOOKUP(B101,'Population, Households and Hous'!$L$3:$O$22,3,FALSE)*Variables!$C$5</f>
        <v>38540.810000000005</v>
      </c>
      <c r="M101" s="65">
        <f>(J101*Variables!$E$9)+('Cost Calculations'!K101*'Cost Calculations'!L101)</f>
        <v>16307013.655765289</v>
      </c>
      <c r="N101" s="64">
        <f>VLOOKUP(B101,'Population, Households and Hous'!$L$3:$O$22,4,FALSE)</f>
        <v>1566.3</v>
      </c>
      <c r="O101" s="61">
        <v>508.1437756387196</v>
      </c>
      <c r="P101" s="66">
        <f>IF(12*(N101-0.3*O101)*Variables!$C$5*(G101/5)&lt;0,0,12*(N101-0.3*O101)*Variables!$C$5*(G101/5))</f>
        <v>13601070.859729676</v>
      </c>
    </row>
    <row r="102" spans="1:16" ht="15.75" customHeight="1" x14ac:dyDescent="0.35">
      <c r="A102" s="55">
        <v>19</v>
      </c>
      <c r="B102" s="55" t="s">
        <v>61</v>
      </c>
      <c r="C102" s="55">
        <v>2023</v>
      </c>
      <c r="D102" s="73">
        <f>VLOOKUP(B102,'Population, Households and Hous'!$B$2:$D$22,3,FALSE)*POWER(SUM(1,Variables!$C$6),'Cost Calculations'!C102-'Population, Households and Hous'!$C$3)</f>
        <v>92790.571645851611</v>
      </c>
      <c r="E102" s="73" t="str">
        <f t="shared" si="5"/>
        <v>Small</v>
      </c>
      <c r="F102" s="56">
        <v>4.4990268357417103</v>
      </c>
      <c r="G102" s="56">
        <f t="shared" si="2"/>
        <v>20624.587279340853</v>
      </c>
      <c r="H102" s="74"/>
      <c r="I102" s="57">
        <v>0</v>
      </c>
      <c r="J102" s="58">
        <f t="shared" si="6"/>
        <v>0</v>
      </c>
      <c r="K102" s="58">
        <f t="shared" si="4"/>
        <v>304.79685634493842</v>
      </c>
      <c r="L102" s="59">
        <f>550*VLOOKUP(B102,'Population, Households and Hous'!$L$3:$O$22,3,FALSE)*Variables!$C$5</f>
        <v>38540.810000000005</v>
      </c>
      <c r="M102" s="65">
        <f>(J102*Variables!$E$9)+('Cost Calculations'!K102*'Cost Calculations'!L102)</f>
        <v>11747117.728987567</v>
      </c>
      <c r="N102" s="64">
        <f>VLOOKUP(B102,'Population, Households and Hous'!$L$3:$O$22,4,FALSE)</f>
        <v>1566.3</v>
      </c>
      <c r="O102" s="64">
        <v>537.70000000000005</v>
      </c>
      <c r="P102" s="66">
        <f>IF(12*(N102-0.3*O102)*Variables!$C$5*(G102/5)&lt;0,0,12*(N102-0.3*O102)*Variables!$C$5*(G102/5))</f>
        <v>9736385.8642179724</v>
      </c>
    </row>
    <row r="103" spans="1:16" ht="15.75" customHeight="1" x14ac:dyDescent="0.35">
      <c r="A103" s="55">
        <v>20</v>
      </c>
      <c r="B103" s="55" t="s">
        <v>62</v>
      </c>
      <c r="C103" s="55">
        <v>2023</v>
      </c>
      <c r="D103" s="73">
        <f>VLOOKUP(B103,'Population, Households and Hous'!$B$2:$D$22,3,FALSE)*POWER(SUM(1,Variables!$C$6),'Cost Calculations'!C103-'Population, Households and Hous'!$C$3)</f>
        <v>51971.107118111191</v>
      </c>
      <c r="E103" s="73" t="str">
        <f t="shared" si="5"/>
        <v>Small</v>
      </c>
      <c r="F103" s="56">
        <v>3.5639434677697377</v>
      </c>
      <c r="G103" s="56">
        <f t="shared" si="2"/>
        <v>14582.472361895776</v>
      </c>
      <c r="H103" s="74"/>
      <c r="I103" s="57">
        <v>0</v>
      </c>
      <c r="J103" s="58">
        <f t="shared" si="6"/>
        <v>0</v>
      </c>
      <c r="K103" s="58">
        <f t="shared" si="4"/>
        <v>215.50451766348363</v>
      </c>
      <c r="L103" s="59">
        <f>550*VLOOKUP(B103,'Population, Households and Hous'!$L$3:$O$22,3,FALSE)*Variables!$C$5</f>
        <v>38540.810000000005</v>
      </c>
      <c r="M103" s="65">
        <f>(J103*Variables!$E$9)+('Cost Calculations'!K103*'Cost Calculations'!L103)</f>
        <v>8305718.669409967</v>
      </c>
      <c r="N103" s="64">
        <f>VLOOKUP(B103,'Population, Households and Hous'!$L$3:$O$22,4,FALSE)</f>
        <v>1566.3</v>
      </c>
      <c r="O103" s="61">
        <v>588.79301505756246</v>
      </c>
      <c r="P103" s="66">
        <f>IF(12*(N103-0.3*O103)*Variables!$C$5*(G103/5)&lt;0,0,12*(N103-0.3*O103)*Variables!$C$5*(G103/5))</f>
        <v>6808942.2575163683</v>
      </c>
    </row>
    <row r="104" spans="1:16" ht="15.75" customHeight="1" x14ac:dyDescent="0.35">
      <c r="A104" s="55">
        <v>1</v>
      </c>
      <c r="B104" s="55" t="s">
        <v>30</v>
      </c>
      <c r="C104" s="55">
        <v>2024</v>
      </c>
      <c r="D104" s="73">
        <f>VLOOKUP(B104,'Population, Households and Hous'!$B$2:$D$22,3,FALSE)*POWER(SUM(1,Variables!$C$6),'Cost Calculations'!C104-'Population, Households and Hous'!$C$3)</f>
        <v>285511.2281086712</v>
      </c>
      <c r="E104" s="73" t="str">
        <f t="shared" si="5"/>
        <v>Medium</v>
      </c>
      <c r="F104" s="56">
        <v>3.6769491146556486</v>
      </c>
      <c r="G104" s="56">
        <f t="shared" si="2"/>
        <v>77648.947321755288</v>
      </c>
      <c r="H104" s="74"/>
      <c r="I104" s="57">
        <v>0</v>
      </c>
      <c r="J104" s="58">
        <f t="shared" si="6"/>
        <v>0</v>
      </c>
      <c r="K104" s="58">
        <f t="shared" si="4"/>
        <v>1147.5213889914389</v>
      </c>
      <c r="L104" s="59">
        <f>550*VLOOKUP(B104,'Population, Households and Hous'!$L$3:$O$22,3,FALSE)*Variables!$C$5</f>
        <v>38540.810000000005</v>
      </c>
      <c r="M104" s="65">
        <f>(J104*Variables!$E$9)+('Cost Calculations'!K104*'Cost Calculations'!L104)</f>
        <v>44226403.824055143</v>
      </c>
      <c r="N104" s="61">
        <f>VLOOKUP(B104,'Population, Households and Hous'!$L$3:$O$22,4,FALSE)</f>
        <v>1075</v>
      </c>
      <c r="O104" s="61">
        <v>468.8029792149182</v>
      </c>
      <c r="P104" s="66">
        <f>IF(12*(N104-0.3*O104)*Variables!$C$5*(G104/5)&lt;0,0,12*(N104-0.3*O104)*Variables!$C$5*(G104/5))</f>
        <v>24377472.342614029</v>
      </c>
    </row>
    <row r="105" spans="1:16" ht="15.75" customHeight="1" x14ac:dyDescent="0.35">
      <c r="A105" s="55">
        <v>2</v>
      </c>
      <c r="B105" s="55" t="s">
        <v>44</v>
      </c>
      <c r="C105" s="55">
        <v>2024</v>
      </c>
      <c r="D105" s="73">
        <f>VLOOKUP(B105,'Population, Households and Hous'!$B$2:$D$22,3,FALSE)*POWER(SUM(1,Variables!$C$6),'Cost Calculations'!C105-'Population, Households and Hous'!$C$3)</f>
        <v>907288.87132272718</v>
      </c>
      <c r="E105" s="73" t="str">
        <f t="shared" si="5"/>
        <v>Medium</v>
      </c>
      <c r="F105" s="56">
        <v>3.3070982737810106</v>
      </c>
      <c r="G105" s="56">
        <f t="shared" si="2"/>
        <v>274345.90574939956</v>
      </c>
      <c r="H105" s="74"/>
      <c r="I105" s="57">
        <v>0</v>
      </c>
      <c r="J105" s="58">
        <f t="shared" si="6"/>
        <v>0</v>
      </c>
      <c r="K105" s="58">
        <f t="shared" si="4"/>
        <v>4054.3729913703755</v>
      </c>
      <c r="L105" s="63">
        <f>550*VLOOKUP(B105,'Population, Households and Hous'!$L$3:$O$22,3,FALSE)*Variables!$C$5</f>
        <v>44525.250000000007</v>
      </c>
      <c r="M105" s="65">
        <f>(J105*Variables!$E$9)+('Cost Calculations'!K105*'Cost Calculations'!L105)</f>
        <v>180521971.03401384</v>
      </c>
      <c r="N105" s="61">
        <f>VLOOKUP(B105,'Population, Households and Hous'!$L$3:$O$22,4,FALSE)</f>
        <v>1714.41</v>
      </c>
      <c r="O105" s="61">
        <v>524.18975366229711</v>
      </c>
      <c r="P105" s="66">
        <f>IF(12*(N105-0.3*O105)*Variables!$C$5*(G105/5)&lt;0,0,12*(N105-0.3*O105)*Variables!$C$5*(G105/5))</f>
        <v>143538719.67117211</v>
      </c>
    </row>
    <row r="106" spans="1:16" ht="15.75" customHeight="1" x14ac:dyDescent="0.35">
      <c r="A106" s="55">
        <v>3</v>
      </c>
      <c r="B106" s="55" t="s">
        <v>45</v>
      </c>
      <c r="C106" s="55">
        <v>2024</v>
      </c>
      <c r="D106" s="73">
        <f>VLOOKUP(B106,'Population, Households and Hous'!$B$2:$D$22,3,FALSE)*POWER(SUM(1,Variables!$C$6),'Cost Calculations'!C106-'Population, Households and Hous'!$C$3)</f>
        <v>1012545.1170473433</v>
      </c>
      <c r="E106" s="73" t="str">
        <f t="shared" si="5"/>
        <v>Large</v>
      </c>
      <c r="F106" s="56">
        <v>3.2836322428840261</v>
      </c>
      <c r="G106" s="56">
        <f t="shared" si="2"/>
        <v>308361.3030179108</v>
      </c>
      <c r="H106" s="74"/>
      <c r="I106" s="57">
        <v>0</v>
      </c>
      <c r="J106" s="58">
        <f t="shared" si="6"/>
        <v>0</v>
      </c>
      <c r="K106" s="58">
        <f t="shared" si="4"/>
        <v>4557.0635913976457</v>
      </c>
      <c r="L106" s="59">
        <f>550*VLOOKUP(B106,'Population, Households and Hous'!$L$3:$O$22,3,FALSE)*Variables!$C$5</f>
        <v>38540.810000000005</v>
      </c>
      <c r="M106" s="65">
        <f>(J106*Variables!$E$9)+('Cost Calculations'!K106*'Cost Calculations'!L106)</f>
        <v>175632922.03397432</v>
      </c>
      <c r="N106" s="64">
        <f>VLOOKUP(B106,'Population, Households and Hous'!$L$3:$O$22,4,FALSE)</f>
        <v>1566.3</v>
      </c>
      <c r="O106" s="61">
        <v>524.18975366229711</v>
      </c>
      <c r="P106" s="66">
        <f>IF(12*(N106-0.3*O106)*Variables!$C$5*(G106/5)&lt;0,0,12*(N106-0.3*O106)*Variables!$C$5*(G106/5))</f>
        <v>145990104.38092774</v>
      </c>
    </row>
    <row r="107" spans="1:16" ht="15.75" customHeight="1" x14ac:dyDescent="0.35">
      <c r="A107" s="55">
        <v>4</v>
      </c>
      <c r="B107" s="55" t="s">
        <v>46</v>
      </c>
      <c r="C107" s="55">
        <v>2024</v>
      </c>
      <c r="D107" s="73">
        <f>VLOOKUP(B107,'Population, Households and Hous'!$B$2:$D$22,3,FALSE)*POWER(SUM(1,Variables!$C$6),'Cost Calculations'!C107-'Population, Households and Hous'!$C$3)</f>
        <v>75298.836820475903</v>
      </c>
      <c r="E107" s="73" t="str">
        <f t="shared" si="5"/>
        <v>Small</v>
      </c>
      <c r="F107" s="56">
        <v>3.1216650512676596</v>
      </c>
      <c r="G107" s="56">
        <f t="shared" si="2"/>
        <v>24121.369712582782</v>
      </c>
      <c r="H107" s="74"/>
      <c r="I107" s="57">
        <v>0</v>
      </c>
      <c r="J107" s="58">
        <f t="shared" si="6"/>
        <v>0</v>
      </c>
      <c r="K107" s="58">
        <f t="shared" si="4"/>
        <v>356.47344402831078</v>
      </c>
      <c r="L107" s="59">
        <f>550*VLOOKUP(B107,'Population, Households and Hous'!$L$3:$O$22,3,FALSE)*Variables!$C$5</f>
        <v>38540.810000000005</v>
      </c>
      <c r="M107" s="65">
        <f>(J107*Variables!$E$9)+('Cost Calculations'!K107*'Cost Calculations'!L107)</f>
        <v>13738775.276340762</v>
      </c>
      <c r="N107" s="64">
        <f>VLOOKUP(B107,'Population, Households and Hous'!$L$3:$O$22,4,FALSE)</f>
        <v>1566.3</v>
      </c>
      <c r="O107" s="61">
        <v>524.18975366229711</v>
      </c>
      <c r="P107" s="66">
        <f>IF(12*(N107-0.3*O107)*Variables!$C$5*(G107/5)&lt;0,0,12*(N107-0.3*O107)*Variables!$C$5*(G107/5))</f>
        <v>11419984.439313283</v>
      </c>
    </row>
    <row r="108" spans="1:16" ht="15.75" customHeight="1" x14ac:dyDescent="0.35">
      <c r="A108" s="55">
        <v>5</v>
      </c>
      <c r="B108" s="55" t="s">
        <v>47</v>
      </c>
      <c r="C108" s="55">
        <v>2024</v>
      </c>
      <c r="D108" s="73">
        <f>VLOOKUP(B108,'Population, Households and Hous'!$B$2:$D$22,3,FALSE)*POWER(SUM(1,Variables!$C$6),'Cost Calculations'!C108-'Population, Households and Hous'!$C$3)</f>
        <v>755646.22739991802</v>
      </c>
      <c r="E108" s="73" t="str">
        <f t="shared" si="5"/>
        <v>Medium</v>
      </c>
      <c r="F108" s="56">
        <v>3.499256931524287</v>
      </c>
      <c r="G108" s="56">
        <f t="shared" si="2"/>
        <v>215944.76832850231</v>
      </c>
      <c r="H108" s="74"/>
      <c r="I108" s="57">
        <v>0</v>
      </c>
      <c r="J108" s="58">
        <f t="shared" si="6"/>
        <v>0</v>
      </c>
      <c r="K108" s="58">
        <f t="shared" si="4"/>
        <v>3191.3019950024441</v>
      </c>
      <c r="L108" s="63">
        <f>550*VLOOKUP(B108,'Population, Households and Hous'!$L$3:$O$22,3,FALSE)*Variables!$C$5</f>
        <v>30956.309999999998</v>
      </c>
      <c r="M108" s="65">
        <f>(J108*Variables!$E$9)+('Cost Calculations'!K108*'Cost Calculations'!L108)</f>
        <v>98790933.860914096</v>
      </c>
      <c r="N108" s="61">
        <f>VLOOKUP(B108,'Population, Households and Hous'!$L$3:$O$22,4,FALSE)</f>
        <v>1181.08</v>
      </c>
      <c r="O108" s="61">
        <v>474.2370659555292</v>
      </c>
      <c r="P108" s="66">
        <f>IF(12*(N108-0.3*O108)*Variables!$C$5*(G108/5)&lt;0,0,12*(N108-0.3*O108)*Variables!$C$5*(G108/5))</f>
        <v>75373315.239687666</v>
      </c>
    </row>
    <row r="109" spans="1:16" ht="15.75" customHeight="1" x14ac:dyDescent="0.35">
      <c r="A109" s="55">
        <v>6</v>
      </c>
      <c r="B109" s="55" t="s">
        <v>48</v>
      </c>
      <c r="C109" s="55">
        <v>2024</v>
      </c>
      <c r="D109" s="73">
        <f>VLOOKUP(B109,'Population, Households and Hous'!$B$2:$D$22,3,FALSE)*POWER(SUM(1,Variables!$C$6),'Cost Calculations'!C109-'Population, Households and Hous'!$C$3)</f>
        <v>140914.36207028484</v>
      </c>
      <c r="E109" s="73" t="str">
        <f t="shared" si="5"/>
        <v>Medium</v>
      </c>
      <c r="F109" s="56">
        <v>3.7482185273159367</v>
      </c>
      <c r="G109" s="56">
        <f t="shared" si="2"/>
        <v>37595.02308719237</v>
      </c>
      <c r="H109" s="74"/>
      <c r="I109" s="57">
        <v>0</v>
      </c>
      <c r="J109" s="58">
        <f t="shared" si="6"/>
        <v>0</v>
      </c>
      <c r="K109" s="58">
        <f t="shared" si="4"/>
        <v>555.59147419495002</v>
      </c>
      <c r="L109" s="59">
        <f>550*VLOOKUP(B109,'Population, Households and Hous'!$L$3:$O$22,3,FALSE)*Variables!$C$5</f>
        <v>38540.810000000005</v>
      </c>
      <c r="M109" s="65">
        <f>(J109*Variables!$E$9)+('Cost Calculations'!K109*'Cost Calculations'!L109)</f>
        <v>21412945.444567475</v>
      </c>
      <c r="N109" s="64">
        <f>VLOOKUP(B109,'Population, Households and Hous'!$L$3:$O$22,4,FALSE)</f>
        <v>1566.3</v>
      </c>
      <c r="O109" s="61">
        <v>474.2370659555292</v>
      </c>
      <c r="P109" s="66">
        <f>IF(12*(N109-0.3*O109)*Variables!$C$5*(G109/5)&lt;0,0,12*(N109-0.3*O109)*Variables!$C$5*(G109/5))</f>
        <v>17988229.939158954</v>
      </c>
    </row>
    <row r="110" spans="1:16" ht="15.75" customHeight="1" x14ac:dyDescent="0.35">
      <c r="A110" s="55">
        <v>7</v>
      </c>
      <c r="B110" s="55" t="s">
        <v>49</v>
      </c>
      <c r="C110" s="55">
        <v>2024</v>
      </c>
      <c r="D110" s="73">
        <f>VLOOKUP(B110,'Population, Households and Hous'!$B$2:$D$22,3,FALSE)*POWER(SUM(1,Variables!$C$6),'Cost Calculations'!C110-'Population, Households and Hous'!$C$3)</f>
        <v>59150.817796716437</v>
      </c>
      <c r="E110" s="73" t="str">
        <f t="shared" si="5"/>
        <v>Small</v>
      </c>
      <c r="F110" s="56">
        <v>3.862113298513461</v>
      </c>
      <c r="G110" s="56">
        <f t="shared" si="2"/>
        <v>15315.66094124783</v>
      </c>
      <c r="H110" s="74"/>
      <c r="I110" s="57">
        <v>0</v>
      </c>
      <c r="J110" s="58">
        <f t="shared" si="6"/>
        <v>0</v>
      </c>
      <c r="K110" s="58">
        <f t="shared" si="4"/>
        <v>226.33981686572827</v>
      </c>
      <c r="L110" s="59">
        <f>550*VLOOKUP(B110,'Population, Households and Hous'!$L$3:$O$22,3,FALSE)*Variables!$C$5</f>
        <v>38540.810000000005</v>
      </c>
      <c r="M110" s="65">
        <f>(J110*Variables!$E$9)+('Cost Calculations'!K110*'Cost Calculations'!L110)</f>
        <v>8723319.8772568293</v>
      </c>
      <c r="N110" s="64">
        <f>VLOOKUP(B110,'Population, Households and Hous'!$L$3:$O$22,4,FALSE)</f>
        <v>1566.3</v>
      </c>
      <c r="O110" s="61">
        <v>474.2370659555292</v>
      </c>
      <c r="P110" s="66">
        <f>IF(12*(N110-0.3*O110)*Variables!$C$5*(G110/5)&lt;0,0,12*(N110-0.3*O110)*Variables!$C$5*(G110/5))</f>
        <v>7328141.015963831</v>
      </c>
    </row>
    <row r="111" spans="1:16" ht="15.75" customHeight="1" x14ac:dyDescent="0.35">
      <c r="A111" s="55">
        <v>8</v>
      </c>
      <c r="B111" s="55" t="s">
        <v>50</v>
      </c>
      <c r="C111" s="55">
        <v>2024</v>
      </c>
      <c r="D111" s="73">
        <f>VLOOKUP(B111,'Population, Households and Hous'!$B$2:$D$22,3,FALSE)*POWER(SUM(1,Variables!$C$6),'Cost Calculations'!C111-'Population, Households and Hous'!$C$3)</f>
        <v>62160.188734285111</v>
      </c>
      <c r="E111" s="73" t="str">
        <f t="shared" si="5"/>
        <v>Small</v>
      </c>
      <c r="F111" s="56">
        <v>3.8002825488883709</v>
      </c>
      <c r="G111" s="56">
        <f t="shared" si="2"/>
        <v>16356.728199714447</v>
      </c>
      <c r="H111" s="74"/>
      <c r="I111" s="57">
        <v>0</v>
      </c>
      <c r="J111" s="58">
        <f t="shared" si="6"/>
        <v>0</v>
      </c>
      <c r="K111" s="58">
        <f t="shared" si="4"/>
        <v>241.72504728641562</v>
      </c>
      <c r="L111" s="59">
        <f>550*VLOOKUP(B111,'Population, Households and Hous'!$L$3:$O$22,3,FALSE)*Variables!$C$5</f>
        <v>38540.810000000005</v>
      </c>
      <c r="M111" s="65">
        <f>(J111*Variables!$E$9)+('Cost Calculations'!K111*'Cost Calculations'!L111)</f>
        <v>9316279.1197067611</v>
      </c>
      <c r="N111" s="64">
        <f>VLOOKUP(B111,'Population, Households and Hous'!$L$3:$O$22,4,FALSE)</f>
        <v>1566.3</v>
      </c>
      <c r="O111" s="61">
        <v>474.2370659555292</v>
      </c>
      <c r="P111" s="66">
        <f>IF(12*(N111-0.3*O111)*Variables!$C$5*(G111/5)&lt;0,0,12*(N111-0.3*O111)*Variables!$C$5*(G111/5))</f>
        <v>7826264.3229769645</v>
      </c>
    </row>
    <row r="112" spans="1:16" ht="15.75" customHeight="1" x14ac:dyDescent="0.35">
      <c r="A112" s="55">
        <v>9</v>
      </c>
      <c r="B112" s="55" t="s">
        <v>51</v>
      </c>
      <c r="C112" s="55">
        <v>2024</v>
      </c>
      <c r="D112" s="73">
        <f>VLOOKUP(B112,'Population, Households and Hous'!$B$2:$D$22,3,FALSE)*POWER(SUM(1,Variables!$C$6),'Cost Calculations'!C112-'Population, Households and Hous'!$C$3)</f>
        <v>179474.24371809076</v>
      </c>
      <c r="E112" s="73" t="str">
        <f t="shared" si="5"/>
        <v>Medium</v>
      </c>
      <c r="F112" s="56">
        <v>3.6804514106582928</v>
      </c>
      <c r="G112" s="56">
        <f t="shared" si="2"/>
        <v>48764.193217806845</v>
      </c>
      <c r="H112" s="74"/>
      <c r="I112" s="57">
        <v>0</v>
      </c>
      <c r="J112" s="58">
        <f t="shared" si="6"/>
        <v>0</v>
      </c>
      <c r="K112" s="58">
        <f t="shared" si="4"/>
        <v>720.65310174097476</v>
      </c>
      <c r="L112" s="59">
        <f>550*VLOOKUP(B112,'Population, Households and Hous'!$L$3:$O$22,3,FALSE)*Variables!$C$5</f>
        <v>38540.810000000005</v>
      </c>
      <c r="M112" s="65">
        <f>(J112*Variables!$E$9)+('Cost Calculations'!K112*'Cost Calculations'!L112)</f>
        <v>27774554.270109583</v>
      </c>
      <c r="N112" s="64">
        <f>VLOOKUP(B112,'Population, Households and Hous'!$L$3:$O$22,4,FALSE)</f>
        <v>1566.3</v>
      </c>
      <c r="O112" s="61">
        <v>474.2370659555292</v>
      </c>
      <c r="P112" s="66">
        <f>IF(12*(N112-0.3*O112)*Variables!$C$5*(G112/5)&lt;0,0,12*(N112-0.3*O112)*Variables!$C$5*(G112/5))</f>
        <v>23332384.139386725</v>
      </c>
    </row>
    <row r="113" spans="1:16" ht="15.75" customHeight="1" x14ac:dyDescent="0.35">
      <c r="A113" s="55">
        <v>10</v>
      </c>
      <c r="B113" s="55" t="s">
        <v>52</v>
      </c>
      <c r="C113" s="55">
        <v>2024</v>
      </c>
      <c r="D113" s="73">
        <f>VLOOKUP(B113,'Population, Households and Hous'!$B$2:$D$22,3,FALSE)*POWER(SUM(1,Variables!$C$6),'Cost Calculations'!C113-'Population, Households and Hous'!$C$3)</f>
        <v>316770.665201533</v>
      </c>
      <c r="E113" s="73" t="str">
        <f t="shared" si="5"/>
        <v>Medium</v>
      </c>
      <c r="F113" s="56">
        <v>3.4135915669485275</v>
      </c>
      <c r="G113" s="56">
        <f t="shared" si="2"/>
        <v>92796.885329986952</v>
      </c>
      <c r="H113" s="74"/>
      <c r="I113" s="57">
        <v>0</v>
      </c>
      <c r="J113" s="58">
        <f t="shared" si="6"/>
        <v>0</v>
      </c>
      <c r="K113" s="58">
        <f t="shared" si="4"/>
        <v>1371.3825418224455</v>
      </c>
      <c r="L113" s="59">
        <f>550*VLOOKUP(B113,'Population, Households and Hous'!$L$3:$O$22,3,FALSE)*Variables!$C$5</f>
        <v>38540.810000000005</v>
      </c>
      <c r="M113" s="65">
        <f>(J113*Variables!$E$9)+('Cost Calculations'!K113*'Cost Calculations'!L113)</f>
        <v>52854193.981695935</v>
      </c>
      <c r="N113" s="64">
        <f>VLOOKUP(B113,'Population, Households and Hous'!$L$3:$O$22,4,FALSE)</f>
        <v>1566.3</v>
      </c>
      <c r="O113" s="61">
        <v>490.99634448579741</v>
      </c>
      <c r="P113" s="66">
        <f>IF(12*(N113-0.3*O113)*Variables!$C$5*(G113/5)&lt;0,0,12*(N113-0.3*O113)*Variables!$C$5*(G113/5))</f>
        <v>44244104.368581988</v>
      </c>
    </row>
    <row r="114" spans="1:16" ht="15.75" customHeight="1" x14ac:dyDescent="0.35">
      <c r="A114" s="55">
        <v>11</v>
      </c>
      <c r="B114" s="55" t="s">
        <v>53</v>
      </c>
      <c r="C114" s="55">
        <v>2024</v>
      </c>
      <c r="D114" s="73">
        <f>VLOOKUP(B114,'Population, Households and Hous'!$B$2:$D$22,3,FALSE)*POWER(SUM(1,Variables!$C$6),'Cost Calculations'!C114-'Population, Households and Hous'!$C$3)</f>
        <v>210455.10177700201</v>
      </c>
      <c r="E114" s="73" t="str">
        <f t="shared" si="5"/>
        <v>Medium</v>
      </c>
      <c r="F114" s="56">
        <v>3.70474528057925</v>
      </c>
      <c r="G114" s="56">
        <f t="shared" si="2"/>
        <v>56806.901915830662</v>
      </c>
      <c r="H114" s="74"/>
      <c r="I114" s="57">
        <v>0</v>
      </c>
      <c r="J114" s="58">
        <f t="shared" si="6"/>
        <v>0</v>
      </c>
      <c r="K114" s="58">
        <f t="shared" si="4"/>
        <v>839.51086575118006</v>
      </c>
      <c r="L114" s="59">
        <f>550*VLOOKUP(B114,'Population, Households and Hous'!$L$3:$O$22,3,FALSE)*Variables!$C$5</f>
        <v>38540.810000000005</v>
      </c>
      <c r="M114" s="65">
        <f>(J114*Variables!$E$9)+('Cost Calculations'!K114*'Cost Calculations'!L114)</f>
        <v>32355428.76985174</v>
      </c>
      <c r="N114" s="64">
        <f>VLOOKUP(B114,'Population, Households and Hous'!$L$3:$O$22,4,FALSE)</f>
        <v>1566.3</v>
      </c>
      <c r="O114" s="61">
        <v>447.91952147552081</v>
      </c>
      <c r="P114" s="66">
        <f>IF(12*(N114-0.3*O114)*Variables!$C$5*(G114/5)&lt;0,0,12*(N114-0.3*O114)*Variables!$C$5*(G114/5))</f>
        <v>27331306.589654543</v>
      </c>
    </row>
    <row r="115" spans="1:16" ht="15.75" customHeight="1" x14ac:dyDescent="0.35">
      <c r="A115" s="55">
        <v>12</v>
      </c>
      <c r="B115" s="55" t="s">
        <v>54</v>
      </c>
      <c r="C115" s="55">
        <v>2024</v>
      </c>
      <c r="D115" s="73">
        <f>VLOOKUP(B115,'Population, Households and Hous'!$B$2:$D$22,3,FALSE)*POWER(SUM(1,Variables!$C$6),'Cost Calculations'!C115-'Population, Households and Hous'!$C$3)</f>
        <v>214686.39448580437</v>
      </c>
      <c r="E115" s="73" t="str">
        <f t="shared" si="5"/>
        <v>Medium</v>
      </c>
      <c r="F115" s="56">
        <v>3.6205289672544043</v>
      </c>
      <c r="G115" s="56">
        <f t="shared" si="2"/>
        <v>59296.969152165038</v>
      </c>
      <c r="H115" s="74"/>
      <c r="I115" s="57">
        <v>0</v>
      </c>
      <c r="J115" s="58">
        <f t="shared" si="6"/>
        <v>0</v>
      </c>
      <c r="K115" s="58">
        <f t="shared" si="4"/>
        <v>876.30988894823463</v>
      </c>
      <c r="L115" s="59">
        <f>550*VLOOKUP(B115,'Population, Households and Hous'!$L$3:$O$22,3,FALSE)*Variables!$C$5</f>
        <v>38540.810000000005</v>
      </c>
      <c r="M115" s="65">
        <f>(J115*Variables!$E$9)+('Cost Calculations'!K115*'Cost Calculations'!L115)</f>
        <v>33773692.931075014</v>
      </c>
      <c r="N115" s="64">
        <f>VLOOKUP(B115,'Population, Households and Hous'!$L$3:$O$22,4,FALSE)</f>
        <v>1566.3</v>
      </c>
      <c r="O115" s="61">
        <v>607.11381923777901</v>
      </c>
      <c r="P115" s="66">
        <f>IF(12*(N115-0.3*O115)*Variables!$C$5*(G115/5)&lt;0,0,12*(N115-0.3*O115)*Variables!$C$5*(G115/5))</f>
        <v>27577818.226451609</v>
      </c>
    </row>
    <row r="116" spans="1:16" ht="15.75" customHeight="1" x14ac:dyDescent="0.35">
      <c r="A116" s="55">
        <v>13</v>
      </c>
      <c r="B116" s="55" t="s">
        <v>55</v>
      </c>
      <c r="C116" s="55">
        <v>2024</v>
      </c>
      <c r="D116" s="73">
        <f>VLOOKUP(B116,'Population, Households and Hous'!$B$2:$D$22,3,FALSE)*POWER(SUM(1,Variables!$C$6),'Cost Calculations'!C116-'Population, Households and Hous'!$C$3)</f>
        <v>74029.090322383752</v>
      </c>
      <c r="E116" s="73" t="str">
        <f t="shared" si="5"/>
        <v>Small</v>
      </c>
      <c r="F116" s="56">
        <v>3.8978924903294598</v>
      </c>
      <c r="G116" s="56">
        <f t="shared" si="2"/>
        <v>18992.081106918016</v>
      </c>
      <c r="H116" s="74"/>
      <c r="I116" s="57">
        <v>0</v>
      </c>
      <c r="J116" s="58">
        <f t="shared" si="6"/>
        <v>0</v>
      </c>
      <c r="K116" s="58">
        <f t="shared" si="4"/>
        <v>280.67114936331649</v>
      </c>
      <c r="L116" s="59">
        <f>550*VLOOKUP(B116,'Population, Households and Hous'!$L$3:$O$22,3,FALSE)*Variables!$C$5</f>
        <v>38540.810000000005</v>
      </c>
      <c r="M116" s="65">
        <f>(J116*Variables!$E$9)+('Cost Calculations'!K116*'Cost Calculations'!L116)</f>
        <v>10817293.440093203</v>
      </c>
      <c r="N116" s="64">
        <f>VLOOKUP(B116,'Population, Households and Hous'!$L$3:$O$22,4,FALSE)</f>
        <v>1566.3</v>
      </c>
      <c r="O116" s="64">
        <v>537.70000000000005</v>
      </c>
      <c r="P116" s="66">
        <f>IF(12*(N116-0.3*O116)*Variables!$C$5*(G116/5)&lt;0,0,12*(N116-0.3*O116)*Variables!$C$5*(G116/5))</f>
        <v>8965717.8355613388</v>
      </c>
    </row>
    <row r="117" spans="1:16" ht="15.75" customHeight="1" x14ac:dyDescent="0.35">
      <c r="A117" s="55">
        <v>14</v>
      </c>
      <c r="B117" s="55" t="s">
        <v>56</v>
      </c>
      <c r="C117" s="55">
        <v>2024</v>
      </c>
      <c r="D117" s="73">
        <f>VLOOKUP(B117,'Population, Households and Hous'!$B$2:$D$22,3,FALSE)*POWER(SUM(1,Variables!$C$6),'Cost Calculations'!C117-'Population, Households and Hous'!$C$3)</f>
        <v>1724554.8680434297</v>
      </c>
      <c r="E117" s="73" t="str">
        <f t="shared" si="5"/>
        <v>Large</v>
      </c>
      <c r="F117" s="56">
        <v>3.9042714396748277</v>
      </c>
      <c r="G117" s="56">
        <f t="shared" si="2"/>
        <v>441709.77727590105</v>
      </c>
      <c r="H117" s="74"/>
      <c r="I117" s="57">
        <v>0</v>
      </c>
      <c r="J117" s="58">
        <f t="shared" si="6"/>
        <v>0</v>
      </c>
      <c r="K117" s="58">
        <f t="shared" si="4"/>
        <v>6527.7306986584999</v>
      </c>
      <c r="L117" s="63">
        <f>550*VLOOKUP(B117,'Population, Households and Hous'!$L$3:$O$22,3,FALSE)*Variables!$C$5</f>
        <v>40860.820000000007</v>
      </c>
      <c r="M117" s="65">
        <f>(J117*Variables!$E$9)+('Cost Calculations'!K117*'Cost Calculations'!L117)</f>
        <v>266728429.08635926</v>
      </c>
      <c r="N117" s="61">
        <f>VLOOKUP(B117,'Population, Households and Hous'!$L$3:$O$22,4,FALSE)</f>
        <v>1944.84</v>
      </c>
      <c r="O117" s="61">
        <v>655.73597732227154</v>
      </c>
      <c r="P117" s="66">
        <f>IF(12*(N117-0.3*O117)*Variables!$C$5*(G117/5)&lt;0,0,12*(N117-0.3*O117)*Variables!$C$5*(G117/5))</f>
        <v>259446212.08424309</v>
      </c>
    </row>
    <row r="118" spans="1:16" ht="15.75" customHeight="1" x14ac:dyDescent="0.35">
      <c r="A118" s="55">
        <v>15</v>
      </c>
      <c r="B118" s="55" t="s">
        <v>57</v>
      </c>
      <c r="C118" s="55">
        <v>2024</v>
      </c>
      <c r="D118" s="73">
        <f>VLOOKUP(B118,'Population, Households and Hous'!$B$2:$D$22,3,FALSE)*POWER(SUM(1,Variables!$C$6),'Cost Calculations'!C118-'Population, Households and Hous'!$C$3)</f>
        <v>89128.552209771457</v>
      </c>
      <c r="E118" s="73" t="str">
        <f t="shared" si="5"/>
        <v>Small</v>
      </c>
      <c r="F118" s="56">
        <v>4.104939651318781</v>
      </c>
      <c r="G118" s="56">
        <f t="shared" si="2"/>
        <v>21712.512187880133</v>
      </c>
      <c r="H118" s="74"/>
      <c r="I118" s="57">
        <v>0</v>
      </c>
      <c r="J118" s="58">
        <f t="shared" si="6"/>
        <v>0</v>
      </c>
      <c r="K118" s="58">
        <f t="shared" si="4"/>
        <v>320.87456435290312</v>
      </c>
      <c r="L118" s="59">
        <f>550*VLOOKUP(B118,'Population, Households and Hous'!$L$3:$O$22,3,FALSE)*Variables!$C$5</f>
        <v>38540.810000000005</v>
      </c>
      <c r="M118" s="65">
        <f>(J118*Variables!$E$9)+('Cost Calculations'!K118*'Cost Calculations'!L118)</f>
        <v>12366765.618558014</v>
      </c>
      <c r="N118" s="64">
        <f>VLOOKUP(B118,'Population, Households and Hous'!$L$3:$O$22,4,FALSE)</f>
        <v>1566.3</v>
      </c>
      <c r="O118" s="61">
        <v>655.73597732227154</v>
      </c>
      <c r="P118" s="66">
        <f>IF(12*(N118-0.3*O118)*Variables!$C$5*(G118/5)&lt;0,0,12*(N118-0.3*O118)*Variables!$C$5*(G118/5))</f>
        <v>9991633.753914712</v>
      </c>
    </row>
    <row r="119" spans="1:16" ht="15.75" customHeight="1" x14ac:dyDescent="0.35">
      <c r="A119" s="55">
        <v>16</v>
      </c>
      <c r="B119" s="55" t="s">
        <v>58</v>
      </c>
      <c r="C119" s="55">
        <v>2024</v>
      </c>
      <c r="D119" s="73">
        <f>VLOOKUP(B119,'Population, Households and Hous'!$B$2:$D$22,3,FALSE)*POWER(SUM(1,Variables!$C$6),'Cost Calculations'!C119-'Population, Households and Hous'!$C$3)</f>
        <v>93160.176683939746</v>
      </c>
      <c r="E119" s="73" t="str">
        <f t="shared" si="5"/>
        <v>Small</v>
      </c>
      <c r="F119" s="56">
        <v>4.0784355517664235</v>
      </c>
      <c r="G119" s="56">
        <f t="shared" si="2"/>
        <v>22842.135299549078</v>
      </c>
      <c r="H119" s="74"/>
      <c r="I119" s="57">
        <v>0</v>
      </c>
      <c r="J119" s="58">
        <f t="shared" si="6"/>
        <v>0</v>
      </c>
      <c r="K119" s="58">
        <f t="shared" si="4"/>
        <v>337.56850196377241</v>
      </c>
      <c r="L119" s="59">
        <f>550*VLOOKUP(B119,'Population, Households and Hous'!$L$3:$O$22,3,FALSE)*Variables!$C$5</f>
        <v>38540.810000000005</v>
      </c>
      <c r="M119" s="65">
        <f>(J119*Variables!$E$9)+('Cost Calculations'!K119*'Cost Calculations'!L119)</f>
        <v>13010163.496170381</v>
      </c>
      <c r="N119" s="64">
        <f>VLOOKUP(B119,'Population, Households and Hous'!$L$3:$O$22,4,FALSE)</f>
        <v>1566.3</v>
      </c>
      <c r="O119" s="61">
        <v>655.73597732227154</v>
      </c>
      <c r="P119" s="66">
        <f>IF(12*(N119-0.3*O119)*Variables!$C$5*(G119/5)&lt;0,0,12*(N119-0.3*O119)*Variables!$C$5*(G119/5))</f>
        <v>10511462.151204171</v>
      </c>
    </row>
    <row r="120" spans="1:16" ht="15.75" customHeight="1" x14ac:dyDescent="0.35">
      <c r="A120" s="55">
        <v>17</v>
      </c>
      <c r="B120" s="55" t="s">
        <v>59</v>
      </c>
      <c r="C120" s="55">
        <v>2024</v>
      </c>
      <c r="D120" s="73">
        <f>VLOOKUP(B120,'Population, Households and Hous'!$B$2:$D$22,3,FALSE)*POWER(SUM(1,Variables!$C$6),'Cost Calculations'!C120-'Population, Households and Hous'!$C$3)</f>
        <v>128287.43856147959</v>
      </c>
      <c r="E120" s="73" t="str">
        <f t="shared" si="5"/>
        <v>Medium</v>
      </c>
      <c r="F120" s="56">
        <v>4.0613743798101138</v>
      </c>
      <c r="G120" s="56">
        <f t="shared" si="2"/>
        <v>31587.19846149164</v>
      </c>
      <c r="H120" s="74"/>
      <c r="I120" s="57">
        <v>0</v>
      </c>
      <c r="J120" s="58">
        <f t="shared" si="6"/>
        <v>0</v>
      </c>
      <c r="K120" s="58">
        <f t="shared" si="4"/>
        <v>466.80588859346506</v>
      </c>
      <c r="L120" s="59">
        <f>550*VLOOKUP(B120,'Population, Households and Hous'!$L$3:$O$22,3,FALSE)*Variables!$C$5</f>
        <v>38540.810000000005</v>
      </c>
      <c r="M120" s="65">
        <f>(J120*Variables!$E$9)+('Cost Calculations'!K120*'Cost Calculations'!L120)</f>
        <v>17991077.059161905</v>
      </c>
      <c r="N120" s="64">
        <f>VLOOKUP(B120,'Population, Households and Hous'!$L$3:$O$22,4,FALSE)</f>
        <v>1566.3</v>
      </c>
      <c r="O120" s="61">
        <v>655.73597732227154</v>
      </c>
      <c r="P120" s="66">
        <f>IF(12*(N120-0.3*O120)*Variables!$C$5*(G120/5)&lt;0,0,12*(N120-0.3*O120)*Variables!$C$5*(G120/5))</f>
        <v>14535753.191913651</v>
      </c>
    </row>
    <row r="121" spans="1:16" ht="15.75" customHeight="1" x14ac:dyDescent="0.35">
      <c r="A121" s="55">
        <v>18</v>
      </c>
      <c r="B121" s="55" t="s">
        <v>60</v>
      </c>
      <c r="C121" s="55">
        <v>2024</v>
      </c>
      <c r="D121" s="73">
        <f>VLOOKUP(B121,'Population, Households and Hous'!$B$2:$D$22,3,FALSE)*POWER(SUM(1,Variables!$C$6),'Cost Calculations'!C121-'Population, Households and Hous'!$C$3)</f>
        <v>121508.2835292927</v>
      </c>
      <c r="E121" s="73" t="str">
        <f t="shared" si="5"/>
        <v>Medium</v>
      </c>
      <c r="F121" s="56">
        <v>4.1813012995896246</v>
      </c>
      <c r="G121" s="56">
        <f t="shared" si="2"/>
        <v>29059.920542252763</v>
      </c>
      <c r="H121" s="74"/>
      <c r="I121" s="57">
        <v>0</v>
      </c>
      <c r="J121" s="58">
        <f t="shared" si="6"/>
        <v>0</v>
      </c>
      <c r="K121" s="58">
        <f t="shared" si="4"/>
        <v>429.45695382639087</v>
      </c>
      <c r="L121" s="59">
        <f>550*VLOOKUP(B121,'Population, Households and Hous'!$L$3:$O$22,3,FALSE)*Variables!$C$5</f>
        <v>38540.810000000005</v>
      </c>
      <c r="M121" s="65">
        <f>(J121*Variables!$E$9)+('Cost Calculations'!K121*'Cost Calculations'!L121)</f>
        <v>16551618.860601706</v>
      </c>
      <c r="N121" s="64">
        <f>VLOOKUP(B121,'Population, Households and Hous'!$L$3:$O$22,4,FALSE)</f>
        <v>1566.3</v>
      </c>
      <c r="O121" s="61">
        <v>508.1437756387196</v>
      </c>
      <c r="P121" s="66">
        <f>IF(12*(N121-0.3*O121)*Variables!$C$5*(G121/5)&lt;0,0,12*(N121-0.3*O121)*Variables!$C$5*(G121/5))</f>
        <v>13805086.922625618</v>
      </c>
    </row>
    <row r="122" spans="1:16" ht="15.75" customHeight="1" x14ac:dyDescent="0.35">
      <c r="A122" s="55">
        <v>19</v>
      </c>
      <c r="B122" s="55" t="s">
        <v>61</v>
      </c>
      <c r="C122" s="55">
        <v>2024</v>
      </c>
      <c r="D122" s="73">
        <f>VLOOKUP(B122,'Population, Households and Hous'!$B$2:$D$22,3,FALSE)*POWER(SUM(1,Variables!$C$6),'Cost Calculations'!C122-'Population, Households and Hous'!$C$3)</f>
        <v>94182.430220539361</v>
      </c>
      <c r="E122" s="73" t="str">
        <f t="shared" si="5"/>
        <v>Small</v>
      </c>
      <c r="F122" s="56">
        <v>4.4990268357417103</v>
      </c>
      <c r="G122" s="56">
        <f t="shared" si="2"/>
        <v>20933.956088530962</v>
      </c>
      <c r="H122" s="74"/>
      <c r="I122" s="57">
        <v>0</v>
      </c>
      <c r="J122" s="58">
        <f t="shared" si="6"/>
        <v>0</v>
      </c>
      <c r="K122" s="58">
        <f t="shared" si="4"/>
        <v>309.36880919010758</v>
      </c>
      <c r="L122" s="59">
        <f>550*VLOOKUP(B122,'Population, Households and Hous'!$L$3:$O$22,3,FALSE)*Variables!$C$5</f>
        <v>38540.810000000005</v>
      </c>
      <c r="M122" s="65">
        <f>(J122*Variables!$E$9)+('Cost Calculations'!K122*'Cost Calculations'!L122)</f>
        <v>11923324.494922191</v>
      </c>
      <c r="N122" s="64">
        <f>VLOOKUP(B122,'Population, Households and Hous'!$L$3:$O$22,4,FALSE)</f>
        <v>1566.3</v>
      </c>
      <c r="O122" s="64">
        <v>537.70000000000005</v>
      </c>
      <c r="P122" s="66">
        <f>IF(12*(N122-0.3*O122)*Variables!$C$5*(G122/5)&lt;0,0,12*(N122-0.3*O122)*Variables!$C$5*(G122/5))</f>
        <v>9882431.6521812398</v>
      </c>
    </row>
    <row r="123" spans="1:16" ht="15.75" customHeight="1" x14ac:dyDescent="0.35">
      <c r="A123" s="55">
        <v>20</v>
      </c>
      <c r="B123" s="55" t="s">
        <v>62</v>
      </c>
      <c r="C123" s="55">
        <v>2024</v>
      </c>
      <c r="D123" s="73">
        <f>VLOOKUP(B123,'Population, Households and Hous'!$B$2:$D$22,3,FALSE)*POWER(SUM(1,Variables!$C$6),'Cost Calculations'!C123-'Population, Households and Hous'!$C$3)</f>
        <v>52750.67372488285</v>
      </c>
      <c r="E123" s="73" t="str">
        <f t="shared" si="5"/>
        <v>Small</v>
      </c>
      <c r="F123" s="56">
        <v>3.5639434677697377</v>
      </c>
      <c r="G123" s="56">
        <f t="shared" si="2"/>
        <v>14801.20944732421</v>
      </c>
      <c r="H123" s="74"/>
      <c r="I123" s="57">
        <v>0</v>
      </c>
      <c r="J123" s="58">
        <f t="shared" si="6"/>
        <v>0</v>
      </c>
      <c r="K123" s="58">
        <f t="shared" si="4"/>
        <v>218.73708542843423</v>
      </c>
      <c r="L123" s="59">
        <f>550*VLOOKUP(B123,'Population, Households and Hous'!$L$3:$O$22,3,FALSE)*Variables!$C$5</f>
        <v>38540.810000000005</v>
      </c>
      <c r="M123" s="65">
        <f>(J123*Variables!$E$9)+('Cost Calculations'!K123*'Cost Calculations'!L123)</f>
        <v>8430304.4494510535</v>
      </c>
      <c r="N123" s="64">
        <f>VLOOKUP(B123,'Population, Households and Hous'!$L$3:$O$22,4,FALSE)</f>
        <v>1566.3</v>
      </c>
      <c r="O123" s="61">
        <v>588.79301505756246</v>
      </c>
      <c r="P123" s="66">
        <f>IF(12*(N123-0.3*O123)*Variables!$C$5*(G123/5)&lt;0,0,12*(N123-0.3*O123)*Variables!$C$5*(G123/5))</f>
        <v>6911076.3913791133</v>
      </c>
    </row>
    <row r="124" spans="1:16" ht="15.75" customHeight="1" x14ac:dyDescent="0.35">
      <c r="A124" s="55">
        <v>1</v>
      </c>
      <c r="B124" s="55" t="s">
        <v>30</v>
      </c>
      <c r="C124" s="55">
        <v>2025</v>
      </c>
      <c r="D124" s="73">
        <f>VLOOKUP(B124,'Population, Households and Hous'!$B$2:$D$22,3,FALSE)*POWER(SUM(1,Variables!$C$6),'Cost Calculations'!C124-'Population, Households and Hous'!$C$3)</f>
        <v>289793.89653030125</v>
      </c>
      <c r="E124" s="73" t="str">
        <f t="shared" si="5"/>
        <v>Medium</v>
      </c>
      <c r="F124" s="56">
        <v>3.6769491146556486</v>
      </c>
      <c r="G124" s="56">
        <f t="shared" si="2"/>
        <v>78813.68153158162</v>
      </c>
      <c r="H124" s="74"/>
      <c r="I124" s="57">
        <v>0</v>
      </c>
      <c r="J124" s="58">
        <f t="shared" si="6"/>
        <v>0</v>
      </c>
      <c r="K124" s="58">
        <f t="shared" si="4"/>
        <v>1164.7342098263241</v>
      </c>
      <c r="L124" s="59">
        <f>550*VLOOKUP(B124,'Population, Households and Hous'!$L$3:$O$22,3,FALSE)*Variables!$C$5</f>
        <v>38540.810000000005</v>
      </c>
      <c r="M124" s="65">
        <f>(J124*Variables!$E$9)+('Cost Calculations'!K124*'Cost Calculations'!L124)</f>
        <v>44889799.8814165</v>
      </c>
      <c r="N124" s="61">
        <f>VLOOKUP(B124,'Population, Households and Hous'!$L$3:$O$22,4,FALSE)</f>
        <v>1075</v>
      </c>
      <c r="O124" s="61">
        <v>468.8029792149182</v>
      </c>
      <c r="P124" s="66">
        <f>IF(12*(N124-0.3*O124)*Variables!$C$5*(G124/5)&lt;0,0,12*(N124-0.3*O124)*Variables!$C$5*(G124/5))</f>
        <v>24743134.427753244</v>
      </c>
    </row>
    <row r="125" spans="1:16" ht="15.75" customHeight="1" x14ac:dyDescent="0.35">
      <c r="A125" s="55">
        <v>2</v>
      </c>
      <c r="B125" s="55" t="s">
        <v>44</v>
      </c>
      <c r="C125" s="55">
        <v>2025</v>
      </c>
      <c r="D125" s="73">
        <f>VLOOKUP(B125,'Population, Households and Hous'!$B$2:$D$22,3,FALSE)*POWER(SUM(1,Variables!$C$6),'Cost Calculations'!C125-'Population, Households and Hous'!$C$3)</f>
        <v>920898.20439256809</v>
      </c>
      <c r="E125" s="73" t="str">
        <f t="shared" si="5"/>
        <v>Medium</v>
      </c>
      <c r="F125" s="56">
        <v>3.3070982737810106</v>
      </c>
      <c r="G125" s="56">
        <f t="shared" si="2"/>
        <v>278461.09433564055</v>
      </c>
      <c r="H125" s="74"/>
      <c r="I125" s="57">
        <v>0</v>
      </c>
      <c r="J125" s="58">
        <f t="shared" si="6"/>
        <v>0</v>
      </c>
      <c r="K125" s="58">
        <f t="shared" si="4"/>
        <v>4115.1885862409945</v>
      </c>
      <c r="L125" s="63">
        <f>550*VLOOKUP(B125,'Population, Households and Hous'!$L$3:$O$22,3,FALSE)*Variables!$C$5</f>
        <v>44525.250000000007</v>
      </c>
      <c r="M125" s="65">
        <f>(J125*Variables!$E$9)+('Cost Calculations'!K125*'Cost Calculations'!L125)</f>
        <v>183229800.59952688</v>
      </c>
      <c r="N125" s="61">
        <f>VLOOKUP(B125,'Population, Households and Hous'!$L$3:$O$22,4,FALSE)</f>
        <v>1714.41</v>
      </c>
      <c r="O125" s="61">
        <v>524.18975366229711</v>
      </c>
      <c r="P125" s="66">
        <f>IF(12*(N125-0.3*O125)*Variables!$C$5*(G125/5)&lt;0,0,12*(N125-0.3*O125)*Variables!$C$5*(G125/5))</f>
        <v>145691800.46623966</v>
      </c>
    </row>
    <row r="126" spans="1:16" ht="15.75" customHeight="1" x14ac:dyDescent="0.35">
      <c r="A126" s="55">
        <v>3</v>
      </c>
      <c r="B126" s="55" t="s">
        <v>45</v>
      </c>
      <c r="C126" s="55">
        <v>2025</v>
      </c>
      <c r="D126" s="73">
        <f>VLOOKUP(B126,'Population, Households and Hous'!$B$2:$D$22,3,FALSE)*POWER(SUM(1,Variables!$C$6),'Cost Calculations'!C126-'Population, Households and Hous'!$C$3)</f>
        <v>1027733.2938030533</v>
      </c>
      <c r="E126" s="73" t="str">
        <f t="shared" si="5"/>
        <v>Large</v>
      </c>
      <c r="F126" s="56">
        <v>3.2836322428840261</v>
      </c>
      <c r="G126" s="56">
        <f t="shared" si="2"/>
        <v>312986.72256317944</v>
      </c>
      <c r="H126" s="74"/>
      <c r="I126" s="57">
        <v>0</v>
      </c>
      <c r="J126" s="58">
        <f t="shared" si="6"/>
        <v>0</v>
      </c>
      <c r="K126" s="58">
        <f t="shared" si="4"/>
        <v>4625.419545268629</v>
      </c>
      <c r="L126" s="59">
        <f>550*VLOOKUP(B126,'Population, Households and Hous'!$L$3:$O$22,3,FALSE)*Variables!$C$5</f>
        <v>38540.810000000005</v>
      </c>
      <c r="M126" s="65">
        <f>(J126*Variables!$E$9)+('Cost Calculations'!K126*'Cost Calculations'!L126)</f>
        <v>178267415.86448464</v>
      </c>
      <c r="N126" s="64">
        <f>VLOOKUP(B126,'Population, Households and Hous'!$L$3:$O$22,4,FALSE)</f>
        <v>1566.3</v>
      </c>
      <c r="O126" s="61">
        <v>524.18975366229711</v>
      </c>
      <c r="P126" s="66">
        <f>IF(12*(N126-0.3*O126)*Variables!$C$5*(G126/5)&lt;0,0,12*(N126-0.3*O126)*Variables!$C$5*(G126/5))</f>
        <v>148179955.94664165</v>
      </c>
    </row>
    <row r="127" spans="1:16" ht="15.75" customHeight="1" x14ac:dyDescent="0.35">
      <c r="A127" s="55">
        <v>4</v>
      </c>
      <c r="B127" s="55" t="s">
        <v>46</v>
      </c>
      <c r="C127" s="55">
        <v>2025</v>
      </c>
      <c r="D127" s="73">
        <f>VLOOKUP(B127,'Population, Households and Hous'!$B$2:$D$22,3,FALSE)*POWER(SUM(1,Variables!$C$6),'Cost Calculations'!C127-'Population, Households and Hous'!$C$3)</f>
        <v>76428.319372783037</v>
      </c>
      <c r="E127" s="73" t="str">
        <f t="shared" si="5"/>
        <v>Small</v>
      </c>
      <c r="F127" s="56">
        <v>3.1216650512676596</v>
      </c>
      <c r="G127" s="56">
        <f t="shared" si="2"/>
        <v>24483.190258271523</v>
      </c>
      <c r="H127" s="74"/>
      <c r="I127" s="57">
        <v>0</v>
      </c>
      <c r="J127" s="58">
        <f t="shared" si="6"/>
        <v>0</v>
      </c>
      <c r="K127" s="58">
        <f t="shared" si="4"/>
        <v>361.82054568874031</v>
      </c>
      <c r="L127" s="59">
        <f>550*VLOOKUP(B127,'Population, Households and Hous'!$L$3:$O$22,3,FALSE)*Variables!$C$5</f>
        <v>38540.810000000005</v>
      </c>
      <c r="M127" s="65">
        <f>(J127*Variables!$E$9)+('Cost Calculations'!K127*'Cost Calculations'!L127)</f>
        <v>13944856.90548606</v>
      </c>
      <c r="N127" s="64">
        <f>VLOOKUP(B127,'Population, Households and Hous'!$L$3:$O$22,4,FALSE)</f>
        <v>1566.3</v>
      </c>
      <c r="O127" s="61">
        <v>524.18975366229711</v>
      </c>
      <c r="P127" s="66">
        <f>IF(12*(N127-0.3*O127)*Variables!$C$5*(G127/5)&lt;0,0,12*(N127-0.3*O127)*Variables!$C$5*(G127/5))</f>
        <v>11591284.205902983</v>
      </c>
    </row>
    <row r="128" spans="1:16" ht="15.75" customHeight="1" x14ac:dyDescent="0.35">
      <c r="A128" s="55">
        <v>5</v>
      </c>
      <c r="B128" s="55" t="s">
        <v>47</v>
      </c>
      <c r="C128" s="55">
        <v>2025</v>
      </c>
      <c r="D128" s="73">
        <f>VLOOKUP(B128,'Population, Households and Hous'!$B$2:$D$22,3,FALSE)*POWER(SUM(1,Variables!$C$6),'Cost Calculations'!C128-'Population, Households and Hous'!$C$3)</f>
        <v>766980.92081091669</v>
      </c>
      <c r="E128" s="73" t="str">
        <f t="shared" si="5"/>
        <v>Medium</v>
      </c>
      <c r="F128" s="56">
        <v>3.499256931524287</v>
      </c>
      <c r="G128" s="56">
        <f t="shared" si="2"/>
        <v>219183.93985342982</v>
      </c>
      <c r="H128" s="74"/>
      <c r="I128" s="57">
        <v>0</v>
      </c>
      <c r="J128" s="58">
        <f t="shared" si="6"/>
        <v>0</v>
      </c>
      <c r="K128" s="58">
        <f t="shared" si="4"/>
        <v>3239.1715249275076</v>
      </c>
      <c r="L128" s="63">
        <f>550*VLOOKUP(B128,'Population, Households and Hous'!$L$3:$O$22,3,FALSE)*Variables!$C$5</f>
        <v>30956.309999999998</v>
      </c>
      <c r="M128" s="65">
        <f>(J128*Variables!$E$9)+('Cost Calculations'!K128*'Cost Calculations'!L128)</f>
        <v>100272797.86882864</v>
      </c>
      <c r="N128" s="61">
        <f>VLOOKUP(B128,'Population, Households and Hous'!$L$3:$O$22,4,FALSE)</f>
        <v>1181.08</v>
      </c>
      <c r="O128" s="61">
        <v>474.2370659555292</v>
      </c>
      <c r="P128" s="66">
        <f>IF(12*(N128-0.3*O128)*Variables!$C$5*(G128/5)&lt;0,0,12*(N128-0.3*O128)*Variables!$C$5*(G128/5))</f>
        <v>76503914.968282968</v>
      </c>
    </row>
    <row r="129" spans="1:16" ht="15.75" customHeight="1" x14ac:dyDescent="0.35">
      <c r="A129" s="55">
        <v>6</v>
      </c>
      <c r="B129" s="55" t="s">
        <v>48</v>
      </c>
      <c r="C129" s="55">
        <v>2025</v>
      </c>
      <c r="D129" s="73">
        <f>VLOOKUP(B129,'Population, Households and Hous'!$B$2:$D$22,3,FALSE)*POWER(SUM(1,Variables!$C$6),'Cost Calculations'!C129-'Population, Households and Hous'!$C$3)</f>
        <v>143028.07750133911</v>
      </c>
      <c r="E129" s="73" t="str">
        <f t="shared" si="5"/>
        <v>Medium</v>
      </c>
      <c r="F129" s="56">
        <v>3.7482185273159367</v>
      </c>
      <c r="G129" s="56">
        <f t="shared" si="2"/>
        <v>38158.948433500256</v>
      </c>
      <c r="H129" s="74"/>
      <c r="I129" s="57">
        <v>0</v>
      </c>
      <c r="J129" s="58">
        <f t="shared" si="6"/>
        <v>0</v>
      </c>
      <c r="K129" s="58">
        <f t="shared" si="4"/>
        <v>563.92534630788441</v>
      </c>
      <c r="L129" s="59">
        <f>550*VLOOKUP(B129,'Population, Households and Hous'!$L$3:$O$22,3,FALSE)*Variables!$C$5</f>
        <v>38540.810000000005</v>
      </c>
      <c r="M129" s="65">
        <f>(J129*Variables!$E$9)+('Cost Calculations'!K129*'Cost Calculations'!L129)</f>
        <v>21734139.626236379</v>
      </c>
      <c r="N129" s="64">
        <f>VLOOKUP(B129,'Population, Households and Hous'!$L$3:$O$22,4,FALSE)</f>
        <v>1566.3</v>
      </c>
      <c r="O129" s="61">
        <v>474.2370659555292</v>
      </c>
      <c r="P129" s="66">
        <f>IF(12*(N129-0.3*O129)*Variables!$C$5*(G129/5)&lt;0,0,12*(N129-0.3*O129)*Variables!$C$5*(G129/5))</f>
        <v>18258053.388246335</v>
      </c>
    </row>
    <row r="130" spans="1:16" ht="15.75" customHeight="1" x14ac:dyDescent="0.35">
      <c r="A130" s="55">
        <v>7</v>
      </c>
      <c r="B130" s="55" t="s">
        <v>49</v>
      </c>
      <c r="C130" s="55">
        <v>2025</v>
      </c>
      <c r="D130" s="73">
        <f>VLOOKUP(B130,'Population, Households and Hous'!$B$2:$D$22,3,FALSE)*POWER(SUM(1,Variables!$C$6),'Cost Calculations'!C130-'Population, Households and Hous'!$C$3)</f>
        <v>60038.080063667177</v>
      </c>
      <c r="E130" s="73" t="str">
        <f t="shared" si="5"/>
        <v>Small</v>
      </c>
      <c r="F130" s="56">
        <v>3.862113298513461</v>
      </c>
      <c r="G130" s="56">
        <f t="shared" si="2"/>
        <v>15545.395855366547</v>
      </c>
      <c r="H130" s="74"/>
      <c r="I130" s="57">
        <v>0</v>
      </c>
      <c r="J130" s="58">
        <f t="shared" si="6"/>
        <v>0</v>
      </c>
      <c r="K130" s="58">
        <f t="shared" si="4"/>
        <v>229.73491411871575</v>
      </c>
      <c r="L130" s="59">
        <f>550*VLOOKUP(B130,'Population, Households and Hous'!$L$3:$O$22,3,FALSE)*Variables!$C$5</f>
        <v>38540.810000000005</v>
      </c>
      <c r="M130" s="65">
        <f>(J130*Variables!$E$9)+('Cost Calculations'!K130*'Cost Calculations'!L130)</f>
        <v>8854169.6754157431</v>
      </c>
      <c r="N130" s="64">
        <f>VLOOKUP(B130,'Population, Households and Hous'!$L$3:$O$22,4,FALSE)</f>
        <v>1566.3</v>
      </c>
      <c r="O130" s="61">
        <v>474.2370659555292</v>
      </c>
      <c r="P130" s="66">
        <f>IF(12*(N130-0.3*O130)*Variables!$C$5*(G130/5)&lt;0,0,12*(N130-0.3*O130)*Variables!$C$5*(G130/5))</f>
        <v>7438063.1312032882</v>
      </c>
    </row>
    <row r="131" spans="1:16" ht="15.75" customHeight="1" x14ac:dyDescent="0.35">
      <c r="A131" s="55">
        <v>8</v>
      </c>
      <c r="B131" s="55" t="s">
        <v>50</v>
      </c>
      <c r="C131" s="55">
        <v>2025</v>
      </c>
      <c r="D131" s="73">
        <f>VLOOKUP(B131,'Population, Households and Hous'!$B$2:$D$22,3,FALSE)*POWER(SUM(1,Variables!$C$6),'Cost Calculations'!C131-'Population, Households and Hous'!$C$3)</f>
        <v>63092.591565299386</v>
      </c>
      <c r="E131" s="73" t="str">
        <f t="shared" si="5"/>
        <v>Small</v>
      </c>
      <c r="F131" s="56">
        <v>3.8002825488883709</v>
      </c>
      <c r="G131" s="56">
        <f t="shared" si="2"/>
        <v>16602.079122710162</v>
      </c>
      <c r="H131" s="74"/>
      <c r="I131" s="57">
        <v>0</v>
      </c>
      <c r="J131" s="58">
        <f t="shared" si="6"/>
        <v>0</v>
      </c>
      <c r="K131" s="58">
        <f t="shared" si="4"/>
        <v>245.35092299571622</v>
      </c>
      <c r="L131" s="59">
        <f>550*VLOOKUP(B131,'Population, Households and Hous'!$L$3:$O$22,3,FALSE)*Variables!$C$5</f>
        <v>38540.810000000005</v>
      </c>
      <c r="M131" s="65">
        <f>(J131*Variables!$E$9)+('Cost Calculations'!K131*'Cost Calculations'!L131)</f>
        <v>9456023.3065025304</v>
      </c>
      <c r="N131" s="64">
        <f>VLOOKUP(B131,'Population, Households and Hous'!$L$3:$O$22,4,FALSE)</f>
        <v>1566.3</v>
      </c>
      <c r="O131" s="61">
        <v>474.2370659555292</v>
      </c>
      <c r="P131" s="66">
        <f>IF(12*(N131-0.3*O131)*Variables!$C$5*(G131/5)&lt;0,0,12*(N131-0.3*O131)*Variables!$C$5*(G131/5))</f>
        <v>7943658.287821617</v>
      </c>
    </row>
    <row r="132" spans="1:16" ht="15.75" customHeight="1" x14ac:dyDescent="0.35">
      <c r="A132" s="55">
        <v>9</v>
      </c>
      <c r="B132" s="55" t="s">
        <v>51</v>
      </c>
      <c r="C132" s="55">
        <v>2025</v>
      </c>
      <c r="D132" s="73">
        <f>VLOOKUP(B132,'Population, Households and Hous'!$B$2:$D$22,3,FALSE)*POWER(SUM(1,Variables!$C$6),'Cost Calculations'!C132-'Population, Households and Hous'!$C$3)</f>
        <v>182166.35737386212</v>
      </c>
      <c r="E132" s="73" t="str">
        <f t="shared" si="5"/>
        <v>Medium</v>
      </c>
      <c r="F132" s="56">
        <v>3.6804514106582928</v>
      </c>
      <c r="G132" s="56">
        <f t="shared" si="2"/>
        <v>49495.656116073944</v>
      </c>
      <c r="H132" s="74"/>
      <c r="I132" s="57">
        <v>0</v>
      </c>
      <c r="J132" s="58">
        <f t="shared" si="6"/>
        <v>0</v>
      </c>
      <c r="K132" s="58">
        <f t="shared" si="4"/>
        <v>731.46289826710279</v>
      </c>
      <c r="L132" s="59">
        <f>550*VLOOKUP(B132,'Population, Households and Hous'!$L$3:$O$22,3,FALSE)*Variables!$C$5</f>
        <v>38540.810000000005</v>
      </c>
      <c r="M132" s="65">
        <f>(J132*Variables!$E$9)+('Cost Calculations'!K132*'Cost Calculations'!L132)</f>
        <v>28191172.58416174</v>
      </c>
      <c r="N132" s="64">
        <f>VLOOKUP(B132,'Population, Households and Hous'!$L$3:$O$22,4,FALSE)</f>
        <v>1566.3</v>
      </c>
      <c r="O132" s="61">
        <v>474.2370659555292</v>
      </c>
      <c r="P132" s="66">
        <f>IF(12*(N132-0.3*O132)*Variables!$C$5*(G132/5)&lt;0,0,12*(N132-0.3*O132)*Variables!$C$5*(G132/5))</f>
        <v>23682369.901477523</v>
      </c>
    </row>
    <row r="133" spans="1:16" ht="15.75" customHeight="1" x14ac:dyDescent="0.35">
      <c r="A133" s="55">
        <v>10</v>
      </c>
      <c r="B133" s="55" t="s">
        <v>52</v>
      </c>
      <c r="C133" s="55">
        <v>2025</v>
      </c>
      <c r="D133" s="73">
        <f>VLOOKUP(B133,'Population, Households and Hous'!$B$2:$D$22,3,FALSE)*POWER(SUM(1,Variables!$C$6),'Cost Calculations'!C133-'Population, Households and Hous'!$C$3)</f>
        <v>321522.225179556</v>
      </c>
      <c r="E133" s="73" t="str">
        <f t="shared" ref="E133:E196" si="7">IF(D133&lt;100000,"Small",IF(D133&lt;1000000,"Medium","Large"))</f>
        <v>Medium</v>
      </c>
      <c r="F133" s="56">
        <v>3.4135915669485275</v>
      </c>
      <c r="G133" s="56">
        <f t="shared" si="2"/>
        <v>94188.838609936764</v>
      </c>
      <c r="H133" s="74"/>
      <c r="I133" s="57">
        <v>0</v>
      </c>
      <c r="J133" s="58">
        <f t="shared" si="6"/>
        <v>0</v>
      </c>
      <c r="K133" s="58">
        <f t="shared" si="4"/>
        <v>1391.9532799498049</v>
      </c>
      <c r="L133" s="59">
        <f>550*VLOOKUP(B133,'Population, Households and Hous'!$L$3:$O$22,3,FALSE)*Variables!$C$5</f>
        <v>38540.810000000005</v>
      </c>
      <c r="M133" s="65">
        <f>(J133*Variables!$E$9)+('Cost Calculations'!K133*'Cost Calculations'!L133)</f>
        <v>53647006.891422249</v>
      </c>
      <c r="N133" s="64">
        <f>VLOOKUP(B133,'Population, Households and Hous'!$L$3:$O$22,4,FALSE)</f>
        <v>1566.3</v>
      </c>
      <c r="O133" s="61">
        <v>490.99634448579741</v>
      </c>
      <c r="P133" s="66">
        <f>IF(12*(N133-0.3*O133)*Variables!$C$5*(G133/5)&lt;0,0,12*(N133-0.3*O133)*Variables!$C$5*(G133/5))</f>
        <v>44907765.934110723</v>
      </c>
    </row>
    <row r="134" spans="1:16" ht="15.75" customHeight="1" x14ac:dyDescent="0.35">
      <c r="A134" s="55">
        <v>11</v>
      </c>
      <c r="B134" s="55" t="s">
        <v>53</v>
      </c>
      <c r="C134" s="55">
        <v>2025</v>
      </c>
      <c r="D134" s="73">
        <f>VLOOKUP(B134,'Population, Households and Hous'!$B$2:$D$22,3,FALSE)*POWER(SUM(1,Variables!$C$6),'Cost Calculations'!C134-'Population, Households and Hous'!$C$3)</f>
        <v>213611.92830365701</v>
      </c>
      <c r="E134" s="73" t="str">
        <f t="shared" si="7"/>
        <v>Medium</v>
      </c>
      <c r="F134" s="56">
        <v>3.70474528057925</v>
      </c>
      <c r="G134" s="56">
        <f t="shared" si="2"/>
        <v>57659.005444568116</v>
      </c>
      <c r="H134" s="74"/>
      <c r="I134" s="57">
        <v>0</v>
      </c>
      <c r="J134" s="58">
        <f t="shared" si="6"/>
        <v>0</v>
      </c>
      <c r="K134" s="58">
        <f t="shared" si="4"/>
        <v>852.10352873745205</v>
      </c>
      <c r="L134" s="59">
        <f>550*VLOOKUP(B134,'Population, Households and Hous'!$L$3:$O$22,3,FALSE)*Variables!$C$5</f>
        <v>38540.810000000005</v>
      </c>
      <c r="M134" s="65">
        <f>(J134*Variables!$E$9)+('Cost Calculations'!K134*'Cost Calculations'!L134)</f>
        <v>32840760.201399684</v>
      </c>
      <c r="N134" s="64">
        <f>VLOOKUP(B134,'Population, Households and Hous'!$L$3:$O$22,4,FALSE)</f>
        <v>1566.3</v>
      </c>
      <c r="O134" s="61">
        <v>447.91952147552081</v>
      </c>
      <c r="P134" s="66">
        <f>IF(12*(N134-0.3*O134)*Variables!$C$5*(G134/5)&lt;0,0,12*(N134-0.3*O134)*Variables!$C$5*(G134/5))</f>
        <v>27741276.188499361</v>
      </c>
    </row>
    <row r="135" spans="1:16" ht="15.75" customHeight="1" x14ac:dyDescent="0.35">
      <c r="A135" s="55">
        <v>12</v>
      </c>
      <c r="B135" s="55" t="s">
        <v>54</v>
      </c>
      <c r="C135" s="55">
        <v>2025</v>
      </c>
      <c r="D135" s="73">
        <f>VLOOKUP(B135,'Population, Households and Hous'!$B$2:$D$22,3,FALSE)*POWER(SUM(1,Variables!$C$6),'Cost Calculations'!C135-'Population, Households and Hous'!$C$3)</f>
        <v>217906.69040309143</v>
      </c>
      <c r="E135" s="73" t="str">
        <f t="shared" si="7"/>
        <v>Medium</v>
      </c>
      <c r="F135" s="56">
        <v>3.6205289672544043</v>
      </c>
      <c r="G135" s="56">
        <f t="shared" si="2"/>
        <v>60186.423689447518</v>
      </c>
      <c r="H135" s="74"/>
      <c r="I135" s="57">
        <v>0</v>
      </c>
      <c r="J135" s="58">
        <f t="shared" si="6"/>
        <v>0</v>
      </c>
      <c r="K135" s="58">
        <f t="shared" si="4"/>
        <v>889.45453728247446</v>
      </c>
      <c r="L135" s="59">
        <f>550*VLOOKUP(B135,'Population, Households and Hous'!$L$3:$O$22,3,FALSE)*Variables!$C$5</f>
        <v>38540.810000000005</v>
      </c>
      <c r="M135" s="65">
        <f>(J135*Variables!$E$9)+('Cost Calculations'!K135*'Cost Calculations'!L135)</f>
        <v>34280298.325041771</v>
      </c>
      <c r="N135" s="64">
        <f>VLOOKUP(B135,'Population, Households and Hous'!$L$3:$O$22,4,FALSE)</f>
        <v>1566.3</v>
      </c>
      <c r="O135" s="61">
        <v>607.11381923777901</v>
      </c>
      <c r="P135" s="66">
        <f>IF(12*(N135-0.3*O135)*Variables!$C$5*(G135/5)&lt;0,0,12*(N135-0.3*O135)*Variables!$C$5*(G135/5))</f>
        <v>27991485.499848388</v>
      </c>
    </row>
    <row r="136" spans="1:16" ht="15.75" customHeight="1" x14ac:dyDescent="0.35">
      <c r="A136" s="55">
        <v>13</v>
      </c>
      <c r="B136" s="55" t="s">
        <v>55</v>
      </c>
      <c r="C136" s="55">
        <v>2025</v>
      </c>
      <c r="D136" s="73">
        <f>VLOOKUP(B136,'Population, Households and Hous'!$B$2:$D$22,3,FALSE)*POWER(SUM(1,Variables!$C$6),'Cost Calculations'!C136-'Population, Households and Hous'!$C$3)</f>
        <v>75139.526677219503</v>
      </c>
      <c r="E136" s="73" t="str">
        <f t="shared" si="7"/>
        <v>Small</v>
      </c>
      <c r="F136" s="56">
        <v>3.8978924903294598</v>
      </c>
      <c r="G136" s="56">
        <f t="shared" si="2"/>
        <v>19276.962323521784</v>
      </c>
      <c r="H136" s="74"/>
      <c r="I136" s="57">
        <v>0</v>
      </c>
      <c r="J136" s="58">
        <f t="shared" si="6"/>
        <v>0</v>
      </c>
      <c r="K136" s="58">
        <f t="shared" si="4"/>
        <v>284.88121660376879</v>
      </c>
      <c r="L136" s="59">
        <f>550*VLOOKUP(B136,'Population, Households and Hous'!$L$3:$O$22,3,FALSE)*Variables!$C$5</f>
        <v>38540.810000000005</v>
      </c>
      <c r="M136" s="65">
        <f>(J136*Variables!$E$9)+('Cost Calculations'!K136*'Cost Calculations'!L136)</f>
        <v>10979552.8416947</v>
      </c>
      <c r="N136" s="64">
        <f>VLOOKUP(B136,'Population, Households and Hous'!$L$3:$O$22,4,FALSE)</f>
        <v>1566.3</v>
      </c>
      <c r="O136" s="64">
        <v>537.70000000000005</v>
      </c>
      <c r="P136" s="66">
        <f>IF(12*(N136-0.3*O136)*Variables!$C$5*(G136/5)&lt;0,0,12*(N136-0.3*O136)*Variables!$C$5*(G136/5))</f>
        <v>9100203.6030947585</v>
      </c>
    </row>
    <row r="137" spans="1:16" ht="15.75" customHeight="1" x14ac:dyDescent="0.35">
      <c r="A137" s="55">
        <v>14</v>
      </c>
      <c r="B137" s="55" t="s">
        <v>56</v>
      </c>
      <c r="C137" s="55">
        <v>2025</v>
      </c>
      <c r="D137" s="73">
        <f>VLOOKUP(B137,'Population, Households and Hous'!$B$2:$D$22,3,FALSE)*POWER(SUM(1,Variables!$C$6),'Cost Calculations'!C137-'Population, Households and Hous'!$C$3)</f>
        <v>1750423.1910640812</v>
      </c>
      <c r="E137" s="73" t="str">
        <f t="shared" si="7"/>
        <v>Large</v>
      </c>
      <c r="F137" s="56">
        <v>3.9042714396748277</v>
      </c>
      <c r="G137" s="56">
        <f t="shared" si="2"/>
        <v>448335.42393503955</v>
      </c>
      <c r="H137" s="74"/>
      <c r="I137" s="57">
        <v>0</v>
      </c>
      <c r="J137" s="58">
        <f t="shared" si="6"/>
        <v>0</v>
      </c>
      <c r="K137" s="58">
        <f t="shared" si="4"/>
        <v>6625.6466591385224</v>
      </c>
      <c r="L137" s="63">
        <f>550*VLOOKUP(B137,'Population, Households and Hous'!$L$3:$O$22,3,FALSE)*Variables!$C$5</f>
        <v>40860.820000000007</v>
      </c>
      <c r="M137" s="65">
        <f>(J137*Variables!$E$9)+('Cost Calculations'!K137*'Cost Calculations'!L137)</f>
        <v>270729355.52266055</v>
      </c>
      <c r="N137" s="61">
        <f>VLOOKUP(B137,'Population, Households and Hous'!$L$3:$O$22,4,FALSE)</f>
        <v>1944.84</v>
      </c>
      <c r="O137" s="61">
        <v>655.73597732227154</v>
      </c>
      <c r="P137" s="66">
        <f>IF(12*(N137-0.3*O137)*Variables!$C$5*(G137/5)&lt;0,0,12*(N137-0.3*O137)*Variables!$C$5*(G137/5))</f>
        <v>263337905.26550674</v>
      </c>
    </row>
    <row r="138" spans="1:16" ht="15.75" customHeight="1" x14ac:dyDescent="0.35">
      <c r="A138" s="55">
        <v>15</v>
      </c>
      <c r="B138" s="55" t="s">
        <v>57</v>
      </c>
      <c r="C138" s="55">
        <v>2025</v>
      </c>
      <c r="D138" s="73">
        <f>VLOOKUP(B138,'Population, Households and Hous'!$B$2:$D$22,3,FALSE)*POWER(SUM(1,Variables!$C$6),'Cost Calculations'!C138-'Population, Households and Hous'!$C$3)</f>
        <v>90465.480492918025</v>
      </c>
      <c r="E138" s="73" t="str">
        <f t="shared" si="7"/>
        <v>Small</v>
      </c>
      <c r="F138" s="56">
        <v>4.104939651318781</v>
      </c>
      <c r="G138" s="56">
        <f t="shared" si="2"/>
        <v>22038.199870698336</v>
      </c>
      <c r="H138" s="74"/>
      <c r="I138" s="57">
        <v>0</v>
      </c>
      <c r="J138" s="58">
        <f t="shared" si="6"/>
        <v>0</v>
      </c>
      <c r="K138" s="58">
        <f t="shared" si="4"/>
        <v>325.68768281820104</v>
      </c>
      <c r="L138" s="59">
        <f>550*VLOOKUP(B138,'Population, Households and Hous'!$L$3:$O$22,3,FALSE)*Variables!$C$5</f>
        <v>38540.810000000005</v>
      </c>
      <c r="M138" s="65">
        <f>(J138*Variables!$E$9)+('Cost Calculations'!K138*'Cost Calculations'!L138)</f>
        <v>12552267.102836553</v>
      </c>
      <c r="N138" s="64">
        <f>VLOOKUP(B138,'Population, Households and Hous'!$L$3:$O$22,4,FALSE)</f>
        <v>1566.3</v>
      </c>
      <c r="O138" s="61">
        <v>655.73597732227154</v>
      </c>
      <c r="P138" s="66">
        <f>IF(12*(N138-0.3*O138)*Variables!$C$5*(G138/5)&lt;0,0,12*(N138-0.3*O138)*Variables!$C$5*(G138/5))</f>
        <v>10141508.260223433</v>
      </c>
    </row>
    <row r="139" spans="1:16" ht="15.75" customHeight="1" x14ac:dyDescent="0.35">
      <c r="A139" s="55">
        <v>16</v>
      </c>
      <c r="B139" s="55" t="s">
        <v>58</v>
      </c>
      <c r="C139" s="55">
        <v>2025</v>
      </c>
      <c r="D139" s="73">
        <f>VLOOKUP(B139,'Population, Households and Hous'!$B$2:$D$22,3,FALSE)*POWER(SUM(1,Variables!$C$6),'Cost Calculations'!C139-'Population, Households and Hous'!$C$3)</f>
        <v>94557.579334198846</v>
      </c>
      <c r="E139" s="73" t="str">
        <f t="shared" si="7"/>
        <v>Small</v>
      </c>
      <c r="F139" s="56">
        <v>4.0784355517664235</v>
      </c>
      <c r="G139" s="56">
        <f t="shared" si="2"/>
        <v>23184.767329042315</v>
      </c>
      <c r="H139" s="74"/>
      <c r="I139" s="57">
        <v>0</v>
      </c>
      <c r="J139" s="58">
        <f t="shared" si="6"/>
        <v>0</v>
      </c>
      <c r="K139" s="58">
        <f t="shared" si="4"/>
        <v>342.63202949323721</v>
      </c>
      <c r="L139" s="59">
        <f>550*VLOOKUP(B139,'Population, Households and Hous'!$L$3:$O$22,3,FALSE)*Variables!$C$5</f>
        <v>38540.810000000005</v>
      </c>
      <c r="M139" s="65">
        <f>(J139*Variables!$E$9)+('Cost Calculations'!K139*'Cost Calculations'!L139)</f>
        <v>13205315.948613252</v>
      </c>
      <c r="N139" s="64">
        <f>VLOOKUP(B139,'Population, Households and Hous'!$L$3:$O$22,4,FALSE)</f>
        <v>1566.3</v>
      </c>
      <c r="O139" s="61">
        <v>655.73597732227154</v>
      </c>
      <c r="P139" s="66">
        <f>IF(12*(N139-0.3*O139)*Variables!$C$5*(G139/5)&lt;0,0,12*(N139-0.3*O139)*Variables!$C$5*(G139/5))</f>
        <v>10669134.083472235</v>
      </c>
    </row>
    <row r="140" spans="1:16" ht="15.75" customHeight="1" x14ac:dyDescent="0.35">
      <c r="A140" s="55">
        <v>17</v>
      </c>
      <c r="B140" s="55" t="s">
        <v>59</v>
      </c>
      <c r="C140" s="55">
        <v>2025</v>
      </c>
      <c r="D140" s="73">
        <f>VLOOKUP(B140,'Population, Households and Hous'!$B$2:$D$22,3,FALSE)*POWER(SUM(1,Variables!$C$6),'Cost Calculations'!C140-'Population, Households and Hous'!$C$3)</f>
        <v>130211.75013990178</v>
      </c>
      <c r="E140" s="73" t="str">
        <f t="shared" si="7"/>
        <v>Medium</v>
      </c>
      <c r="F140" s="56">
        <v>4.0613743798101138</v>
      </c>
      <c r="G140" s="56">
        <f t="shared" si="2"/>
        <v>32061.006438414013</v>
      </c>
      <c r="H140" s="74"/>
      <c r="I140" s="57">
        <v>0</v>
      </c>
      <c r="J140" s="58">
        <f t="shared" si="6"/>
        <v>0</v>
      </c>
      <c r="K140" s="58">
        <f t="shared" si="4"/>
        <v>473.8079769223732</v>
      </c>
      <c r="L140" s="59">
        <f>550*VLOOKUP(B140,'Population, Households and Hous'!$L$3:$O$22,3,FALSE)*Variables!$C$5</f>
        <v>38540.810000000005</v>
      </c>
      <c r="M140" s="65">
        <f>(J140*Variables!$E$9)+('Cost Calculations'!K140*'Cost Calculations'!L140)</f>
        <v>18260943.215049572</v>
      </c>
      <c r="N140" s="64">
        <f>VLOOKUP(B140,'Population, Households and Hous'!$L$3:$O$22,4,FALSE)</f>
        <v>1566.3</v>
      </c>
      <c r="O140" s="61">
        <v>655.73597732227154</v>
      </c>
      <c r="P140" s="66">
        <f>IF(12*(N140-0.3*O140)*Variables!$C$5*(G140/5)&lt;0,0,12*(N140-0.3*O140)*Variables!$C$5*(G140/5))</f>
        <v>14753789.489792356</v>
      </c>
    </row>
    <row r="141" spans="1:16" ht="15.75" customHeight="1" x14ac:dyDescent="0.35">
      <c r="A141" s="55">
        <v>18</v>
      </c>
      <c r="B141" s="55" t="s">
        <v>60</v>
      </c>
      <c r="C141" s="55">
        <v>2025</v>
      </c>
      <c r="D141" s="73">
        <f>VLOOKUP(B141,'Population, Households and Hous'!$B$2:$D$22,3,FALSE)*POWER(SUM(1,Variables!$C$6),'Cost Calculations'!C141-'Population, Households and Hous'!$C$3)</f>
        <v>123330.90778223208</v>
      </c>
      <c r="E141" s="73" t="str">
        <f t="shared" si="7"/>
        <v>Medium</v>
      </c>
      <c r="F141" s="56">
        <v>4.1813012995896246</v>
      </c>
      <c r="G141" s="56">
        <f t="shared" si="2"/>
        <v>29495.819350386551</v>
      </c>
      <c r="H141" s="74"/>
      <c r="I141" s="57">
        <v>0</v>
      </c>
      <c r="J141" s="58">
        <f t="shared" si="6"/>
        <v>0</v>
      </c>
      <c r="K141" s="58">
        <f t="shared" si="4"/>
        <v>435.89880813378858</v>
      </c>
      <c r="L141" s="59">
        <f>550*VLOOKUP(B141,'Population, Households and Hous'!$L$3:$O$22,3,FALSE)*Variables!$C$5</f>
        <v>38540.810000000005</v>
      </c>
      <c r="M141" s="65">
        <f>(J141*Variables!$E$9)+('Cost Calculations'!K141*'Cost Calculations'!L141)</f>
        <v>16799893.143510804</v>
      </c>
      <c r="N141" s="64">
        <f>VLOOKUP(B141,'Population, Households and Hous'!$L$3:$O$22,4,FALSE)</f>
        <v>1566.3</v>
      </c>
      <c r="O141" s="61">
        <v>508.1437756387196</v>
      </c>
      <c r="P141" s="66">
        <f>IF(12*(N141-0.3*O141)*Variables!$C$5*(G141/5)&lt;0,0,12*(N141-0.3*O141)*Variables!$C$5*(G141/5))</f>
        <v>14012163.226465</v>
      </c>
    </row>
    <row r="142" spans="1:16" ht="15.75" customHeight="1" x14ac:dyDescent="0.35">
      <c r="A142" s="55">
        <v>19</v>
      </c>
      <c r="B142" s="55" t="s">
        <v>61</v>
      </c>
      <c r="C142" s="55">
        <v>2025</v>
      </c>
      <c r="D142" s="73">
        <f>VLOOKUP(B142,'Population, Households and Hous'!$B$2:$D$22,3,FALSE)*POWER(SUM(1,Variables!$C$6),'Cost Calculations'!C142-'Population, Households and Hous'!$C$3)</f>
        <v>95595.166673847445</v>
      </c>
      <c r="E142" s="73" t="str">
        <f t="shared" si="7"/>
        <v>Small</v>
      </c>
      <c r="F142" s="56">
        <v>4.4990268357417103</v>
      </c>
      <c r="G142" s="56">
        <f t="shared" si="2"/>
        <v>21247.965429858923</v>
      </c>
      <c r="H142" s="74"/>
      <c r="I142" s="57">
        <v>0</v>
      </c>
      <c r="J142" s="58">
        <f t="shared" si="6"/>
        <v>0</v>
      </c>
      <c r="K142" s="58">
        <f t="shared" si="4"/>
        <v>314.00934132796289</v>
      </c>
      <c r="L142" s="59">
        <f>550*VLOOKUP(B142,'Population, Households and Hous'!$L$3:$O$22,3,FALSE)*Variables!$C$5</f>
        <v>38540.810000000005</v>
      </c>
      <c r="M142" s="65">
        <f>(J142*Variables!$E$9)+('Cost Calculations'!K142*'Cost Calculations'!L142)</f>
        <v>12102174.362346167</v>
      </c>
      <c r="N142" s="64">
        <f>VLOOKUP(B142,'Population, Households and Hous'!$L$3:$O$22,4,FALSE)</f>
        <v>1566.3</v>
      </c>
      <c r="O142" s="64">
        <v>537.70000000000005</v>
      </c>
      <c r="P142" s="66">
        <f>IF(12*(N142-0.3*O142)*Variables!$C$5*(G142/5)&lt;0,0,12*(N142-0.3*O142)*Variables!$C$5*(G142/5))</f>
        <v>10030668.126963956</v>
      </c>
    </row>
    <row r="143" spans="1:16" ht="15.75" customHeight="1" x14ac:dyDescent="0.35">
      <c r="A143" s="55">
        <v>20</v>
      </c>
      <c r="B143" s="55" t="s">
        <v>62</v>
      </c>
      <c r="C143" s="55">
        <v>2025</v>
      </c>
      <c r="D143" s="73">
        <f>VLOOKUP(B143,'Population, Households and Hous'!$B$2:$D$22,3,FALSE)*POWER(SUM(1,Variables!$C$6),'Cost Calculations'!C143-'Population, Households and Hous'!$C$3)</f>
        <v>53541.93383075609</v>
      </c>
      <c r="E143" s="73" t="str">
        <f t="shared" si="7"/>
        <v>Small</v>
      </c>
      <c r="F143" s="56">
        <v>3.5639434677697377</v>
      </c>
      <c r="G143" s="56">
        <f t="shared" si="2"/>
        <v>15023.227589034073</v>
      </c>
      <c r="H143" s="74"/>
      <c r="I143" s="57">
        <v>0</v>
      </c>
      <c r="J143" s="58">
        <f t="shared" si="6"/>
        <v>0</v>
      </c>
      <c r="K143" s="58">
        <f t="shared" si="4"/>
        <v>222.01814170986233</v>
      </c>
      <c r="L143" s="59">
        <f>550*VLOOKUP(B143,'Population, Households and Hous'!$L$3:$O$22,3,FALSE)*Variables!$C$5</f>
        <v>38540.810000000005</v>
      </c>
      <c r="M143" s="65">
        <f>(J143*Variables!$E$9)+('Cost Calculations'!K143*'Cost Calculations'!L143)</f>
        <v>8556759.0161928795</v>
      </c>
      <c r="N143" s="64">
        <f>VLOOKUP(B143,'Population, Households and Hous'!$L$3:$O$22,4,FALSE)</f>
        <v>1566.3</v>
      </c>
      <c r="O143" s="61">
        <v>588.79301505756246</v>
      </c>
      <c r="P143" s="66">
        <f>IF(12*(N143-0.3*O143)*Variables!$C$5*(G143/5)&lt;0,0,12*(N143-0.3*O143)*Variables!$C$5*(G143/5))</f>
        <v>7014742.5372497998</v>
      </c>
    </row>
    <row r="144" spans="1:16" ht="15.75" customHeight="1" x14ac:dyDescent="0.35">
      <c r="A144" s="55">
        <v>1</v>
      </c>
      <c r="B144" s="55" t="s">
        <v>30</v>
      </c>
      <c r="C144" s="55">
        <v>2026</v>
      </c>
      <c r="D144" s="73">
        <f>VLOOKUP(B144,'Population, Households and Hous'!$B$2:$D$22,3,FALSE)*POWER(SUM(1,Variables!$C$6),'Cost Calculations'!C144-'Population, Households and Hous'!$C$3)</f>
        <v>294140.80497825571</v>
      </c>
      <c r="E144" s="73" t="str">
        <f t="shared" si="7"/>
        <v>Medium</v>
      </c>
      <c r="F144" s="56">
        <v>3.6769491146556486</v>
      </c>
      <c r="G144" s="56">
        <f t="shared" si="2"/>
        <v>79995.886754555322</v>
      </c>
      <c r="H144" s="74"/>
      <c r="I144" s="57">
        <v>0</v>
      </c>
      <c r="J144" s="58">
        <f t="shared" si="6"/>
        <v>0</v>
      </c>
      <c r="K144" s="58">
        <f t="shared" si="4"/>
        <v>1182.2052229737067</v>
      </c>
      <c r="L144" s="59">
        <f>550*VLOOKUP(B144,'Population, Households and Hous'!$L$3:$O$22,3,FALSE)*Variables!$C$5</f>
        <v>38540.810000000005</v>
      </c>
      <c r="M144" s="65">
        <f>(J144*Variables!$E$9)+('Cost Calculations'!K144*'Cost Calculations'!L144)</f>
        <v>45563146.879637271</v>
      </c>
      <c r="N144" s="61">
        <f>VLOOKUP(B144,'Population, Households and Hous'!$L$3:$O$22,4,FALSE)</f>
        <v>1075</v>
      </c>
      <c r="O144" s="61">
        <v>468.8029792149182</v>
      </c>
      <c r="P144" s="66">
        <f>IF(12*(N144-0.3*O144)*Variables!$C$5*(G144/5)&lt;0,0,12*(N144-0.3*O144)*Variables!$C$5*(G144/5))</f>
        <v>25114281.444169533</v>
      </c>
    </row>
    <row r="145" spans="1:16" ht="15.75" customHeight="1" x14ac:dyDescent="0.35">
      <c r="A145" s="55">
        <v>2</v>
      </c>
      <c r="B145" s="55" t="s">
        <v>44</v>
      </c>
      <c r="C145" s="55">
        <v>2026</v>
      </c>
      <c r="D145" s="73">
        <f>VLOOKUP(B145,'Population, Households and Hous'!$B$2:$D$22,3,FALSE)*POWER(SUM(1,Variables!$C$6),'Cost Calculations'!C145-'Population, Households and Hous'!$C$3)</f>
        <v>934711.67745845637</v>
      </c>
      <c r="E145" s="73" t="str">
        <f t="shared" si="7"/>
        <v>Medium</v>
      </c>
      <c r="F145" s="56">
        <v>3.3070982737810106</v>
      </c>
      <c r="G145" s="56">
        <f t="shared" si="2"/>
        <v>282638.01075067511</v>
      </c>
      <c r="H145" s="74"/>
      <c r="I145" s="57">
        <v>0</v>
      </c>
      <c r="J145" s="58">
        <f t="shared" si="6"/>
        <v>0</v>
      </c>
      <c r="K145" s="58">
        <f t="shared" si="4"/>
        <v>4176.9164150345341</v>
      </c>
      <c r="L145" s="63">
        <f>550*VLOOKUP(B145,'Population, Households and Hous'!$L$3:$O$22,3,FALSE)*Variables!$C$5</f>
        <v>44525.250000000007</v>
      </c>
      <c r="M145" s="65">
        <f>(J145*Variables!$E$9)+('Cost Calculations'!K145*'Cost Calculations'!L145)</f>
        <v>185978247.60851642</v>
      </c>
      <c r="N145" s="61">
        <f>VLOOKUP(B145,'Population, Households and Hous'!$L$3:$O$22,4,FALSE)</f>
        <v>1714.41</v>
      </c>
      <c r="O145" s="61">
        <v>524.18975366229711</v>
      </c>
      <c r="P145" s="66">
        <f>IF(12*(N145-0.3*O145)*Variables!$C$5*(G145/5)&lt;0,0,12*(N145-0.3*O145)*Variables!$C$5*(G145/5))</f>
        <v>147877177.47323322</v>
      </c>
    </row>
    <row r="146" spans="1:16" ht="15.75" customHeight="1" x14ac:dyDescent="0.35">
      <c r="A146" s="55">
        <v>3</v>
      </c>
      <c r="B146" s="55" t="s">
        <v>45</v>
      </c>
      <c r="C146" s="55">
        <v>2026</v>
      </c>
      <c r="D146" s="73">
        <f>VLOOKUP(B146,'Population, Households and Hous'!$B$2:$D$22,3,FALSE)*POWER(SUM(1,Variables!$C$6),'Cost Calculations'!C146-'Population, Households and Hous'!$C$3)</f>
        <v>1043149.2932100989</v>
      </c>
      <c r="E146" s="73" t="str">
        <f t="shared" si="7"/>
        <v>Large</v>
      </c>
      <c r="F146" s="56">
        <v>3.2836322428840261</v>
      </c>
      <c r="G146" s="56">
        <f t="shared" si="2"/>
        <v>317681.52340162703</v>
      </c>
      <c r="H146" s="74"/>
      <c r="I146" s="57">
        <v>0</v>
      </c>
      <c r="J146" s="58">
        <f t="shared" si="6"/>
        <v>0</v>
      </c>
      <c r="K146" s="58">
        <f t="shared" si="4"/>
        <v>4694.8008384476134</v>
      </c>
      <c r="L146" s="59">
        <f>550*VLOOKUP(B146,'Population, Households and Hous'!$L$3:$O$22,3,FALSE)*Variables!$C$5</f>
        <v>38540.810000000005</v>
      </c>
      <c r="M146" s="65">
        <f>(J146*Variables!$E$9)+('Cost Calculations'!K146*'Cost Calculations'!L146)</f>
        <v>180941427.10245019</v>
      </c>
      <c r="N146" s="64">
        <f>VLOOKUP(B146,'Population, Households and Hous'!$L$3:$O$22,4,FALSE)</f>
        <v>1566.3</v>
      </c>
      <c r="O146" s="61">
        <v>524.18975366229711</v>
      </c>
      <c r="P146" s="66">
        <f>IF(12*(N146-0.3*O146)*Variables!$C$5*(G146/5)&lt;0,0,12*(N146-0.3*O146)*Variables!$C$5*(G146/5))</f>
        <v>150402655.28584123</v>
      </c>
    </row>
    <row r="147" spans="1:16" ht="15.75" customHeight="1" x14ac:dyDescent="0.35">
      <c r="A147" s="55">
        <v>4</v>
      </c>
      <c r="B147" s="55" t="s">
        <v>46</v>
      </c>
      <c r="C147" s="55">
        <v>2026</v>
      </c>
      <c r="D147" s="73">
        <f>VLOOKUP(B147,'Population, Households and Hous'!$B$2:$D$22,3,FALSE)*POWER(SUM(1,Variables!$C$6),'Cost Calculations'!C147-'Population, Households and Hous'!$C$3)</f>
        <v>77574.744163374766</v>
      </c>
      <c r="E147" s="73" t="str">
        <f t="shared" si="7"/>
        <v>Small</v>
      </c>
      <c r="F147" s="56">
        <v>3.1216650512676596</v>
      </c>
      <c r="G147" s="56">
        <f t="shared" si="2"/>
        <v>24850.438112145592</v>
      </c>
      <c r="H147" s="74"/>
      <c r="I147" s="57">
        <v>0</v>
      </c>
      <c r="J147" s="58">
        <f t="shared" si="6"/>
        <v>0</v>
      </c>
      <c r="K147" s="58">
        <f t="shared" si="4"/>
        <v>367.24785387406757</v>
      </c>
      <c r="L147" s="59">
        <f>550*VLOOKUP(B147,'Population, Households and Hous'!$L$3:$O$22,3,FALSE)*Variables!$C$5</f>
        <v>38540.810000000005</v>
      </c>
      <c r="M147" s="65">
        <f>(J147*Variables!$E$9)+('Cost Calculations'!K147*'Cost Calculations'!L147)</f>
        <v>14154029.759068204</v>
      </c>
      <c r="N147" s="64">
        <f>VLOOKUP(B147,'Population, Households and Hous'!$L$3:$O$22,4,FALSE)</f>
        <v>1566.3</v>
      </c>
      <c r="O147" s="61">
        <v>524.18975366229711</v>
      </c>
      <c r="P147" s="66">
        <f>IF(12*(N147-0.3*O147)*Variables!$C$5*(G147/5)&lt;0,0,12*(N147-0.3*O147)*Variables!$C$5*(G147/5))</f>
        <v>11765153.468991525</v>
      </c>
    </row>
    <row r="148" spans="1:16" ht="15.75" customHeight="1" x14ac:dyDescent="0.35">
      <c r="A148" s="55">
        <v>5</v>
      </c>
      <c r="B148" s="55" t="s">
        <v>47</v>
      </c>
      <c r="C148" s="55">
        <v>2026</v>
      </c>
      <c r="D148" s="73">
        <f>VLOOKUP(B148,'Population, Households and Hous'!$B$2:$D$22,3,FALSE)*POWER(SUM(1,Variables!$C$6),'Cost Calculations'!C148-'Population, Households and Hous'!$C$3)</f>
        <v>778485.63462308026</v>
      </c>
      <c r="E148" s="73" t="str">
        <f t="shared" si="7"/>
        <v>Medium</v>
      </c>
      <c r="F148" s="56">
        <v>3.499256931524287</v>
      </c>
      <c r="G148" s="56">
        <f t="shared" si="2"/>
        <v>222471.6989512312</v>
      </c>
      <c r="H148" s="74"/>
      <c r="I148" s="57">
        <v>0</v>
      </c>
      <c r="J148" s="58">
        <f t="shared" si="6"/>
        <v>0</v>
      </c>
      <c r="K148" s="58">
        <f t="shared" si="4"/>
        <v>3287.7590978013945</v>
      </c>
      <c r="L148" s="63">
        <f>550*VLOOKUP(B148,'Population, Households and Hous'!$L$3:$O$22,3,FALSE)*Variables!$C$5</f>
        <v>30956.309999999998</v>
      </c>
      <c r="M148" s="65">
        <f>(J148*Variables!$E$9)+('Cost Calculations'!K148*'Cost Calculations'!L148)</f>
        <v>101776889.83686028</v>
      </c>
      <c r="N148" s="61">
        <f>VLOOKUP(B148,'Population, Households and Hous'!$L$3:$O$22,4,FALSE)</f>
        <v>1181.08</v>
      </c>
      <c r="O148" s="61">
        <v>474.2370659555292</v>
      </c>
      <c r="P148" s="66">
        <f>IF(12*(N148-0.3*O148)*Variables!$C$5*(G148/5)&lt;0,0,12*(N148-0.3*O148)*Variables!$C$5*(G148/5))</f>
        <v>77651473.692807183</v>
      </c>
    </row>
    <row r="149" spans="1:16" ht="15.75" customHeight="1" x14ac:dyDescent="0.35">
      <c r="A149" s="55">
        <v>6</v>
      </c>
      <c r="B149" s="55" t="s">
        <v>48</v>
      </c>
      <c r="C149" s="55">
        <v>2026</v>
      </c>
      <c r="D149" s="73">
        <f>VLOOKUP(B149,'Population, Households and Hous'!$B$2:$D$22,3,FALSE)*POWER(SUM(1,Variables!$C$6),'Cost Calculations'!C149-'Population, Households and Hous'!$C$3)</f>
        <v>145173.49866385915</v>
      </c>
      <c r="E149" s="73" t="str">
        <f t="shared" si="7"/>
        <v>Medium</v>
      </c>
      <c r="F149" s="56">
        <v>3.7482185273159367</v>
      </c>
      <c r="G149" s="56">
        <f t="shared" si="2"/>
        <v>38731.33266000275</v>
      </c>
      <c r="H149" s="74"/>
      <c r="I149" s="57">
        <v>0</v>
      </c>
      <c r="J149" s="58">
        <f t="shared" si="6"/>
        <v>0</v>
      </c>
      <c r="K149" s="58">
        <f t="shared" si="4"/>
        <v>572.38422650249152</v>
      </c>
      <c r="L149" s="59">
        <f>550*VLOOKUP(B149,'Population, Households and Hous'!$L$3:$O$22,3,FALSE)*Variables!$C$5</f>
        <v>38540.810000000005</v>
      </c>
      <c r="M149" s="65">
        <f>(J149*Variables!$E$9)+('Cost Calculations'!K149*'Cost Calculations'!L149)</f>
        <v>22060151.720629495</v>
      </c>
      <c r="N149" s="64">
        <f>VLOOKUP(B149,'Population, Households and Hous'!$L$3:$O$22,4,FALSE)</f>
        <v>1566.3</v>
      </c>
      <c r="O149" s="61">
        <v>474.2370659555292</v>
      </c>
      <c r="P149" s="66">
        <f>IF(12*(N149-0.3*O149)*Variables!$C$5*(G149/5)&lt;0,0,12*(N149-0.3*O149)*Variables!$C$5*(G149/5))</f>
        <v>18531924.189070027</v>
      </c>
    </row>
    <row r="150" spans="1:16" ht="15.75" customHeight="1" x14ac:dyDescent="0.35">
      <c r="A150" s="55">
        <v>7</v>
      </c>
      <c r="B150" s="55" t="s">
        <v>49</v>
      </c>
      <c r="C150" s="55">
        <v>2026</v>
      </c>
      <c r="D150" s="73">
        <f>VLOOKUP(B150,'Population, Households and Hous'!$B$2:$D$22,3,FALSE)*POWER(SUM(1,Variables!$C$6),'Cost Calculations'!C150-'Population, Households and Hous'!$C$3)</f>
        <v>60938.651264622167</v>
      </c>
      <c r="E150" s="73" t="str">
        <f t="shared" si="7"/>
        <v>Small</v>
      </c>
      <c r="F150" s="56">
        <v>3.862113298513461</v>
      </c>
      <c r="G150" s="56">
        <f t="shared" si="2"/>
        <v>15778.57679319704</v>
      </c>
      <c r="H150" s="74"/>
      <c r="I150" s="57">
        <v>0</v>
      </c>
      <c r="J150" s="58">
        <f t="shared" si="6"/>
        <v>0</v>
      </c>
      <c r="K150" s="58">
        <f t="shared" si="4"/>
        <v>233.18093783049355</v>
      </c>
      <c r="L150" s="59">
        <f>550*VLOOKUP(B150,'Population, Households and Hous'!$L$3:$O$22,3,FALSE)*Variables!$C$5</f>
        <v>38540.810000000005</v>
      </c>
      <c r="M150" s="65">
        <f>(J150*Variables!$E$9)+('Cost Calculations'!K150*'Cost Calculations'!L150)</f>
        <v>8986982.2205468658</v>
      </c>
      <c r="N150" s="64">
        <f>VLOOKUP(B150,'Population, Households and Hous'!$L$3:$O$22,4,FALSE)</f>
        <v>1566.3</v>
      </c>
      <c r="O150" s="61">
        <v>474.2370659555292</v>
      </c>
      <c r="P150" s="66">
        <f>IF(12*(N150-0.3*O150)*Variables!$C$5*(G150/5)&lt;0,0,12*(N150-0.3*O150)*Variables!$C$5*(G150/5))</f>
        <v>7549634.0781713352</v>
      </c>
    </row>
    <row r="151" spans="1:16" ht="15.75" customHeight="1" x14ac:dyDescent="0.35">
      <c r="A151" s="55">
        <v>8</v>
      </c>
      <c r="B151" s="55" t="s">
        <v>50</v>
      </c>
      <c r="C151" s="55">
        <v>2026</v>
      </c>
      <c r="D151" s="73">
        <f>VLOOKUP(B151,'Population, Households and Hous'!$B$2:$D$22,3,FALSE)*POWER(SUM(1,Variables!$C$6),'Cost Calculations'!C151-'Population, Households and Hous'!$C$3)</f>
        <v>64038.980438778861</v>
      </c>
      <c r="E151" s="73" t="str">
        <f t="shared" si="7"/>
        <v>Small</v>
      </c>
      <c r="F151" s="56">
        <v>3.8002825488883709</v>
      </c>
      <c r="G151" s="56">
        <f t="shared" si="2"/>
        <v>16851.110309550812</v>
      </c>
      <c r="H151" s="74"/>
      <c r="I151" s="57">
        <v>0</v>
      </c>
      <c r="J151" s="58">
        <f t="shared" si="6"/>
        <v>0</v>
      </c>
      <c r="K151" s="58">
        <f t="shared" si="4"/>
        <v>249.03118684064816</v>
      </c>
      <c r="L151" s="59">
        <f>550*VLOOKUP(B151,'Population, Households and Hous'!$L$3:$O$22,3,FALSE)*Variables!$C$5</f>
        <v>38540.810000000005</v>
      </c>
      <c r="M151" s="65">
        <f>(J151*Variables!$E$9)+('Cost Calculations'!K151*'Cost Calculations'!L151)</f>
        <v>9597863.656099923</v>
      </c>
      <c r="N151" s="64">
        <f>VLOOKUP(B151,'Population, Households and Hous'!$L$3:$O$22,4,FALSE)</f>
        <v>1566.3</v>
      </c>
      <c r="O151" s="61">
        <v>474.2370659555292</v>
      </c>
      <c r="P151" s="66">
        <f>IF(12*(N151-0.3*O151)*Variables!$C$5*(G151/5)&lt;0,0,12*(N151-0.3*O151)*Variables!$C$5*(G151/5))</f>
        <v>8062813.1621389398</v>
      </c>
    </row>
    <row r="152" spans="1:16" ht="15.75" customHeight="1" x14ac:dyDescent="0.35">
      <c r="A152" s="55">
        <v>9</v>
      </c>
      <c r="B152" s="55" t="s">
        <v>51</v>
      </c>
      <c r="C152" s="55">
        <v>2026</v>
      </c>
      <c r="D152" s="73">
        <f>VLOOKUP(B152,'Population, Households and Hous'!$B$2:$D$22,3,FALSE)*POWER(SUM(1,Variables!$C$6),'Cost Calculations'!C152-'Population, Households and Hous'!$C$3)</f>
        <v>184898.85273446998</v>
      </c>
      <c r="E152" s="73" t="str">
        <f t="shared" si="7"/>
        <v>Medium</v>
      </c>
      <c r="F152" s="56">
        <v>3.6804514106582928</v>
      </c>
      <c r="G152" s="56">
        <f t="shared" si="2"/>
        <v>50238.090957815039</v>
      </c>
      <c r="H152" s="74"/>
      <c r="I152" s="57">
        <v>0</v>
      </c>
      <c r="J152" s="58">
        <f t="shared" ref="J152:J215" si="8">(G152-G132)*I152</f>
        <v>0</v>
      </c>
      <c r="K152" s="58">
        <f t="shared" si="4"/>
        <v>742.43484174109062</v>
      </c>
      <c r="L152" s="59">
        <f>550*VLOOKUP(B152,'Population, Households and Hous'!$L$3:$O$22,3,FALSE)*Variables!$C$5</f>
        <v>38540.810000000005</v>
      </c>
      <c r="M152" s="65">
        <f>(J152*Variables!$E$9)+('Cost Calculations'!K152*'Cost Calculations'!L152)</f>
        <v>28614040.172923446</v>
      </c>
      <c r="N152" s="64">
        <f>VLOOKUP(B152,'Population, Households and Hous'!$L$3:$O$22,4,FALSE)</f>
        <v>1566.3</v>
      </c>
      <c r="O152" s="61">
        <v>474.2370659555292</v>
      </c>
      <c r="P152" s="66">
        <f>IF(12*(N152-0.3*O152)*Variables!$C$5*(G152/5)&lt;0,0,12*(N152-0.3*O152)*Variables!$C$5*(G152/5))</f>
        <v>24037605.449999679</v>
      </c>
    </row>
    <row r="153" spans="1:16" ht="15.75" customHeight="1" x14ac:dyDescent="0.35">
      <c r="A153" s="55">
        <v>10</v>
      </c>
      <c r="B153" s="55" t="s">
        <v>52</v>
      </c>
      <c r="C153" s="55">
        <v>2026</v>
      </c>
      <c r="D153" s="73">
        <f>VLOOKUP(B153,'Population, Households and Hous'!$B$2:$D$22,3,FALSE)*POWER(SUM(1,Variables!$C$6),'Cost Calculations'!C153-'Population, Households and Hous'!$C$3)</f>
        <v>326345.05855724926</v>
      </c>
      <c r="E153" s="73" t="str">
        <f t="shared" si="7"/>
        <v>Medium</v>
      </c>
      <c r="F153" s="56">
        <v>3.4135915669485275</v>
      </c>
      <c r="G153" s="56">
        <f t="shared" si="2"/>
        <v>95601.671189085784</v>
      </c>
      <c r="H153" s="74"/>
      <c r="I153" s="57">
        <v>0</v>
      </c>
      <c r="J153" s="58">
        <f t="shared" si="8"/>
        <v>0</v>
      </c>
      <c r="K153" s="58">
        <f t="shared" si="4"/>
        <v>1412.8325791490267</v>
      </c>
      <c r="L153" s="59">
        <f>550*VLOOKUP(B153,'Population, Households and Hous'!$L$3:$O$22,3,FALSE)*Variables!$C$5</f>
        <v>38540.810000000005</v>
      </c>
      <c r="M153" s="65">
        <f>(J153*Variables!$E$9)+('Cost Calculations'!K153*'Cost Calculations'!L153)</f>
        <v>54451711.99479261</v>
      </c>
      <c r="N153" s="64">
        <f>VLOOKUP(B153,'Population, Households and Hous'!$L$3:$O$22,4,FALSE)</f>
        <v>1566.3</v>
      </c>
      <c r="O153" s="61">
        <v>490.99634448579741</v>
      </c>
      <c r="P153" s="66">
        <f>IF(12*(N153-0.3*O153)*Variables!$C$5*(G153/5)&lt;0,0,12*(N153-0.3*O153)*Variables!$C$5*(G153/5))</f>
        <v>45581382.423122376</v>
      </c>
    </row>
    <row r="154" spans="1:16" ht="15.75" customHeight="1" x14ac:dyDescent="0.35">
      <c r="A154" s="55">
        <v>11</v>
      </c>
      <c r="B154" s="55" t="s">
        <v>53</v>
      </c>
      <c r="C154" s="55">
        <v>2026</v>
      </c>
      <c r="D154" s="73">
        <f>VLOOKUP(B154,'Population, Households and Hous'!$B$2:$D$22,3,FALSE)*POWER(SUM(1,Variables!$C$6),'Cost Calculations'!C154-'Population, Households and Hous'!$C$3)</f>
        <v>216816.10722821183</v>
      </c>
      <c r="E154" s="73" t="str">
        <f t="shared" si="7"/>
        <v>Medium</v>
      </c>
      <c r="F154" s="56">
        <v>3.70474528057925</v>
      </c>
      <c r="G154" s="56">
        <f t="shared" si="2"/>
        <v>58523.890526236624</v>
      </c>
      <c r="H154" s="74"/>
      <c r="I154" s="57">
        <v>0</v>
      </c>
      <c r="J154" s="58">
        <f t="shared" si="8"/>
        <v>0</v>
      </c>
      <c r="K154" s="58">
        <f t="shared" si="4"/>
        <v>864.88508166851045</v>
      </c>
      <c r="L154" s="59">
        <f>550*VLOOKUP(B154,'Population, Households and Hous'!$L$3:$O$22,3,FALSE)*Variables!$C$5</f>
        <v>38540.810000000005</v>
      </c>
      <c r="M154" s="65">
        <f>(J154*Variables!$E$9)+('Cost Calculations'!K154*'Cost Calculations'!L154)</f>
        <v>33333371.60442055</v>
      </c>
      <c r="N154" s="64">
        <f>VLOOKUP(B154,'Population, Households and Hous'!$L$3:$O$22,4,FALSE)</f>
        <v>1566.3</v>
      </c>
      <c r="O154" s="61">
        <v>447.91952147552081</v>
      </c>
      <c r="P154" s="66">
        <f>IF(12*(N154-0.3*O154)*Variables!$C$5*(G154/5)&lt;0,0,12*(N154-0.3*O154)*Variables!$C$5*(G154/5))</f>
        <v>28157395.331326846</v>
      </c>
    </row>
    <row r="155" spans="1:16" ht="15.75" customHeight="1" x14ac:dyDescent="0.35">
      <c r="A155" s="55">
        <v>12</v>
      </c>
      <c r="B155" s="55" t="s">
        <v>54</v>
      </c>
      <c r="C155" s="55">
        <v>2026</v>
      </c>
      <c r="D155" s="73">
        <f>VLOOKUP(B155,'Population, Households and Hous'!$B$2:$D$22,3,FALSE)*POWER(SUM(1,Variables!$C$6),'Cost Calculations'!C155-'Population, Households and Hous'!$C$3)</f>
        <v>221175.29075913774</v>
      </c>
      <c r="E155" s="73" t="str">
        <f t="shared" si="7"/>
        <v>Medium</v>
      </c>
      <c r="F155" s="56">
        <v>3.6205289672544043</v>
      </c>
      <c r="G155" s="56">
        <f t="shared" si="2"/>
        <v>61089.22004478921</v>
      </c>
      <c r="H155" s="74"/>
      <c r="I155" s="57">
        <v>0</v>
      </c>
      <c r="J155" s="58">
        <f t="shared" si="8"/>
        <v>0</v>
      </c>
      <c r="K155" s="58">
        <f t="shared" si="4"/>
        <v>902.79635534169688</v>
      </c>
      <c r="L155" s="59">
        <f>550*VLOOKUP(B155,'Population, Households and Hous'!$L$3:$O$22,3,FALSE)*Variables!$C$5</f>
        <v>38540.810000000005</v>
      </c>
      <c r="M155" s="65">
        <f>(J155*Variables!$E$9)+('Cost Calculations'!K155*'Cost Calculations'!L155)</f>
        <v>34794502.799916826</v>
      </c>
      <c r="N155" s="64">
        <f>VLOOKUP(B155,'Population, Households and Hous'!$L$3:$O$22,4,FALSE)</f>
        <v>1566.3</v>
      </c>
      <c r="O155" s="61">
        <v>607.11381923777901</v>
      </c>
      <c r="P155" s="66">
        <f>IF(12*(N155-0.3*O155)*Variables!$C$5*(G155/5)&lt;0,0,12*(N155-0.3*O155)*Variables!$C$5*(G155/5))</f>
        <v>28411357.782346103</v>
      </c>
    </row>
    <row r="156" spans="1:16" ht="15.75" customHeight="1" x14ac:dyDescent="0.35">
      <c r="A156" s="55">
        <v>13</v>
      </c>
      <c r="B156" s="55" t="s">
        <v>55</v>
      </c>
      <c r="C156" s="55">
        <v>2026</v>
      </c>
      <c r="D156" s="73">
        <f>VLOOKUP(B156,'Population, Households and Hous'!$B$2:$D$22,3,FALSE)*POWER(SUM(1,Variables!$C$6),'Cost Calculations'!C156-'Population, Households and Hous'!$C$3)</f>
        <v>76266.619577377787</v>
      </c>
      <c r="E156" s="73" t="str">
        <f t="shared" si="7"/>
        <v>Small</v>
      </c>
      <c r="F156" s="56">
        <v>3.8978924903294598</v>
      </c>
      <c r="G156" s="56">
        <f t="shared" si="2"/>
        <v>19566.11675837461</v>
      </c>
      <c r="H156" s="74"/>
      <c r="I156" s="57">
        <v>0</v>
      </c>
      <c r="J156" s="58">
        <f t="shared" si="8"/>
        <v>0</v>
      </c>
      <c r="K156" s="58">
        <f t="shared" si="4"/>
        <v>289.15443485282469</v>
      </c>
      <c r="L156" s="59">
        <f>550*VLOOKUP(B156,'Population, Households and Hous'!$L$3:$O$22,3,FALSE)*Variables!$C$5</f>
        <v>38540.810000000005</v>
      </c>
      <c r="M156" s="65">
        <f>(J156*Variables!$E$9)+('Cost Calculations'!K156*'Cost Calculations'!L156)</f>
        <v>11144246.134320095</v>
      </c>
      <c r="N156" s="64">
        <f>VLOOKUP(B156,'Population, Households and Hous'!$L$3:$O$22,4,FALSE)</f>
        <v>1566.3</v>
      </c>
      <c r="O156" s="64">
        <v>537.70000000000005</v>
      </c>
      <c r="P156" s="66">
        <f>IF(12*(N156-0.3*O156)*Variables!$C$5*(G156/5)&lt;0,0,12*(N156-0.3*O156)*Variables!$C$5*(G156/5))</f>
        <v>9236706.6571411788</v>
      </c>
    </row>
    <row r="157" spans="1:16" ht="15.75" customHeight="1" x14ac:dyDescent="0.35">
      <c r="A157" s="55">
        <v>14</v>
      </c>
      <c r="B157" s="55" t="s">
        <v>56</v>
      </c>
      <c r="C157" s="55">
        <v>2026</v>
      </c>
      <c r="D157" s="73">
        <f>VLOOKUP(B157,'Population, Households and Hous'!$B$2:$D$22,3,FALSE)*POWER(SUM(1,Variables!$C$6),'Cost Calculations'!C157-'Population, Households and Hous'!$C$3)</f>
        <v>1776679.5389300419</v>
      </c>
      <c r="E157" s="73" t="str">
        <f t="shared" si="7"/>
        <v>Large</v>
      </c>
      <c r="F157" s="56">
        <v>3.9042714396748277</v>
      </c>
      <c r="G157" s="56">
        <f t="shared" si="2"/>
        <v>455060.45529406506</v>
      </c>
      <c r="H157" s="74"/>
      <c r="I157" s="57">
        <v>0</v>
      </c>
      <c r="J157" s="58">
        <f t="shared" si="8"/>
        <v>0</v>
      </c>
      <c r="K157" s="58">
        <f t="shared" si="4"/>
        <v>6725.0313590254855</v>
      </c>
      <c r="L157" s="63">
        <f>550*VLOOKUP(B157,'Population, Households and Hous'!$L$3:$O$22,3,FALSE)*Variables!$C$5</f>
        <v>40860.820000000007</v>
      </c>
      <c r="M157" s="65">
        <f>(J157*Variables!$E$9)+('Cost Calculations'!K157*'Cost Calculations'!L157)</f>
        <v>274790295.85549581</v>
      </c>
      <c r="N157" s="61">
        <f>VLOOKUP(B157,'Population, Households and Hous'!$L$3:$O$22,4,FALSE)</f>
        <v>1944.84</v>
      </c>
      <c r="O157" s="61">
        <v>655.73597732227154</v>
      </c>
      <c r="P157" s="66">
        <f>IF(12*(N157-0.3*O157)*Variables!$C$5*(G157/5)&lt;0,0,12*(N157-0.3*O157)*Variables!$C$5*(G157/5))</f>
        <v>267287973.84448925</v>
      </c>
    </row>
    <row r="158" spans="1:16" ht="15.75" customHeight="1" x14ac:dyDescent="0.35">
      <c r="A158" s="55">
        <v>15</v>
      </c>
      <c r="B158" s="55" t="s">
        <v>57</v>
      </c>
      <c r="C158" s="55">
        <v>2026</v>
      </c>
      <c r="D158" s="73">
        <f>VLOOKUP(B158,'Population, Households and Hous'!$B$2:$D$22,3,FALSE)*POWER(SUM(1,Variables!$C$6),'Cost Calculations'!C158-'Population, Households and Hous'!$C$3)</f>
        <v>91822.462700311778</v>
      </c>
      <c r="E158" s="73" t="str">
        <f t="shared" si="7"/>
        <v>Small</v>
      </c>
      <c r="F158" s="56">
        <v>4.104939651318781</v>
      </c>
      <c r="G158" s="56">
        <f t="shared" si="2"/>
        <v>22368.772868758806</v>
      </c>
      <c r="H158" s="74"/>
      <c r="I158" s="57">
        <v>0</v>
      </c>
      <c r="J158" s="58">
        <f t="shared" si="8"/>
        <v>0</v>
      </c>
      <c r="K158" s="58">
        <f t="shared" si="4"/>
        <v>330.57299806047098</v>
      </c>
      <c r="L158" s="59">
        <f>550*VLOOKUP(B158,'Population, Households and Hous'!$L$3:$O$22,3,FALSE)*Variables!$C$5</f>
        <v>38540.810000000005</v>
      </c>
      <c r="M158" s="65">
        <f>(J158*Variables!$E$9)+('Cost Calculations'!K158*'Cost Calculations'!L158)</f>
        <v>12740551.109378982</v>
      </c>
      <c r="N158" s="64">
        <f>VLOOKUP(B158,'Population, Households and Hous'!$L$3:$O$22,4,FALSE)</f>
        <v>1566.3</v>
      </c>
      <c r="O158" s="61">
        <v>655.73597732227154</v>
      </c>
      <c r="P158" s="66">
        <f>IF(12*(N158-0.3*O158)*Variables!$C$5*(G158/5)&lt;0,0,12*(N158-0.3*O158)*Variables!$C$5*(G158/5))</f>
        <v>10293630.884126782</v>
      </c>
    </row>
    <row r="159" spans="1:16" ht="15.75" customHeight="1" x14ac:dyDescent="0.35">
      <c r="A159" s="55">
        <v>16</v>
      </c>
      <c r="B159" s="55" t="s">
        <v>58</v>
      </c>
      <c r="C159" s="55">
        <v>2026</v>
      </c>
      <c r="D159" s="73">
        <f>VLOOKUP(B159,'Population, Households and Hous'!$B$2:$D$22,3,FALSE)*POWER(SUM(1,Variables!$C$6),'Cost Calculations'!C159-'Population, Households and Hous'!$C$3)</f>
        <v>95975.943024211796</v>
      </c>
      <c r="E159" s="73" t="str">
        <f t="shared" si="7"/>
        <v>Small</v>
      </c>
      <c r="F159" s="56">
        <v>4.0784355517664235</v>
      </c>
      <c r="G159" s="56">
        <f t="shared" si="2"/>
        <v>23532.538838977944</v>
      </c>
      <c r="H159" s="74"/>
      <c r="I159" s="57">
        <v>0</v>
      </c>
      <c r="J159" s="58">
        <f t="shared" si="8"/>
        <v>0</v>
      </c>
      <c r="K159" s="58">
        <f t="shared" si="4"/>
        <v>347.77150993562663</v>
      </c>
      <c r="L159" s="59">
        <f>550*VLOOKUP(B159,'Population, Households and Hous'!$L$3:$O$22,3,FALSE)*Variables!$C$5</f>
        <v>38540.810000000005</v>
      </c>
      <c r="M159" s="65">
        <f>(J159*Variables!$E$9)+('Cost Calculations'!K159*'Cost Calculations'!L159)</f>
        <v>13403395.687842099</v>
      </c>
      <c r="N159" s="64">
        <f>VLOOKUP(B159,'Population, Households and Hous'!$L$3:$O$22,4,FALSE)</f>
        <v>1566.3</v>
      </c>
      <c r="O159" s="61">
        <v>655.73597732227154</v>
      </c>
      <c r="P159" s="66">
        <f>IF(12*(N159-0.3*O159)*Variables!$C$5*(G159/5)&lt;0,0,12*(N159-0.3*O159)*Variables!$C$5*(G159/5))</f>
        <v>10829171.094724314</v>
      </c>
    </row>
    <row r="160" spans="1:16" ht="15.75" customHeight="1" x14ac:dyDescent="0.35">
      <c r="A160" s="55">
        <v>17</v>
      </c>
      <c r="B160" s="55" t="s">
        <v>59</v>
      </c>
      <c r="C160" s="55">
        <v>2026</v>
      </c>
      <c r="D160" s="73">
        <f>VLOOKUP(B160,'Population, Households and Hous'!$B$2:$D$22,3,FALSE)*POWER(SUM(1,Variables!$C$6),'Cost Calculations'!C160-'Population, Households and Hous'!$C$3)</f>
        <v>132164.92639200028</v>
      </c>
      <c r="E160" s="73" t="str">
        <f t="shared" si="7"/>
        <v>Medium</v>
      </c>
      <c r="F160" s="56">
        <v>4.0613743798101138</v>
      </c>
      <c r="G160" s="56">
        <f t="shared" si="2"/>
        <v>32541.921534990219</v>
      </c>
      <c r="H160" s="74"/>
      <c r="I160" s="57">
        <v>0</v>
      </c>
      <c r="J160" s="58">
        <f t="shared" si="8"/>
        <v>0</v>
      </c>
      <c r="K160" s="58">
        <f t="shared" si="4"/>
        <v>480.91509657620526</v>
      </c>
      <c r="L160" s="59">
        <f>550*VLOOKUP(B160,'Population, Households and Hous'!$L$3:$O$22,3,FALSE)*Variables!$C$5</f>
        <v>38540.810000000005</v>
      </c>
      <c r="M160" s="65">
        <f>(J160*Variables!$E$9)+('Cost Calculations'!K160*'Cost Calculations'!L160)</f>
        <v>18534857.363275182</v>
      </c>
      <c r="N160" s="64">
        <f>VLOOKUP(B160,'Population, Households and Hous'!$L$3:$O$22,4,FALSE)</f>
        <v>1566.3</v>
      </c>
      <c r="O160" s="61">
        <v>655.73597732227154</v>
      </c>
      <c r="P160" s="66">
        <f>IF(12*(N160-0.3*O160)*Variables!$C$5*(G160/5)&lt;0,0,12*(N160-0.3*O160)*Variables!$C$5*(G160/5))</f>
        <v>14975096.332139239</v>
      </c>
    </row>
    <row r="161" spans="1:16" ht="15.75" customHeight="1" x14ac:dyDescent="0.35">
      <c r="A161" s="55">
        <v>18</v>
      </c>
      <c r="B161" s="55" t="s">
        <v>60</v>
      </c>
      <c r="C161" s="55">
        <v>2026</v>
      </c>
      <c r="D161" s="73">
        <f>VLOOKUP(B161,'Population, Households and Hous'!$B$2:$D$22,3,FALSE)*POWER(SUM(1,Variables!$C$6),'Cost Calculations'!C161-'Population, Households and Hous'!$C$3)</f>
        <v>125180.87139896554</v>
      </c>
      <c r="E161" s="73" t="str">
        <f t="shared" si="7"/>
        <v>Medium</v>
      </c>
      <c r="F161" s="56">
        <v>4.1813012995896246</v>
      </c>
      <c r="G161" s="56">
        <f t="shared" si="2"/>
        <v>29938.256640642343</v>
      </c>
      <c r="H161" s="74"/>
      <c r="I161" s="57">
        <v>0</v>
      </c>
      <c r="J161" s="58">
        <f t="shared" si="8"/>
        <v>0</v>
      </c>
      <c r="K161" s="58">
        <f t="shared" si="4"/>
        <v>442.43729025579171</v>
      </c>
      <c r="L161" s="59">
        <f>550*VLOOKUP(B161,'Population, Households and Hous'!$L$3:$O$22,3,FALSE)*Variables!$C$5</f>
        <v>38540.810000000005</v>
      </c>
      <c r="M161" s="65">
        <f>(J161*Variables!$E$9)+('Cost Calculations'!K161*'Cost Calculations'!L161)</f>
        <v>17051891.540663321</v>
      </c>
      <c r="N161" s="64">
        <f>VLOOKUP(B161,'Population, Households and Hous'!$L$3:$O$22,4,FALSE)</f>
        <v>1566.3</v>
      </c>
      <c r="O161" s="61">
        <v>508.1437756387196</v>
      </c>
      <c r="P161" s="66">
        <f>IF(12*(N161-0.3*O161)*Variables!$C$5*(G161/5)&lt;0,0,12*(N161-0.3*O161)*Variables!$C$5*(G161/5))</f>
        <v>14222345.674861973</v>
      </c>
    </row>
    <row r="162" spans="1:16" ht="15.75" customHeight="1" x14ac:dyDescent="0.35">
      <c r="A162" s="55">
        <v>19</v>
      </c>
      <c r="B162" s="55" t="s">
        <v>61</v>
      </c>
      <c r="C162" s="55">
        <v>2026</v>
      </c>
      <c r="D162" s="73">
        <f>VLOOKUP(B162,'Population, Households and Hous'!$B$2:$D$22,3,FALSE)*POWER(SUM(1,Variables!$C$6),'Cost Calculations'!C162-'Population, Households and Hous'!$C$3)</f>
        <v>97029.094173955134</v>
      </c>
      <c r="E162" s="73" t="str">
        <f t="shared" si="7"/>
        <v>Small</v>
      </c>
      <c r="F162" s="56">
        <v>4.4990268357417103</v>
      </c>
      <c r="G162" s="56">
        <f t="shared" si="2"/>
        <v>21566.684911306802</v>
      </c>
      <c r="H162" s="74"/>
      <c r="I162" s="57">
        <v>0</v>
      </c>
      <c r="J162" s="58">
        <f t="shared" si="8"/>
        <v>0</v>
      </c>
      <c r="K162" s="58">
        <f t="shared" si="4"/>
        <v>318.71948144787893</v>
      </c>
      <c r="L162" s="59">
        <f>550*VLOOKUP(B162,'Population, Households and Hous'!$L$3:$O$22,3,FALSE)*Variables!$C$5</f>
        <v>38540.810000000005</v>
      </c>
      <c r="M162" s="65">
        <f>(J162*Variables!$E$9)+('Cost Calculations'!K162*'Cost Calculations'!L162)</f>
        <v>12283706.977781229</v>
      </c>
      <c r="N162" s="64">
        <f>VLOOKUP(B162,'Population, Households and Hous'!$L$3:$O$22,4,FALSE)</f>
        <v>1566.3</v>
      </c>
      <c r="O162" s="64">
        <v>537.70000000000005</v>
      </c>
      <c r="P162" s="66">
        <f>IF(12*(N162-0.3*O162)*Variables!$C$5*(G162/5)&lt;0,0,12*(N162-0.3*O162)*Variables!$C$5*(G162/5))</f>
        <v>10181128.148868414</v>
      </c>
    </row>
    <row r="163" spans="1:16" ht="15.75" customHeight="1" x14ac:dyDescent="0.35">
      <c r="A163" s="55">
        <v>20</v>
      </c>
      <c r="B163" s="55" t="s">
        <v>62</v>
      </c>
      <c r="C163" s="55">
        <v>2026</v>
      </c>
      <c r="D163" s="73">
        <f>VLOOKUP(B163,'Population, Households and Hous'!$B$2:$D$22,3,FALSE)*POWER(SUM(1,Variables!$C$6),'Cost Calculations'!C163-'Population, Households and Hous'!$C$3)</f>
        <v>54345.062838217411</v>
      </c>
      <c r="E163" s="73" t="str">
        <f t="shared" si="7"/>
        <v>Small</v>
      </c>
      <c r="F163" s="56">
        <v>3.5639434677697377</v>
      </c>
      <c r="G163" s="56">
        <f t="shared" si="2"/>
        <v>15248.576002869579</v>
      </c>
      <c r="H163" s="74"/>
      <c r="I163" s="57">
        <v>0</v>
      </c>
      <c r="J163" s="58">
        <f t="shared" si="8"/>
        <v>0</v>
      </c>
      <c r="K163" s="58">
        <f t="shared" si="4"/>
        <v>225.34841383550531</v>
      </c>
      <c r="L163" s="59">
        <f>550*VLOOKUP(B163,'Population, Households and Hous'!$L$3:$O$22,3,FALSE)*Variables!$C$5</f>
        <v>38540.810000000005</v>
      </c>
      <c r="M163" s="65">
        <f>(J163*Variables!$E$9)+('Cost Calculations'!K163*'Cost Calculations'!L163)</f>
        <v>8685110.401435582</v>
      </c>
      <c r="N163" s="64">
        <f>VLOOKUP(B163,'Population, Households and Hous'!$L$3:$O$22,4,FALSE)</f>
        <v>1566.3</v>
      </c>
      <c r="O163" s="61">
        <v>588.79301505756246</v>
      </c>
      <c r="P163" s="66">
        <f>IF(12*(N163-0.3*O163)*Variables!$C$5*(G163/5)&lt;0,0,12*(N163-0.3*O163)*Variables!$C$5*(G163/5))</f>
        <v>7119963.6753085442</v>
      </c>
    </row>
    <row r="164" spans="1:16" ht="15.75" customHeight="1" x14ac:dyDescent="0.35">
      <c r="A164" s="55">
        <v>1</v>
      </c>
      <c r="B164" s="55" t="s">
        <v>30</v>
      </c>
      <c r="C164" s="55">
        <v>2027</v>
      </c>
      <c r="D164" s="73">
        <f>VLOOKUP(B164,'Population, Households and Hous'!$B$2:$D$22,3,FALSE)*POWER(SUM(1,Variables!$C$6),'Cost Calculations'!C164-'Population, Households and Hous'!$C$3)</f>
        <v>298552.91705292952</v>
      </c>
      <c r="E164" s="73" t="str">
        <f t="shared" si="7"/>
        <v>Medium</v>
      </c>
      <c r="F164" s="56">
        <v>3.6769491146556486</v>
      </c>
      <c r="G164" s="56">
        <f t="shared" si="2"/>
        <v>81195.825055873647</v>
      </c>
      <c r="H164" s="74"/>
      <c r="I164" s="57">
        <v>0</v>
      </c>
      <c r="J164" s="58">
        <f t="shared" si="8"/>
        <v>0</v>
      </c>
      <c r="K164" s="58">
        <f t="shared" si="4"/>
        <v>1199.9383013183244</v>
      </c>
      <c r="L164" s="59">
        <f>550*VLOOKUP(B164,'Population, Households and Hous'!$L$3:$O$22,3,FALSE)*Variables!$C$5</f>
        <v>38540.810000000005</v>
      </c>
      <c r="M164" s="65">
        <f>(J164*Variables!$E$9)+('Cost Calculations'!K164*'Cost Calculations'!L164)</f>
        <v>46246594.082832299</v>
      </c>
      <c r="N164" s="61">
        <f>VLOOKUP(B164,'Population, Households and Hous'!$L$3:$O$22,4,FALSE)</f>
        <v>1075</v>
      </c>
      <c r="O164" s="61">
        <v>468.8029792149182</v>
      </c>
      <c r="P164" s="66">
        <f>IF(12*(N164-0.3*O164)*Variables!$C$5*(G164/5)&lt;0,0,12*(N164-0.3*O164)*Variables!$C$5*(G164/5))</f>
        <v>25490995.665832072</v>
      </c>
    </row>
    <row r="165" spans="1:16" ht="15.75" customHeight="1" x14ac:dyDescent="0.35">
      <c r="A165" s="55">
        <v>2</v>
      </c>
      <c r="B165" s="55" t="s">
        <v>44</v>
      </c>
      <c r="C165" s="55">
        <v>2027</v>
      </c>
      <c r="D165" s="73">
        <f>VLOOKUP(B165,'Population, Households and Hous'!$B$2:$D$22,3,FALSE)*POWER(SUM(1,Variables!$C$6),'Cost Calculations'!C165-'Population, Households and Hous'!$C$3)</f>
        <v>948732.35262033308</v>
      </c>
      <c r="E165" s="73" t="str">
        <f t="shared" si="7"/>
        <v>Medium</v>
      </c>
      <c r="F165" s="56">
        <v>3.3070982737810106</v>
      </c>
      <c r="G165" s="56">
        <f t="shared" si="2"/>
        <v>286877.58091193519</v>
      </c>
      <c r="H165" s="74"/>
      <c r="I165" s="57">
        <v>0</v>
      </c>
      <c r="J165" s="58">
        <f t="shared" si="8"/>
        <v>0</v>
      </c>
      <c r="K165" s="58">
        <f t="shared" si="4"/>
        <v>4239.5701612600869</v>
      </c>
      <c r="L165" s="63">
        <f>550*VLOOKUP(B165,'Population, Households and Hous'!$L$3:$O$22,3,FALSE)*Variables!$C$5</f>
        <v>44525.250000000007</v>
      </c>
      <c r="M165" s="65">
        <f>(J165*Variables!$E$9)+('Cost Calculations'!K165*'Cost Calculations'!L165)</f>
        <v>188767921.32264572</v>
      </c>
      <c r="N165" s="61">
        <f>VLOOKUP(B165,'Population, Households and Hous'!$L$3:$O$22,4,FALSE)</f>
        <v>1714.41</v>
      </c>
      <c r="O165" s="61">
        <v>524.18975366229711</v>
      </c>
      <c r="P165" s="66">
        <f>IF(12*(N165-0.3*O165)*Variables!$C$5*(G165/5)&lt;0,0,12*(N165-0.3*O165)*Variables!$C$5*(G165/5))</f>
        <v>150095335.13533172</v>
      </c>
    </row>
    <row r="166" spans="1:16" ht="15.75" customHeight="1" x14ac:dyDescent="0.35">
      <c r="A166" s="55">
        <v>3</v>
      </c>
      <c r="B166" s="55" t="s">
        <v>45</v>
      </c>
      <c r="C166" s="55">
        <v>2027</v>
      </c>
      <c r="D166" s="73">
        <f>VLOOKUP(B166,'Population, Households and Hous'!$B$2:$D$22,3,FALSE)*POWER(SUM(1,Variables!$C$6),'Cost Calculations'!C166-'Population, Households and Hous'!$C$3)</f>
        <v>1058796.5326082502</v>
      </c>
      <c r="E166" s="73" t="str">
        <f t="shared" si="7"/>
        <v>Large</v>
      </c>
      <c r="F166" s="56">
        <v>3.2836322428840261</v>
      </c>
      <c r="G166" s="56">
        <f t="shared" si="2"/>
        <v>322446.74625265138</v>
      </c>
      <c r="H166" s="74"/>
      <c r="I166" s="57">
        <v>0</v>
      </c>
      <c r="J166" s="58">
        <f t="shared" si="8"/>
        <v>0</v>
      </c>
      <c r="K166" s="58">
        <f t="shared" si="4"/>
        <v>4765.2228510243458</v>
      </c>
      <c r="L166" s="59">
        <f>550*VLOOKUP(B166,'Population, Households and Hous'!$L$3:$O$22,3,FALSE)*Variables!$C$5</f>
        <v>38540.810000000005</v>
      </c>
      <c r="M166" s="65">
        <f>(J166*Variables!$E$9)+('Cost Calculations'!K166*'Cost Calculations'!L166)</f>
        <v>183655548.50898764</v>
      </c>
      <c r="N166" s="64">
        <f>VLOOKUP(B166,'Population, Households and Hous'!$L$3:$O$22,4,FALSE)</f>
        <v>1566.3</v>
      </c>
      <c r="O166" s="61">
        <v>524.18975366229711</v>
      </c>
      <c r="P166" s="66">
        <f>IF(12*(N166-0.3*O166)*Variables!$C$5*(G166/5)&lt;0,0,12*(N166-0.3*O166)*Variables!$C$5*(G166/5))</f>
        <v>152658695.11512882</v>
      </c>
    </row>
    <row r="167" spans="1:16" ht="15.75" customHeight="1" x14ac:dyDescent="0.35">
      <c r="A167" s="55">
        <v>4</v>
      </c>
      <c r="B167" s="55" t="s">
        <v>46</v>
      </c>
      <c r="C167" s="55">
        <v>2027</v>
      </c>
      <c r="D167" s="73">
        <f>VLOOKUP(B167,'Population, Households and Hous'!$B$2:$D$22,3,FALSE)*POWER(SUM(1,Variables!$C$6),'Cost Calculations'!C167-'Population, Households and Hous'!$C$3)</f>
        <v>78738.365325825376</v>
      </c>
      <c r="E167" s="73" t="str">
        <f t="shared" si="7"/>
        <v>Small</v>
      </c>
      <c r="F167" s="56">
        <v>3.1216650512676596</v>
      </c>
      <c r="G167" s="56">
        <f t="shared" si="2"/>
        <v>25223.194683827769</v>
      </c>
      <c r="H167" s="74"/>
      <c r="I167" s="57">
        <v>0</v>
      </c>
      <c r="J167" s="58">
        <f t="shared" si="8"/>
        <v>0</v>
      </c>
      <c r="K167" s="58">
        <f t="shared" si="4"/>
        <v>372.75657168218032</v>
      </c>
      <c r="L167" s="59">
        <f>550*VLOOKUP(B167,'Population, Households and Hous'!$L$3:$O$22,3,FALSE)*Variables!$C$5</f>
        <v>38540.810000000005</v>
      </c>
      <c r="M167" s="65">
        <f>(J167*Variables!$E$9)+('Cost Calculations'!K167*'Cost Calculations'!L167)</f>
        <v>14366340.205454294</v>
      </c>
      <c r="N167" s="64">
        <f>VLOOKUP(B167,'Population, Households and Hous'!$L$3:$O$22,4,FALSE)</f>
        <v>1566.3</v>
      </c>
      <c r="O167" s="61">
        <v>524.18975366229711</v>
      </c>
      <c r="P167" s="66">
        <f>IF(12*(N167-0.3*O167)*Variables!$C$5*(G167/5)&lt;0,0,12*(N167-0.3*O167)*Variables!$C$5*(G167/5))</f>
        <v>11941630.771026393</v>
      </c>
    </row>
    <row r="168" spans="1:16" ht="15.75" customHeight="1" x14ac:dyDescent="0.35">
      <c r="A168" s="55">
        <v>5</v>
      </c>
      <c r="B168" s="55" t="s">
        <v>47</v>
      </c>
      <c r="C168" s="55">
        <v>2027</v>
      </c>
      <c r="D168" s="73">
        <f>VLOOKUP(B168,'Population, Households and Hous'!$B$2:$D$22,3,FALSE)*POWER(SUM(1,Variables!$C$6),'Cost Calculations'!C168-'Population, Households and Hous'!$C$3)</f>
        <v>790162.91914242646</v>
      </c>
      <c r="E168" s="73" t="str">
        <f t="shared" si="7"/>
        <v>Medium</v>
      </c>
      <c r="F168" s="56">
        <v>3.499256931524287</v>
      </c>
      <c r="G168" s="56">
        <f t="shared" si="2"/>
        <v>225808.77443549968</v>
      </c>
      <c r="H168" s="74"/>
      <c r="I168" s="57">
        <v>0</v>
      </c>
      <c r="J168" s="58">
        <f t="shared" si="8"/>
        <v>0</v>
      </c>
      <c r="K168" s="58">
        <f t="shared" si="4"/>
        <v>3337.0754842684664</v>
      </c>
      <c r="L168" s="63">
        <f>550*VLOOKUP(B168,'Population, Households and Hous'!$L$3:$O$22,3,FALSE)*Variables!$C$5</f>
        <v>30956.309999999998</v>
      </c>
      <c r="M168" s="65">
        <f>(J168*Variables!$E$9)+('Cost Calculations'!K168*'Cost Calculations'!L168)</f>
        <v>103303543.18441476</v>
      </c>
      <c r="N168" s="61">
        <f>VLOOKUP(B168,'Population, Households and Hous'!$L$3:$O$22,4,FALSE)</f>
        <v>1181.08</v>
      </c>
      <c r="O168" s="61">
        <v>474.2370659555292</v>
      </c>
      <c r="P168" s="66">
        <f>IF(12*(N168-0.3*O168)*Variables!$C$5*(G168/5)&lt;0,0,12*(N168-0.3*O168)*Variables!$C$5*(G168/5))</f>
        <v>78816245.798199296</v>
      </c>
    </row>
    <row r="169" spans="1:16" ht="15.75" customHeight="1" x14ac:dyDescent="0.35">
      <c r="A169" s="55">
        <v>6</v>
      </c>
      <c r="B169" s="55" t="s">
        <v>48</v>
      </c>
      <c r="C169" s="55">
        <v>2027</v>
      </c>
      <c r="D169" s="73">
        <f>VLOOKUP(B169,'Population, Households and Hous'!$B$2:$D$22,3,FALSE)*POWER(SUM(1,Variables!$C$6),'Cost Calculations'!C169-'Population, Households and Hous'!$C$3)</f>
        <v>147351.10114381704</v>
      </c>
      <c r="E169" s="73" t="str">
        <f t="shared" si="7"/>
        <v>Medium</v>
      </c>
      <c r="F169" s="56">
        <v>3.7482185273159367</v>
      </c>
      <c r="G169" s="56">
        <f t="shared" si="2"/>
        <v>39312.302649902791</v>
      </c>
      <c r="H169" s="74"/>
      <c r="I169" s="57">
        <v>0</v>
      </c>
      <c r="J169" s="58">
        <f t="shared" si="8"/>
        <v>0</v>
      </c>
      <c r="K169" s="58">
        <f t="shared" si="4"/>
        <v>580.96998990004147</v>
      </c>
      <c r="L169" s="59">
        <f>550*VLOOKUP(B169,'Population, Households and Hous'!$L$3:$O$22,3,FALSE)*Variables!$C$5</f>
        <v>38540.810000000005</v>
      </c>
      <c r="M169" s="65">
        <f>(J169*Variables!$E$9)+('Cost Calculations'!K169*'Cost Calculations'!L169)</f>
        <v>22391053.99643942</v>
      </c>
      <c r="N169" s="64">
        <f>VLOOKUP(B169,'Population, Households and Hous'!$L$3:$O$22,4,FALSE)</f>
        <v>1566.3</v>
      </c>
      <c r="O169" s="61">
        <v>474.2370659555292</v>
      </c>
      <c r="P169" s="66">
        <f>IF(12*(N169-0.3*O169)*Variables!$C$5*(G169/5)&lt;0,0,12*(N169-0.3*O169)*Variables!$C$5*(G169/5))</f>
        <v>18809903.051906075</v>
      </c>
    </row>
    <row r="170" spans="1:16" ht="15.75" customHeight="1" x14ac:dyDescent="0.35">
      <c r="A170" s="55">
        <v>7</v>
      </c>
      <c r="B170" s="55" t="s">
        <v>49</v>
      </c>
      <c r="C170" s="55">
        <v>2027</v>
      </c>
      <c r="D170" s="73">
        <f>VLOOKUP(B170,'Population, Households and Hous'!$B$2:$D$22,3,FALSE)*POWER(SUM(1,Variables!$C$6),'Cost Calculations'!C170-'Population, Households and Hous'!$C$3)</f>
        <v>61852.731033591495</v>
      </c>
      <c r="E170" s="73" t="str">
        <f t="shared" si="7"/>
        <v>Small</v>
      </c>
      <c r="F170" s="56">
        <v>3.862113298513461</v>
      </c>
      <c r="G170" s="56">
        <f t="shared" si="2"/>
        <v>16015.255445094994</v>
      </c>
      <c r="H170" s="74"/>
      <c r="I170" s="57">
        <v>0</v>
      </c>
      <c r="J170" s="58">
        <f t="shared" si="8"/>
        <v>0</v>
      </c>
      <c r="K170" s="58">
        <f t="shared" si="4"/>
        <v>236.67865189795447</v>
      </c>
      <c r="L170" s="59">
        <f>550*VLOOKUP(B170,'Population, Households and Hous'!$L$3:$O$22,3,FALSE)*Variables!$C$5</f>
        <v>38540.810000000005</v>
      </c>
      <c r="M170" s="65">
        <f>(J170*Variables!$E$9)+('Cost Calculations'!K170*'Cost Calculations'!L170)</f>
        <v>9121786.9538552035</v>
      </c>
      <c r="N170" s="64">
        <f>VLOOKUP(B170,'Population, Households and Hous'!$L$3:$O$22,4,FALSE)</f>
        <v>1566.3</v>
      </c>
      <c r="O170" s="61">
        <v>474.2370659555292</v>
      </c>
      <c r="P170" s="66">
        <f>IF(12*(N170-0.3*O170)*Variables!$C$5*(G170/5)&lt;0,0,12*(N170-0.3*O170)*Variables!$C$5*(G170/5))</f>
        <v>7662878.5893439054</v>
      </c>
    </row>
    <row r="171" spans="1:16" ht="15.75" customHeight="1" x14ac:dyDescent="0.35">
      <c r="A171" s="55">
        <v>8</v>
      </c>
      <c r="B171" s="55" t="s">
        <v>50</v>
      </c>
      <c r="C171" s="55">
        <v>2027</v>
      </c>
      <c r="D171" s="73">
        <f>VLOOKUP(B171,'Population, Households and Hous'!$B$2:$D$22,3,FALSE)*POWER(SUM(1,Variables!$C$6),'Cost Calculations'!C171-'Population, Households and Hous'!$C$3)</f>
        <v>64999.565145360539</v>
      </c>
      <c r="E171" s="73" t="str">
        <f t="shared" si="7"/>
        <v>Small</v>
      </c>
      <c r="F171" s="56">
        <v>3.8002825488883709</v>
      </c>
      <c r="G171" s="56">
        <f t="shared" si="2"/>
        <v>17103.876964194071</v>
      </c>
      <c r="H171" s="74"/>
      <c r="I171" s="57">
        <v>0</v>
      </c>
      <c r="J171" s="58">
        <f t="shared" si="8"/>
        <v>0</v>
      </c>
      <c r="K171" s="58">
        <f t="shared" si="4"/>
        <v>252.76665464326084</v>
      </c>
      <c r="L171" s="59">
        <f>550*VLOOKUP(B171,'Population, Households and Hous'!$L$3:$O$22,3,FALSE)*Variables!$C$5</f>
        <v>38540.810000000005</v>
      </c>
      <c r="M171" s="65">
        <f>(J171*Variables!$E$9)+('Cost Calculations'!K171*'Cost Calculations'!L171)</f>
        <v>9741831.6109415349</v>
      </c>
      <c r="N171" s="64">
        <f>VLOOKUP(B171,'Population, Households and Hous'!$L$3:$O$22,4,FALSE)</f>
        <v>1566.3</v>
      </c>
      <c r="O171" s="61">
        <v>474.2370659555292</v>
      </c>
      <c r="P171" s="66">
        <f>IF(12*(N171-0.3*O171)*Variables!$C$5*(G171/5)&lt;0,0,12*(N171-0.3*O171)*Variables!$C$5*(G171/5))</f>
        <v>8183755.3595710238</v>
      </c>
    </row>
    <row r="172" spans="1:16" ht="15.75" customHeight="1" x14ac:dyDescent="0.35">
      <c r="A172" s="55">
        <v>9</v>
      </c>
      <c r="B172" s="55" t="s">
        <v>51</v>
      </c>
      <c r="C172" s="55">
        <v>2027</v>
      </c>
      <c r="D172" s="73">
        <f>VLOOKUP(B172,'Population, Households and Hous'!$B$2:$D$22,3,FALSE)*POWER(SUM(1,Variables!$C$6),'Cost Calculations'!C172-'Population, Households and Hous'!$C$3)</f>
        <v>187672.33552548703</v>
      </c>
      <c r="E172" s="73" t="str">
        <f t="shared" si="7"/>
        <v>Medium</v>
      </c>
      <c r="F172" s="56">
        <v>3.6804514106582928</v>
      </c>
      <c r="G172" s="56">
        <f t="shared" si="2"/>
        <v>50991.662322182259</v>
      </c>
      <c r="H172" s="74"/>
      <c r="I172" s="57">
        <v>0</v>
      </c>
      <c r="J172" s="58">
        <f t="shared" si="8"/>
        <v>0</v>
      </c>
      <c r="K172" s="58">
        <f t="shared" si="4"/>
        <v>753.57136436722362</v>
      </c>
      <c r="L172" s="59">
        <f>550*VLOOKUP(B172,'Population, Households and Hous'!$L$3:$O$22,3,FALSE)*Variables!$C$5</f>
        <v>38540.810000000005</v>
      </c>
      <c r="M172" s="65">
        <f>(J172*Variables!$E$9)+('Cost Calculations'!K172*'Cost Calculations'!L172)</f>
        <v>29043250.775517941</v>
      </c>
      <c r="N172" s="64">
        <f>VLOOKUP(B172,'Population, Households and Hous'!$L$3:$O$22,4,FALSE)</f>
        <v>1566.3</v>
      </c>
      <c r="O172" s="61">
        <v>474.2370659555292</v>
      </c>
      <c r="P172" s="66">
        <f>IF(12*(N172-0.3*O172)*Variables!$C$5*(G172/5)&lt;0,0,12*(N172-0.3*O172)*Variables!$C$5*(G172/5))</f>
        <v>24398169.531749669</v>
      </c>
    </row>
    <row r="173" spans="1:16" ht="15.75" customHeight="1" x14ac:dyDescent="0.35">
      <c r="A173" s="55">
        <v>10</v>
      </c>
      <c r="B173" s="55" t="s">
        <v>52</v>
      </c>
      <c r="C173" s="55">
        <v>2027</v>
      </c>
      <c r="D173" s="73">
        <f>VLOOKUP(B173,'Population, Households and Hous'!$B$2:$D$22,3,FALSE)*POWER(SUM(1,Variables!$C$6),'Cost Calculations'!C173-'Population, Households and Hous'!$C$3)</f>
        <v>331240.23443560791</v>
      </c>
      <c r="E173" s="73" t="str">
        <f t="shared" si="7"/>
        <v>Medium</v>
      </c>
      <c r="F173" s="56">
        <v>3.4135915669485275</v>
      </c>
      <c r="G173" s="56">
        <f t="shared" si="2"/>
        <v>97035.696256922049</v>
      </c>
      <c r="H173" s="74"/>
      <c r="I173" s="57">
        <v>0</v>
      </c>
      <c r="J173" s="58">
        <f t="shared" si="8"/>
        <v>0</v>
      </c>
      <c r="K173" s="58">
        <f t="shared" si="4"/>
        <v>1434.0250678362625</v>
      </c>
      <c r="L173" s="59">
        <f>550*VLOOKUP(B173,'Population, Households and Hous'!$L$3:$O$22,3,FALSE)*Variables!$C$5</f>
        <v>38540.810000000005</v>
      </c>
      <c r="M173" s="65">
        <f>(J173*Variables!$E$9)+('Cost Calculations'!K173*'Cost Calculations'!L173)</f>
        <v>55268487.674714506</v>
      </c>
      <c r="N173" s="64">
        <f>VLOOKUP(B173,'Population, Households and Hous'!$L$3:$O$22,4,FALSE)</f>
        <v>1566.3</v>
      </c>
      <c r="O173" s="61">
        <v>490.99634448579741</v>
      </c>
      <c r="P173" s="66">
        <f>IF(12*(N173-0.3*O173)*Variables!$C$5*(G173/5)&lt;0,0,12*(N173-0.3*O173)*Variables!$C$5*(G173/5))</f>
        <v>46265103.159469202</v>
      </c>
    </row>
    <row r="174" spans="1:16" ht="15.75" customHeight="1" x14ac:dyDescent="0.35">
      <c r="A174" s="55">
        <v>11</v>
      </c>
      <c r="B174" s="55" t="s">
        <v>53</v>
      </c>
      <c r="C174" s="55">
        <v>2027</v>
      </c>
      <c r="D174" s="73">
        <f>VLOOKUP(B174,'Population, Households and Hous'!$B$2:$D$22,3,FALSE)*POWER(SUM(1,Variables!$C$6),'Cost Calculations'!C174-'Population, Households and Hous'!$C$3)</f>
        <v>220068.34883663498</v>
      </c>
      <c r="E174" s="73" t="str">
        <f t="shared" si="7"/>
        <v>Medium</v>
      </c>
      <c r="F174" s="56">
        <v>3.70474528057925</v>
      </c>
      <c r="G174" s="56">
        <f t="shared" si="2"/>
        <v>59401.748884130167</v>
      </c>
      <c r="H174" s="74"/>
      <c r="I174" s="57">
        <v>0</v>
      </c>
      <c r="J174" s="58">
        <f t="shared" si="8"/>
        <v>0</v>
      </c>
      <c r="K174" s="58">
        <f t="shared" si="4"/>
        <v>877.85835789354246</v>
      </c>
      <c r="L174" s="59">
        <f>550*VLOOKUP(B174,'Population, Households and Hous'!$L$3:$O$22,3,FALSE)*Variables!$C$5</f>
        <v>38540.810000000005</v>
      </c>
      <c r="M174" s="65">
        <f>(J174*Variables!$E$9)+('Cost Calculations'!K174*'Cost Calculations'!L174)</f>
        <v>33833372.178487025</v>
      </c>
      <c r="N174" s="64">
        <f>VLOOKUP(B174,'Population, Households and Hous'!$L$3:$O$22,4,FALSE)</f>
        <v>1566.3</v>
      </c>
      <c r="O174" s="61">
        <v>447.91952147552081</v>
      </c>
      <c r="P174" s="66">
        <f>IF(12*(N174-0.3*O174)*Variables!$C$5*(G174/5)&lt;0,0,12*(N174-0.3*O174)*Variables!$C$5*(G174/5))</f>
        <v>28579756.261296742</v>
      </c>
    </row>
    <row r="175" spans="1:16" ht="15.75" customHeight="1" x14ac:dyDescent="0.35">
      <c r="A175" s="55">
        <v>12</v>
      </c>
      <c r="B175" s="55" t="s">
        <v>54</v>
      </c>
      <c r="C175" s="55">
        <v>2027</v>
      </c>
      <c r="D175" s="73">
        <f>VLOOKUP(B175,'Population, Households and Hous'!$B$2:$D$22,3,FALSE)*POWER(SUM(1,Variables!$C$6),'Cost Calculations'!C175-'Population, Households and Hous'!$C$3)</f>
        <v>224492.92012052477</v>
      </c>
      <c r="E175" s="73" t="str">
        <f t="shared" si="7"/>
        <v>Medium</v>
      </c>
      <c r="F175" s="56">
        <v>3.6205289672544043</v>
      </c>
      <c r="G175" s="56">
        <f t="shared" si="2"/>
        <v>62005.558345461039</v>
      </c>
      <c r="H175" s="74"/>
      <c r="I175" s="57">
        <v>0</v>
      </c>
      <c r="J175" s="58">
        <f t="shared" si="8"/>
        <v>0</v>
      </c>
      <c r="K175" s="58">
        <f t="shared" si="4"/>
        <v>916.338300671826</v>
      </c>
      <c r="L175" s="59">
        <f>550*VLOOKUP(B175,'Population, Households and Hous'!$L$3:$O$22,3,FALSE)*Variables!$C$5</f>
        <v>38540.810000000005</v>
      </c>
      <c r="M175" s="65">
        <f>(J175*Variables!$E$9)+('Cost Calculations'!K175*'Cost Calculations'!L175)</f>
        <v>35316420.341915727</v>
      </c>
      <c r="N175" s="64">
        <f>VLOOKUP(B175,'Population, Households and Hous'!$L$3:$O$22,4,FALSE)</f>
        <v>1566.3</v>
      </c>
      <c r="O175" s="61">
        <v>607.11381923777901</v>
      </c>
      <c r="P175" s="66">
        <f>IF(12*(N175-0.3*O175)*Variables!$C$5*(G175/5)&lt;0,0,12*(N175-0.3*O175)*Variables!$C$5*(G175/5))</f>
        <v>28837528.14908129</v>
      </c>
    </row>
    <row r="176" spans="1:16" ht="15.75" customHeight="1" x14ac:dyDescent="0.35">
      <c r="A176" s="55">
        <v>13</v>
      </c>
      <c r="B176" s="55" t="s">
        <v>55</v>
      </c>
      <c r="C176" s="55">
        <v>2027</v>
      </c>
      <c r="D176" s="73">
        <f>VLOOKUP(B176,'Population, Households and Hous'!$B$2:$D$22,3,FALSE)*POWER(SUM(1,Variables!$C$6),'Cost Calculations'!C176-'Population, Households and Hous'!$C$3)</f>
        <v>77410.61887103843</v>
      </c>
      <c r="E176" s="73" t="str">
        <f t="shared" si="7"/>
        <v>Small</v>
      </c>
      <c r="F176" s="56">
        <v>3.8978924903294598</v>
      </c>
      <c r="G176" s="56">
        <f t="shared" si="2"/>
        <v>19859.608509750222</v>
      </c>
      <c r="H176" s="74"/>
      <c r="I176" s="57">
        <v>0</v>
      </c>
      <c r="J176" s="58">
        <f t="shared" si="8"/>
        <v>0</v>
      </c>
      <c r="K176" s="58">
        <f t="shared" si="4"/>
        <v>293.49175137561309</v>
      </c>
      <c r="L176" s="59">
        <f>550*VLOOKUP(B176,'Population, Households and Hous'!$L$3:$O$22,3,FALSE)*Variables!$C$5</f>
        <v>38540.810000000005</v>
      </c>
      <c r="M176" s="65">
        <f>(J176*Variables!$E$9)+('Cost Calculations'!K176*'Cost Calculations'!L176)</f>
        <v>11311409.826334745</v>
      </c>
      <c r="N176" s="64">
        <f>VLOOKUP(B176,'Population, Households and Hous'!$L$3:$O$22,4,FALSE)</f>
        <v>1566.3</v>
      </c>
      <c r="O176" s="64">
        <v>537.70000000000005</v>
      </c>
      <c r="P176" s="66">
        <f>IF(12*(N176-0.3*O176)*Variables!$C$5*(G176/5)&lt;0,0,12*(N176-0.3*O176)*Variables!$C$5*(G176/5))</f>
        <v>9375257.2569982931</v>
      </c>
    </row>
    <row r="177" spans="1:16" ht="15.75" customHeight="1" x14ac:dyDescent="0.35">
      <c r="A177" s="55">
        <v>14</v>
      </c>
      <c r="B177" s="55" t="s">
        <v>56</v>
      </c>
      <c r="C177" s="55">
        <v>2027</v>
      </c>
      <c r="D177" s="73">
        <f>VLOOKUP(B177,'Population, Households and Hous'!$B$2:$D$22,3,FALSE)*POWER(SUM(1,Variables!$C$6),'Cost Calculations'!C177-'Population, Households and Hous'!$C$3)</f>
        <v>1803329.7320139923</v>
      </c>
      <c r="E177" s="73" t="str">
        <f t="shared" si="7"/>
        <v>Large</v>
      </c>
      <c r="F177" s="56">
        <v>3.9042714396748277</v>
      </c>
      <c r="G177" s="56">
        <f t="shared" si="2"/>
        <v>461886.36212347593</v>
      </c>
      <c r="H177" s="74"/>
      <c r="I177" s="57">
        <v>0</v>
      </c>
      <c r="J177" s="58">
        <f t="shared" si="8"/>
        <v>0</v>
      </c>
      <c r="K177" s="58">
        <f t="shared" si="4"/>
        <v>6825.9068294108965</v>
      </c>
      <c r="L177" s="63">
        <f>550*VLOOKUP(B177,'Population, Households and Hous'!$L$3:$O$22,3,FALSE)*Variables!$C$5</f>
        <v>40860.820000000007</v>
      </c>
      <c r="M177" s="65">
        <f>(J177*Variables!$E$9)+('Cost Calculations'!K177*'Cost Calculations'!L177)</f>
        <v>278912150.29332942</v>
      </c>
      <c r="N177" s="61">
        <f>VLOOKUP(B177,'Population, Households and Hous'!$L$3:$O$22,4,FALSE)</f>
        <v>1944.84</v>
      </c>
      <c r="O177" s="61">
        <v>655.73597732227154</v>
      </c>
      <c r="P177" s="66">
        <f>IF(12*(N177-0.3*O177)*Variables!$C$5*(G177/5)&lt;0,0,12*(N177-0.3*O177)*Variables!$C$5*(G177/5))</f>
        <v>271297293.45215654</v>
      </c>
    </row>
    <row r="178" spans="1:16" ht="15.75" customHeight="1" x14ac:dyDescent="0.35">
      <c r="A178" s="55">
        <v>15</v>
      </c>
      <c r="B178" s="55" t="s">
        <v>57</v>
      </c>
      <c r="C178" s="55">
        <v>2027</v>
      </c>
      <c r="D178" s="73">
        <f>VLOOKUP(B178,'Population, Households and Hous'!$B$2:$D$22,3,FALSE)*POWER(SUM(1,Variables!$C$6),'Cost Calculations'!C178-'Population, Households and Hous'!$C$3)</f>
        <v>93199.799640816433</v>
      </c>
      <c r="E178" s="73" t="str">
        <f t="shared" si="7"/>
        <v>Small</v>
      </c>
      <c r="F178" s="56">
        <v>4.104939651318781</v>
      </c>
      <c r="G178" s="56">
        <f t="shared" si="2"/>
        <v>22704.304461790183</v>
      </c>
      <c r="H178" s="74"/>
      <c r="I178" s="57">
        <v>0</v>
      </c>
      <c r="J178" s="58">
        <f t="shared" si="8"/>
        <v>0</v>
      </c>
      <c r="K178" s="58">
        <f t="shared" si="4"/>
        <v>335.53159303137659</v>
      </c>
      <c r="L178" s="59">
        <f>550*VLOOKUP(B178,'Population, Households and Hous'!$L$3:$O$22,3,FALSE)*Variables!$C$5</f>
        <v>38540.810000000005</v>
      </c>
      <c r="M178" s="65">
        <f>(J178*Variables!$E$9)+('Cost Calculations'!K178*'Cost Calculations'!L178)</f>
        <v>12931659.37601961</v>
      </c>
      <c r="N178" s="64">
        <f>VLOOKUP(B178,'Population, Households and Hous'!$L$3:$O$22,4,FALSE)</f>
        <v>1566.3</v>
      </c>
      <c r="O178" s="61">
        <v>655.73597732227154</v>
      </c>
      <c r="P178" s="66">
        <f>IF(12*(N178-0.3*O178)*Variables!$C$5*(G178/5)&lt;0,0,12*(N178-0.3*O178)*Variables!$C$5*(G178/5))</f>
        <v>10448035.347388681</v>
      </c>
    </row>
    <row r="179" spans="1:16" ht="15.75" customHeight="1" x14ac:dyDescent="0.35">
      <c r="A179" s="55">
        <v>16</v>
      </c>
      <c r="B179" s="55" t="s">
        <v>58</v>
      </c>
      <c r="C179" s="55">
        <v>2027</v>
      </c>
      <c r="D179" s="73">
        <f>VLOOKUP(B179,'Population, Households and Hous'!$B$2:$D$22,3,FALSE)*POWER(SUM(1,Variables!$C$6),'Cost Calculations'!C179-'Population, Households and Hous'!$C$3)</f>
        <v>97415.582169574962</v>
      </c>
      <c r="E179" s="73" t="str">
        <f t="shared" si="7"/>
        <v>Small</v>
      </c>
      <c r="F179" s="56">
        <v>4.0784355517664235</v>
      </c>
      <c r="G179" s="56">
        <f t="shared" si="2"/>
        <v>23885.52692156261</v>
      </c>
      <c r="H179" s="74"/>
      <c r="I179" s="57">
        <v>0</v>
      </c>
      <c r="J179" s="58">
        <f t="shared" si="8"/>
        <v>0</v>
      </c>
      <c r="K179" s="58">
        <f t="shared" si="4"/>
        <v>352.98808258466642</v>
      </c>
      <c r="L179" s="59">
        <f>550*VLOOKUP(B179,'Population, Households and Hous'!$L$3:$O$22,3,FALSE)*Variables!$C$5</f>
        <v>38540.810000000005</v>
      </c>
      <c r="M179" s="65">
        <f>(J179*Variables!$E$9)+('Cost Calculations'!K179*'Cost Calculations'!L179)</f>
        <v>13604446.623159939</v>
      </c>
      <c r="N179" s="64">
        <f>VLOOKUP(B179,'Population, Households and Hous'!$L$3:$O$22,4,FALSE)</f>
        <v>1566.3</v>
      </c>
      <c r="O179" s="61">
        <v>655.73597732227154</v>
      </c>
      <c r="P179" s="66">
        <f>IF(12*(N179-0.3*O179)*Variables!$C$5*(G179/5)&lt;0,0,12*(N179-0.3*O179)*Variables!$C$5*(G179/5))</f>
        <v>10991608.661145179</v>
      </c>
    </row>
    <row r="180" spans="1:16" ht="15.75" customHeight="1" x14ac:dyDescent="0.35">
      <c r="A180" s="55">
        <v>17</v>
      </c>
      <c r="B180" s="55" t="s">
        <v>59</v>
      </c>
      <c r="C180" s="55">
        <v>2027</v>
      </c>
      <c r="D180" s="73">
        <f>VLOOKUP(B180,'Population, Households and Hous'!$B$2:$D$22,3,FALSE)*POWER(SUM(1,Variables!$C$6),'Cost Calculations'!C180-'Population, Households and Hous'!$C$3)</f>
        <v>134147.40028788027</v>
      </c>
      <c r="E180" s="73" t="str">
        <f t="shared" si="7"/>
        <v>Medium</v>
      </c>
      <c r="F180" s="56">
        <v>4.0613743798101138</v>
      </c>
      <c r="G180" s="56">
        <f t="shared" si="2"/>
        <v>33030.050358015069</v>
      </c>
      <c r="H180" s="74"/>
      <c r="I180" s="57">
        <v>0</v>
      </c>
      <c r="J180" s="58">
        <f t="shared" si="8"/>
        <v>0</v>
      </c>
      <c r="K180" s="58">
        <f t="shared" si="4"/>
        <v>488.12882302484883</v>
      </c>
      <c r="L180" s="59">
        <f>550*VLOOKUP(B180,'Population, Households and Hous'!$L$3:$O$22,3,FALSE)*Variables!$C$5</f>
        <v>38540.810000000005</v>
      </c>
      <c r="M180" s="65">
        <f>(J180*Variables!$E$9)+('Cost Calculations'!K180*'Cost Calculations'!L180)</f>
        <v>18812880.223724328</v>
      </c>
      <c r="N180" s="64">
        <f>VLOOKUP(B180,'Population, Households and Hous'!$L$3:$O$22,4,FALSE)</f>
        <v>1566.3</v>
      </c>
      <c r="O180" s="61">
        <v>655.73597732227154</v>
      </c>
      <c r="P180" s="66">
        <f>IF(12*(N180-0.3*O180)*Variables!$C$5*(G180/5)&lt;0,0,12*(N180-0.3*O180)*Variables!$C$5*(G180/5))</f>
        <v>15199722.777121326</v>
      </c>
    </row>
    <row r="181" spans="1:16" ht="15.75" customHeight="1" x14ac:dyDescent="0.35">
      <c r="A181" s="55">
        <v>18</v>
      </c>
      <c r="B181" s="55" t="s">
        <v>60</v>
      </c>
      <c r="C181" s="55">
        <v>2027</v>
      </c>
      <c r="D181" s="73">
        <f>VLOOKUP(B181,'Population, Households and Hous'!$B$2:$D$22,3,FALSE)*POWER(SUM(1,Variables!$C$6),'Cost Calculations'!C181-'Population, Households and Hous'!$C$3)</f>
        <v>127058.58446995</v>
      </c>
      <c r="E181" s="73" t="str">
        <f t="shared" si="7"/>
        <v>Medium</v>
      </c>
      <c r="F181" s="56">
        <v>4.1813012995896246</v>
      </c>
      <c r="G181" s="56">
        <f t="shared" si="2"/>
        <v>30387.330490251974</v>
      </c>
      <c r="H181" s="74"/>
      <c r="I181" s="57">
        <v>0</v>
      </c>
      <c r="J181" s="58">
        <f t="shared" si="8"/>
        <v>0</v>
      </c>
      <c r="K181" s="58">
        <f t="shared" si="4"/>
        <v>449.0738496096306</v>
      </c>
      <c r="L181" s="59">
        <f>550*VLOOKUP(B181,'Population, Households and Hous'!$L$3:$O$22,3,FALSE)*Variables!$C$5</f>
        <v>38540.810000000005</v>
      </c>
      <c r="M181" s="65">
        <f>(J181*Variables!$E$9)+('Cost Calculations'!K181*'Cost Calculations'!L181)</f>
        <v>17307669.91377335</v>
      </c>
      <c r="N181" s="64">
        <f>VLOOKUP(B181,'Population, Households and Hous'!$L$3:$O$22,4,FALSE)</f>
        <v>1566.3</v>
      </c>
      <c r="O181" s="61">
        <v>508.1437756387196</v>
      </c>
      <c r="P181" s="66">
        <f>IF(12*(N181-0.3*O181)*Variables!$C$5*(G181/5)&lt;0,0,12*(N181-0.3*O181)*Variables!$C$5*(G181/5))</f>
        <v>14435680.859984901</v>
      </c>
    </row>
    <row r="182" spans="1:16" ht="15.75" customHeight="1" x14ac:dyDescent="0.35">
      <c r="A182" s="55">
        <v>19</v>
      </c>
      <c r="B182" s="55" t="s">
        <v>61</v>
      </c>
      <c r="C182" s="55">
        <v>2027</v>
      </c>
      <c r="D182" s="73">
        <f>VLOOKUP(B182,'Population, Households and Hous'!$B$2:$D$22,3,FALSE)*POWER(SUM(1,Variables!$C$6),'Cost Calculations'!C182-'Population, Households and Hous'!$C$3)</f>
        <v>98484.530586564448</v>
      </c>
      <c r="E182" s="73" t="str">
        <f t="shared" si="7"/>
        <v>Small</v>
      </c>
      <c r="F182" s="56">
        <v>4.4990268357417103</v>
      </c>
      <c r="G182" s="56">
        <f t="shared" si="2"/>
        <v>21890.185184976403</v>
      </c>
      <c r="H182" s="74"/>
      <c r="I182" s="57">
        <v>0</v>
      </c>
      <c r="J182" s="58">
        <f t="shared" si="8"/>
        <v>0</v>
      </c>
      <c r="K182" s="58">
        <f t="shared" si="4"/>
        <v>323.50027366959898</v>
      </c>
      <c r="L182" s="59">
        <f>550*VLOOKUP(B182,'Population, Households and Hous'!$L$3:$O$22,3,FALSE)*Variables!$C$5</f>
        <v>38540.810000000005</v>
      </c>
      <c r="M182" s="65">
        <f>(J182*Variables!$E$9)+('Cost Calculations'!K182*'Cost Calculations'!L182)</f>
        <v>12467962.582448019</v>
      </c>
      <c r="N182" s="64">
        <f>VLOOKUP(B182,'Population, Households and Hous'!$L$3:$O$22,4,FALSE)</f>
        <v>1566.3</v>
      </c>
      <c r="O182" s="64">
        <v>537.70000000000005</v>
      </c>
      <c r="P182" s="66">
        <f>IF(12*(N182-0.3*O182)*Variables!$C$5*(G182/5)&lt;0,0,12*(N182-0.3*O182)*Variables!$C$5*(G182/5))</f>
        <v>10333845.07110144</v>
      </c>
    </row>
    <row r="183" spans="1:16" ht="15.75" customHeight="1" x14ac:dyDescent="0.35">
      <c r="A183" s="55">
        <v>20</v>
      </c>
      <c r="B183" s="55" t="s">
        <v>62</v>
      </c>
      <c r="C183" s="55">
        <v>2027</v>
      </c>
      <c r="D183" s="73">
        <f>VLOOKUP(B183,'Population, Households and Hous'!$B$2:$D$22,3,FALSE)*POWER(SUM(1,Variables!$C$6),'Cost Calculations'!C183-'Population, Households and Hous'!$C$3)</f>
        <v>55160.238780790671</v>
      </c>
      <c r="E183" s="73" t="str">
        <f t="shared" si="7"/>
        <v>Small</v>
      </c>
      <c r="F183" s="56">
        <v>3.5639434677697377</v>
      </c>
      <c r="G183" s="56">
        <f t="shared" si="2"/>
        <v>15477.304642912623</v>
      </c>
      <c r="H183" s="74"/>
      <c r="I183" s="57">
        <v>0</v>
      </c>
      <c r="J183" s="58">
        <f t="shared" si="8"/>
        <v>0</v>
      </c>
      <c r="K183" s="58">
        <f t="shared" si="4"/>
        <v>228.7286400430433</v>
      </c>
      <c r="L183" s="59">
        <f>550*VLOOKUP(B183,'Population, Households and Hous'!$L$3:$O$22,3,FALSE)*Variables!$C$5</f>
        <v>38540.810000000005</v>
      </c>
      <c r="M183" s="65">
        <f>(J183*Variables!$E$9)+('Cost Calculations'!K183*'Cost Calculations'!L183)</f>
        <v>8815387.0574573241</v>
      </c>
      <c r="N183" s="64">
        <f>VLOOKUP(B183,'Population, Households and Hous'!$L$3:$O$22,4,FALSE)</f>
        <v>1566.3</v>
      </c>
      <c r="O183" s="61">
        <v>588.79301505756246</v>
      </c>
      <c r="P183" s="66">
        <f>IF(12*(N183-0.3*O183)*Variables!$C$5*(G183/5)&lt;0,0,12*(N183-0.3*O183)*Variables!$C$5*(G183/5))</f>
        <v>7226763.1304381723</v>
      </c>
    </row>
    <row r="184" spans="1:16" ht="15.75" customHeight="1" x14ac:dyDescent="0.35">
      <c r="A184" s="55">
        <v>1</v>
      </c>
      <c r="B184" s="55" t="s">
        <v>30</v>
      </c>
      <c r="C184" s="55">
        <v>2028</v>
      </c>
      <c r="D184" s="73">
        <f>VLOOKUP(B184,'Population, Households and Hous'!$B$2:$D$22,3,FALSE)*POWER(SUM(1,Variables!$C$6),'Cost Calculations'!C184-'Population, Households and Hous'!$C$3)</f>
        <v>303031.21080872341</v>
      </c>
      <c r="E184" s="73" t="str">
        <f t="shared" si="7"/>
        <v>Medium</v>
      </c>
      <c r="F184" s="56">
        <v>3.6769491146556486</v>
      </c>
      <c r="G184" s="56">
        <f t="shared" si="2"/>
        <v>82413.76243171173</v>
      </c>
      <c r="H184" s="74"/>
      <c r="I184" s="57">
        <v>0</v>
      </c>
      <c r="J184" s="58">
        <f t="shared" si="8"/>
        <v>0</v>
      </c>
      <c r="K184" s="58">
        <f t="shared" si="4"/>
        <v>1217.9373758380891</v>
      </c>
      <c r="L184" s="59">
        <f>550*VLOOKUP(B184,'Population, Households and Hous'!$L$3:$O$22,3,FALSE)*Variables!$C$5</f>
        <v>38540.810000000005</v>
      </c>
      <c r="M184" s="65">
        <f>(J184*Variables!$E$9)+('Cost Calculations'!K184*'Cost Calculations'!L184)</f>
        <v>46940292.994074389</v>
      </c>
      <c r="N184" s="61">
        <f>VLOOKUP(B184,'Population, Households and Hous'!$L$3:$O$22,4,FALSE)</f>
        <v>1075</v>
      </c>
      <c r="O184" s="61">
        <v>468.8029792149182</v>
      </c>
      <c r="P184" s="66">
        <f>IF(12*(N184-0.3*O184)*Variables!$C$5*(G184/5)&lt;0,0,12*(N184-0.3*O184)*Variables!$C$5*(G184/5))</f>
        <v>25873360.600819547</v>
      </c>
    </row>
    <row r="185" spans="1:16" ht="15.75" customHeight="1" x14ac:dyDescent="0.35">
      <c r="A185" s="55">
        <v>2</v>
      </c>
      <c r="B185" s="55" t="s">
        <v>44</v>
      </c>
      <c r="C185" s="55">
        <v>2028</v>
      </c>
      <c r="D185" s="73">
        <f>VLOOKUP(B185,'Population, Households and Hous'!$B$2:$D$22,3,FALSE)*POWER(SUM(1,Variables!$C$6),'Cost Calculations'!C185-'Population, Households and Hous'!$C$3)</f>
        <v>962963.33790963795</v>
      </c>
      <c r="E185" s="73" t="str">
        <f t="shared" si="7"/>
        <v>Medium</v>
      </c>
      <c r="F185" s="56">
        <v>3.3070982737810106</v>
      </c>
      <c r="G185" s="56">
        <f t="shared" si="2"/>
        <v>291180.7446256142</v>
      </c>
      <c r="H185" s="74"/>
      <c r="I185" s="57">
        <v>0</v>
      </c>
      <c r="J185" s="58">
        <f t="shared" si="8"/>
        <v>0</v>
      </c>
      <c r="K185" s="58">
        <f t="shared" si="4"/>
        <v>4303.1637136789886</v>
      </c>
      <c r="L185" s="63">
        <f>550*VLOOKUP(B185,'Population, Households and Hous'!$L$3:$O$22,3,FALSE)*Variables!$C$5</f>
        <v>44525.250000000007</v>
      </c>
      <c r="M185" s="65">
        <f>(J185*Variables!$E$9)+('Cost Calculations'!K185*'Cost Calculations'!L185)</f>
        <v>191599440.14248541</v>
      </c>
      <c r="N185" s="61">
        <f>VLOOKUP(B185,'Population, Households and Hous'!$L$3:$O$22,4,FALSE)</f>
        <v>1714.41</v>
      </c>
      <c r="O185" s="61">
        <v>524.18975366229711</v>
      </c>
      <c r="P185" s="66">
        <f>IF(12*(N185-0.3*O185)*Variables!$C$5*(G185/5)&lt;0,0,12*(N185-0.3*O185)*Variables!$C$5*(G185/5))</f>
        <v>152346765.16236168</v>
      </c>
    </row>
    <row r="186" spans="1:16" ht="15.75" customHeight="1" x14ac:dyDescent="0.35">
      <c r="A186" s="55">
        <v>3</v>
      </c>
      <c r="B186" s="55" t="s">
        <v>45</v>
      </c>
      <c r="C186" s="55">
        <v>2028</v>
      </c>
      <c r="D186" s="73">
        <f>VLOOKUP(B186,'Population, Households and Hous'!$B$2:$D$22,3,FALSE)*POWER(SUM(1,Variables!$C$6),'Cost Calculations'!C186-'Population, Households and Hous'!$C$3)</f>
        <v>1074678.4805973738</v>
      </c>
      <c r="E186" s="73" t="str">
        <f t="shared" si="7"/>
        <v>Large</v>
      </c>
      <c r="F186" s="56">
        <v>3.2836322428840261</v>
      </c>
      <c r="G186" s="56">
        <f t="shared" si="2"/>
        <v>327283.44744644116</v>
      </c>
      <c r="H186" s="74"/>
      <c r="I186" s="57">
        <v>0</v>
      </c>
      <c r="J186" s="58">
        <f t="shared" si="8"/>
        <v>0</v>
      </c>
      <c r="K186" s="58">
        <f t="shared" si="4"/>
        <v>4836.7011937897369</v>
      </c>
      <c r="L186" s="59">
        <f>550*VLOOKUP(B186,'Population, Households and Hous'!$L$3:$O$22,3,FALSE)*Variables!$C$5</f>
        <v>38540.810000000005</v>
      </c>
      <c r="M186" s="65">
        <f>(J186*Variables!$E$9)+('Cost Calculations'!K186*'Cost Calculations'!L186)</f>
        <v>186410381.73662347</v>
      </c>
      <c r="N186" s="64">
        <f>VLOOKUP(B186,'Population, Households and Hous'!$L$3:$O$22,4,FALSE)</f>
        <v>1566.3</v>
      </c>
      <c r="O186" s="61">
        <v>524.18975366229711</v>
      </c>
      <c r="P186" s="66">
        <f>IF(12*(N186-0.3*O186)*Variables!$C$5*(G186/5)&lt;0,0,12*(N186-0.3*O186)*Variables!$C$5*(G186/5))</f>
        <v>154948575.54185575</v>
      </c>
    </row>
    <row r="187" spans="1:16" ht="15.75" customHeight="1" x14ac:dyDescent="0.35">
      <c r="A187" s="55">
        <v>4</v>
      </c>
      <c r="B187" s="55" t="s">
        <v>46</v>
      </c>
      <c r="C187" s="55">
        <v>2028</v>
      </c>
      <c r="D187" s="73">
        <f>VLOOKUP(B187,'Population, Households and Hous'!$B$2:$D$22,3,FALSE)*POWER(SUM(1,Variables!$C$6),'Cost Calculations'!C187-'Population, Households and Hous'!$C$3)</f>
        <v>79919.440805712744</v>
      </c>
      <c r="E187" s="73" t="str">
        <f t="shared" si="7"/>
        <v>Small</v>
      </c>
      <c r="F187" s="56">
        <v>3.1216650512676596</v>
      </c>
      <c r="G187" s="56">
        <f t="shared" si="2"/>
        <v>25601.542604085182</v>
      </c>
      <c r="H187" s="74"/>
      <c r="I187" s="57">
        <v>0</v>
      </c>
      <c r="J187" s="58">
        <f t="shared" si="8"/>
        <v>0</v>
      </c>
      <c r="K187" s="58">
        <f t="shared" si="4"/>
        <v>378.3479202574124</v>
      </c>
      <c r="L187" s="59">
        <f>550*VLOOKUP(B187,'Population, Households and Hous'!$L$3:$O$22,3,FALSE)*Variables!$C$5</f>
        <v>38540.810000000005</v>
      </c>
      <c r="M187" s="65">
        <f>(J187*Variables!$E$9)+('Cost Calculations'!K187*'Cost Calculations'!L187)</f>
        <v>14581835.308536084</v>
      </c>
      <c r="N187" s="64">
        <f>VLOOKUP(B187,'Population, Households and Hous'!$L$3:$O$22,4,FALSE)</f>
        <v>1566.3</v>
      </c>
      <c r="O187" s="61">
        <v>524.18975366229711</v>
      </c>
      <c r="P187" s="66">
        <f>IF(12*(N187-0.3*O187)*Variables!$C$5*(G187/5)&lt;0,0,12*(N187-0.3*O187)*Variables!$C$5*(G187/5))</f>
        <v>12120755.232591787</v>
      </c>
    </row>
    <row r="188" spans="1:16" ht="15.75" customHeight="1" x14ac:dyDescent="0.35">
      <c r="A188" s="55">
        <v>5</v>
      </c>
      <c r="B188" s="55" t="s">
        <v>47</v>
      </c>
      <c r="C188" s="55">
        <v>2028</v>
      </c>
      <c r="D188" s="73">
        <f>VLOOKUP(B188,'Population, Households and Hous'!$B$2:$D$22,3,FALSE)*POWER(SUM(1,Variables!$C$6),'Cost Calculations'!C188-'Population, Households and Hous'!$C$3)</f>
        <v>802015.36292956269</v>
      </c>
      <c r="E188" s="73" t="str">
        <f t="shared" si="7"/>
        <v>Medium</v>
      </c>
      <c r="F188" s="56">
        <v>3.499256931524287</v>
      </c>
      <c r="G188" s="56">
        <f t="shared" si="2"/>
        <v>229195.90605203214</v>
      </c>
      <c r="H188" s="74"/>
      <c r="I188" s="57">
        <v>0</v>
      </c>
      <c r="J188" s="58">
        <f t="shared" si="8"/>
        <v>0</v>
      </c>
      <c r="K188" s="58">
        <f t="shared" si="4"/>
        <v>3387.1316165324479</v>
      </c>
      <c r="L188" s="63">
        <f>550*VLOOKUP(B188,'Population, Households and Hous'!$L$3:$O$22,3,FALSE)*Variables!$C$5</f>
        <v>30956.309999999998</v>
      </c>
      <c r="M188" s="65">
        <f>(J188*Variables!$E$9)+('Cost Calculations'!K188*'Cost Calculations'!L188)</f>
        <v>104853096.33217958</v>
      </c>
      <c r="N188" s="61">
        <f>VLOOKUP(B188,'Population, Households and Hous'!$L$3:$O$22,4,FALSE)</f>
        <v>1181.08</v>
      </c>
      <c r="O188" s="61">
        <v>474.2370659555292</v>
      </c>
      <c r="P188" s="66">
        <f>IF(12*(N188-0.3*O188)*Variables!$C$5*(G188/5)&lt;0,0,12*(N188-0.3*O188)*Variables!$C$5*(G188/5))</f>
        <v>79998489.485172287</v>
      </c>
    </row>
    <row r="189" spans="1:16" ht="15.75" customHeight="1" x14ac:dyDescent="0.35">
      <c r="A189" s="55">
        <v>6</v>
      </c>
      <c r="B189" s="55" t="s">
        <v>48</v>
      </c>
      <c r="C189" s="55">
        <v>2028</v>
      </c>
      <c r="D189" s="73">
        <f>VLOOKUP(B189,'Population, Households and Hous'!$B$2:$D$22,3,FALSE)*POWER(SUM(1,Variables!$C$6),'Cost Calculations'!C189-'Population, Households and Hous'!$C$3)</f>
        <v>149561.36766097427</v>
      </c>
      <c r="E189" s="73" t="str">
        <f t="shared" si="7"/>
        <v>Medium</v>
      </c>
      <c r="F189" s="56">
        <v>3.7482185273159367</v>
      </c>
      <c r="G189" s="56">
        <f t="shared" si="2"/>
        <v>39901.987189651329</v>
      </c>
      <c r="H189" s="74"/>
      <c r="I189" s="57">
        <v>0</v>
      </c>
      <c r="J189" s="58">
        <f t="shared" si="8"/>
        <v>0</v>
      </c>
      <c r="K189" s="58">
        <f t="shared" si="4"/>
        <v>589.68453974853503</v>
      </c>
      <c r="L189" s="59">
        <f>550*VLOOKUP(B189,'Population, Households and Hous'!$L$3:$O$22,3,FALSE)*Variables!$C$5</f>
        <v>38540.810000000005</v>
      </c>
      <c r="M189" s="65">
        <f>(J189*Variables!$E$9)+('Cost Calculations'!K189*'Cost Calculations'!L189)</f>
        <v>22726919.806385741</v>
      </c>
      <c r="N189" s="64">
        <f>VLOOKUP(B189,'Population, Households and Hous'!$L$3:$O$22,4,FALSE)</f>
        <v>1566.3</v>
      </c>
      <c r="O189" s="61">
        <v>474.2370659555292</v>
      </c>
      <c r="P189" s="66">
        <f>IF(12*(N189-0.3*O189)*Variables!$C$5*(G189/5)&lt;0,0,12*(N189-0.3*O189)*Variables!$C$5*(G189/5))</f>
        <v>19092051.597684667</v>
      </c>
    </row>
    <row r="190" spans="1:16" ht="15.75" customHeight="1" x14ac:dyDescent="0.35">
      <c r="A190" s="55">
        <v>7</v>
      </c>
      <c r="B190" s="55" t="s">
        <v>49</v>
      </c>
      <c r="C190" s="55">
        <v>2028</v>
      </c>
      <c r="D190" s="73">
        <f>VLOOKUP(B190,'Population, Households and Hous'!$B$2:$D$22,3,FALSE)*POWER(SUM(1,Variables!$C$6),'Cost Calculations'!C190-'Population, Households and Hous'!$C$3)</f>
        <v>62780.521999095356</v>
      </c>
      <c r="E190" s="73" t="str">
        <f t="shared" si="7"/>
        <v>Small</v>
      </c>
      <c r="F190" s="56">
        <v>3.862113298513461</v>
      </c>
      <c r="G190" s="56">
        <f t="shared" si="2"/>
        <v>16255.484276771416</v>
      </c>
      <c r="H190" s="74"/>
      <c r="I190" s="57">
        <v>0</v>
      </c>
      <c r="J190" s="58">
        <f t="shared" si="8"/>
        <v>0</v>
      </c>
      <c r="K190" s="58">
        <f t="shared" si="4"/>
        <v>240.22883167642175</v>
      </c>
      <c r="L190" s="59">
        <f>550*VLOOKUP(B190,'Population, Households and Hous'!$L$3:$O$22,3,FALSE)*Variables!$C$5</f>
        <v>38540.810000000005</v>
      </c>
      <c r="M190" s="65">
        <f>(J190*Variables!$E$9)+('Cost Calculations'!K190*'Cost Calculations'!L190)</f>
        <v>9258613.758162953</v>
      </c>
      <c r="N190" s="64">
        <f>VLOOKUP(B190,'Population, Households and Hous'!$L$3:$O$22,4,FALSE)</f>
        <v>1566.3</v>
      </c>
      <c r="O190" s="61">
        <v>474.2370659555292</v>
      </c>
      <c r="P190" s="66">
        <f>IF(12*(N190-0.3*O190)*Variables!$C$5*(G190/5)&lt;0,0,12*(N190-0.3*O190)*Variables!$C$5*(G190/5))</f>
        <v>7777821.7681840621</v>
      </c>
    </row>
    <row r="191" spans="1:16" ht="15.75" customHeight="1" x14ac:dyDescent="0.35">
      <c r="A191" s="55">
        <v>8</v>
      </c>
      <c r="B191" s="55" t="s">
        <v>50</v>
      </c>
      <c r="C191" s="55">
        <v>2028</v>
      </c>
      <c r="D191" s="73">
        <f>VLOOKUP(B191,'Population, Households and Hous'!$B$2:$D$22,3,FALSE)*POWER(SUM(1,Variables!$C$6),'Cost Calculations'!C191-'Population, Households and Hous'!$C$3)</f>
        <v>65974.558622540935</v>
      </c>
      <c r="E191" s="73" t="str">
        <f t="shared" si="7"/>
        <v>Small</v>
      </c>
      <c r="F191" s="56">
        <v>3.8002825488883709</v>
      </c>
      <c r="G191" s="56">
        <f t="shared" si="2"/>
        <v>17360.43511865698</v>
      </c>
      <c r="H191" s="74"/>
      <c r="I191" s="57">
        <v>0</v>
      </c>
      <c r="J191" s="58">
        <f t="shared" si="8"/>
        <v>0</v>
      </c>
      <c r="K191" s="58">
        <f t="shared" si="4"/>
        <v>256.55815446290802</v>
      </c>
      <c r="L191" s="59">
        <f>550*VLOOKUP(B191,'Population, Households and Hous'!$L$3:$O$22,3,FALSE)*Variables!$C$5</f>
        <v>38540.810000000005</v>
      </c>
      <c r="M191" s="65">
        <f>(J191*Variables!$E$9)+('Cost Calculations'!K191*'Cost Calculations'!L191)</f>
        <v>9887959.0851055905</v>
      </c>
      <c r="N191" s="64">
        <f>VLOOKUP(B191,'Population, Households and Hous'!$L$3:$O$22,4,FALSE)</f>
        <v>1566.3</v>
      </c>
      <c r="O191" s="61">
        <v>474.2370659555292</v>
      </c>
      <c r="P191" s="66">
        <f>IF(12*(N191-0.3*O191)*Variables!$C$5*(G191/5)&lt;0,0,12*(N191-0.3*O191)*Variables!$C$5*(G191/5))</f>
        <v>8306511.6899645878</v>
      </c>
    </row>
    <row r="192" spans="1:16" ht="15.75" customHeight="1" x14ac:dyDescent="0.35">
      <c r="A192" s="55">
        <v>9</v>
      </c>
      <c r="B192" s="55" t="s">
        <v>51</v>
      </c>
      <c r="C192" s="55">
        <v>2028</v>
      </c>
      <c r="D192" s="73">
        <f>VLOOKUP(B192,'Population, Households and Hous'!$B$2:$D$22,3,FALSE)*POWER(SUM(1,Variables!$C$6),'Cost Calculations'!C192-'Population, Households and Hous'!$C$3)</f>
        <v>190487.42055836931</v>
      </c>
      <c r="E192" s="73" t="str">
        <f t="shared" si="7"/>
        <v>Medium</v>
      </c>
      <c r="F192" s="56">
        <v>3.6804514106582928</v>
      </c>
      <c r="G192" s="56">
        <f t="shared" si="2"/>
        <v>51756.537257014992</v>
      </c>
      <c r="H192" s="74"/>
      <c r="I192" s="57">
        <v>0</v>
      </c>
      <c r="J192" s="58">
        <f t="shared" si="8"/>
        <v>0</v>
      </c>
      <c r="K192" s="58">
        <f t="shared" si="4"/>
        <v>764.87493483272851</v>
      </c>
      <c r="L192" s="59">
        <f>550*VLOOKUP(B192,'Population, Households and Hous'!$L$3:$O$22,3,FALSE)*Variables!$C$5</f>
        <v>38540.810000000005</v>
      </c>
      <c r="M192" s="65">
        <f>(J192*Variables!$E$9)+('Cost Calculations'!K192*'Cost Calculations'!L192)</f>
        <v>29478899.537150577</v>
      </c>
      <c r="N192" s="64">
        <f>VLOOKUP(B192,'Population, Households and Hous'!$L$3:$O$22,4,FALSE)</f>
        <v>1566.3</v>
      </c>
      <c r="O192" s="61">
        <v>474.2370659555292</v>
      </c>
      <c r="P192" s="66">
        <f>IF(12*(N192-0.3*O192)*Variables!$C$5*(G192/5)&lt;0,0,12*(N192-0.3*O192)*Variables!$C$5*(G192/5))</f>
        <v>24764142.074725915</v>
      </c>
    </row>
    <row r="193" spans="1:16" ht="15.75" customHeight="1" x14ac:dyDescent="0.35">
      <c r="A193" s="55">
        <v>10</v>
      </c>
      <c r="B193" s="55" t="s">
        <v>52</v>
      </c>
      <c r="C193" s="55">
        <v>2028</v>
      </c>
      <c r="D193" s="73">
        <f>VLOOKUP(B193,'Population, Households and Hous'!$B$2:$D$22,3,FALSE)*POWER(SUM(1,Variables!$C$6),'Cost Calculations'!C193-'Population, Households and Hous'!$C$3)</f>
        <v>336208.837952142</v>
      </c>
      <c r="E193" s="73" t="str">
        <f t="shared" si="7"/>
        <v>Medium</v>
      </c>
      <c r="F193" s="56">
        <v>3.4135915669485275</v>
      </c>
      <c r="G193" s="56">
        <f t="shared" si="2"/>
        <v>98491.231700775868</v>
      </c>
      <c r="H193" s="74"/>
      <c r="I193" s="57">
        <v>0</v>
      </c>
      <c r="J193" s="58">
        <f t="shared" si="8"/>
        <v>0</v>
      </c>
      <c r="K193" s="58">
        <f t="shared" si="4"/>
        <v>1455.5354438538216</v>
      </c>
      <c r="L193" s="59">
        <f>550*VLOOKUP(B193,'Population, Households and Hous'!$L$3:$O$22,3,FALSE)*Variables!$C$5</f>
        <v>38540.810000000005</v>
      </c>
      <c r="M193" s="65">
        <f>(J193*Variables!$E$9)+('Cost Calculations'!K193*'Cost Calculations'!L193)</f>
        <v>56097514.989835814</v>
      </c>
      <c r="N193" s="64">
        <f>VLOOKUP(B193,'Population, Households and Hous'!$L$3:$O$22,4,FALSE)</f>
        <v>1566.3</v>
      </c>
      <c r="O193" s="61">
        <v>490.99634448579741</v>
      </c>
      <c r="P193" s="66">
        <f>IF(12*(N193-0.3*O193)*Variables!$C$5*(G193/5)&lt;0,0,12*(N193-0.3*O193)*Variables!$C$5*(G193/5))</f>
        <v>46959079.706861228</v>
      </c>
    </row>
    <row r="194" spans="1:16" ht="15.75" customHeight="1" x14ac:dyDescent="0.35">
      <c r="A194" s="55">
        <v>11</v>
      </c>
      <c r="B194" s="55" t="s">
        <v>53</v>
      </c>
      <c r="C194" s="55">
        <v>2028</v>
      </c>
      <c r="D194" s="73">
        <f>VLOOKUP(B194,'Population, Households and Hous'!$B$2:$D$22,3,FALSE)*POWER(SUM(1,Variables!$C$6),'Cost Calculations'!C194-'Population, Households and Hous'!$C$3)</f>
        <v>223369.37406918447</v>
      </c>
      <c r="E194" s="73" t="str">
        <f t="shared" si="7"/>
        <v>Medium</v>
      </c>
      <c r="F194" s="56">
        <v>3.70474528057925</v>
      </c>
      <c r="G194" s="56">
        <f t="shared" si="2"/>
        <v>60292.775117392113</v>
      </c>
      <c r="H194" s="74"/>
      <c r="I194" s="57">
        <v>0</v>
      </c>
      <c r="J194" s="58">
        <f t="shared" si="8"/>
        <v>0</v>
      </c>
      <c r="K194" s="58">
        <f t="shared" si="4"/>
        <v>891.02623326194453</v>
      </c>
      <c r="L194" s="59">
        <f>550*VLOOKUP(B194,'Population, Households and Hous'!$L$3:$O$22,3,FALSE)*Variables!$C$5</f>
        <v>38540.810000000005</v>
      </c>
      <c r="M194" s="65">
        <f>(J194*Variables!$E$9)+('Cost Calculations'!K194*'Cost Calculations'!L194)</f>
        <v>34340872.761164285</v>
      </c>
      <c r="N194" s="64">
        <f>VLOOKUP(B194,'Population, Households and Hous'!$L$3:$O$22,4,FALSE)</f>
        <v>1566.3</v>
      </c>
      <c r="O194" s="61">
        <v>447.91952147552081</v>
      </c>
      <c r="P194" s="66">
        <f>IF(12*(N194-0.3*O194)*Variables!$C$5*(G194/5)&lt;0,0,12*(N194-0.3*O194)*Variables!$C$5*(G194/5))</f>
        <v>29008452.60521619</v>
      </c>
    </row>
    <row r="195" spans="1:16" ht="15.75" customHeight="1" x14ac:dyDescent="0.35">
      <c r="A195" s="55">
        <v>12</v>
      </c>
      <c r="B195" s="55" t="s">
        <v>54</v>
      </c>
      <c r="C195" s="55">
        <v>2028</v>
      </c>
      <c r="D195" s="73">
        <f>VLOOKUP(B195,'Population, Households and Hous'!$B$2:$D$22,3,FALSE)*POWER(SUM(1,Variables!$C$6),'Cost Calculations'!C195-'Population, Households and Hous'!$C$3)</f>
        <v>227860.31392233263</v>
      </c>
      <c r="E195" s="73" t="str">
        <f t="shared" si="7"/>
        <v>Medium</v>
      </c>
      <c r="F195" s="56">
        <v>3.6205289672544043</v>
      </c>
      <c r="G195" s="56">
        <f t="shared" si="2"/>
        <v>62935.641720642954</v>
      </c>
      <c r="H195" s="74"/>
      <c r="I195" s="57">
        <v>0</v>
      </c>
      <c r="J195" s="58">
        <f t="shared" si="8"/>
        <v>0</v>
      </c>
      <c r="K195" s="58">
        <f t="shared" si="4"/>
        <v>930.08337518191308</v>
      </c>
      <c r="L195" s="59">
        <f>550*VLOOKUP(B195,'Population, Households and Hous'!$L$3:$O$22,3,FALSE)*Variables!$C$5</f>
        <v>38540.810000000005</v>
      </c>
      <c r="M195" s="65">
        <f>(J195*Variables!$E$9)+('Cost Calculations'!K195*'Cost Calculations'!L195)</f>
        <v>35846166.64704483</v>
      </c>
      <c r="N195" s="64">
        <f>VLOOKUP(B195,'Population, Households and Hous'!$L$3:$O$22,4,FALSE)</f>
        <v>1566.3</v>
      </c>
      <c r="O195" s="61">
        <v>607.11381923777901</v>
      </c>
      <c r="P195" s="66">
        <f>IF(12*(N195-0.3*O195)*Variables!$C$5*(G195/5)&lt;0,0,12*(N195-0.3*O195)*Variables!$C$5*(G195/5))</f>
        <v>29270091.071317509</v>
      </c>
    </row>
    <row r="196" spans="1:16" ht="15.75" customHeight="1" x14ac:dyDescent="0.35">
      <c r="A196" s="55">
        <v>13</v>
      </c>
      <c r="B196" s="55" t="s">
        <v>55</v>
      </c>
      <c r="C196" s="55">
        <v>2028</v>
      </c>
      <c r="D196" s="73">
        <f>VLOOKUP(B196,'Population, Households and Hous'!$B$2:$D$22,3,FALSE)*POWER(SUM(1,Variables!$C$6),'Cost Calculations'!C196-'Population, Households and Hous'!$C$3)</f>
        <v>78571.778154104002</v>
      </c>
      <c r="E196" s="73" t="str">
        <f t="shared" si="7"/>
        <v>Small</v>
      </c>
      <c r="F196" s="56">
        <v>3.8978924903294598</v>
      </c>
      <c r="G196" s="56">
        <f t="shared" si="2"/>
        <v>20157.502637396476</v>
      </c>
      <c r="H196" s="74"/>
      <c r="I196" s="57">
        <v>0</v>
      </c>
      <c r="J196" s="58">
        <f t="shared" si="8"/>
        <v>0</v>
      </c>
      <c r="K196" s="58">
        <f t="shared" si="4"/>
        <v>297.89412764625217</v>
      </c>
      <c r="L196" s="59">
        <f>550*VLOOKUP(B196,'Population, Households and Hous'!$L$3:$O$22,3,FALSE)*Variables!$C$5</f>
        <v>38540.810000000005</v>
      </c>
      <c r="M196" s="65">
        <f>(J196*Variables!$E$9)+('Cost Calculations'!K196*'Cost Calculations'!L196)</f>
        <v>11481080.973729953</v>
      </c>
      <c r="N196" s="64">
        <f>VLOOKUP(B196,'Population, Households and Hous'!$L$3:$O$22,4,FALSE)</f>
        <v>1566.3</v>
      </c>
      <c r="O196" s="64">
        <v>537.70000000000005</v>
      </c>
      <c r="P196" s="66">
        <f>IF(12*(N196-0.3*O196)*Variables!$C$5*(G196/5)&lt;0,0,12*(N196-0.3*O196)*Variables!$C$5*(G196/5))</f>
        <v>9515886.1158532668</v>
      </c>
    </row>
    <row r="197" spans="1:16" ht="15.75" customHeight="1" x14ac:dyDescent="0.35">
      <c r="A197" s="55">
        <v>14</v>
      </c>
      <c r="B197" s="55" t="s">
        <v>56</v>
      </c>
      <c r="C197" s="55">
        <v>2028</v>
      </c>
      <c r="D197" s="73">
        <f>VLOOKUP(B197,'Population, Households and Hous'!$B$2:$D$22,3,FALSE)*POWER(SUM(1,Variables!$C$6),'Cost Calculations'!C197-'Population, Households and Hous'!$C$3)</f>
        <v>1830379.6779942019</v>
      </c>
      <c r="E197" s="73" t="str">
        <f t="shared" ref="E197:E243" si="9">IF(D197&lt;100000,"Small",IF(D197&lt;1000000,"Medium","Large"))</f>
        <v>Large</v>
      </c>
      <c r="F197" s="56">
        <v>3.9042714396748277</v>
      </c>
      <c r="G197" s="56">
        <f t="shared" si="2"/>
        <v>468814.65755532804</v>
      </c>
      <c r="H197" s="74"/>
      <c r="I197" s="57">
        <v>0</v>
      </c>
      <c r="J197" s="58">
        <f t="shared" si="8"/>
        <v>0</v>
      </c>
      <c r="K197" s="58">
        <f t="shared" si="4"/>
        <v>6928.2954318520724</v>
      </c>
      <c r="L197" s="63">
        <f>550*VLOOKUP(B197,'Population, Households and Hous'!$L$3:$O$22,3,FALSE)*Variables!$C$5</f>
        <v>40860.820000000007</v>
      </c>
      <c r="M197" s="65">
        <f>(J197*Variables!$E$9)+('Cost Calculations'!K197*'Cost Calculations'!L197)</f>
        <v>283095832.54772985</v>
      </c>
      <c r="N197" s="61">
        <f>VLOOKUP(B197,'Population, Households and Hous'!$L$3:$O$22,4,FALSE)</f>
        <v>1944.84</v>
      </c>
      <c r="O197" s="61">
        <v>655.73597732227154</v>
      </c>
      <c r="P197" s="66">
        <f>IF(12*(N197-0.3*O197)*Variables!$C$5*(G197/5)&lt;0,0,12*(N197-0.3*O197)*Variables!$C$5*(G197/5))</f>
        <v>275366752.85393888</v>
      </c>
    </row>
    <row r="198" spans="1:16" ht="15.75" customHeight="1" x14ac:dyDescent="0.35">
      <c r="A198" s="55">
        <v>15</v>
      </c>
      <c r="B198" s="55" t="s">
        <v>57</v>
      </c>
      <c r="C198" s="55">
        <v>2028</v>
      </c>
      <c r="D198" s="73">
        <f>VLOOKUP(B198,'Population, Households and Hous'!$B$2:$D$22,3,FALSE)*POWER(SUM(1,Variables!$C$6),'Cost Calculations'!C198-'Population, Households and Hous'!$C$3)</f>
        <v>94597.796635428676</v>
      </c>
      <c r="E198" s="73" t="str">
        <f t="shared" si="9"/>
        <v>Small</v>
      </c>
      <c r="F198" s="56">
        <v>4.104939651318781</v>
      </c>
      <c r="G198" s="56">
        <f t="shared" si="2"/>
        <v>23044.869028717032</v>
      </c>
      <c r="H198" s="74"/>
      <c r="I198" s="57">
        <v>0</v>
      </c>
      <c r="J198" s="58">
        <f t="shared" si="8"/>
        <v>0</v>
      </c>
      <c r="K198" s="58">
        <f t="shared" si="4"/>
        <v>340.56456692685202</v>
      </c>
      <c r="L198" s="59">
        <f>550*VLOOKUP(B198,'Population, Households and Hous'!$L$3:$O$22,3,FALSE)*Variables!$C$5</f>
        <v>38540.810000000005</v>
      </c>
      <c r="M198" s="65">
        <f>(J198*Variables!$E$9)+('Cost Calculations'!K198*'Cost Calculations'!L198)</f>
        <v>13125634.266660089</v>
      </c>
      <c r="N198" s="64">
        <f>VLOOKUP(B198,'Population, Households and Hous'!$L$3:$O$22,4,FALSE)</f>
        <v>1566.3</v>
      </c>
      <c r="O198" s="61">
        <v>655.73597732227154</v>
      </c>
      <c r="P198" s="66">
        <f>IF(12*(N198-0.3*O198)*Variables!$C$5*(G198/5)&lt;0,0,12*(N198-0.3*O198)*Variables!$C$5*(G198/5))</f>
        <v>10604755.877599509</v>
      </c>
    </row>
    <row r="199" spans="1:16" ht="15.75" customHeight="1" x14ac:dyDescent="0.35">
      <c r="A199" s="55">
        <v>16</v>
      </c>
      <c r="B199" s="55" t="s">
        <v>58</v>
      </c>
      <c r="C199" s="55">
        <v>2028</v>
      </c>
      <c r="D199" s="73">
        <f>VLOOKUP(B199,'Population, Households and Hous'!$B$2:$D$22,3,FALSE)*POWER(SUM(1,Variables!$C$6),'Cost Calculations'!C199-'Population, Households and Hous'!$C$3)</f>
        <v>98876.815902118571</v>
      </c>
      <c r="E199" s="73" t="str">
        <f t="shared" si="9"/>
        <v>Small</v>
      </c>
      <c r="F199" s="56">
        <v>4.0784355517664235</v>
      </c>
      <c r="G199" s="56">
        <f t="shared" si="2"/>
        <v>24243.809825386044</v>
      </c>
      <c r="H199" s="74"/>
      <c r="I199" s="57">
        <v>0</v>
      </c>
      <c r="J199" s="58">
        <f t="shared" si="8"/>
        <v>0</v>
      </c>
      <c r="K199" s="58">
        <f t="shared" si="4"/>
        <v>358.28290382343539</v>
      </c>
      <c r="L199" s="59">
        <f>550*VLOOKUP(B199,'Population, Households and Hous'!$L$3:$O$22,3,FALSE)*Variables!$C$5</f>
        <v>38540.810000000005</v>
      </c>
      <c r="M199" s="65">
        <f>(J199*Variables!$E$9)+('Cost Calculations'!K199*'Cost Calculations'!L199)</f>
        <v>13808513.322507299</v>
      </c>
      <c r="N199" s="64">
        <f>VLOOKUP(B199,'Population, Households and Hous'!$L$3:$O$22,4,FALSE)</f>
        <v>1566.3</v>
      </c>
      <c r="O199" s="61">
        <v>655.73597732227154</v>
      </c>
      <c r="P199" s="66">
        <f>IF(12*(N199-0.3*O199)*Variables!$C$5*(G199/5)&lt;0,0,12*(N199-0.3*O199)*Variables!$C$5*(G199/5))</f>
        <v>11156482.791062353</v>
      </c>
    </row>
    <row r="200" spans="1:16" ht="15.75" customHeight="1" x14ac:dyDescent="0.35">
      <c r="A200" s="55">
        <v>17</v>
      </c>
      <c r="B200" s="55" t="s">
        <v>59</v>
      </c>
      <c r="C200" s="55">
        <v>2028</v>
      </c>
      <c r="D200" s="73">
        <f>VLOOKUP(B200,'Population, Households and Hous'!$B$2:$D$22,3,FALSE)*POWER(SUM(1,Variables!$C$6),'Cost Calculations'!C200-'Population, Households and Hous'!$C$3)</f>
        <v>136159.61129219845</v>
      </c>
      <c r="E200" s="73" t="str">
        <f t="shared" si="9"/>
        <v>Medium</v>
      </c>
      <c r="F200" s="56">
        <v>4.0613743798101138</v>
      </c>
      <c r="G200" s="56">
        <f t="shared" si="2"/>
        <v>33525.501113385282</v>
      </c>
      <c r="H200" s="74"/>
      <c r="I200" s="57">
        <v>0</v>
      </c>
      <c r="J200" s="58">
        <f t="shared" si="8"/>
        <v>0</v>
      </c>
      <c r="K200" s="58">
        <f t="shared" si="4"/>
        <v>495.45075537021876</v>
      </c>
      <c r="L200" s="59">
        <f>550*VLOOKUP(B200,'Population, Households and Hous'!$L$3:$O$22,3,FALSE)*Variables!$C$5</f>
        <v>38540.810000000005</v>
      </c>
      <c r="M200" s="65">
        <f>(J200*Variables!$E$9)+('Cost Calculations'!K200*'Cost Calculations'!L200)</f>
        <v>19095073.427080084</v>
      </c>
      <c r="N200" s="64">
        <f>VLOOKUP(B200,'Population, Households and Hous'!$L$3:$O$22,4,FALSE)</f>
        <v>1566.3</v>
      </c>
      <c r="O200" s="61">
        <v>655.73597732227154</v>
      </c>
      <c r="P200" s="66">
        <f>IF(12*(N200-0.3*O200)*Variables!$C$5*(G200/5)&lt;0,0,12*(N200-0.3*O200)*Variables!$C$5*(G200/5))</f>
        <v>15427718.618778139</v>
      </c>
    </row>
    <row r="201" spans="1:16" ht="15.75" customHeight="1" x14ac:dyDescent="0.35">
      <c r="A201" s="55">
        <v>18</v>
      </c>
      <c r="B201" s="55" t="s">
        <v>60</v>
      </c>
      <c r="C201" s="55">
        <v>2028</v>
      </c>
      <c r="D201" s="73">
        <f>VLOOKUP(B201,'Population, Households and Hous'!$B$2:$D$22,3,FALSE)*POWER(SUM(1,Variables!$C$6),'Cost Calculations'!C201-'Population, Households and Hous'!$C$3)</f>
        <v>128964.46323699923</v>
      </c>
      <c r="E201" s="73" t="str">
        <f t="shared" si="9"/>
        <v>Medium</v>
      </c>
      <c r="F201" s="56">
        <v>4.1813012995896246</v>
      </c>
      <c r="G201" s="56">
        <f t="shared" si="2"/>
        <v>30843.140447605747</v>
      </c>
      <c r="H201" s="74"/>
      <c r="I201" s="57">
        <v>0</v>
      </c>
      <c r="J201" s="58">
        <f t="shared" si="8"/>
        <v>0</v>
      </c>
      <c r="K201" s="58">
        <f t="shared" si="4"/>
        <v>455.80995735377508</v>
      </c>
      <c r="L201" s="59">
        <f>550*VLOOKUP(B201,'Population, Households and Hous'!$L$3:$O$22,3,FALSE)*Variables!$C$5</f>
        <v>38540.810000000005</v>
      </c>
      <c r="M201" s="65">
        <f>(J201*Variables!$E$9)+('Cost Calculations'!K201*'Cost Calculations'!L201)</f>
        <v>17567284.962479949</v>
      </c>
      <c r="N201" s="64">
        <f>VLOOKUP(B201,'Population, Households and Hous'!$L$3:$O$22,4,FALSE)</f>
        <v>1566.3</v>
      </c>
      <c r="O201" s="61">
        <v>508.1437756387196</v>
      </c>
      <c r="P201" s="66">
        <f>IF(12*(N201-0.3*O201)*Variables!$C$5*(G201/5)&lt;0,0,12*(N201-0.3*O201)*Variables!$C$5*(G201/5))</f>
        <v>14652216.07288467</v>
      </c>
    </row>
    <row r="202" spans="1:16" ht="15.75" customHeight="1" x14ac:dyDescent="0.35">
      <c r="A202" s="55">
        <v>19</v>
      </c>
      <c r="B202" s="55" t="s">
        <v>61</v>
      </c>
      <c r="C202" s="55">
        <v>2028</v>
      </c>
      <c r="D202" s="73">
        <f>VLOOKUP(B202,'Population, Households and Hous'!$B$2:$D$22,3,FALSE)*POWER(SUM(1,Variables!$C$6),'Cost Calculations'!C202-'Population, Households and Hous'!$C$3)</f>
        <v>99961.798545362893</v>
      </c>
      <c r="E202" s="73" t="str">
        <f t="shared" si="9"/>
        <v>Small</v>
      </c>
      <c r="F202" s="56">
        <v>4.4990268357417103</v>
      </c>
      <c r="G202" s="56">
        <f t="shared" si="2"/>
        <v>22218.537962751045</v>
      </c>
      <c r="H202" s="74"/>
      <c r="I202" s="57">
        <v>0</v>
      </c>
      <c r="J202" s="58">
        <f t="shared" si="8"/>
        <v>0</v>
      </c>
      <c r="K202" s="58">
        <f t="shared" si="4"/>
        <v>328.35277777464137</v>
      </c>
      <c r="L202" s="59">
        <f>550*VLOOKUP(B202,'Population, Households and Hous'!$L$3:$O$22,3,FALSE)*Variables!$C$5</f>
        <v>38540.810000000005</v>
      </c>
      <c r="M202" s="65">
        <f>(J202*Variables!$E$9)+('Cost Calculations'!K202*'Cost Calculations'!L202)</f>
        <v>12654982.021184677</v>
      </c>
      <c r="N202" s="64">
        <f>VLOOKUP(B202,'Population, Households and Hous'!$L$3:$O$22,4,FALSE)</f>
        <v>1566.3</v>
      </c>
      <c r="O202" s="64">
        <v>537.70000000000005</v>
      </c>
      <c r="P202" s="66">
        <f>IF(12*(N202-0.3*O202)*Variables!$C$5*(G202/5)&lt;0,0,12*(N202-0.3*O202)*Variables!$C$5*(G202/5))</f>
        <v>10488852.747167958</v>
      </c>
    </row>
    <row r="203" spans="1:16" ht="15.75" customHeight="1" x14ac:dyDescent="0.35">
      <c r="A203" s="55">
        <v>20</v>
      </c>
      <c r="B203" s="55" t="s">
        <v>62</v>
      </c>
      <c r="C203" s="55">
        <v>2028</v>
      </c>
      <c r="D203" s="73">
        <f>VLOOKUP(B203,'Population, Households and Hous'!$B$2:$D$22,3,FALSE)*POWER(SUM(1,Variables!$C$6),'Cost Calculations'!C203-'Population, Households and Hous'!$C$3)</f>
        <v>55987.64236250252</v>
      </c>
      <c r="E203" s="73" t="str">
        <f t="shared" si="9"/>
        <v>Small</v>
      </c>
      <c r="F203" s="56">
        <v>3.5639434677697377</v>
      </c>
      <c r="G203" s="56">
        <f t="shared" si="2"/>
        <v>15709.464212556308</v>
      </c>
      <c r="H203" s="74"/>
      <c r="I203" s="57">
        <v>0</v>
      </c>
      <c r="J203" s="58">
        <f t="shared" si="8"/>
        <v>0</v>
      </c>
      <c r="K203" s="58">
        <f t="shared" si="4"/>
        <v>232.1595696436863</v>
      </c>
      <c r="L203" s="59">
        <f>550*VLOOKUP(B203,'Population, Households and Hous'!$L$3:$O$22,3,FALSE)*Variables!$C$5</f>
        <v>38540.810000000005</v>
      </c>
      <c r="M203" s="65">
        <f>(J203*Variables!$E$9)+('Cost Calculations'!K203*'Cost Calculations'!L203)</f>
        <v>8947617.8633190822</v>
      </c>
      <c r="N203" s="64">
        <f>VLOOKUP(B203,'Population, Households and Hous'!$L$3:$O$22,4,FALSE)</f>
        <v>1566.3</v>
      </c>
      <c r="O203" s="61">
        <v>588.79301505756246</v>
      </c>
      <c r="P203" s="66">
        <f>IF(12*(N203-0.3*O203)*Variables!$C$5*(G203/5)&lt;0,0,12*(N203-0.3*O203)*Variables!$C$5*(G203/5))</f>
        <v>7335164.5773947434</v>
      </c>
    </row>
    <row r="204" spans="1:16" ht="15.75" customHeight="1" x14ac:dyDescent="0.35">
      <c r="A204" s="55">
        <v>1</v>
      </c>
      <c r="B204" s="55" t="s">
        <v>30</v>
      </c>
      <c r="C204" s="55">
        <v>2029</v>
      </c>
      <c r="D204" s="73">
        <f>VLOOKUP(B204,'Population, Households and Hous'!$B$2:$D$22,3,FALSE)*POWER(SUM(1,Variables!$C$6),'Cost Calculations'!C204-'Population, Households and Hous'!$C$3)</f>
        <v>307576.67897085421</v>
      </c>
      <c r="E204" s="73" t="str">
        <f t="shared" si="9"/>
        <v>Medium</v>
      </c>
      <c r="F204" s="56">
        <v>3.6769491146556486</v>
      </c>
      <c r="G204" s="56">
        <f t="shared" si="2"/>
        <v>83649.968868187396</v>
      </c>
      <c r="H204" s="74"/>
      <c r="I204" s="57">
        <v>0</v>
      </c>
      <c r="J204" s="58">
        <f t="shared" si="8"/>
        <v>0</v>
      </c>
      <c r="K204" s="58">
        <f t="shared" si="4"/>
        <v>1236.2064364756613</v>
      </c>
      <c r="L204" s="59">
        <f>550*VLOOKUP(B204,'Population, Households and Hous'!$L$3:$O$22,3,FALSE)*Variables!$C$5</f>
        <v>38540.810000000005</v>
      </c>
      <c r="M204" s="65">
        <f>(J204*Variables!$E$9)+('Cost Calculations'!K204*'Cost Calculations'!L204)</f>
        <v>47644397.388985537</v>
      </c>
      <c r="N204" s="61">
        <f>VLOOKUP(B204,'Population, Households and Hous'!$L$3:$O$22,4,FALSE)</f>
        <v>1075</v>
      </c>
      <c r="O204" s="61">
        <v>468.8029792149182</v>
      </c>
      <c r="P204" s="66">
        <f>IF(12*(N204-0.3*O204)*Variables!$C$5*(G204/5)&lt;0,0,12*(N204-0.3*O204)*Variables!$C$5*(G204/5))</f>
        <v>26261461.009831835</v>
      </c>
    </row>
    <row r="205" spans="1:16" ht="15.75" customHeight="1" x14ac:dyDescent="0.35">
      <c r="A205" s="55">
        <v>2</v>
      </c>
      <c r="B205" s="55" t="s">
        <v>44</v>
      </c>
      <c r="C205" s="55">
        <v>2029</v>
      </c>
      <c r="D205" s="73">
        <f>VLOOKUP(B205,'Population, Households and Hous'!$B$2:$D$22,3,FALSE)*POWER(SUM(1,Variables!$C$6),'Cost Calculations'!C205-'Population, Households and Hous'!$C$3)</f>
        <v>977407.78797828231</v>
      </c>
      <c r="E205" s="73" t="str">
        <f t="shared" si="9"/>
        <v>Medium</v>
      </c>
      <c r="F205" s="56">
        <v>3.3070982737810106</v>
      </c>
      <c r="G205" s="56">
        <f t="shared" si="2"/>
        <v>295548.45579499833</v>
      </c>
      <c r="H205" s="74"/>
      <c r="I205" s="57">
        <v>0</v>
      </c>
      <c r="J205" s="58">
        <f t="shared" si="8"/>
        <v>0</v>
      </c>
      <c r="K205" s="58">
        <f t="shared" si="4"/>
        <v>4367.7111693841507</v>
      </c>
      <c r="L205" s="63">
        <f>550*VLOOKUP(B205,'Population, Households and Hous'!$L$3:$O$22,3,FALSE)*Variables!$C$5</f>
        <v>44525.250000000007</v>
      </c>
      <c r="M205" s="65">
        <f>(J205*Variables!$E$9)+('Cost Calculations'!K205*'Cost Calculations'!L205)</f>
        <v>194473431.74462169</v>
      </c>
      <c r="N205" s="61">
        <f>VLOOKUP(B205,'Population, Households and Hous'!$L$3:$O$22,4,FALSE)</f>
        <v>1714.41</v>
      </c>
      <c r="O205" s="61">
        <v>524.18975366229711</v>
      </c>
      <c r="P205" s="66">
        <f>IF(12*(N205-0.3*O205)*Variables!$C$5*(G205/5)&lt;0,0,12*(N205-0.3*O205)*Variables!$C$5*(G205/5))</f>
        <v>154631966.63979706</v>
      </c>
    </row>
    <row r="206" spans="1:16" ht="15.75" customHeight="1" x14ac:dyDescent="0.35">
      <c r="A206" s="55">
        <v>3</v>
      </c>
      <c r="B206" s="55" t="s">
        <v>45</v>
      </c>
      <c r="C206" s="55">
        <v>2029</v>
      </c>
      <c r="D206" s="73">
        <f>VLOOKUP(B206,'Population, Households and Hous'!$B$2:$D$22,3,FALSE)*POWER(SUM(1,Variables!$C$6),'Cost Calculations'!C206-'Population, Households and Hous'!$C$3)</f>
        <v>1090798.6578063343</v>
      </c>
      <c r="E206" s="73" t="str">
        <f t="shared" si="9"/>
        <v>Large</v>
      </c>
      <c r="F206" s="56">
        <v>3.2836322428840261</v>
      </c>
      <c r="G206" s="56">
        <f t="shared" si="2"/>
        <v>332192.69915813772</v>
      </c>
      <c r="H206" s="74"/>
      <c r="I206" s="57">
        <v>0</v>
      </c>
      <c r="J206" s="58">
        <f t="shared" si="8"/>
        <v>0</v>
      </c>
      <c r="K206" s="58">
        <f t="shared" si="4"/>
        <v>4909.251711696591</v>
      </c>
      <c r="L206" s="59">
        <f>550*VLOOKUP(B206,'Population, Households and Hous'!$L$3:$O$22,3,FALSE)*Variables!$C$5</f>
        <v>38540.810000000005</v>
      </c>
      <c r="M206" s="65">
        <f>(J206*Variables!$E$9)+('Cost Calculations'!K206*'Cost Calculations'!L206)</f>
        <v>189206537.46267313</v>
      </c>
      <c r="N206" s="64">
        <f>VLOOKUP(B206,'Population, Households and Hous'!$L$3:$O$22,4,FALSE)</f>
        <v>1566.3</v>
      </c>
      <c r="O206" s="61">
        <v>524.18975366229711</v>
      </c>
      <c r="P206" s="66">
        <f>IF(12*(N206-0.3*O206)*Variables!$C$5*(G206/5)&lt;0,0,12*(N206-0.3*O206)*Variables!$C$5*(G206/5))</f>
        <v>157272804.17498356</v>
      </c>
    </row>
    <row r="207" spans="1:16" ht="15.75" customHeight="1" x14ac:dyDescent="0.35">
      <c r="A207" s="55">
        <v>4</v>
      </c>
      <c r="B207" s="55" t="s">
        <v>46</v>
      </c>
      <c r="C207" s="55">
        <v>2029</v>
      </c>
      <c r="D207" s="73">
        <f>VLOOKUP(B207,'Population, Households and Hous'!$B$2:$D$22,3,FALSE)*POWER(SUM(1,Variables!$C$6),'Cost Calculations'!C207-'Population, Households and Hous'!$C$3)</f>
        <v>81118.232417798426</v>
      </c>
      <c r="E207" s="73" t="str">
        <f t="shared" si="9"/>
        <v>Small</v>
      </c>
      <c r="F207" s="56">
        <v>3.1216650512676596</v>
      </c>
      <c r="G207" s="56">
        <f t="shared" si="2"/>
        <v>25985.565743146457</v>
      </c>
      <c r="H207" s="74"/>
      <c r="I207" s="57">
        <v>0</v>
      </c>
      <c r="J207" s="58">
        <f t="shared" si="8"/>
        <v>0</v>
      </c>
      <c r="K207" s="58">
        <f t="shared" si="4"/>
        <v>384.023139061275</v>
      </c>
      <c r="L207" s="59">
        <f>550*VLOOKUP(B207,'Population, Households and Hous'!$L$3:$O$22,3,FALSE)*Variables!$C$5</f>
        <v>38540.810000000005</v>
      </c>
      <c r="M207" s="65">
        <f>(J207*Variables!$E$9)+('Cost Calculations'!K207*'Cost Calculations'!L207)</f>
        <v>14800562.838164181</v>
      </c>
      <c r="N207" s="64">
        <f>VLOOKUP(B207,'Population, Households and Hous'!$L$3:$O$22,4,FALSE)</f>
        <v>1566.3</v>
      </c>
      <c r="O207" s="61">
        <v>524.18975366229711</v>
      </c>
      <c r="P207" s="66">
        <f>IF(12*(N207-0.3*O207)*Variables!$C$5*(G207/5)&lt;0,0,12*(N207-0.3*O207)*Variables!$C$5*(G207/5))</f>
        <v>12302566.561080664</v>
      </c>
    </row>
    <row r="208" spans="1:16" ht="15.75" customHeight="1" x14ac:dyDescent="0.35">
      <c r="A208" s="55">
        <v>5</v>
      </c>
      <c r="B208" s="55" t="s">
        <v>47</v>
      </c>
      <c r="C208" s="55">
        <v>2029</v>
      </c>
      <c r="D208" s="73">
        <f>VLOOKUP(B208,'Population, Households and Hous'!$B$2:$D$22,3,FALSE)*POWER(SUM(1,Variables!$C$6),'Cost Calculations'!C208-'Population, Households and Hous'!$C$3)</f>
        <v>814045.59337350598</v>
      </c>
      <c r="E208" s="73" t="str">
        <f t="shared" si="9"/>
        <v>Medium</v>
      </c>
      <c r="F208" s="56">
        <v>3.499256931524287</v>
      </c>
      <c r="G208" s="56">
        <f t="shared" si="2"/>
        <v>232633.84464281256</v>
      </c>
      <c r="H208" s="74"/>
      <c r="I208" s="57">
        <v>0</v>
      </c>
      <c r="J208" s="58">
        <f t="shared" si="8"/>
        <v>0</v>
      </c>
      <c r="K208" s="58">
        <f t="shared" si="4"/>
        <v>3437.9385907804394</v>
      </c>
      <c r="L208" s="63">
        <f>550*VLOOKUP(B208,'Population, Households and Hous'!$L$3:$O$22,3,FALSE)*Variables!$C$5</f>
        <v>30956.309999999998</v>
      </c>
      <c r="M208" s="65">
        <f>(J208*Variables!$E$9)+('Cost Calculations'!K208*'Cost Calculations'!L208)</f>
        <v>106425892.77716242</v>
      </c>
      <c r="N208" s="61">
        <f>VLOOKUP(B208,'Population, Households and Hous'!$L$3:$O$22,4,FALSE)</f>
        <v>1181.08</v>
      </c>
      <c r="O208" s="61">
        <v>474.2370659555292</v>
      </c>
      <c r="P208" s="66">
        <f>IF(12*(N208-0.3*O208)*Variables!$C$5*(G208/5)&lt;0,0,12*(N208-0.3*O208)*Variables!$C$5*(G208/5))</f>
        <v>81198466.827449828</v>
      </c>
    </row>
    <row r="209" spans="1:16" ht="15.75" customHeight="1" x14ac:dyDescent="0.35">
      <c r="A209" s="55">
        <v>6</v>
      </c>
      <c r="B209" s="55" t="s">
        <v>48</v>
      </c>
      <c r="C209" s="55">
        <v>2029</v>
      </c>
      <c r="D209" s="73">
        <f>VLOOKUP(B209,'Population, Households and Hous'!$B$2:$D$22,3,FALSE)*POWER(SUM(1,Variables!$C$6),'Cost Calculations'!C209-'Population, Households and Hous'!$C$3)</f>
        <v>151804.78817588885</v>
      </c>
      <c r="E209" s="73" t="str">
        <f t="shared" si="9"/>
        <v>Medium</v>
      </c>
      <c r="F209" s="56">
        <v>3.7482185273159367</v>
      </c>
      <c r="G209" s="56">
        <f t="shared" si="2"/>
        <v>40500.516997496088</v>
      </c>
      <c r="H209" s="74"/>
      <c r="I209" s="57">
        <v>0</v>
      </c>
      <c r="J209" s="58">
        <f t="shared" si="8"/>
        <v>0</v>
      </c>
      <c r="K209" s="58">
        <f t="shared" si="4"/>
        <v>598.52980784476233</v>
      </c>
      <c r="L209" s="59">
        <f>550*VLOOKUP(B209,'Population, Households and Hous'!$L$3:$O$22,3,FALSE)*Variables!$C$5</f>
        <v>38540.810000000005</v>
      </c>
      <c r="M209" s="65">
        <f>(J209*Variables!$E$9)+('Cost Calculations'!K209*'Cost Calculations'!L209)</f>
        <v>23067823.603481498</v>
      </c>
      <c r="N209" s="64">
        <f>VLOOKUP(B209,'Population, Households and Hous'!$L$3:$O$22,4,FALSE)</f>
        <v>1566.3</v>
      </c>
      <c r="O209" s="61">
        <v>474.2370659555292</v>
      </c>
      <c r="P209" s="66">
        <f>IF(12*(N209-0.3*O209)*Variables!$C$5*(G209/5)&lt;0,0,12*(N209-0.3*O209)*Variables!$C$5*(G209/5))</f>
        <v>19378432.371649932</v>
      </c>
    </row>
    <row r="210" spans="1:16" ht="15.75" customHeight="1" x14ac:dyDescent="0.35">
      <c r="A210" s="55">
        <v>7</v>
      </c>
      <c r="B210" s="55" t="s">
        <v>49</v>
      </c>
      <c r="C210" s="55">
        <v>2029</v>
      </c>
      <c r="D210" s="73">
        <f>VLOOKUP(B210,'Population, Households and Hous'!$B$2:$D$22,3,FALSE)*POWER(SUM(1,Variables!$C$6),'Cost Calculations'!C210-'Population, Households and Hous'!$C$3)</f>
        <v>63722.229829081778</v>
      </c>
      <c r="E210" s="73" t="str">
        <f t="shared" si="9"/>
        <v>Small</v>
      </c>
      <c r="F210" s="56">
        <v>3.862113298513461</v>
      </c>
      <c r="G210" s="56">
        <f t="shared" si="2"/>
        <v>16499.316540922984</v>
      </c>
      <c r="H210" s="74"/>
      <c r="I210" s="57">
        <v>0</v>
      </c>
      <c r="J210" s="58">
        <f t="shared" si="8"/>
        <v>0</v>
      </c>
      <c r="K210" s="58">
        <f t="shared" si="4"/>
        <v>243.83226415156921</v>
      </c>
      <c r="L210" s="59">
        <f>550*VLOOKUP(B210,'Population, Households and Hous'!$L$3:$O$22,3,FALSE)*Variables!$C$5</f>
        <v>38540.810000000005</v>
      </c>
      <c r="M210" s="65">
        <f>(J210*Variables!$E$9)+('Cost Calculations'!K210*'Cost Calculations'!L210)</f>
        <v>9397492.9645354412</v>
      </c>
      <c r="N210" s="64">
        <f>VLOOKUP(B210,'Population, Households and Hous'!$L$3:$O$22,4,FALSE)</f>
        <v>1566.3</v>
      </c>
      <c r="O210" s="61">
        <v>474.2370659555292</v>
      </c>
      <c r="P210" s="66">
        <f>IF(12*(N210-0.3*O210)*Variables!$C$5*(G210/5)&lt;0,0,12*(N210-0.3*O210)*Variables!$C$5*(G210/5))</f>
        <v>7894489.0947068213</v>
      </c>
    </row>
    <row r="211" spans="1:16" ht="15.75" customHeight="1" x14ac:dyDescent="0.35">
      <c r="A211" s="55">
        <v>8</v>
      </c>
      <c r="B211" s="55" t="s">
        <v>50</v>
      </c>
      <c r="C211" s="55">
        <v>2029</v>
      </c>
      <c r="D211" s="73">
        <f>VLOOKUP(B211,'Population, Households and Hous'!$B$2:$D$22,3,FALSE)*POWER(SUM(1,Variables!$C$6),'Cost Calculations'!C211-'Population, Households and Hous'!$C$3)</f>
        <v>66964.177001879041</v>
      </c>
      <c r="E211" s="73" t="str">
        <f t="shared" si="9"/>
        <v>Small</v>
      </c>
      <c r="F211" s="56">
        <v>3.8002825488883709</v>
      </c>
      <c r="G211" s="56">
        <f t="shared" si="2"/>
        <v>17620.841645436831</v>
      </c>
      <c r="H211" s="74"/>
      <c r="I211" s="57">
        <v>0</v>
      </c>
      <c r="J211" s="58">
        <f t="shared" si="8"/>
        <v>0</v>
      </c>
      <c r="K211" s="58">
        <f t="shared" si="4"/>
        <v>260.40652677985258</v>
      </c>
      <c r="L211" s="59">
        <f>550*VLOOKUP(B211,'Population, Households and Hous'!$L$3:$O$22,3,FALSE)*Variables!$C$5</f>
        <v>38540.810000000005</v>
      </c>
      <c r="M211" s="65">
        <f>(J211*Variables!$E$9)+('Cost Calculations'!K211*'Cost Calculations'!L211)</f>
        <v>10036278.471382212</v>
      </c>
      <c r="N211" s="64">
        <f>VLOOKUP(B211,'Population, Households and Hous'!$L$3:$O$22,4,FALSE)</f>
        <v>1566.3</v>
      </c>
      <c r="O211" s="61">
        <v>474.2370659555292</v>
      </c>
      <c r="P211" s="66">
        <f>IF(12*(N211-0.3*O211)*Variables!$C$5*(G211/5)&lt;0,0,12*(N211-0.3*O211)*Variables!$C$5*(G211/5))</f>
        <v>8431109.3653140552</v>
      </c>
    </row>
    <row r="212" spans="1:16" ht="15.75" customHeight="1" x14ac:dyDescent="0.35">
      <c r="A212" s="55">
        <v>9</v>
      </c>
      <c r="B212" s="55" t="s">
        <v>51</v>
      </c>
      <c r="C212" s="55">
        <v>2029</v>
      </c>
      <c r="D212" s="73">
        <f>VLOOKUP(B212,'Population, Households and Hous'!$B$2:$D$22,3,FALSE)*POWER(SUM(1,Variables!$C$6),'Cost Calculations'!C212-'Population, Households and Hous'!$C$3)</f>
        <v>193344.73186674481</v>
      </c>
      <c r="E212" s="73" t="str">
        <f t="shared" si="9"/>
        <v>Medium</v>
      </c>
      <c r="F212" s="56">
        <v>3.6804514106582928</v>
      </c>
      <c r="G212" s="56">
        <f t="shared" si="2"/>
        <v>52532.885315870204</v>
      </c>
      <c r="H212" s="74"/>
      <c r="I212" s="57">
        <v>0</v>
      </c>
      <c r="J212" s="58">
        <f t="shared" si="8"/>
        <v>0</v>
      </c>
      <c r="K212" s="58">
        <f t="shared" si="4"/>
        <v>776.3480588552145</v>
      </c>
      <c r="L212" s="59">
        <f>550*VLOOKUP(B212,'Population, Households and Hous'!$L$3:$O$22,3,FALSE)*Variables!$C$5</f>
        <v>38540.810000000005</v>
      </c>
      <c r="M212" s="65">
        <f>(J212*Variables!$E$9)+('Cost Calculations'!K212*'Cost Calculations'!L212)</f>
        <v>29921083.030207645</v>
      </c>
      <c r="N212" s="64">
        <f>VLOOKUP(B212,'Population, Households and Hous'!$L$3:$O$22,4,FALSE)</f>
        <v>1566.3</v>
      </c>
      <c r="O212" s="61">
        <v>474.2370659555292</v>
      </c>
      <c r="P212" s="66">
        <f>IF(12*(N212-0.3*O212)*Variables!$C$5*(G212/5)&lt;0,0,12*(N212-0.3*O212)*Variables!$C$5*(G212/5))</f>
        <v>25135604.205846801</v>
      </c>
    </row>
    <row r="213" spans="1:16" ht="15.75" customHeight="1" x14ac:dyDescent="0.35">
      <c r="A213" s="55">
        <v>10</v>
      </c>
      <c r="B213" s="55" t="s">
        <v>52</v>
      </c>
      <c r="C213" s="55">
        <v>2029</v>
      </c>
      <c r="D213" s="73">
        <f>VLOOKUP(B213,'Population, Households and Hous'!$B$2:$D$22,3,FALSE)*POWER(SUM(1,Variables!$C$6),'Cost Calculations'!C213-'Population, Households and Hous'!$C$3)</f>
        <v>341251.97052142408</v>
      </c>
      <c r="E213" s="73" t="str">
        <f t="shared" si="9"/>
        <v>Medium</v>
      </c>
      <c r="F213" s="56">
        <v>3.4135915669485275</v>
      </c>
      <c r="G213" s="56">
        <f t="shared" si="2"/>
        <v>99968.600176287495</v>
      </c>
      <c r="H213" s="74"/>
      <c r="I213" s="57">
        <v>0</v>
      </c>
      <c r="J213" s="58">
        <f t="shared" si="8"/>
        <v>0</v>
      </c>
      <c r="K213" s="58">
        <f t="shared" si="4"/>
        <v>1477.3684755116242</v>
      </c>
      <c r="L213" s="59">
        <f>550*VLOOKUP(B213,'Population, Households and Hous'!$L$3:$O$22,3,FALSE)*Variables!$C$5</f>
        <v>38540.810000000005</v>
      </c>
      <c r="M213" s="65">
        <f>(J213*Variables!$E$9)+('Cost Calculations'!K213*'Cost Calculations'!L213)</f>
        <v>56938977.714683168</v>
      </c>
      <c r="N213" s="64">
        <f>VLOOKUP(B213,'Population, Households and Hous'!$L$3:$O$22,4,FALSE)</f>
        <v>1566.3</v>
      </c>
      <c r="O213" s="61">
        <v>490.99634448579741</v>
      </c>
      <c r="P213" s="66">
        <f>IF(12*(N213-0.3*O213)*Variables!$C$5*(G213/5)&lt;0,0,12*(N213-0.3*O213)*Variables!$C$5*(G213/5))</f>
        <v>47663465.902464144</v>
      </c>
    </row>
    <row r="214" spans="1:16" ht="15.75" customHeight="1" x14ac:dyDescent="0.35">
      <c r="A214" s="55">
        <v>11</v>
      </c>
      <c r="B214" s="55" t="s">
        <v>53</v>
      </c>
      <c r="C214" s="55">
        <v>2029</v>
      </c>
      <c r="D214" s="73">
        <f>VLOOKUP(B214,'Population, Households and Hous'!$B$2:$D$22,3,FALSE)*POWER(SUM(1,Variables!$C$6),'Cost Calculations'!C214-'Population, Households and Hous'!$C$3)</f>
        <v>226719.91468022219</v>
      </c>
      <c r="E214" s="73" t="str">
        <f t="shared" si="9"/>
        <v>Medium</v>
      </c>
      <c r="F214" s="56">
        <v>3.70474528057925</v>
      </c>
      <c r="G214" s="56">
        <f t="shared" si="2"/>
        <v>61197.166744152986</v>
      </c>
      <c r="H214" s="74"/>
      <c r="I214" s="57">
        <v>0</v>
      </c>
      <c r="J214" s="58">
        <f t="shared" si="8"/>
        <v>0</v>
      </c>
      <c r="K214" s="58">
        <f t="shared" si="4"/>
        <v>904.39162676086971</v>
      </c>
      <c r="L214" s="59">
        <f>550*VLOOKUP(B214,'Population, Households and Hous'!$L$3:$O$22,3,FALSE)*Variables!$C$5</f>
        <v>38540.810000000005</v>
      </c>
      <c r="M214" s="65">
        <f>(J214*Variables!$E$9)+('Cost Calculations'!K214*'Cost Calculations'!L214)</f>
        <v>34855985.852581598</v>
      </c>
      <c r="N214" s="64">
        <f>VLOOKUP(B214,'Population, Households and Hous'!$L$3:$O$22,4,FALSE)</f>
        <v>1566.3</v>
      </c>
      <c r="O214" s="61">
        <v>447.91952147552081</v>
      </c>
      <c r="P214" s="66">
        <f>IF(12*(N214-0.3*O214)*Variables!$C$5*(G214/5)&lt;0,0,12*(N214-0.3*O214)*Variables!$C$5*(G214/5))</f>
        <v>29443579.39429443</v>
      </c>
    </row>
    <row r="215" spans="1:16" ht="15.75" customHeight="1" x14ac:dyDescent="0.35">
      <c r="A215" s="55">
        <v>12</v>
      </c>
      <c r="B215" s="55" t="s">
        <v>54</v>
      </c>
      <c r="C215" s="55">
        <v>2029</v>
      </c>
      <c r="D215" s="73">
        <f>VLOOKUP(B215,'Population, Households and Hous'!$B$2:$D$22,3,FALSE)*POWER(SUM(1,Variables!$C$6),'Cost Calculations'!C215-'Population, Households and Hous'!$C$3)</f>
        <v>231278.21863116758</v>
      </c>
      <c r="E215" s="73" t="str">
        <f t="shared" si="9"/>
        <v>Medium</v>
      </c>
      <c r="F215" s="56">
        <v>3.6205289672544043</v>
      </c>
      <c r="G215" s="56">
        <f t="shared" si="2"/>
        <v>63879.676346452587</v>
      </c>
      <c r="H215" s="74"/>
      <c r="I215" s="57">
        <v>0</v>
      </c>
      <c r="J215" s="58">
        <f t="shared" si="8"/>
        <v>0</v>
      </c>
      <c r="K215" s="58">
        <f t="shared" si="4"/>
        <v>944.03462580963253</v>
      </c>
      <c r="L215" s="59">
        <f>550*VLOOKUP(B215,'Population, Households and Hous'!$L$3:$O$22,3,FALSE)*Variables!$C$5</f>
        <v>38540.810000000005</v>
      </c>
      <c r="M215" s="65">
        <f>(J215*Variables!$E$9)+('Cost Calculations'!K215*'Cost Calculations'!L215)</f>
        <v>36383859.146750145</v>
      </c>
      <c r="N215" s="64">
        <f>VLOOKUP(B215,'Population, Households and Hous'!$L$3:$O$22,4,FALSE)</f>
        <v>1566.3</v>
      </c>
      <c r="O215" s="61">
        <v>607.11381923777901</v>
      </c>
      <c r="P215" s="66">
        <f>IF(12*(N215-0.3*O215)*Variables!$C$5*(G215/5)&lt;0,0,12*(N215-0.3*O215)*Variables!$C$5*(G215/5))</f>
        <v>29709142.437387269</v>
      </c>
    </row>
    <row r="216" spans="1:16" ht="15.75" customHeight="1" x14ac:dyDescent="0.35">
      <c r="A216" s="55">
        <v>13</v>
      </c>
      <c r="B216" s="55" t="s">
        <v>55</v>
      </c>
      <c r="C216" s="55">
        <v>2029</v>
      </c>
      <c r="D216" s="73">
        <f>VLOOKUP(B216,'Population, Households and Hous'!$B$2:$D$22,3,FALSE)*POWER(SUM(1,Variables!$C$6),'Cost Calculations'!C216-'Population, Households and Hous'!$C$3)</f>
        <v>79750.354826415554</v>
      </c>
      <c r="E216" s="73" t="str">
        <f t="shared" si="9"/>
        <v>Small</v>
      </c>
      <c r="F216" s="56">
        <v>3.8978924903294598</v>
      </c>
      <c r="G216" s="56">
        <f t="shared" si="2"/>
        <v>20459.865176957421</v>
      </c>
      <c r="H216" s="74"/>
      <c r="I216" s="57">
        <v>0</v>
      </c>
      <c r="J216" s="58">
        <f t="shared" ref="J216:J243" si="10">(G216-G196)*I216</f>
        <v>0</v>
      </c>
      <c r="K216" s="58">
        <f t="shared" si="4"/>
        <v>302.36253956094509</v>
      </c>
      <c r="L216" s="59">
        <f>550*VLOOKUP(B216,'Population, Households and Hous'!$L$3:$O$22,3,FALSE)*Variables!$C$5</f>
        <v>38540.810000000005</v>
      </c>
      <c r="M216" s="65">
        <f>(J216*Variables!$E$9)+('Cost Calculations'!K216*'Cost Calculations'!L216)</f>
        <v>11653297.188335869</v>
      </c>
      <c r="N216" s="64">
        <f>VLOOKUP(B216,'Population, Households and Hous'!$L$3:$O$22,4,FALSE)</f>
        <v>1566.3</v>
      </c>
      <c r="O216" s="64">
        <v>537.70000000000005</v>
      </c>
      <c r="P216" s="66">
        <f>IF(12*(N216-0.3*O216)*Variables!$C$5*(G216/5)&lt;0,0,12*(N216-0.3*O216)*Variables!$C$5*(G216/5))</f>
        <v>9658624.4075910654</v>
      </c>
    </row>
    <row r="217" spans="1:16" ht="15.75" customHeight="1" x14ac:dyDescent="0.35">
      <c r="A217" s="55">
        <v>14</v>
      </c>
      <c r="B217" s="55" t="s">
        <v>56</v>
      </c>
      <c r="C217" s="55">
        <v>2029</v>
      </c>
      <c r="D217" s="73">
        <f>VLOOKUP(B217,'Population, Households and Hous'!$B$2:$D$22,3,FALSE)*POWER(SUM(1,Variables!$C$6),'Cost Calculations'!C217-'Population, Households and Hous'!$C$3)</f>
        <v>1857835.3731641145</v>
      </c>
      <c r="E217" s="73" t="str">
        <f t="shared" si="9"/>
        <v>Large</v>
      </c>
      <c r="F217" s="56">
        <v>3.9042714396748277</v>
      </c>
      <c r="G217" s="56">
        <f t="shared" si="2"/>
        <v>475846.87741865782</v>
      </c>
      <c r="H217" s="74"/>
      <c r="I217" s="57">
        <v>0</v>
      </c>
      <c r="J217" s="58">
        <f t="shared" si="10"/>
        <v>0</v>
      </c>
      <c r="K217" s="58">
        <f t="shared" si="4"/>
        <v>7032.219863329824</v>
      </c>
      <c r="L217" s="63">
        <f>550*VLOOKUP(B217,'Population, Households and Hous'!$L$3:$O$22,3,FALSE)*Variables!$C$5</f>
        <v>40860.820000000007</v>
      </c>
      <c r="M217" s="65">
        <f>(J217*Variables!$E$9)+('Cost Calculations'!K217*'Cost Calculations'!L217)</f>
        <v>287342270.03594458</v>
      </c>
      <c r="N217" s="61">
        <f>VLOOKUP(B217,'Population, Households and Hous'!$L$3:$O$22,4,FALSE)</f>
        <v>1944.84</v>
      </c>
      <c r="O217" s="61">
        <v>655.73597732227154</v>
      </c>
      <c r="P217" s="66">
        <f>IF(12*(N217-0.3*O217)*Variables!$C$5*(G217/5)&lt;0,0,12*(N217-0.3*O217)*Variables!$C$5*(G217/5))</f>
        <v>279497254.14674789</v>
      </c>
    </row>
    <row r="218" spans="1:16" ht="15.75" customHeight="1" x14ac:dyDescent="0.35">
      <c r="A218" s="55">
        <v>15</v>
      </c>
      <c r="B218" s="55" t="s">
        <v>57</v>
      </c>
      <c r="C218" s="55">
        <v>2029</v>
      </c>
      <c r="D218" s="73">
        <f>VLOOKUP(B218,'Population, Households and Hous'!$B$2:$D$22,3,FALSE)*POWER(SUM(1,Variables!$C$6),'Cost Calculations'!C218-'Population, Households and Hous'!$C$3)</f>
        <v>96016.763584960092</v>
      </c>
      <c r="E218" s="73" t="str">
        <f t="shared" si="9"/>
        <v>Small</v>
      </c>
      <c r="F218" s="56">
        <v>4.104939651318781</v>
      </c>
      <c r="G218" s="56">
        <f t="shared" si="2"/>
        <v>23390.542064147787</v>
      </c>
      <c r="H218" s="74"/>
      <c r="I218" s="57">
        <v>0</v>
      </c>
      <c r="J218" s="58">
        <f t="shared" si="10"/>
        <v>0</v>
      </c>
      <c r="K218" s="58">
        <f t="shared" si="4"/>
        <v>345.67303543075195</v>
      </c>
      <c r="L218" s="59">
        <f>550*VLOOKUP(B218,'Population, Households and Hous'!$L$3:$O$22,3,FALSE)*Variables!$C$5</f>
        <v>38540.810000000005</v>
      </c>
      <c r="M218" s="65">
        <f>(J218*Variables!$E$9)+('Cost Calculations'!K218*'Cost Calculations'!L218)</f>
        <v>13322518.78065988</v>
      </c>
      <c r="N218" s="64">
        <f>VLOOKUP(B218,'Population, Households and Hous'!$L$3:$O$22,4,FALSE)</f>
        <v>1566.3</v>
      </c>
      <c r="O218" s="61">
        <v>655.73597732227154</v>
      </c>
      <c r="P218" s="66">
        <f>IF(12*(N218-0.3*O218)*Variables!$C$5*(G218/5)&lt;0,0,12*(N218-0.3*O218)*Variables!$C$5*(G218/5))</f>
        <v>10763827.215763502</v>
      </c>
    </row>
    <row r="219" spans="1:16" ht="15.75" customHeight="1" x14ac:dyDescent="0.35">
      <c r="A219" s="55">
        <v>16</v>
      </c>
      <c r="B219" s="55" t="s">
        <v>58</v>
      </c>
      <c r="C219" s="55">
        <v>2029</v>
      </c>
      <c r="D219" s="73">
        <f>VLOOKUP(B219,'Population, Households and Hous'!$B$2:$D$22,3,FALSE)*POWER(SUM(1,Variables!$C$6),'Cost Calculations'!C219-'Population, Households and Hous'!$C$3)</f>
        <v>100359.96814065034</v>
      </c>
      <c r="E219" s="73" t="str">
        <f t="shared" si="9"/>
        <v>Medium</v>
      </c>
      <c r="F219" s="56">
        <v>4.0784355517664235</v>
      </c>
      <c r="G219" s="56">
        <f t="shared" si="2"/>
        <v>24607.466972766833</v>
      </c>
      <c r="H219" s="74"/>
      <c r="I219" s="57">
        <v>0</v>
      </c>
      <c r="J219" s="58">
        <f t="shared" si="10"/>
        <v>0</v>
      </c>
      <c r="K219" s="58">
        <f t="shared" si="4"/>
        <v>363.65714738078753</v>
      </c>
      <c r="L219" s="59">
        <f>550*VLOOKUP(B219,'Population, Households and Hous'!$L$3:$O$22,3,FALSE)*Variables!$C$5</f>
        <v>38540.810000000005</v>
      </c>
      <c r="M219" s="65">
        <f>(J219*Variables!$E$9)+('Cost Calculations'!K219*'Cost Calculations'!L219)</f>
        <v>14015641.022344932</v>
      </c>
      <c r="N219" s="64">
        <f>VLOOKUP(B219,'Population, Households and Hous'!$L$3:$O$22,4,FALSE)</f>
        <v>1566.3</v>
      </c>
      <c r="O219" s="61">
        <v>655.73597732227154</v>
      </c>
      <c r="P219" s="66">
        <f>IF(12*(N219-0.3*O219)*Variables!$C$5*(G219/5)&lt;0,0,12*(N219-0.3*O219)*Variables!$C$5*(G219/5))</f>
        <v>11323830.032928288</v>
      </c>
    </row>
    <row r="220" spans="1:16" ht="15.75" customHeight="1" x14ac:dyDescent="0.35">
      <c r="A220" s="55">
        <v>17</v>
      </c>
      <c r="B220" s="55" t="s">
        <v>59</v>
      </c>
      <c r="C220" s="55">
        <v>2029</v>
      </c>
      <c r="D220" s="73">
        <f>VLOOKUP(B220,'Population, Households and Hous'!$B$2:$D$22,3,FALSE)*POWER(SUM(1,Variables!$C$6),'Cost Calculations'!C220-'Population, Households and Hous'!$C$3)</f>
        <v>138202.0054615814</v>
      </c>
      <c r="E220" s="73" t="str">
        <f t="shared" si="9"/>
        <v>Medium</v>
      </c>
      <c r="F220" s="56">
        <v>4.0613743798101138</v>
      </c>
      <c r="G220" s="56">
        <f t="shared" si="2"/>
        <v>34028.383630086057</v>
      </c>
      <c r="H220" s="74"/>
      <c r="I220" s="57">
        <v>0</v>
      </c>
      <c r="J220" s="58">
        <f t="shared" si="10"/>
        <v>0</v>
      </c>
      <c r="K220" s="58">
        <f t="shared" si="4"/>
        <v>502.88251670077386</v>
      </c>
      <c r="L220" s="59">
        <f>550*VLOOKUP(B220,'Population, Households and Hous'!$L$3:$O$22,3,FALSE)*Variables!$C$5</f>
        <v>38540.810000000005</v>
      </c>
      <c r="M220" s="65">
        <f>(J220*Variables!$E$9)+('Cost Calculations'!K220*'Cost Calculations'!L220)</f>
        <v>19381499.528486356</v>
      </c>
      <c r="N220" s="64">
        <f>VLOOKUP(B220,'Population, Households and Hous'!$L$3:$O$22,4,FALSE)</f>
        <v>1566.3</v>
      </c>
      <c r="O220" s="61">
        <v>655.73597732227154</v>
      </c>
      <c r="P220" s="66">
        <f>IF(12*(N220-0.3*O220)*Variables!$C$5*(G220/5)&lt;0,0,12*(N220-0.3*O220)*Variables!$C$5*(G220/5))</f>
        <v>15659134.39805981</v>
      </c>
    </row>
    <row r="221" spans="1:16" ht="15.75" customHeight="1" x14ac:dyDescent="0.35">
      <c r="A221" s="55">
        <v>18</v>
      </c>
      <c r="B221" s="55" t="s">
        <v>60</v>
      </c>
      <c r="C221" s="55">
        <v>2029</v>
      </c>
      <c r="D221" s="73">
        <f>VLOOKUP(B221,'Population, Households and Hous'!$B$2:$D$22,3,FALSE)*POWER(SUM(1,Variables!$C$6),'Cost Calculations'!C221-'Population, Households and Hous'!$C$3)</f>
        <v>130898.9301855542</v>
      </c>
      <c r="E221" s="73" t="str">
        <f t="shared" si="9"/>
        <v>Medium</v>
      </c>
      <c r="F221" s="56">
        <v>4.1813012995896246</v>
      </c>
      <c r="G221" s="56">
        <f t="shared" si="2"/>
        <v>31305.787554319832</v>
      </c>
      <c r="H221" s="74"/>
      <c r="I221" s="57">
        <v>0</v>
      </c>
      <c r="J221" s="58">
        <f t="shared" si="10"/>
        <v>0</v>
      </c>
      <c r="K221" s="58">
        <f t="shared" si="4"/>
        <v>462.64710671408119</v>
      </c>
      <c r="L221" s="59">
        <f>550*VLOOKUP(B221,'Population, Households and Hous'!$L$3:$O$22,3,FALSE)*Variables!$C$5</f>
        <v>38540.810000000005</v>
      </c>
      <c r="M221" s="65">
        <f>(J221*Variables!$E$9)+('Cost Calculations'!K221*'Cost Calculations'!L221)</f>
        <v>17830794.236917131</v>
      </c>
      <c r="N221" s="64">
        <f>VLOOKUP(B221,'Population, Households and Hous'!$L$3:$O$22,4,FALSE)</f>
        <v>1566.3</v>
      </c>
      <c r="O221" s="61">
        <v>508.1437756387196</v>
      </c>
      <c r="P221" s="66">
        <f>IF(12*(N221-0.3*O221)*Variables!$C$5*(G221/5)&lt;0,0,12*(N221-0.3*O221)*Variables!$C$5*(G221/5))</f>
        <v>14871999.31397794</v>
      </c>
    </row>
    <row r="222" spans="1:16" ht="15.75" customHeight="1" x14ac:dyDescent="0.35">
      <c r="A222" s="55">
        <v>19</v>
      </c>
      <c r="B222" s="55" t="s">
        <v>61</v>
      </c>
      <c r="C222" s="55">
        <v>2029</v>
      </c>
      <c r="D222" s="73">
        <f>VLOOKUP(B222,'Population, Households and Hous'!$B$2:$D$22,3,FALSE)*POWER(SUM(1,Variables!$C$6),'Cost Calculations'!C222-'Population, Households and Hous'!$C$3)</f>
        <v>101461.22552354333</v>
      </c>
      <c r="E222" s="73" t="str">
        <f t="shared" si="9"/>
        <v>Medium</v>
      </c>
      <c r="F222" s="56">
        <v>4.4990268357417103</v>
      </c>
      <c r="G222" s="56">
        <f t="shared" si="2"/>
        <v>22551.816032192306</v>
      </c>
      <c r="H222" s="74"/>
      <c r="I222" s="57">
        <v>0</v>
      </c>
      <c r="J222" s="58">
        <f t="shared" si="10"/>
        <v>0</v>
      </c>
      <c r="K222" s="58">
        <f t="shared" si="4"/>
        <v>333.2780694412632</v>
      </c>
      <c r="L222" s="59">
        <f>550*VLOOKUP(B222,'Population, Households and Hous'!$L$3:$O$22,3,FALSE)*Variables!$C$5</f>
        <v>38540.810000000005</v>
      </c>
      <c r="M222" s="65">
        <f>(J222*Variables!$E$9)+('Cost Calculations'!K222*'Cost Calculations'!L222)</f>
        <v>12844806.751502533</v>
      </c>
      <c r="N222" s="64">
        <f>VLOOKUP(B222,'Population, Households and Hous'!$L$3:$O$22,4,FALSE)</f>
        <v>1566.3</v>
      </c>
      <c r="O222" s="64">
        <v>537.70000000000005</v>
      </c>
      <c r="P222" s="66">
        <f>IF(12*(N222-0.3*O222)*Variables!$C$5*(G222/5)&lt;0,0,12*(N222-0.3*O222)*Variables!$C$5*(G222/5))</f>
        <v>10646185.538375476</v>
      </c>
    </row>
    <row r="223" spans="1:16" ht="15.75" customHeight="1" x14ac:dyDescent="0.35">
      <c r="A223" s="55">
        <v>20</v>
      </c>
      <c r="B223" s="55" t="s">
        <v>62</v>
      </c>
      <c r="C223" s="55">
        <v>2029</v>
      </c>
      <c r="D223" s="73">
        <f>VLOOKUP(B223,'Population, Households and Hous'!$B$2:$D$22,3,FALSE)*POWER(SUM(1,Variables!$C$6),'Cost Calculations'!C223-'Population, Households and Hous'!$C$3)</f>
        <v>56827.456997940048</v>
      </c>
      <c r="E223" s="73" t="str">
        <f t="shared" si="9"/>
        <v>Small</v>
      </c>
      <c r="F223" s="56">
        <v>3.5639434677697377</v>
      </c>
      <c r="G223" s="56">
        <f t="shared" si="2"/>
        <v>15945.10617574465</v>
      </c>
      <c r="H223" s="74"/>
      <c r="I223" s="57">
        <v>0</v>
      </c>
      <c r="J223" s="58">
        <f t="shared" si="10"/>
        <v>0</v>
      </c>
      <c r="K223" s="58">
        <f t="shared" si="4"/>
        <v>235.64196318834175</v>
      </c>
      <c r="L223" s="59">
        <f>550*VLOOKUP(B223,'Population, Households and Hous'!$L$3:$O$22,3,FALSE)*Variables!$C$5</f>
        <v>38540.810000000005</v>
      </c>
      <c r="M223" s="65">
        <f>(J223*Variables!$E$9)+('Cost Calculations'!K223*'Cost Calculations'!L223)</f>
        <v>9081832.1312688738</v>
      </c>
      <c r="N223" s="64">
        <f>VLOOKUP(B223,'Population, Households and Hous'!$L$3:$O$22,4,FALSE)</f>
        <v>1566.3</v>
      </c>
      <c r="O223" s="61">
        <v>588.79301505756246</v>
      </c>
      <c r="P223" s="66">
        <f>IF(12*(N223-0.3*O223)*Variables!$C$5*(G223/5)&lt;0,0,12*(N223-0.3*O223)*Variables!$C$5*(G223/5))</f>
        <v>7445192.0460556634</v>
      </c>
    </row>
    <row r="224" spans="1:16" ht="15.75" customHeight="1" x14ac:dyDescent="0.35">
      <c r="A224" s="55">
        <v>1</v>
      </c>
      <c r="B224" s="55" t="s">
        <v>30</v>
      </c>
      <c r="C224" s="55">
        <v>2030</v>
      </c>
      <c r="D224" s="73">
        <f>VLOOKUP(B224,'Population, Households and Hous'!$B$2:$D$22,3,FALSE)*POWER(SUM(1,Variables!$C$6),'Cost Calculations'!C224-'Population, Households and Hous'!$C$3)</f>
        <v>312190.32915541704</v>
      </c>
      <c r="E224" s="73" t="str">
        <f t="shared" si="9"/>
        <v>Medium</v>
      </c>
      <c r="F224" s="56">
        <v>3.6769491146556486</v>
      </c>
      <c r="G224" s="56">
        <f t="shared" si="2"/>
        <v>84904.718401210208</v>
      </c>
      <c r="H224" s="74"/>
      <c r="I224" s="57">
        <v>0</v>
      </c>
      <c r="J224" s="58">
        <f t="shared" si="10"/>
        <v>0</v>
      </c>
      <c r="K224" s="58">
        <f t="shared" si="4"/>
        <v>1254.7495330228176</v>
      </c>
      <c r="L224" s="59">
        <f>550*VLOOKUP(B224,'Population, Households and Hous'!$L$3:$O$22,3,FALSE)*Variables!$C$5</f>
        <v>38540.810000000005</v>
      </c>
      <c r="M224" s="65">
        <f>(J224*Variables!$E$9)+('Cost Calculations'!K224*'Cost Calculations'!L224)</f>
        <v>48359063.349821143</v>
      </c>
      <c r="N224" s="61">
        <f>VLOOKUP(B224,'Population, Households and Hous'!$L$3:$O$22,4,FALSE)</f>
        <v>1075</v>
      </c>
      <c r="O224" s="61">
        <v>468.8029792149182</v>
      </c>
      <c r="P224" s="66">
        <f>IF(12*(N224-0.3*O224)*Variables!$C$5*(G224/5)&lt;0,0,12*(N224-0.3*O224)*Variables!$C$5*(G224/5))</f>
        <v>26655382.924979318</v>
      </c>
    </row>
    <row r="225" spans="1:16" ht="15.75" customHeight="1" x14ac:dyDescent="0.35">
      <c r="A225" s="55">
        <v>2</v>
      </c>
      <c r="B225" s="55" t="s">
        <v>44</v>
      </c>
      <c r="C225" s="55">
        <v>2030</v>
      </c>
      <c r="D225" s="73">
        <f>VLOOKUP(B225,'Population, Households and Hous'!$B$2:$D$22,3,FALSE)*POWER(SUM(1,Variables!$C$6),'Cost Calculations'!C225-'Population, Households and Hous'!$C$3)</f>
        <v>992068.90479795658</v>
      </c>
      <c r="E225" s="73" t="str">
        <f t="shared" si="9"/>
        <v>Medium</v>
      </c>
      <c r="F225" s="56">
        <v>3.3070982737810106</v>
      </c>
      <c r="G225" s="56">
        <f t="shared" si="2"/>
        <v>299981.68263192329</v>
      </c>
      <c r="H225" s="74"/>
      <c r="I225" s="57">
        <v>0</v>
      </c>
      <c r="J225" s="58">
        <f t="shared" si="10"/>
        <v>0</v>
      </c>
      <c r="K225" s="58">
        <f t="shared" si="4"/>
        <v>4433.2268369249841</v>
      </c>
      <c r="L225" s="63">
        <f>550*VLOOKUP(B225,'Population, Households and Hous'!$L$3:$O$22,3,FALSE)*Variables!$C$5</f>
        <v>44525.250000000007</v>
      </c>
      <c r="M225" s="65">
        <f>(J225*Variables!$E$9)+('Cost Calculations'!K225*'Cost Calculations'!L225)</f>
        <v>197390533.22079417</v>
      </c>
      <c r="N225" s="61">
        <f>VLOOKUP(B225,'Population, Households and Hous'!$L$3:$O$22,4,FALSE)</f>
        <v>1714.41</v>
      </c>
      <c r="O225" s="61">
        <v>524.18975366229711</v>
      </c>
      <c r="P225" s="66">
        <f>IF(12*(N225-0.3*O225)*Variables!$C$5*(G225/5)&lt;0,0,12*(N225-0.3*O225)*Variables!$C$5*(G225/5))</f>
        <v>156951446.13939402</v>
      </c>
    </row>
    <row r="226" spans="1:16" ht="15.75" customHeight="1" x14ac:dyDescent="0.35">
      <c r="A226" s="55">
        <v>3</v>
      </c>
      <c r="B226" s="55" t="s">
        <v>45</v>
      </c>
      <c r="C226" s="55">
        <v>2030</v>
      </c>
      <c r="D226" s="73">
        <f>VLOOKUP(B226,'Population, Households and Hous'!$B$2:$D$22,3,FALSE)*POWER(SUM(1,Variables!$C$6),'Cost Calculations'!C226-'Population, Households and Hous'!$C$3)</f>
        <v>1107160.6376734292</v>
      </c>
      <c r="E226" s="73" t="str">
        <f t="shared" si="9"/>
        <v>Large</v>
      </c>
      <c r="F226" s="56">
        <v>3.2836322428840261</v>
      </c>
      <c r="G226" s="56">
        <f t="shared" si="2"/>
        <v>337175.58964550978</v>
      </c>
      <c r="H226" s="74"/>
      <c r="I226" s="57">
        <v>0</v>
      </c>
      <c r="J226" s="58">
        <f t="shared" si="10"/>
        <v>0</v>
      </c>
      <c r="K226" s="58">
        <f t="shared" si="4"/>
        <v>4982.8904873720294</v>
      </c>
      <c r="L226" s="59">
        <f>550*VLOOKUP(B226,'Population, Households and Hous'!$L$3:$O$22,3,FALSE)*Variables!$C$5</f>
        <v>38540.810000000005</v>
      </c>
      <c r="M226" s="65">
        <f>(J226*Variables!$E$9)+('Cost Calculations'!K226*'Cost Calculations'!L226)</f>
        <v>192044635.52461281</v>
      </c>
      <c r="N226" s="64">
        <f>VLOOKUP(B226,'Population, Households and Hous'!$L$3:$O$22,4,FALSE)</f>
        <v>1566.3</v>
      </c>
      <c r="O226" s="61">
        <v>524.18975366229711</v>
      </c>
      <c r="P226" s="66">
        <f>IF(12*(N226-0.3*O226)*Variables!$C$5*(G226/5)&lt;0,0,12*(N226-0.3*O226)*Variables!$C$5*(G226/5))</f>
        <v>159631896.23760828</v>
      </c>
    </row>
    <row r="227" spans="1:16" ht="15.75" customHeight="1" x14ac:dyDescent="0.35">
      <c r="A227" s="55">
        <v>4</v>
      </c>
      <c r="B227" s="55" t="s">
        <v>46</v>
      </c>
      <c r="C227" s="55">
        <v>2030</v>
      </c>
      <c r="D227" s="73">
        <f>VLOOKUP(B227,'Population, Households and Hous'!$B$2:$D$22,3,FALSE)*POWER(SUM(1,Variables!$C$6),'Cost Calculations'!C227-'Population, Households and Hous'!$C$3)</f>
        <v>82335.005904065401</v>
      </c>
      <c r="E227" s="73" t="str">
        <f t="shared" si="9"/>
        <v>Small</v>
      </c>
      <c r="F227" s="56">
        <v>3.1216650512676596</v>
      </c>
      <c r="G227" s="56">
        <f t="shared" si="2"/>
        <v>26375.349229293653</v>
      </c>
      <c r="H227" s="74"/>
      <c r="I227" s="57">
        <v>0</v>
      </c>
      <c r="J227" s="58">
        <f t="shared" si="10"/>
        <v>0</v>
      </c>
      <c r="K227" s="58">
        <f t="shared" si="4"/>
        <v>389.78348614719641</v>
      </c>
      <c r="L227" s="59">
        <f>550*VLOOKUP(B227,'Population, Households and Hous'!$L$3:$O$22,3,FALSE)*Variables!$C$5</f>
        <v>38540.810000000005</v>
      </c>
      <c r="M227" s="65">
        <f>(J227*Variables!$E$9)+('Cost Calculations'!K227*'Cost Calculations'!L227)</f>
        <v>15022571.280736731</v>
      </c>
      <c r="N227" s="64">
        <f>VLOOKUP(B227,'Population, Households and Hous'!$L$3:$O$22,4,FALSE)</f>
        <v>1566.3</v>
      </c>
      <c r="O227" s="61">
        <v>524.18975366229711</v>
      </c>
      <c r="P227" s="66">
        <f>IF(12*(N227-0.3*O227)*Variables!$C$5*(G227/5)&lt;0,0,12*(N227-0.3*O227)*Variables!$C$5*(G227/5))</f>
        <v>12487105.059496872</v>
      </c>
    </row>
    <row r="228" spans="1:16" ht="15.75" customHeight="1" x14ac:dyDescent="0.35">
      <c r="A228" s="55">
        <v>5</v>
      </c>
      <c r="B228" s="55" t="s">
        <v>47</v>
      </c>
      <c r="C228" s="55">
        <v>2030</v>
      </c>
      <c r="D228" s="73">
        <f>VLOOKUP(B228,'Population, Households and Hous'!$B$2:$D$22,3,FALSE)*POWER(SUM(1,Variables!$C$6),'Cost Calculations'!C228-'Population, Households and Hous'!$C$3)</f>
        <v>826256.27727410849</v>
      </c>
      <c r="E228" s="73" t="str">
        <f t="shared" si="9"/>
        <v>Medium</v>
      </c>
      <c r="F228" s="56">
        <v>3.499256931524287</v>
      </c>
      <c r="G228" s="56">
        <f t="shared" si="2"/>
        <v>236123.35231245472</v>
      </c>
      <c r="H228" s="74"/>
      <c r="I228" s="57">
        <v>0</v>
      </c>
      <c r="J228" s="58">
        <f t="shared" si="10"/>
        <v>0</v>
      </c>
      <c r="K228" s="58">
        <f t="shared" si="4"/>
        <v>3489.5076696421661</v>
      </c>
      <c r="L228" s="63">
        <f>550*VLOOKUP(B228,'Population, Households and Hous'!$L$3:$O$22,3,FALSE)*Variables!$C$5</f>
        <v>30956.309999999998</v>
      </c>
      <c r="M228" s="65">
        <f>(J228*Variables!$E$9)+('Cost Calculations'!K228*'Cost Calculations'!L228)</f>
        <v>108022281.16882047</v>
      </c>
      <c r="N228" s="61">
        <f>VLOOKUP(B228,'Population, Households and Hous'!$L$3:$O$22,4,FALSE)</f>
        <v>1181.08</v>
      </c>
      <c r="O228" s="61">
        <v>474.2370659555292</v>
      </c>
      <c r="P228" s="66">
        <f>IF(12*(N228-0.3*O228)*Variables!$C$5*(G228/5)&lt;0,0,12*(N228-0.3*O228)*Variables!$C$5*(G228/5))</f>
        <v>82416443.829861581</v>
      </c>
    </row>
    <row r="229" spans="1:16" ht="15.75" customHeight="1" x14ac:dyDescent="0.35">
      <c r="A229" s="55">
        <v>6</v>
      </c>
      <c r="B229" s="55" t="s">
        <v>48</v>
      </c>
      <c r="C229" s="55">
        <v>2030</v>
      </c>
      <c r="D229" s="73">
        <f>VLOOKUP(B229,'Population, Households and Hous'!$B$2:$D$22,3,FALSE)*POWER(SUM(1,Variables!$C$6),'Cost Calculations'!C229-'Population, Households and Hous'!$C$3)</f>
        <v>154081.85999852719</v>
      </c>
      <c r="E229" s="73" t="str">
        <f t="shared" si="9"/>
        <v>Medium</v>
      </c>
      <c r="F229" s="56">
        <v>3.7482185273159367</v>
      </c>
      <c r="G229" s="56">
        <f t="shared" si="2"/>
        <v>41108.024752458528</v>
      </c>
      <c r="H229" s="74"/>
      <c r="I229" s="57">
        <v>0</v>
      </c>
      <c r="J229" s="58">
        <f t="shared" si="10"/>
        <v>0</v>
      </c>
      <c r="K229" s="58">
        <f t="shared" si="4"/>
        <v>607.50775496244125</v>
      </c>
      <c r="L229" s="59">
        <f>550*VLOOKUP(B229,'Population, Households and Hous'!$L$3:$O$22,3,FALSE)*Variables!$C$5</f>
        <v>38540.810000000005</v>
      </c>
      <c r="M229" s="65">
        <f>(J229*Variables!$E$9)+('Cost Calculations'!K229*'Cost Calculations'!L229)</f>
        <v>23413840.957534008</v>
      </c>
      <c r="N229" s="64">
        <f>VLOOKUP(B229,'Population, Households and Hous'!$L$3:$O$22,4,FALSE)</f>
        <v>1566.3</v>
      </c>
      <c r="O229" s="61">
        <v>474.2370659555292</v>
      </c>
      <c r="P229" s="66">
        <f>IF(12*(N229-0.3*O229)*Variables!$C$5*(G229/5)&lt;0,0,12*(N229-0.3*O229)*Variables!$C$5*(G229/5))</f>
        <v>19669108.85722468</v>
      </c>
    </row>
    <row r="230" spans="1:16" ht="15.75" customHeight="1" x14ac:dyDescent="0.35">
      <c r="A230" s="55">
        <v>7</v>
      </c>
      <c r="B230" s="55" t="s">
        <v>49</v>
      </c>
      <c r="C230" s="55">
        <v>2030</v>
      </c>
      <c r="D230" s="73">
        <f>VLOOKUP(B230,'Population, Households and Hous'!$B$2:$D$22,3,FALSE)*POWER(SUM(1,Variables!$C$6),'Cost Calculations'!C230-'Population, Households and Hous'!$C$3)</f>
        <v>64678.063276518005</v>
      </c>
      <c r="E230" s="73" t="str">
        <f t="shared" si="9"/>
        <v>Small</v>
      </c>
      <c r="F230" s="56">
        <v>3.862113298513461</v>
      </c>
      <c r="G230" s="56">
        <f t="shared" si="2"/>
        <v>16746.806289036831</v>
      </c>
      <c r="H230" s="74"/>
      <c r="I230" s="57">
        <v>0</v>
      </c>
      <c r="J230" s="58">
        <f t="shared" si="10"/>
        <v>0</v>
      </c>
      <c r="K230" s="58">
        <f t="shared" si="4"/>
        <v>247.48974811384494</v>
      </c>
      <c r="L230" s="59">
        <f>550*VLOOKUP(B230,'Population, Households and Hous'!$L$3:$O$22,3,FALSE)*Variables!$C$5</f>
        <v>38540.810000000005</v>
      </c>
      <c r="M230" s="65">
        <f>(J230*Variables!$E$9)+('Cost Calculations'!K230*'Cost Calculations'!L230)</f>
        <v>9538455.3590035569</v>
      </c>
      <c r="N230" s="64">
        <f>VLOOKUP(B230,'Population, Households and Hous'!$L$3:$O$22,4,FALSE)</f>
        <v>1566.3</v>
      </c>
      <c r="O230" s="61">
        <v>474.2370659555292</v>
      </c>
      <c r="P230" s="66">
        <f>IF(12*(N230-0.3*O230)*Variables!$C$5*(G230/5)&lt;0,0,12*(N230-0.3*O230)*Variables!$C$5*(G230/5))</f>
        <v>8012906.4311274244</v>
      </c>
    </row>
    <row r="231" spans="1:16" ht="15.75" customHeight="1" x14ac:dyDescent="0.35">
      <c r="A231" s="55">
        <v>8</v>
      </c>
      <c r="B231" s="55" t="s">
        <v>50</v>
      </c>
      <c r="C231" s="55">
        <v>2030</v>
      </c>
      <c r="D231" s="73">
        <f>VLOOKUP(B231,'Population, Households and Hous'!$B$2:$D$22,3,FALSE)*POWER(SUM(1,Variables!$C$6),'Cost Calculations'!C231-'Population, Households and Hous'!$C$3)</f>
        <v>67968.639656907224</v>
      </c>
      <c r="E231" s="73" t="str">
        <f t="shared" si="9"/>
        <v>Small</v>
      </c>
      <c r="F231" s="56">
        <v>3.8002825488883709</v>
      </c>
      <c r="G231" s="56">
        <f t="shared" si="2"/>
        <v>17885.154270118383</v>
      </c>
      <c r="H231" s="74"/>
      <c r="I231" s="57">
        <v>0</v>
      </c>
      <c r="J231" s="58">
        <f t="shared" si="10"/>
        <v>0</v>
      </c>
      <c r="K231" s="58">
        <f t="shared" si="4"/>
        <v>264.31262468155177</v>
      </c>
      <c r="L231" s="59">
        <f>550*VLOOKUP(B231,'Population, Households and Hous'!$L$3:$O$22,3,FALSE)*Variables!$C$5</f>
        <v>38540.810000000005</v>
      </c>
      <c r="M231" s="65">
        <f>(J231*Variables!$E$9)+('Cost Calculations'!K231*'Cost Calculations'!L231)</f>
        <v>10186822.648452999</v>
      </c>
      <c r="N231" s="64">
        <f>VLOOKUP(B231,'Population, Households and Hous'!$L$3:$O$22,4,FALSE)</f>
        <v>1566.3</v>
      </c>
      <c r="O231" s="61">
        <v>474.2370659555292</v>
      </c>
      <c r="P231" s="66">
        <f>IF(12*(N231-0.3*O231)*Variables!$C$5*(G231/5)&lt;0,0,12*(N231-0.3*O231)*Variables!$C$5*(G231/5))</f>
        <v>8557576.0057937652</v>
      </c>
    </row>
    <row r="232" spans="1:16" ht="15.75" customHeight="1" x14ac:dyDescent="0.35">
      <c r="A232" s="55">
        <v>9</v>
      </c>
      <c r="B232" s="55" t="s">
        <v>51</v>
      </c>
      <c r="C232" s="55">
        <v>2030</v>
      </c>
      <c r="D232" s="73">
        <f>VLOOKUP(B232,'Population, Households and Hous'!$B$2:$D$22,3,FALSE)*POWER(SUM(1,Variables!$C$6),'Cost Calculations'!C232-'Population, Households and Hous'!$C$3)</f>
        <v>196244.90284474596</v>
      </c>
      <c r="E232" s="73" t="str">
        <f t="shared" si="9"/>
        <v>Medium</v>
      </c>
      <c r="F232" s="56">
        <v>3.6804514106582928</v>
      </c>
      <c r="G232" s="56">
        <f t="shared" si="2"/>
        <v>53320.87859560825</v>
      </c>
      <c r="H232" s="74"/>
      <c r="I232" s="57">
        <v>0</v>
      </c>
      <c r="J232" s="58">
        <f t="shared" si="10"/>
        <v>0</v>
      </c>
      <c r="K232" s="58">
        <f t="shared" si="4"/>
        <v>787.99327973804543</v>
      </c>
      <c r="L232" s="59">
        <f>550*VLOOKUP(B232,'Population, Households and Hous'!$L$3:$O$22,3,FALSE)*Variables!$C$5</f>
        <v>38540.810000000005</v>
      </c>
      <c r="M232" s="65">
        <f>(J232*Variables!$E$9)+('Cost Calculations'!K232*'Cost Calculations'!L232)</f>
        <v>30369899.275660861</v>
      </c>
      <c r="N232" s="64">
        <f>VLOOKUP(B232,'Population, Households and Hous'!$L$3:$O$22,4,FALSE)</f>
        <v>1566.3</v>
      </c>
      <c r="O232" s="61">
        <v>474.2370659555292</v>
      </c>
      <c r="P232" s="66">
        <f>IF(12*(N232-0.3*O232)*Variables!$C$5*(G232/5)&lt;0,0,12*(N232-0.3*O232)*Variables!$C$5*(G232/5))</f>
        <v>25512638.268934496</v>
      </c>
    </row>
    <row r="233" spans="1:16" ht="15.75" customHeight="1" x14ac:dyDescent="0.35">
      <c r="A233" s="55">
        <v>10</v>
      </c>
      <c r="B233" s="55" t="s">
        <v>52</v>
      </c>
      <c r="C233" s="55">
        <v>2030</v>
      </c>
      <c r="D233" s="73">
        <f>VLOOKUP(B233,'Population, Households and Hous'!$B$2:$D$22,3,FALSE)*POWER(SUM(1,Variables!$C$6),'Cost Calculations'!C233-'Population, Households and Hous'!$C$3)</f>
        <v>346370.75007924542</v>
      </c>
      <c r="E233" s="73" t="str">
        <f t="shared" si="9"/>
        <v>Medium</v>
      </c>
      <c r="F233" s="56">
        <v>3.4135915669485275</v>
      </c>
      <c r="G233" s="56">
        <f t="shared" si="2"/>
        <v>101468.12917893181</v>
      </c>
      <c r="H233" s="74"/>
      <c r="I233" s="57">
        <v>0</v>
      </c>
      <c r="J233" s="58">
        <f t="shared" si="10"/>
        <v>0</v>
      </c>
      <c r="K233" s="58">
        <f t="shared" si="4"/>
        <v>1499.5290026443065</v>
      </c>
      <c r="L233" s="59">
        <f>550*VLOOKUP(B233,'Population, Households and Hous'!$L$3:$O$22,3,FALSE)*Variables!$C$5</f>
        <v>38540.810000000005</v>
      </c>
      <c r="M233" s="65">
        <f>(J233*Variables!$E$9)+('Cost Calculations'!K233*'Cost Calculations'!L233)</f>
        <v>57793062.38040372</v>
      </c>
      <c r="N233" s="64">
        <f>VLOOKUP(B233,'Population, Households and Hous'!$L$3:$O$22,4,FALSE)</f>
        <v>1566.3</v>
      </c>
      <c r="O233" s="61">
        <v>490.99634448579741</v>
      </c>
      <c r="P233" s="66">
        <f>IF(12*(N233-0.3*O233)*Variables!$C$5*(G233/5)&lt;0,0,12*(N233-0.3*O233)*Variables!$C$5*(G233/5))</f>
        <v>48378417.891001105</v>
      </c>
    </row>
    <row r="234" spans="1:16" ht="15.75" customHeight="1" x14ac:dyDescent="0.35">
      <c r="A234" s="55">
        <v>11</v>
      </c>
      <c r="B234" s="55" t="s">
        <v>53</v>
      </c>
      <c r="C234" s="55">
        <v>2030</v>
      </c>
      <c r="D234" s="73">
        <f>VLOOKUP(B234,'Population, Households and Hous'!$B$2:$D$22,3,FALSE)*POWER(SUM(1,Variables!$C$6),'Cost Calculations'!C234-'Population, Households and Hous'!$C$3)</f>
        <v>230120.71340042553</v>
      </c>
      <c r="E234" s="73" t="str">
        <f t="shared" si="9"/>
        <v>Medium</v>
      </c>
      <c r="F234" s="56">
        <v>3.70474528057925</v>
      </c>
      <c r="G234" s="56">
        <f t="shared" si="2"/>
        <v>62115.124245315281</v>
      </c>
      <c r="H234" s="74"/>
      <c r="I234" s="57">
        <v>0</v>
      </c>
      <c r="J234" s="58">
        <f t="shared" si="10"/>
        <v>0</v>
      </c>
      <c r="K234" s="58">
        <f t="shared" si="4"/>
        <v>917.95750116229669</v>
      </c>
      <c r="L234" s="59">
        <f>550*VLOOKUP(B234,'Population, Households and Hous'!$L$3:$O$22,3,FALSE)*Variables!$C$5</f>
        <v>38540.810000000005</v>
      </c>
      <c r="M234" s="65">
        <f>(J234*Variables!$E$9)+('Cost Calculations'!K234*'Cost Calculations'!L234)</f>
        <v>35378825.640370861</v>
      </c>
      <c r="N234" s="64">
        <f>VLOOKUP(B234,'Population, Households and Hous'!$L$3:$O$22,4,FALSE)</f>
        <v>1566.3</v>
      </c>
      <c r="O234" s="61">
        <v>447.91952147552081</v>
      </c>
      <c r="P234" s="66">
        <f>IF(12*(N234-0.3*O234)*Variables!$C$5*(G234/5)&lt;0,0,12*(N234-0.3*O234)*Variables!$C$5*(G234/5))</f>
        <v>29885233.085208848</v>
      </c>
    </row>
    <row r="235" spans="1:16" ht="15.75" customHeight="1" x14ac:dyDescent="0.35">
      <c r="A235" s="55">
        <v>12</v>
      </c>
      <c r="B235" s="55" t="s">
        <v>54</v>
      </c>
      <c r="C235" s="55">
        <v>2030</v>
      </c>
      <c r="D235" s="73">
        <f>VLOOKUP(B235,'Population, Households and Hous'!$B$2:$D$22,3,FALSE)*POWER(SUM(1,Variables!$C$6),'Cost Calculations'!C235-'Population, Households and Hous'!$C$3)</f>
        <v>234747.39191063508</v>
      </c>
      <c r="E235" s="73" t="str">
        <f t="shared" si="9"/>
        <v>Medium</v>
      </c>
      <c r="F235" s="56">
        <v>3.6205289672544043</v>
      </c>
      <c r="G235" s="56">
        <f t="shared" si="2"/>
        <v>64837.87149164937</v>
      </c>
      <c r="H235" s="74"/>
      <c r="I235" s="57">
        <v>0</v>
      </c>
      <c r="J235" s="58">
        <f t="shared" si="10"/>
        <v>0</v>
      </c>
      <c r="K235" s="58">
        <f t="shared" si="4"/>
        <v>958.19514519678626</v>
      </c>
      <c r="L235" s="59">
        <f>550*VLOOKUP(B235,'Population, Households and Hous'!$L$3:$O$22,3,FALSE)*Variables!$C$5</f>
        <v>38540.810000000005</v>
      </c>
      <c r="M235" s="65">
        <f>(J235*Variables!$E$9)+('Cost Calculations'!K235*'Cost Calculations'!L235)</f>
        <v>36929617.033951759</v>
      </c>
      <c r="N235" s="64">
        <f>VLOOKUP(B235,'Population, Households and Hous'!$L$3:$O$22,4,FALSE)</f>
        <v>1566.3</v>
      </c>
      <c r="O235" s="61">
        <v>607.11381923777901</v>
      </c>
      <c r="P235" s="66">
        <f>IF(12*(N235-0.3*O235)*Variables!$C$5*(G235/5)&lt;0,0,12*(N235-0.3*O235)*Variables!$C$5*(G235/5))</f>
        <v>30154779.57394807</v>
      </c>
    </row>
    <row r="236" spans="1:16" ht="15.75" customHeight="1" x14ac:dyDescent="0.35">
      <c r="A236" s="55">
        <v>13</v>
      </c>
      <c r="B236" s="55" t="s">
        <v>55</v>
      </c>
      <c r="C236" s="55">
        <v>2030</v>
      </c>
      <c r="D236" s="73">
        <f>VLOOKUP(B236,'Population, Households and Hous'!$B$2:$D$22,3,FALSE)*POWER(SUM(1,Variables!$C$6),'Cost Calculations'!C236-'Population, Households and Hous'!$C$3)</f>
        <v>80946.610148811786</v>
      </c>
      <c r="E236" s="73" t="str">
        <f t="shared" si="9"/>
        <v>Small</v>
      </c>
      <c r="F236" s="56">
        <v>3.8978924903294598</v>
      </c>
      <c r="G236" s="56">
        <f t="shared" si="2"/>
        <v>20766.763154611781</v>
      </c>
      <c r="H236" s="74"/>
      <c r="I236" s="57">
        <v>0</v>
      </c>
      <c r="J236" s="58">
        <f t="shared" si="10"/>
        <v>0</v>
      </c>
      <c r="K236" s="58">
        <f t="shared" si="4"/>
        <v>306.89797765436083</v>
      </c>
      <c r="L236" s="59">
        <f>550*VLOOKUP(B236,'Population, Households and Hous'!$L$3:$O$22,3,FALSE)*Variables!$C$5</f>
        <v>38540.810000000005</v>
      </c>
      <c r="M236" s="65">
        <f>(J236*Variables!$E$9)+('Cost Calculations'!K236*'Cost Calculations'!L236)</f>
        <v>11828096.646160968</v>
      </c>
      <c r="N236" s="64">
        <f>VLOOKUP(B236,'Population, Households and Hous'!$L$3:$O$22,4,FALSE)</f>
        <v>1566.3</v>
      </c>
      <c r="O236" s="64">
        <v>537.70000000000005</v>
      </c>
      <c r="P236" s="66">
        <f>IF(12*(N236-0.3*O236)*Variables!$C$5*(G236/5)&lt;0,0,12*(N236-0.3*O236)*Variables!$C$5*(G236/5))</f>
        <v>9803503.7737049311</v>
      </c>
    </row>
    <row r="237" spans="1:16" ht="15.75" customHeight="1" x14ac:dyDescent="0.35">
      <c r="A237" s="55">
        <v>14</v>
      </c>
      <c r="B237" s="55" t="s">
        <v>56</v>
      </c>
      <c r="C237" s="55">
        <v>2030</v>
      </c>
      <c r="D237" s="73">
        <f>VLOOKUP(B237,'Population, Households and Hous'!$B$2:$D$22,3,FALSE)*POWER(SUM(1,Variables!$C$6),'Cost Calculations'!C237-'Population, Households and Hous'!$C$3)</f>
        <v>1885702.9037615762</v>
      </c>
      <c r="E237" s="73" t="str">
        <f t="shared" si="9"/>
        <v>Large</v>
      </c>
      <c r="F237" s="56">
        <v>3.9042714396748277</v>
      </c>
      <c r="G237" s="56">
        <f t="shared" si="2"/>
        <v>482984.58057993767</v>
      </c>
      <c r="H237" s="74"/>
      <c r="I237" s="57">
        <v>0</v>
      </c>
      <c r="J237" s="58">
        <f t="shared" si="10"/>
        <v>0</v>
      </c>
      <c r="K237" s="58">
        <f t="shared" si="4"/>
        <v>7137.7031612798428</v>
      </c>
      <c r="L237" s="63">
        <f>550*VLOOKUP(B237,'Population, Households and Hous'!$L$3:$O$22,3,FALSE)*Variables!$C$5</f>
        <v>40860.820000000007</v>
      </c>
      <c r="M237" s="65">
        <f>(J237*Variables!$E$9)+('Cost Calculations'!K237*'Cost Calculations'!L237)</f>
        <v>291652404.0864867</v>
      </c>
      <c r="N237" s="61">
        <f>VLOOKUP(B237,'Population, Households and Hous'!$L$3:$O$22,4,FALSE)</f>
        <v>1944.84</v>
      </c>
      <c r="O237" s="61">
        <v>655.73597732227154</v>
      </c>
      <c r="P237" s="66">
        <f>IF(12*(N237-0.3*O237)*Variables!$C$5*(G237/5)&lt;0,0,12*(N237-0.3*O237)*Variables!$C$5*(G237/5))</f>
        <v>283689712.95894909</v>
      </c>
    </row>
    <row r="238" spans="1:16" ht="15.75" customHeight="1" x14ac:dyDescent="0.35">
      <c r="A238" s="55">
        <v>15</v>
      </c>
      <c r="B238" s="55" t="s">
        <v>57</v>
      </c>
      <c r="C238" s="55">
        <v>2030</v>
      </c>
      <c r="D238" s="73">
        <f>VLOOKUP(B238,'Population, Households and Hous'!$B$2:$D$22,3,FALSE)*POWER(SUM(1,Variables!$C$6),'Cost Calculations'!C238-'Population, Households and Hous'!$C$3)</f>
        <v>97457.015038734477</v>
      </c>
      <c r="E238" s="73" t="str">
        <f t="shared" si="9"/>
        <v>Small</v>
      </c>
      <c r="F238" s="56">
        <v>4.104939651318781</v>
      </c>
      <c r="G238" s="56">
        <f t="shared" si="2"/>
        <v>23741.40019511</v>
      </c>
      <c r="H238" s="74"/>
      <c r="I238" s="57">
        <v>0</v>
      </c>
      <c r="J238" s="58">
        <f t="shared" si="10"/>
        <v>0</v>
      </c>
      <c r="K238" s="58">
        <f t="shared" si="4"/>
        <v>350.85813096221267</v>
      </c>
      <c r="L238" s="59">
        <f>550*VLOOKUP(B238,'Population, Households and Hous'!$L$3:$O$22,3,FALSE)*Variables!$C$5</f>
        <v>38540.810000000005</v>
      </c>
      <c r="M238" s="65">
        <f>(J238*Variables!$E$9)+('Cost Calculations'!K238*'Cost Calculations'!L238)</f>
        <v>13522356.562369758</v>
      </c>
      <c r="N238" s="64">
        <f>VLOOKUP(B238,'Population, Households and Hous'!$L$3:$O$22,4,FALSE)</f>
        <v>1566.3</v>
      </c>
      <c r="O238" s="61">
        <v>655.73597732227154</v>
      </c>
      <c r="P238" s="66">
        <f>IF(12*(N238-0.3*O238)*Variables!$C$5*(G238/5)&lt;0,0,12*(N238-0.3*O238)*Variables!$C$5*(G238/5))</f>
        <v>10925284.623999953</v>
      </c>
    </row>
    <row r="239" spans="1:16" ht="15.75" customHeight="1" x14ac:dyDescent="0.35">
      <c r="A239" s="55">
        <v>16</v>
      </c>
      <c r="B239" s="55" t="s">
        <v>58</v>
      </c>
      <c r="C239" s="55">
        <v>2030</v>
      </c>
      <c r="D239" s="73">
        <f>VLOOKUP(B239,'Population, Households and Hous'!$B$2:$D$22,3,FALSE)*POWER(SUM(1,Variables!$C$6),'Cost Calculations'!C239-'Population, Households and Hous'!$C$3)</f>
        <v>101865.36766276008</v>
      </c>
      <c r="E239" s="73" t="str">
        <f t="shared" si="9"/>
        <v>Medium</v>
      </c>
      <c r="F239" s="56">
        <v>4.0784355517664235</v>
      </c>
      <c r="G239" s="56">
        <f t="shared" si="2"/>
        <v>24976.578977358331</v>
      </c>
      <c r="H239" s="74"/>
      <c r="I239" s="57">
        <v>0</v>
      </c>
      <c r="J239" s="58">
        <f t="shared" si="10"/>
        <v>0</v>
      </c>
      <c r="K239" s="58">
        <f t="shared" si="4"/>
        <v>369.1120045914995</v>
      </c>
      <c r="L239" s="59">
        <f>550*VLOOKUP(B239,'Population, Households and Hous'!$L$3:$O$22,3,FALSE)*Variables!$C$5</f>
        <v>38540.810000000005</v>
      </c>
      <c r="M239" s="65">
        <f>(J239*Variables!$E$9)+('Cost Calculations'!K239*'Cost Calculations'!L239)</f>
        <v>14225875.637680111</v>
      </c>
      <c r="N239" s="64">
        <f>VLOOKUP(B239,'Population, Households and Hous'!$L$3:$O$22,4,FALSE)</f>
        <v>1566.3</v>
      </c>
      <c r="O239" s="61">
        <v>655.73597732227154</v>
      </c>
      <c r="P239" s="66">
        <f>IF(12*(N239-0.3*O239)*Variables!$C$5*(G239/5)&lt;0,0,12*(N239-0.3*O239)*Variables!$C$5*(G239/5))</f>
        <v>11493687.48342221</v>
      </c>
    </row>
    <row r="240" spans="1:16" ht="15.75" customHeight="1" x14ac:dyDescent="0.35">
      <c r="A240" s="55">
        <v>17</v>
      </c>
      <c r="B240" s="55" t="s">
        <v>59</v>
      </c>
      <c r="C240" s="55">
        <v>2030</v>
      </c>
      <c r="D240" s="73">
        <f>VLOOKUP(B240,'Population, Households and Hous'!$B$2:$D$22,3,FALSE)*POWER(SUM(1,Variables!$C$6),'Cost Calculations'!C240-'Population, Households and Hous'!$C$3)</f>
        <v>140275.0355435051</v>
      </c>
      <c r="E240" s="73" t="str">
        <f t="shared" si="9"/>
        <v>Medium</v>
      </c>
      <c r="F240" s="56">
        <v>4.0613743798101138</v>
      </c>
      <c r="G240" s="56">
        <f t="shared" si="2"/>
        <v>34538.809384537344</v>
      </c>
      <c r="H240" s="74"/>
      <c r="I240" s="57">
        <v>0</v>
      </c>
      <c r="J240" s="58">
        <f t="shared" si="10"/>
        <v>0</v>
      </c>
      <c r="K240" s="58">
        <f t="shared" si="4"/>
        <v>510.42575445128614</v>
      </c>
      <c r="L240" s="59">
        <f>550*VLOOKUP(B240,'Population, Households and Hous'!$L$3:$O$22,3,FALSE)*Variables!$C$5</f>
        <v>38540.810000000005</v>
      </c>
      <c r="M240" s="65">
        <f>(J240*Variables!$E$9)+('Cost Calculations'!K240*'Cost Calculations'!L240)</f>
        <v>19672222.021413676</v>
      </c>
      <c r="N240" s="64">
        <f>VLOOKUP(B240,'Population, Households and Hous'!$L$3:$O$22,4,FALSE)</f>
        <v>1566.3</v>
      </c>
      <c r="O240" s="61">
        <v>655.73597732227154</v>
      </c>
      <c r="P240" s="66">
        <f>IF(12*(N240-0.3*O240)*Variables!$C$5*(G240/5)&lt;0,0,12*(N240-0.3*O240)*Variables!$C$5*(G240/5))</f>
        <v>15894021.414030707</v>
      </c>
    </row>
    <row r="241" spans="1:16" ht="15.75" customHeight="1" x14ac:dyDescent="0.35">
      <c r="A241" s="55">
        <v>18</v>
      </c>
      <c r="B241" s="55" t="s">
        <v>60</v>
      </c>
      <c r="C241" s="55">
        <v>2030</v>
      </c>
      <c r="D241" s="73">
        <f>VLOOKUP(B241,'Population, Households and Hous'!$B$2:$D$22,3,FALSE)*POWER(SUM(1,Variables!$C$6),'Cost Calculations'!C241-'Population, Households and Hous'!$C$3)</f>
        <v>132862.41413833751</v>
      </c>
      <c r="E241" s="73" t="str">
        <f t="shared" si="9"/>
        <v>Medium</v>
      </c>
      <c r="F241" s="56">
        <v>4.1813012995896246</v>
      </c>
      <c r="G241" s="56">
        <f t="shared" si="2"/>
        <v>31775.374367634628</v>
      </c>
      <c r="H241" s="74"/>
      <c r="I241" s="57">
        <v>0</v>
      </c>
      <c r="J241" s="58">
        <f t="shared" si="10"/>
        <v>0</v>
      </c>
      <c r="K241" s="58">
        <f t="shared" si="4"/>
        <v>469.58681331479676</v>
      </c>
      <c r="L241" s="59">
        <f>550*VLOOKUP(B241,'Population, Households and Hous'!$L$3:$O$22,3,FALSE)*Variables!$C$5</f>
        <v>38540.810000000005</v>
      </c>
      <c r="M241" s="65">
        <f>(J241*Variables!$E$9)+('Cost Calculations'!K241*'Cost Calculations'!L241)</f>
        <v>18098256.150471054</v>
      </c>
      <c r="N241" s="64">
        <f>VLOOKUP(B241,'Population, Households and Hous'!$L$3:$O$22,4,FALSE)</f>
        <v>1566.3</v>
      </c>
      <c r="O241" s="61">
        <v>508.1437756387196</v>
      </c>
      <c r="P241" s="66">
        <f>IF(12*(N241-0.3*O241)*Variables!$C$5*(G241/5)&lt;0,0,12*(N241-0.3*O241)*Variables!$C$5*(G241/5))</f>
        <v>15095079.303687608</v>
      </c>
    </row>
    <row r="242" spans="1:16" ht="15.75" customHeight="1" x14ac:dyDescent="0.35">
      <c r="A242" s="55">
        <v>19</v>
      </c>
      <c r="B242" s="55" t="s">
        <v>61</v>
      </c>
      <c r="C242" s="55">
        <v>2030</v>
      </c>
      <c r="D242" s="73">
        <f>VLOOKUP(B242,'Population, Households and Hous'!$B$2:$D$22,3,FALSE)*POWER(SUM(1,Variables!$C$6),'Cost Calculations'!C242-'Population, Households and Hous'!$C$3)</f>
        <v>102983.14390639646</v>
      </c>
      <c r="E242" s="73" t="str">
        <f t="shared" si="9"/>
        <v>Medium</v>
      </c>
      <c r="F242" s="56">
        <v>4.4990268357417103</v>
      </c>
      <c r="G242" s="56">
        <f t="shared" si="2"/>
        <v>22890.093272675189</v>
      </c>
      <c r="H242" s="74"/>
      <c r="I242" s="57">
        <v>0</v>
      </c>
      <c r="J242" s="58">
        <f t="shared" si="10"/>
        <v>0</v>
      </c>
      <c r="K242" s="58">
        <f t="shared" si="4"/>
        <v>338.27724048288212</v>
      </c>
      <c r="L242" s="59">
        <f>550*VLOOKUP(B242,'Population, Households and Hous'!$L$3:$O$22,3,FALSE)*Variables!$C$5</f>
        <v>38540.810000000005</v>
      </c>
      <c r="M242" s="65">
        <f>(J242*Variables!$E$9)+('Cost Calculations'!K242*'Cost Calculations'!L242)</f>
        <v>13037478.852775069</v>
      </c>
      <c r="N242" s="64">
        <f>VLOOKUP(B242,'Population, Households and Hous'!$L$3:$O$22,4,FALSE)</f>
        <v>1566.3</v>
      </c>
      <c r="O242" s="64">
        <v>537.70000000000005</v>
      </c>
      <c r="P242" s="66">
        <f>IF(12*(N242-0.3*O242)*Variables!$C$5*(G242/5)&lt;0,0,12*(N242-0.3*O242)*Variables!$C$5*(G242/5))</f>
        <v>10805878.321451109</v>
      </c>
    </row>
    <row r="243" spans="1:16" ht="15.75" customHeight="1" x14ac:dyDescent="0.35">
      <c r="A243" s="55">
        <v>20</v>
      </c>
      <c r="B243" s="55" t="s">
        <v>62</v>
      </c>
      <c r="C243" s="55">
        <v>2030</v>
      </c>
      <c r="D243" s="73">
        <f>VLOOKUP(B243,'Population, Households and Hous'!$B$2:$D$22,3,FALSE)*POWER(SUM(1,Variables!$C$6),'Cost Calculations'!C243-'Population, Households and Hous'!$C$3)</f>
        <v>57679.868852909145</v>
      </c>
      <c r="E243" s="73" t="str">
        <f t="shared" si="9"/>
        <v>Small</v>
      </c>
      <c r="F243" s="56">
        <v>3.5639434677697377</v>
      </c>
      <c r="G243" s="56">
        <f t="shared" si="2"/>
        <v>16184.282768380819</v>
      </c>
      <c r="H243" s="74"/>
      <c r="I243" s="57">
        <v>0</v>
      </c>
      <c r="J243" s="58">
        <f t="shared" si="10"/>
        <v>0</v>
      </c>
      <c r="K243" s="58">
        <f t="shared" si="4"/>
        <v>239.17659263616883</v>
      </c>
      <c r="L243" s="59">
        <f>550*VLOOKUP(B243,'Population, Households and Hous'!$L$3:$O$22,3,FALSE)*Variables!$C$5</f>
        <v>38540.810000000005</v>
      </c>
      <c r="M243" s="65">
        <f>(J243*Variables!$E$9)+('Cost Calculations'!K243*'Cost Calculations'!L243)</f>
        <v>9218059.6132379826</v>
      </c>
      <c r="N243" s="64">
        <f>VLOOKUP(B243,'Population, Households and Hous'!$L$3:$O$22,4,FALSE)</f>
        <v>1566.3</v>
      </c>
      <c r="O243" s="61">
        <v>588.79301505756246</v>
      </c>
      <c r="P243" s="66">
        <f>IF(12*(N243-0.3*O243)*Variables!$C$5*(G243/5)&lt;0,0,12*(N243-0.3*O243)*Variables!$C$5*(G243/5))</f>
        <v>7556869.9267464979</v>
      </c>
    </row>
    <row r="244" spans="1:16" ht="15.75" customHeight="1" x14ac:dyDescent="0.35">
      <c r="I244" s="67"/>
      <c r="L244" s="59" t="e">
        <f>550*VLOOKUP(B244,'Population, Households and Hous'!$L$3:$O$22,3,FALSE)*Variables!$C$5</f>
        <v>#N/A</v>
      </c>
      <c r="M244" s="68">
        <f>SUM(M4:M243)</f>
        <v>19703470008.59206</v>
      </c>
      <c r="O244" s="41" t="s">
        <v>72</v>
      </c>
      <c r="P244" s="68">
        <f>SUM(P4:P243)</f>
        <v>10778585331.075993</v>
      </c>
    </row>
    <row r="245" spans="1:16" ht="15.75" customHeight="1" x14ac:dyDescent="0.35">
      <c r="I245" s="67"/>
      <c r="L245" s="41" t="s">
        <v>73</v>
      </c>
      <c r="M245" s="69">
        <f>SUM(M4:M23)</f>
        <v>7899434531.0674105</v>
      </c>
      <c r="O245" s="41" t="s">
        <v>73</v>
      </c>
      <c r="P245" s="69">
        <f>SUM(P24:P243)</f>
        <v>9952083484.3498955</v>
      </c>
    </row>
    <row r="246" spans="1:16" ht="15.75" customHeight="1" x14ac:dyDescent="0.35">
      <c r="I246" s="67"/>
      <c r="L246" s="70"/>
    </row>
    <row r="247" spans="1:16" ht="15.75" customHeight="1" x14ac:dyDescent="0.35">
      <c r="I247" s="67"/>
      <c r="L247" s="70"/>
    </row>
    <row r="248" spans="1:16" ht="15.75" customHeight="1" x14ac:dyDescent="0.35">
      <c r="I248" s="67"/>
      <c r="L248" s="70"/>
    </row>
    <row r="249" spans="1:16" ht="15.75" customHeight="1" x14ac:dyDescent="0.35">
      <c r="I249" s="67"/>
      <c r="L249" s="70"/>
    </row>
    <row r="250" spans="1:16" ht="15.75" customHeight="1" x14ac:dyDescent="0.35">
      <c r="I250" s="67"/>
      <c r="L250" s="70"/>
      <c r="M250" s="69"/>
    </row>
    <row r="251" spans="1:16" ht="15.75" customHeight="1" x14ac:dyDescent="0.35">
      <c r="I251" s="67"/>
      <c r="L251" s="70"/>
    </row>
    <row r="252" spans="1:16" ht="15.75" customHeight="1" x14ac:dyDescent="0.35">
      <c r="I252" s="67"/>
      <c r="L252" s="70"/>
    </row>
    <row r="253" spans="1:16" ht="15.75" customHeight="1" x14ac:dyDescent="0.35">
      <c r="I253" s="67"/>
      <c r="L253" s="70"/>
      <c r="M253" s="69"/>
    </row>
    <row r="254" spans="1:16" ht="15.75" customHeight="1" x14ac:dyDescent="0.35">
      <c r="I254" s="67"/>
      <c r="L254" s="70"/>
    </row>
    <row r="255" spans="1:16" ht="15.75" customHeight="1" x14ac:dyDescent="0.35">
      <c r="I255" s="67"/>
      <c r="L255" s="70"/>
    </row>
    <row r="256" spans="1:16" ht="15.75" customHeight="1" x14ac:dyDescent="0.35">
      <c r="I256" s="67"/>
      <c r="L256" s="70"/>
    </row>
    <row r="257" spans="9:12" ht="15.75" customHeight="1" x14ac:dyDescent="0.35">
      <c r="I257" s="67"/>
      <c r="L257" s="70"/>
    </row>
    <row r="258" spans="9:12" ht="15.75" customHeight="1" x14ac:dyDescent="0.35">
      <c r="I258" s="67"/>
      <c r="L258" s="70"/>
    </row>
    <row r="259" spans="9:12" ht="15.75" customHeight="1" x14ac:dyDescent="0.35">
      <c r="I259" s="67"/>
      <c r="L259" s="70"/>
    </row>
    <row r="260" spans="9:12" ht="15.75" customHeight="1" x14ac:dyDescent="0.35">
      <c r="I260" s="67"/>
      <c r="L260" s="70"/>
    </row>
    <row r="261" spans="9:12" ht="15.75" customHeight="1" x14ac:dyDescent="0.35">
      <c r="I261" s="67"/>
      <c r="L261" s="70"/>
    </row>
    <row r="262" spans="9:12" ht="15.75" customHeight="1" x14ac:dyDescent="0.35">
      <c r="I262" s="67"/>
      <c r="L262" s="70"/>
    </row>
    <row r="263" spans="9:12" ht="15.75" customHeight="1" x14ac:dyDescent="0.35">
      <c r="I263" s="67"/>
      <c r="L263" s="70"/>
    </row>
    <row r="264" spans="9:12" ht="15.75" customHeight="1" x14ac:dyDescent="0.35">
      <c r="I264" s="67"/>
      <c r="L264" s="70"/>
    </row>
    <row r="265" spans="9:12" ht="15.75" customHeight="1" x14ac:dyDescent="0.35">
      <c r="I265" s="67"/>
      <c r="L265" s="70"/>
    </row>
    <row r="266" spans="9:12" ht="15.75" customHeight="1" x14ac:dyDescent="0.35">
      <c r="I266" s="67"/>
      <c r="L266" s="70"/>
    </row>
    <row r="267" spans="9:12" ht="15.75" customHeight="1" x14ac:dyDescent="0.35">
      <c r="I267" s="67"/>
      <c r="L267" s="70"/>
    </row>
    <row r="268" spans="9:12" ht="15.75" customHeight="1" x14ac:dyDescent="0.35">
      <c r="I268" s="67"/>
      <c r="L268" s="70"/>
    </row>
    <row r="269" spans="9:12" ht="15.75" customHeight="1" x14ac:dyDescent="0.35">
      <c r="I269" s="67"/>
      <c r="L269" s="70"/>
    </row>
    <row r="270" spans="9:12" ht="15.75" customHeight="1" x14ac:dyDescent="0.35">
      <c r="I270" s="67"/>
      <c r="L270" s="70"/>
    </row>
    <row r="271" spans="9:12" ht="15.75" customHeight="1" x14ac:dyDescent="0.35">
      <c r="I271" s="67"/>
      <c r="L271" s="70"/>
    </row>
    <row r="272" spans="9:12" ht="15.75" customHeight="1" x14ac:dyDescent="0.35">
      <c r="I272" s="67"/>
      <c r="L272" s="70"/>
    </row>
    <row r="273" spans="9:12" ht="15.75" customHeight="1" x14ac:dyDescent="0.35">
      <c r="I273" s="67"/>
      <c r="L273" s="70"/>
    </row>
    <row r="274" spans="9:12" ht="15.75" customHeight="1" x14ac:dyDescent="0.35">
      <c r="I274" s="67"/>
      <c r="L274" s="70"/>
    </row>
    <row r="275" spans="9:12" ht="15.75" customHeight="1" x14ac:dyDescent="0.35">
      <c r="I275" s="67"/>
      <c r="L275" s="70"/>
    </row>
    <row r="276" spans="9:12" ht="15.75" customHeight="1" x14ac:dyDescent="0.35">
      <c r="I276" s="67"/>
      <c r="L276" s="70"/>
    </row>
    <row r="277" spans="9:12" ht="15.75" customHeight="1" x14ac:dyDescent="0.35">
      <c r="I277" s="67"/>
      <c r="L277" s="70"/>
    </row>
    <row r="278" spans="9:12" ht="15.75" customHeight="1" x14ac:dyDescent="0.35">
      <c r="I278" s="67"/>
      <c r="L278" s="70"/>
    </row>
    <row r="279" spans="9:12" ht="15.75" customHeight="1" x14ac:dyDescent="0.35">
      <c r="I279" s="67"/>
      <c r="L279" s="70"/>
    </row>
    <row r="280" spans="9:12" ht="15.75" customHeight="1" x14ac:dyDescent="0.35">
      <c r="I280" s="67"/>
      <c r="L280" s="70"/>
    </row>
    <row r="281" spans="9:12" ht="15.75" customHeight="1" x14ac:dyDescent="0.35">
      <c r="I281" s="67"/>
      <c r="L281" s="70"/>
    </row>
    <row r="282" spans="9:12" ht="15.75" customHeight="1" x14ac:dyDescent="0.35">
      <c r="I282" s="67"/>
      <c r="L282" s="70"/>
    </row>
    <row r="283" spans="9:12" ht="15.75" customHeight="1" x14ac:dyDescent="0.35">
      <c r="I283" s="67"/>
      <c r="L283" s="70"/>
    </row>
    <row r="284" spans="9:12" ht="15.75" customHeight="1" x14ac:dyDescent="0.35">
      <c r="I284" s="67"/>
      <c r="L284" s="70"/>
    </row>
    <row r="285" spans="9:12" ht="15.75" customHeight="1" x14ac:dyDescent="0.35">
      <c r="I285" s="67"/>
      <c r="L285" s="70"/>
    </row>
    <row r="286" spans="9:12" ht="15.75" customHeight="1" x14ac:dyDescent="0.35">
      <c r="I286" s="67"/>
      <c r="L286" s="70"/>
    </row>
    <row r="287" spans="9:12" ht="15.75" customHeight="1" x14ac:dyDescent="0.35">
      <c r="I287" s="67"/>
      <c r="L287" s="70"/>
    </row>
    <row r="288" spans="9:12" ht="15.75" customHeight="1" x14ac:dyDescent="0.35">
      <c r="I288" s="67"/>
      <c r="L288" s="70"/>
    </row>
    <row r="289" spans="9:12" ht="15.75" customHeight="1" x14ac:dyDescent="0.35">
      <c r="I289" s="67"/>
      <c r="L289" s="70"/>
    </row>
    <row r="290" spans="9:12" ht="15.75" customHeight="1" x14ac:dyDescent="0.35">
      <c r="I290" s="67"/>
      <c r="L290" s="70"/>
    </row>
    <row r="291" spans="9:12" ht="15.75" customHeight="1" x14ac:dyDescent="0.35">
      <c r="I291" s="67"/>
      <c r="L291" s="70"/>
    </row>
    <row r="292" spans="9:12" ht="15.75" customHeight="1" x14ac:dyDescent="0.35">
      <c r="I292" s="67"/>
      <c r="L292" s="70"/>
    </row>
    <row r="293" spans="9:12" ht="15.75" customHeight="1" x14ac:dyDescent="0.35">
      <c r="I293" s="67"/>
      <c r="L293" s="70"/>
    </row>
    <row r="294" spans="9:12" ht="15.75" customHeight="1" x14ac:dyDescent="0.35">
      <c r="I294" s="67"/>
      <c r="L294" s="70"/>
    </row>
    <row r="295" spans="9:12" ht="15.75" customHeight="1" x14ac:dyDescent="0.35">
      <c r="I295" s="67"/>
      <c r="L295" s="70"/>
    </row>
    <row r="296" spans="9:12" ht="15.75" customHeight="1" x14ac:dyDescent="0.35">
      <c r="I296" s="67"/>
      <c r="L296" s="70"/>
    </row>
    <row r="297" spans="9:12" ht="15.75" customHeight="1" x14ac:dyDescent="0.35">
      <c r="I297" s="67"/>
      <c r="L297" s="70"/>
    </row>
    <row r="298" spans="9:12" ht="15.75" customHeight="1" x14ac:dyDescent="0.35">
      <c r="I298" s="67"/>
      <c r="L298" s="70"/>
    </row>
    <row r="299" spans="9:12" ht="15.75" customHeight="1" x14ac:dyDescent="0.35">
      <c r="I299" s="67"/>
      <c r="L299" s="70"/>
    </row>
    <row r="300" spans="9:12" ht="15.75" customHeight="1" x14ac:dyDescent="0.35">
      <c r="I300" s="67"/>
      <c r="L300" s="70"/>
    </row>
    <row r="301" spans="9:12" ht="15.75" customHeight="1" x14ac:dyDescent="0.35">
      <c r="I301" s="67"/>
      <c r="L301" s="70"/>
    </row>
    <row r="302" spans="9:12" ht="15.75" customHeight="1" x14ac:dyDescent="0.35">
      <c r="I302" s="67"/>
      <c r="L302" s="70"/>
    </row>
    <row r="303" spans="9:12" ht="15.75" customHeight="1" x14ac:dyDescent="0.35">
      <c r="I303" s="67"/>
      <c r="L303" s="70"/>
    </row>
    <row r="304" spans="9:12" ht="15.75" customHeight="1" x14ac:dyDescent="0.35">
      <c r="I304" s="67"/>
      <c r="L304" s="70"/>
    </row>
    <row r="305" spans="9:12" ht="15.75" customHeight="1" x14ac:dyDescent="0.35">
      <c r="I305" s="67"/>
      <c r="L305" s="70"/>
    </row>
    <row r="306" spans="9:12" ht="15.75" customHeight="1" x14ac:dyDescent="0.35">
      <c r="I306" s="67"/>
      <c r="L306" s="70"/>
    </row>
    <row r="307" spans="9:12" ht="15.75" customHeight="1" x14ac:dyDescent="0.35">
      <c r="I307" s="67"/>
      <c r="L307" s="70"/>
    </row>
    <row r="308" spans="9:12" ht="15.75" customHeight="1" x14ac:dyDescent="0.35">
      <c r="I308" s="67"/>
      <c r="L308" s="70"/>
    </row>
    <row r="309" spans="9:12" ht="15.75" customHeight="1" x14ac:dyDescent="0.35">
      <c r="I309" s="67"/>
      <c r="L309" s="70"/>
    </row>
    <row r="310" spans="9:12" ht="15.75" customHeight="1" x14ac:dyDescent="0.35">
      <c r="I310" s="67"/>
      <c r="L310" s="70"/>
    </row>
    <row r="311" spans="9:12" ht="15.75" customHeight="1" x14ac:dyDescent="0.35">
      <c r="I311" s="67"/>
      <c r="L311" s="70"/>
    </row>
    <row r="312" spans="9:12" ht="15.75" customHeight="1" x14ac:dyDescent="0.35">
      <c r="I312" s="67"/>
      <c r="L312" s="70"/>
    </row>
    <row r="313" spans="9:12" ht="15.75" customHeight="1" x14ac:dyDescent="0.35">
      <c r="I313" s="67"/>
      <c r="L313" s="70"/>
    </row>
    <row r="314" spans="9:12" ht="15.75" customHeight="1" x14ac:dyDescent="0.35">
      <c r="I314" s="67"/>
      <c r="L314" s="70"/>
    </row>
    <row r="315" spans="9:12" ht="15.75" customHeight="1" x14ac:dyDescent="0.35">
      <c r="I315" s="67"/>
      <c r="L315" s="70"/>
    </row>
    <row r="316" spans="9:12" ht="15.75" customHeight="1" x14ac:dyDescent="0.35">
      <c r="I316" s="67"/>
      <c r="L316" s="70"/>
    </row>
    <row r="317" spans="9:12" ht="15.75" customHeight="1" x14ac:dyDescent="0.35">
      <c r="I317" s="67"/>
      <c r="L317" s="70"/>
    </row>
    <row r="318" spans="9:12" ht="15.75" customHeight="1" x14ac:dyDescent="0.35">
      <c r="I318" s="67"/>
      <c r="L318" s="70"/>
    </row>
    <row r="319" spans="9:12" ht="15.75" customHeight="1" x14ac:dyDescent="0.35">
      <c r="I319" s="67"/>
      <c r="L319" s="70"/>
    </row>
    <row r="320" spans="9:12" ht="15.75" customHeight="1" x14ac:dyDescent="0.35">
      <c r="I320" s="67"/>
      <c r="L320" s="70"/>
    </row>
    <row r="321" spans="9:12" ht="15.75" customHeight="1" x14ac:dyDescent="0.35">
      <c r="I321" s="67"/>
      <c r="L321" s="70"/>
    </row>
    <row r="322" spans="9:12" ht="15.75" customHeight="1" x14ac:dyDescent="0.35">
      <c r="I322" s="67"/>
      <c r="L322" s="70"/>
    </row>
    <row r="323" spans="9:12" ht="15.75" customHeight="1" x14ac:dyDescent="0.35">
      <c r="I323" s="67"/>
      <c r="L323" s="70"/>
    </row>
    <row r="324" spans="9:12" ht="15.75" customHeight="1" x14ac:dyDescent="0.35">
      <c r="I324" s="67"/>
      <c r="L324" s="70"/>
    </row>
    <row r="325" spans="9:12" ht="15.75" customHeight="1" x14ac:dyDescent="0.35">
      <c r="I325" s="67"/>
      <c r="L325" s="70"/>
    </row>
    <row r="326" spans="9:12" ht="15.75" customHeight="1" x14ac:dyDescent="0.35">
      <c r="I326" s="67"/>
      <c r="L326" s="70"/>
    </row>
    <row r="327" spans="9:12" ht="15.75" customHeight="1" x14ac:dyDescent="0.35">
      <c r="I327" s="67"/>
      <c r="L327" s="70"/>
    </row>
    <row r="328" spans="9:12" ht="15.75" customHeight="1" x14ac:dyDescent="0.35">
      <c r="I328" s="67"/>
      <c r="L328" s="70"/>
    </row>
    <row r="329" spans="9:12" ht="15.75" customHeight="1" x14ac:dyDescent="0.35">
      <c r="I329" s="67"/>
      <c r="L329" s="70"/>
    </row>
    <row r="330" spans="9:12" ht="15.75" customHeight="1" x14ac:dyDescent="0.35">
      <c r="I330" s="67"/>
      <c r="L330" s="70"/>
    </row>
    <row r="331" spans="9:12" ht="15.75" customHeight="1" x14ac:dyDescent="0.35">
      <c r="I331" s="67"/>
      <c r="L331" s="70"/>
    </row>
    <row r="332" spans="9:12" ht="15.75" customHeight="1" x14ac:dyDescent="0.35">
      <c r="I332" s="67"/>
      <c r="L332" s="70"/>
    </row>
    <row r="333" spans="9:12" ht="15.75" customHeight="1" x14ac:dyDescent="0.35">
      <c r="I333" s="67"/>
      <c r="L333" s="70"/>
    </row>
    <row r="334" spans="9:12" ht="15.75" customHeight="1" x14ac:dyDescent="0.35">
      <c r="I334" s="67"/>
      <c r="L334" s="70"/>
    </row>
    <row r="335" spans="9:12" ht="15.75" customHeight="1" x14ac:dyDescent="0.35">
      <c r="I335" s="67"/>
      <c r="L335" s="70"/>
    </row>
    <row r="336" spans="9:12" ht="15.75" customHeight="1" x14ac:dyDescent="0.35">
      <c r="I336" s="67"/>
      <c r="L336" s="70"/>
    </row>
    <row r="337" spans="9:12" ht="15.75" customHeight="1" x14ac:dyDescent="0.35">
      <c r="I337" s="67"/>
      <c r="L337" s="70"/>
    </row>
    <row r="338" spans="9:12" ht="15.75" customHeight="1" x14ac:dyDescent="0.35">
      <c r="I338" s="67"/>
      <c r="L338" s="70"/>
    </row>
    <row r="339" spans="9:12" ht="15.75" customHeight="1" x14ac:dyDescent="0.35">
      <c r="I339" s="67"/>
      <c r="L339" s="70"/>
    </row>
    <row r="340" spans="9:12" ht="15.75" customHeight="1" x14ac:dyDescent="0.35">
      <c r="I340" s="67"/>
      <c r="L340" s="70"/>
    </row>
    <row r="341" spans="9:12" ht="15.75" customHeight="1" x14ac:dyDescent="0.35">
      <c r="I341" s="67"/>
      <c r="L341" s="70"/>
    </row>
    <row r="342" spans="9:12" ht="15.75" customHeight="1" x14ac:dyDescent="0.35">
      <c r="I342" s="67"/>
      <c r="L342" s="70"/>
    </row>
    <row r="343" spans="9:12" ht="15.75" customHeight="1" x14ac:dyDescent="0.35">
      <c r="I343" s="67"/>
      <c r="L343" s="70"/>
    </row>
    <row r="344" spans="9:12" ht="15.75" customHeight="1" x14ac:dyDescent="0.35">
      <c r="I344" s="67"/>
      <c r="L344" s="70"/>
    </row>
    <row r="345" spans="9:12" ht="15.75" customHeight="1" x14ac:dyDescent="0.35">
      <c r="I345" s="67"/>
      <c r="L345" s="70"/>
    </row>
    <row r="346" spans="9:12" ht="15.75" customHeight="1" x14ac:dyDescent="0.35">
      <c r="I346" s="67"/>
      <c r="L346" s="70"/>
    </row>
    <row r="347" spans="9:12" ht="15.75" customHeight="1" x14ac:dyDescent="0.35">
      <c r="I347" s="67"/>
      <c r="L347" s="70"/>
    </row>
    <row r="348" spans="9:12" ht="15.75" customHeight="1" x14ac:dyDescent="0.35">
      <c r="I348" s="67"/>
      <c r="L348" s="70"/>
    </row>
    <row r="349" spans="9:12" ht="15.75" customHeight="1" x14ac:dyDescent="0.35">
      <c r="I349" s="67"/>
      <c r="L349" s="70"/>
    </row>
    <row r="350" spans="9:12" ht="15.75" customHeight="1" x14ac:dyDescent="0.35">
      <c r="I350" s="67"/>
      <c r="L350" s="70"/>
    </row>
    <row r="351" spans="9:12" ht="15.75" customHeight="1" x14ac:dyDescent="0.35">
      <c r="I351" s="67"/>
      <c r="L351" s="70"/>
    </row>
    <row r="352" spans="9:12" ht="15.75" customHeight="1" x14ac:dyDescent="0.35">
      <c r="I352" s="67"/>
      <c r="L352" s="70"/>
    </row>
    <row r="353" spans="9:12" ht="15.75" customHeight="1" x14ac:dyDescent="0.35">
      <c r="I353" s="67"/>
      <c r="L353" s="70"/>
    </row>
    <row r="354" spans="9:12" ht="15.75" customHeight="1" x14ac:dyDescent="0.35">
      <c r="I354" s="67"/>
      <c r="L354" s="70"/>
    </row>
    <row r="355" spans="9:12" ht="15.75" customHeight="1" x14ac:dyDescent="0.35">
      <c r="I355" s="67"/>
      <c r="L355" s="70"/>
    </row>
    <row r="356" spans="9:12" ht="15.75" customHeight="1" x14ac:dyDescent="0.35">
      <c r="I356" s="67"/>
      <c r="L356" s="70"/>
    </row>
    <row r="357" spans="9:12" ht="15.75" customHeight="1" x14ac:dyDescent="0.35">
      <c r="I357" s="67"/>
      <c r="L357" s="70"/>
    </row>
    <row r="358" spans="9:12" ht="15.75" customHeight="1" x14ac:dyDescent="0.35">
      <c r="I358" s="67"/>
      <c r="L358" s="70"/>
    </row>
    <row r="359" spans="9:12" ht="15.75" customHeight="1" x14ac:dyDescent="0.35">
      <c r="I359" s="67"/>
      <c r="L359" s="70"/>
    </row>
    <row r="360" spans="9:12" ht="15.75" customHeight="1" x14ac:dyDescent="0.35">
      <c r="I360" s="67"/>
      <c r="L360" s="70"/>
    </row>
    <row r="361" spans="9:12" ht="15.75" customHeight="1" x14ac:dyDescent="0.35">
      <c r="I361" s="67"/>
      <c r="L361" s="70"/>
    </row>
    <row r="362" spans="9:12" ht="15.75" customHeight="1" x14ac:dyDescent="0.35">
      <c r="I362" s="67"/>
      <c r="L362" s="70"/>
    </row>
    <row r="363" spans="9:12" ht="15.75" customHeight="1" x14ac:dyDescent="0.35">
      <c r="I363" s="67"/>
      <c r="L363" s="70"/>
    </row>
    <row r="364" spans="9:12" ht="15.75" customHeight="1" x14ac:dyDescent="0.35">
      <c r="I364" s="67"/>
      <c r="L364" s="70"/>
    </row>
    <row r="365" spans="9:12" ht="15.75" customHeight="1" x14ac:dyDescent="0.35">
      <c r="I365" s="67"/>
      <c r="L365" s="70"/>
    </row>
    <row r="366" spans="9:12" ht="15.75" customHeight="1" x14ac:dyDescent="0.35">
      <c r="I366" s="67"/>
      <c r="L366" s="70"/>
    </row>
    <row r="367" spans="9:12" ht="15.75" customHeight="1" x14ac:dyDescent="0.35">
      <c r="I367" s="67"/>
      <c r="L367" s="70"/>
    </row>
    <row r="368" spans="9:12" ht="15.75" customHeight="1" x14ac:dyDescent="0.35">
      <c r="I368" s="67"/>
      <c r="L368" s="70"/>
    </row>
    <row r="369" spans="9:12" ht="15.75" customHeight="1" x14ac:dyDescent="0.35">
      <c r="I369" s="67"/>
      <c r="L369" s="70"/>
    </row>
    <row r="370" spans="9:12" ht="15.75" customHeight="1" x14ac:dyDescent="0.35">
      <c r="I370" s="67"/>
      <c r="L370" s="70"/>
    </row>
    <row r="371" spans="9:12" ht="15.75" customHeight="1" x14ac:dyDescent="0.35">
      <c r="I371" s="67"/>
      <c r="L371" s="70"/>
    </row>
    <row r="372" spans="9:12" ht="15.75" customHeight="1" x14ac:dyDescent="0.35">
      <c r="I372" s="67"/>
      <c r="L372" s="70"/>
    </row>
    <row r="373" spans="9:12" ht="15.75" customHeight="1" x14ac:dyDescent="0.35">
      <c r="I373" s="67"/>
      <c r="L373" s="70"/>
    </row>
    <row r="374" spans="9:12" ht="15.75" customHeight="1" x14ac:dyDescent="0.35">
      <c r="I374" s="67"/>
      <c r="L374" s="70"/>
    </row>
    <row r="375" spans="9:12" ht="15.75" customHeight="1" x14ac:dyDescent="0.35">
      <c r="I375" s="67"/>
      <c r="L375" s="70"/>
    </row>
    <row r="376" spans="9:12" ht="15.75" customHeight="1" x14ac:dyDescent="0.35">
      <c r="I376" s="67"/>
      <c r="L376" s="70"/>
    </row>
    <row r="377" spans="9:12" ht="15.75" customHeight="1" x14ac:dyDescent="0.35">
      <c r="I377" s="67"/>
      <c r="L377" s="70"/>
    </row>
    <row r="378" spans="9:12" ht="15.75" customHeight="1" x14ac:dyDescent="0.35">
      <c r="I378" s="67"/>
      <c r="L378" s="70"/>
    </row>
    <row r="379" spans="9:12" ht="15.75" customHeight="1" x14ac:dyDescent="0.35">
      <c r="I379" s="67"/>
      <c r="L379" s="70"/>
    </row>
    <row r="380" spans="9:12" ht="15.75" customHeight="1" x14ac:dyDescent="0.35">
      <c r="I380" s="67"/>
      <c r="L380" s="70"/>
    </row>
    <row r="381" spans="9:12" ht="15.75" customHeight="1" x14ac:dyDescent="0.35">
      <c r="I381" s="67"/>
      <c r="L381" s="70"/>
    </row>
    <row r="382" spans="9:12" ht="15.75" customHeight="1" x14ac:dyDescent="0.35">
      <c r="I382" s="67"/>
      <c r="L382" s="70"/>
    </row>
    <row r="383" spans="9:12" ht="15.75" customHeight="1" x14ac:dyDescent="0.35">
      <c r="I383" s="67"/>
      <c r="L383" s="70"/>
    </row>
    <row r="384" spans="9:12" ht="15.75" customHeight="1" x14ac:dyDescent="0.35">
      <c r="I384" s="67"/>
      <c r="L384" s="70"/>
    </row>
    <row r="385" spans="9:12" ht="15.75" customHeight="1" x14ac:dyDescent="0.35">
      <c r="I385" s="67"/>
      <c r="L385" s="70"/>
    </row>
    <row r="386" spans="9:12" ht="15.75" customHeight="1" x14ac:dyDescent="0.35">
      <c r="I386" s="67"/>
      <c r="L386" s="70"/>
    </row>
    <row r="387" spans="9:12" ht="15.75" customHeight="1" x14ac:dyDescent="0.35">
      <c r="I387" s="67"/>
      <c r="L387" s="70"/>
    </row>
    <row r="388" spans="9:12" ht="15.75" customHeight="1" x14ac:dyDescent="0.35">
      <c r="I388" s="67"/>
      <c r="L388" s="70"/>
    </row>
    <row r="389" spans="9:12" ht="15.75" customHeight="1" x14ac:dyDescent="0.35">
      <c r="I389" s="67"/>
      <c r="L389" s="70"/>
    </row>
    <row r="390" spans="9:12" ht="15.75" customHeight="1" x14ac:dyDescent="0.35">
      <c r="I390" s="67"/>
      <c r="L390" s="70"/>
    </row>
    <row r="391" spans="9:12" ht="15.75" customHeight="1" x14ac:dyDescent="0.35">
      <c r="I391" s="67"/>
      <c r="L391" s="70"/>
    </row>
    <row r="392" spans="9:12" ht="15.75" customHeight="1" x14ac:dyDescent="0.35">
      <c r="I392" s="67"/>
      <c r="L392" s="70"/>
    </row>
    <row r="393" spans="9:12" ht="15.75" customHeight="1" x14ac:dyDescent="0.35">
      <c r="I393" s="67"/>
      <c r="L393" s="70"/>
    </row>
    <row r="394" spans="9:12" ht="15.75" customHeight="1" x14ac:dyDescent="0.35">
      <c r="I394" s="67"/>
      <c r="L394" s="70"/>
    </row>
    <row r="395" spans="9:12" ht="15.75" customHeight="1" x14ac:dyDescent="0.35">
      <c r="I395" s="67"/>
      <c r="L395" s="70"/>
    </row>
    <row r="396" spans="9:12" ht="15.75" customHeight="1" x14ac:dyDescent="0.35">
      <c r="I396" s="67"/>
      <c r="L396" s="70"/>
    </row>
    <row r="397" spans="9:12" ht="15.75" customHeight="1" x14ac:dyDescent="0.35">
      <c r="I397" s="67"/>
      <c r="L397" s="70"/>
    </row>
    <row r="398" spans="9:12" ht="15.75" customHeight="1" x14ac:dyDescent="0.35">
      <c r="I398" s="67"/>
      <c r="L398" s="70"/>
    </row>
    <row r="399" spans="9:12" ht="15.75" customHeight="1" x14ac:dyDescent="0.35">
      <c r="I399" s="67"/>
      <c r="L399" s="70"/>
    </row>
    <row r="400" spans="9:12" ht="15.75" customHeight="1" x14ac:dyDescent="0.35">
      <c r="I400" s="67"/>
      <c r="L400" s="70"/>
    </row>
    <row r="401" spans="9:12" ht="15.75" customHeight="1" x14ac:dyDescent="0.35">
      <c r="I401" s="67"/>
      <c r="L401" s="70"/>
    </row>
    <row r="402" spans="9:12" ht="15.75" customHeight="1" x14ac:dyDescent="0.35">
      <c r="I402" s="67"/>
      <c r="L402" s="70"/>
    </row>
    <row r="403" spans="9:12" ht="15.75" customHeight="1" x14ac:dyDescent="0.35">
      <c r="I403" s="67"/>
      <c r="L403" s="70"/>
    </row>
    <row r="404" spans="9:12" ht="15.75" customHeight="1" x14ac:dyDescent="0.35">
      <c r="I404" s="67"/>
      <c r="L404" s="70"/>
    </row>
    <row r="405" spans="9:12" ht="15.75" customHeight="1" x14ac:dyDescent="0.35">
      <c r="I405" s="67"/>
      <c r="L405" s="70"/>
    </row>
    <row r="406" spans="9:12" ht="15.75" customHeight="1" x14ac:dyDescent="0.35">
      <c r="I406" s="67"/>
      <c r="L406" s="70"/>
    </row>
    <row r="407" spans="9:12" ht="15.75" customHeight="1" x14ac:dyDescent="0.35">
      <c r="I407" s="67"/>
      <c r="L407" s="70"/>
    </row>
    <row r="408" spans="9:12" ht="15.75" customHeight="1" x14ac:dyDescent="0.35">
      <c r="I408" s="67"/>
      <c r="L408" s="70"/>
    </row>
    <row r="409" spans="9:12" ht="15.75" customHeight="1" x14ac:dyDescent="0.35">
      <c r="I409" s="67"/>
      <c r="L409" s="70"/>
    </row>
    <row r="410" spans="9:12" ht="15.75" customHeight="1" x14ac:dyDescent="0.35">
      <c r="I410" s="67"/>
      <c r="L410" s="70"/>
    </row>
    <row r="411" spans="9:12" ht="15.75" customHeight="1" x14ac:dyDescent="0.35">
      <c r="I411" s="67"/>
      <c r="L411" s="70"/>
    </row>
    <row r="412" spans="9:12" ht="15.75" customHeight="1" x14ac:dyDescent="0.35">
      <c r="I412" s="67"/>
      <c r="L412" s="70"/>
    </row>
    <row r="413" spans="9:12" ht="15.75" customHeight="1" x14ac:dyDescent="0.35">
      <c r="I413" s="67"/>
      <c r="L413" s="70"/>
    </row>
    <row r="414" spans="9:12" ht="15.75" customHeight="1" x14ac:dyDescent="0.35">
      <c r="I414" s="67"/>
      <c r="L414" s="70"/>
    </row>
    <row r="415" spans="9:12" ht="15.75" customHeight="1" x14ac:dyDescent="0.35">
      <c r="I415" s="67"/>
      <c r="L415" s="70"/>
    </row>
    <row r="416" spans="9:12" ht="15.75" customHeight="1" x14ac:dyDescent="0.35">
      <c r="I416" s="67"/>
      <c r="L416" s="70"/>
    </row>
    <row r="417" spans="9:12" ht="15.75" customHeight="1" x14ac:dyDescent="0.35">
      <c r="I417" s="67"/>
      <c r="L417" s="70"/>
    </row>
    <row r="418" spans="9:12" ht="15.75" customHeight="1" x14ac:dyDescent="0.35">
      <c r="I418" s="67"/>
      <c r="L418" s="70"/>
    </row>
    <row r="419" spans="9:12" ht="15.75" customHeight="1" x14ac:dyDescent="0.35">
      <c r="I419" s="67"/>
      <c r="L419" s="70"/>
    </row>
    <row r="420" spans="9:12" ht="15.75" customHeight="1" x14ac:dyDescent="0.35">
      <c r="I420" s="67"/>
      <c r="L420" s="70"/>
    </row>
    <row r="421" spans="9:12" ht="15.75" customHeight="1" x14ac:dyDescent="0.35">
      <c r="I421" s="67"/>
      <c r="L421" s="70"/>
    </row>
    <row r="422" spans="9:12" ht="15.75" customHeight="1" x14ac:dyDescent="0.35">
      <c r="I422" s="67"/>
      <c r="L422" s="70"/>
    </row>
    <row r="423" spans="9:12" ht="15.75" customHeight="1" x14ac:dyDescent="0.35">
      <c r="I423" s="67"/>
      <c r="L423" s="70"/>
    </row>
    <row r="424" spans="9:12" ht="15.75" customHeight="1" x14ac:dyDescent="0.35">
      <c r="I424" s="67"/>
      <c r="L424" s="70"/>
    </row>
    <row r="425" spans="9:12" ht="15.75" customHeight="1" x14ac:dyDescent="0.35">
      <c r="I425" s="67"/>
      <c r="L425" s="70"/>
    </row>
    <row r="426" spans="9:12" ht="15.75" customHeight="1" x14ac:dyDescent="0.35">
      <c r="I426" s="67"/>
      <c r="L426" s="70"/>
    </row>
    <row r="427" spans="9:12" ht="15.75" customHeight="1" x14ac:dyDescent="0.35">
      <c r="I427" s="67"/>
      <c r="L427" s="70"/>
    </row>
    <row r="428" spans="9:12" ht="15.75" customHeight="1" x14ac:dyDescent="0.35">
      <c r="I428" s="67"/>
      <c r="L428" s="70"/>
    </row>
    <row r="429" spans="9:12" ht="15.75" customHeight="1" x14ac:dyDescent="0.35">
      <c r="I429" s="67"/>
      <c r="L429" s="70"/>
    </row>
    <row r="430" spans="9:12" ht="15.75" customHeight="1" x14ac:dyDescent="0.35">
      <c r="I430" s="67"/>
      <c r="L430" s="70"/>
    </row>
    <row r="431" spans="9:12" ht="15.75" customHeight="1" x14ac:dyDescent="0.35">
      <c r="I431" s="67"/>
      <c r="L431" s="70"/>
    </row>
    <row r="432" spans="9:12" ht="15.75" customHeight="1" x14ac:dyDescent="0.35">
      <c r="I432" s="67"/>
      <c r="L432" s="70"/>
    </row>
    <row r="433" spans="9:12" ht="15.75" customHeight="1" x14ac:dyDescent="0.35">
      <c r="I433" s="67"/>
      <c r="L433" s="70"/>
    </row>
    <row r="434" spans="9:12" ht="15.75" customHeight="1" x14ac:dyDescent="0.35">
      <c r="I434" s="67"/>
      <c r="L434" s="70"/>
    </row>
    <row r="435" spans="9:12" ht="15.75" customHeight="1" x14ac:dyDescent="0.35">
      <c r="I435" s="67"/>
      <c r="L435" s="70"/>
    </row>
    <row r="436" spans="9:12" ht="15.75" customHeight="1" x14ac:dyDescent="0.35">
      <c r="I436" s="67"/>
      <c r="L436" s="70"/>
    </row>
    <row r="437" spans="9:12" ht="15.75" customHeight="1" x14ac:dyDescent="0.35">
      <c r="I437" s="67"/>
      <c r="L437" s="70"/>
    </row>
    <row r="438" spans="9:12" ht="15.75" customHeight="1" x14ac:dyDescent="0.35">
      <c r="I438" s="67"/>
      <c r="L438" s="70"/>
    </row>
    <row r="439" spans="9:12" ht="15.75" customHeight="1" x14ac:dyDescent="0.35">
      <c r="I439" s="67"/>
      <c r="L439" s="70"/>
    </row>
    <row r="440" spans="9:12" ht="15.75" customHeight="1" x14ac:dyDescent="0.35">
      <c r="I440" s="67"/>
      <c r="L440" s="70"/>
    </row>
    <row r="441" spans="9:12" ht="15.75" customHeight="1" x14ac:dyDescent="0.35">
      <c r="I441" s="67"/>
      <c r="L441" s="70"/>
    </row>
    <row r="442" spans="9:12" ht="15.75" customHeight="1" x14ac:dyDescent="0.35">
      <c r="I442" s="67"/>
      <c r="L442" s="70"/>
    </row>
    <row r="443" spans="9:12" ht="15.75" customHeight="1" x14ac:dyDescent="0.35">
      <c r="I443" s="67"/>
      <c r="L443" s="70"/>
    </row>
    <row r="444" spans="9:12" ht="15.75" customHeight="1" x14ac:dyDescent="0.35">
      <c r="I444" s="67"/>
      <c r="L444" s="70"/>
    </row>
    <row r="445" spans="9:12" ht="15.75" customHeight="1" x14ac:dyDescent="0.35">
      <c r="I445" s="67"/>
      <c r="L445" s="70"/>
    </row>
    <row r="446" spans="9:12" ht="15.75" customHeight="1" x14ac:dyDescent="0.35">
      <c r="I446" s="67"/>
      <c r="L446" s="70"/>
    </row>
    <row r="447" spans="9:12" ht="15.75" customHeight="1" x14ac:dyDescent="0.35">
      <c r="I447" s="67"/>
      <c r="L447" s="70"/>
    </row>
    <row r="448" spans="9:12" ht="15.75" customHeight="1" x14ac:dyDescent="0.35">
      <c r="I448" s="67"/>
      <c r="L448" s="70"/>
    </row>
    <row r="449" spans="9:12" ht="15.75" customHeight="1" x14ac:dyDescent="0.35">
      <c r="I449" s="67"/>
      <c r="L449" s="70"/>
    </row>
    <row r="450" spans="9:12" ht="15.75" customHeight="1" x14ac:dyDescent="0.35">
      <c r="I450" s="67"/>
      <c r="L450" s="70"/>
    </row>
    <row r="451" spans="9:12" ht="15.75" customHeight="1" x14ac:dyDescent="0.35">
      <c r="I451" s="67"/>
      <c r="L451" s="70"/>
    </row>
    <row r="452" spans="9:12" ht="15.75" customHeight="1" x14ac:dyDescent="0.35">
      <c r="I452" s="67"/>
      <c r="L452" s="70"/>
    </row>
    <row r="453" spans="9:12" ht="15.75" customHeight="1" x14ac:dyDescent="0.35">
      <c r="I453" s="67"/>
      <c r="L453" s="70"/>
    </row>
    <row r="454" spans="9:12" ht="15.75" customHeight="1" x14ac:dyDescent="0.35">
      <c r="I454" s="67"/>
      <c r="L454" s="70"/>
    </row>
    <row r="455" spans="9:12" ht="15.75" customHeight="1" x14ac:dyDescent="0.35">
      <c r="I455" s="67"/>
      <c r="L455" s="70"/>
    </row>
    <row r="456" spans="9:12" ht="15.75" customHeight="1" x14ac:dyDescent="0.35">
      <c r="I456" s="67"/>
      <c r="L456" s="70"/>
    </row>
    <row r="457" spans="9:12" ht="15.75" customHeight="1" x14ac:dyDescent="0.35">
      <c r="I457" s="67"/>
      <c r="L457" s="70"/>
    </row>
    <row r="458" spans="9:12" ht="15.75" customHeight="1" x14ac:dyDescent="0.35">
      <c r="I458" s="67"/>
      <c r="L458" s="70"/>
    </row>
    <row r="459" spans="9:12" ht="15.75" customHeight="1" x14ac:dyDescent="0.35">
      <c r="I459" s="67"/>
      <c r="L459" s="70"/>
    </row>
    <row r="460" spans="9:12" ht="15.75" customHeight="1" x14ac:dyDescent="0.35">
      <c r="I460" s="67"/>
      <c r="L460" s="70"/>
    </row>
    <row r="461" spans="9:12" ht="15.75" customHeight="1" x14ac:dyDescent="0.35">
      <c r="I461" s="67"/>
      <c r="L461" s="70"/>
    </row>
    <row r="462" spans="9:12" ht="15.75" customHeight="1" x14ac:dyDescent="0.35">
      <c r="I462" s="67"/>
      <c r="L462" s="70"/>
    </row>
    <row r="463" spans="9:12" ht="15.75" customHeight="1" x14ac:dyDescent="0.35">
      <c r="I463" s="67"/>
      <c r="L463" s="70"/>
    </row>
    <row r="464" spans="9:12" ht="15.75" customHeight="1" x14ac:dyDescent="0.35">
      <c r="I464" s="67"/>
      <c r="L464" s="70"/>
    </row>
    <row r="465" spans="9:12" ht="15.75" customHeight="1" x14ac:dyDescent="0.35">
      <c r="I465" s="67"/>
      <c r="L465" s="70"/>
    </row>
    <row r="466" spans="9:12" ht="15.75" customHeight="1" x14ac:dyDescent="0.35">
      <c r="I466" s="67"/>
      <c r="L466" s="70"/>
    </row>
    <row r="467" spans="9:12" ht="15.75" customHeight="1" x14ac:dyDescent="0.35">
      <c r="I467" s="67"/>
      <c r="L467" s="70"/>
    </row>
    <row r="468" spans="9:12" ht="15.75" customHeight="1" x14ac:dyDescent="0.35">
      <c r="I468" s="67"/>
      <c r="L468" s="70"/>
    </row>
    <row r="469" spans="9:12" ht="15.75" customHeight="1" x14ac:dyDescent="0.35">
      <c r="I469" s="67"/>
      <c r="L469" s="70"/>
    </row>
    <row r="470" spans="9:12" ht="15.75" customHeight="1" x14ac:dyDescent="0.35">
      <c r="I470" s="67"/>
      <c r="L470" s="70"/>
    </row>
    <row r="471" spans="9:12" ht="15.75" customHeight="1" x14ac:dyDescent="0.35">
      <c r="I471" s="67"/>
      <c r="L471" s="70"/>
    </row>
    <row r="472" spans="9:12" ht="15.75" customHeight="1" x14ac:dyDescent="0.35">
      <c r="I472" s="67"/>
      <c r="L472" s="70"/>
    </row>
    <row r="473" spans="9:12" ht="15.75" customHeight="1" x14ac:dyDescent="0.35">
      <c r="I473" s="67"/>
      <c r="L473" s="70"/>
    </row>
    <row r="474" spans="9:12" ht="15.75" customHeight="1" x14ac:dyDescent="0.35">
      <c r="I474" s="67"/>
      <c r="L474" s="70"/>
    </row>
    <row r="475" spans="9:12" ht="15.75" customHeight="1" x14ac:dyDescent="0.35">
      <c r="I475" s="67"/>
      <c r="L475" s="70"/>
    </row>
    <row r="476" spans="9:12" ht="15.75" customHeight="1" x14ac:dyDescent="0.35">
      <c r="I476" s="67"/>
      <c r="L476" s="70"/>
    </row>
    <row r="477" spans="9:12" ht="15.75" customHeight="1" x14ac:dyDescent="0.35">
      <c r="I477" s="67"/>
      <c r="L477" s="70"/>
    </row>
    <row r="478" spans="9:12" ht="15.75" customHeight="1" x14ac:dyDescent="0.35">
      <c r="I478" s="67"/>
      <c r="L478" s="70"/>
    </row>
    <row r="479" spans="9:12" ht="15.75" customHeight="1" x14ac:dyDescent="0.35">
      <c r="I479" s="67"/>
      <c r="L479" s="70"/>
    </row>
    <row r="480" spans="9:12" ht="15.75" customHeight="1" x14ac:dyDescent="0.35">
      <c r="I480" s="67"/>
      <c r="L480" s="70"/>
    </row>
    <row r="481" spans="9:12" ht="15.75" customHeight="1" x14ac:dyDescent="0.35">
      <c r="I481" s="67"/>
      <c r="L481" s="70"/>
    </row>
    <row r="482" spans="9:12" ht="15.75" customHeight="1" x14ac:dyDescent="0.35">
      <c r="I482" s="67"/>
      <c r="L482" s="70"/>
    </row>
    <row r="483" spans="9:12" ht="15.75" customHeight="1" x14ac:dyDescent="0.35">
      <c r="I483" s="67"/>
      <c r="L483" s="70"/>
    </row>
    <row r="484" spans="9:12" ht="15.75" customHeight="1" x14ac:dyDescent="0.35">
      <c r="I484" s="67"/>
      <c r="L484" s="70"/>
    </row>
    <row r="485" spans="9:12" ht="15.75" customHeight="1" x14ac:dyDescent="0.35">
      <c r="I485" s="67"/>
      <c r="L485" s="70"/>
    </row>
    <row r="486" spans="9:12" ht="15.75" customHeight="1" x14ac:dyDescent="0.35">
      <c r="I486" s="67"/>
      <c r="L486" s="70"/>
    </row>
    <row r="487" spans="9:12" ht="15.75" customHeight="1" x14ac:dyDescent="0.35">
      <c r="I487" s="67"/>
      <c r="L487" s="70"/>
    </row>
    <row r="488" spans="9:12" ht="15.75" customHeight="1" x14ac:dyDescent="0.35">
      <c r="I488" s="67"/>
      <c r="L488" s="70"/>
    </row>
    <row r="489" spans="9:12" ht="15.75" customHeight="1" x14ac:dyDescent="0.35">
      <c r="I489" s="67"/>
      <c r="L489" s="70"/>
    </row>
    <row r="490" spans="9:12" ht="15.75" customHeight="1" x14ac:dyDescent="0.35">
      <c r="I490" s="67"/>
      <c r="L490" s="70"/>
    </row>
    <row r="491" spans="9:12" ht="15.75" customHeight="1" x14ac:dyDescent="0.35">
      <c r="I491" s="67"/>
      <c r="L491" s="70"/>
    </row>
    <row r="492" spans="9:12" ht="15.75" customHeight="1" x14ac:dyDescent="0.35">
      <c r="I492" s="67"/>
      <c r="L492" s="70"/>
    </row>
    <row r="493" spans="9:12" ht="15.75" customHeight="1" x14ac:dyDescent="0.35">
      <c r="I493" s="67"/>
      <c r="L493" s="70"/>
    </row>
    <row r="494" spans="9:12" ht="15.75" customHeight="1" x14ac:dyDescent="0.35">
      <c r="I494" s="67"/>
      <c r="L494" s="70"/>
    </row>
    <row r="495" spans="9:12" ht="15.75" customHeight="1" x14ac:dyDescent="0.35">
      <c r="I495" s="67"/>
      <c r="L495" s="70"/>
    </row>
    <row r="496" spans="9:12" ht="15.75" customHeight="1" x14ac:dyDescent="0.35">
      <c r="I496" s="67"/>
      <c r="L496" s="70"/>
    </row>
    <row r="497" spans="9:12" ht="15.75" customHeight="1" x14ac:dyDescent="0.35">
      <c r="I497" s="67"/>
      <c r="L497" s="70"/>
    </row>
    <row r="498" spans="9:12" ht="15.75" customHeight="1" x14ac:dyDescent="0.35">
      <c r="I498" s="67"/>
      <c r="L498" s="70"/>
    </row>
    <row r="499" spans="9:12" ht="15.75" customHeight="1" x14ac:dyDescent="0.35">
      <c r="I499" s="67"/>
      <c r="L499" s="70"/>
    </row>
    <row r="500" spans="9:12" ht="15.75" customHeight="1" x14ac:dyDescent="0.35">
      <c r="I500" s="67"/>
      <c r="L500" s="70"/>
    </row>
    <row r="501" spans="9:12" ht="15.75" customHeight="1" x14ac:dyDescent="0.35">
      <c r="I501" s="67"/>
      <c r="L501" s="70"/>
    </row>
    <row r="502" spans="9:12" ht="15.75" customHeight="1" x14ac:dyDescent="0.35">
      <c r="I502" s="67"/>
      <c r="L502" s="70"/>
    </row>
    <row r="503" spans="9:12" ht="15.75" customHeight="1" x14ac:dyDescent="0.35">
      <c r="I503" s="67"/>
      <c r="L503" s="70"/>
    </row>
    <row r="504" spans="9:12" ht="15.75" customHeight="1" x14ac:dyDescent="0.35">
      <c r="I504" s="67"/>
      <c r="L504" s="70"/>
    </row>
    <row r="505" spans="9:12" ht="15.75" customHeight="1" x14ac:dyDescent="0.35">
      <c r="I505" s="67"/>
      <c r="L505" s="70"/>
    </row>
    <row r="506" spans="9:12" ht="15.75" customHeight="1" x14ac:dyDescent="0.35">
      <c r="I506" s="67"/>
      <c r="L506" s="70"/>
    </row>
    <row r="507" spans="9:12" ht="15.75" customHeight="1" x14ac:dyDescent="0.35">
      <c r="I507" s="67"/>
      <c r="L507" s="70"/>
    </row>
    <row r="508" spans="9:12" ht="15.75" customHeight="1" x14ac:dyDescent="0.35">
      <c r="I508" s="67"/>
      <c r="L508" s="70"/>
    </row>
    <row r="509" spans="9:12" ht="15.75" customHeight="1" x14ac:dyDescent="0.35">
      <c r="I509" s="67"/>
      <c r="L509" s="70"/>
    </row>
    <row r="510" spans="9:12" ht="15.75" customHeight="1" x14ac:dyDescent="0.35">
      <c r="I510" s="67"/>
      <c r="L510" s="70"/>
    </row>
    <row r="511" spans="9:12" ht="15.75" customHeight="1" x14ac:dyDescent="0.35">
      <c r="I511" s="67"/>
      <c r="L511" s="70"/>
    </row>
    <row r="512" spans="9:12" ht="15.75" customHeight="1" x14ac:dyDescent="0.35">
      <c r="I512" s="67"/>
      <c r="L512" s="70"/>
    </row>
    <row r="513" spans="9:12" ht="15.75" customHeight="1" x14ac:dyDescent="0.35">
      <c r="I513" s="67"/>
      <c r="L513" s="70"/>
    </row>
    <row r="514" spans="9:12" ht="15.75" customHeight="1" x14ac:dyDescent="0.35">
      <c r="I514" s="67"/>
      <c r="L514" s="70"/>
    </row>
    <row r="515" spans="9:12" ht="15.75" customHeight="1" x14ac:dyDescent="0.35">
      <c r="I515" s="67"/>
      <c r="L515" s="70"/>
    </row>
    <row r="516" spans="9:12" ht="15.75" customHeight="1" x14ac:dyDescent="0.35">
      <c r="I516" s="67"/>
      <c r="L516" s="70"/>
    </row>
    <row r="517" spans="9:12" ht="15.75" customHeight="1" x14ac:dyDescent="0.35">
      <c r="I517" s="67"/>
      <c r="L517" s="70"/>
    </row>
    <row r="518" spans="9:12" ht="15.75" customHeight="1" x14ac:dyDescent="0.35">
      <c r="I518" s="67"/>
      <c r="L518" s="70"/>
    </row>
    <row r="519" spans="9:12" ht="15.75" customHeight="1" x14ac:dyDescent="0.35">
      <c r="I519" s="67"/>
      <c r="L519" s="70"/>
    </row>
    <row r="520" spans="9:12" ht="15.75" customHeight="1" x14ac:dyDescent="0.35">
      <c r="I520" s="67"/>
      <c r="L520" s="70"/>
    </row>
    <row r="521" spans="9:12" ht="15.75" customHeight="1" x14ac:dyDescent="0.35">
      <c r="I521" s="67"/>
      <c r="L521" s="70"/>
    </row>
    <row r="522" spans="9:12" ht="15.75" customHeight="1" x14ac:dyDescent="0.35">
      <c r="I522" s="67"/>
      <c r="L522" s="70"/>
    </row>
    <row r="523" spans="9:12" ht="15.75" customHeight="1" x14ac:dyDescent="0.35">
      <c r="I523" s="67"/>
      <c r="L523" s="70"/>
    </row>
    <row r="524" spans="9:12" ht="15.75" customHeight="1" x14ac:dyDescent="0.35">
      <c r="I524" s="67"/>
      <c r="L524" s="70"/>
    </row>
    <row r="525" spans="9:12" ht="15.75" customHeight="1" x14ac:dyDescent="0.35">
      <c r="I525" s="67"/>
      <c r="L525" s="70"/>
    </row>
    <row r="526" spans="9:12" ht="15.75" customHeight="1" x14ac:dyDescent="0.35">
      <c r="I526" s="67"/>
      <c r="L526" s="70"/>
    </row>
    <row r="527" spans="9:12" ht="15.75" customHeight="1" x14ac:dyDescent="0.35">
      <c r="I527" s="67"/>
      <c r="L527" s="70"/>
    </row>
    <row r="528" spans="9:12" ht="15.75" customHeight="1" x14ac:dyDescent="0.35">
      <c r="I528" s="67"/>
      <c r="L528" s="70"/>
    </row>
    <row r="529" spans="9:12" ht="15.75" customHeight="1" x14ac:dyDescent="0.35">
      <c r="I529" s="67"/>
      <c r="L529" s="70"/>
    </row>
    <row r="530" spans="9:12" ht="15.75" customHeight="1" x14ac:dyDescent="0.35">
      <c r="I530" s="67"/>
      <c r="L530" s="70"/>
    </row>
    <row r="531" spans="9:12" ht="15.75" customHeight="1" x14ac:dyDescent="0.35">
      <c r="I531" s="67"/>
      <c r="L531" s="70"/>
    </row>
    <row r="532" spans="9:12" ht="15.75" customHeight="1" x14ac:dyDescent="0.35">
      <c r="I532" s="67"/>
      <c r="L532" s="70"/>
    </row>
    <row r="533" spans="9:12" ht="15.75" customHeight="1" x14ac:dyDescent="0.35">
      <c r="I533" s="67"/>
      <c r="L533" s="70"/>
    </row>
    <row r="534" spans="9:12" ht="15.75" customHeight="1" x14ac:dyDescent="0.35">
      <c r="I534" s="67"/>
      <c r="L534" s="70"/>
    </row>
    <row r="535" spans="9:12" ht="15.75" customHeight="1" x14ac:dyDescent="0.35">
      <c r="I535" s="67"/>
      <c r="L535" s="70"/>
    </row>
    <row r="536" spans="9:12" ht="15.75" customHeight="1" x14ac:dyDescent="0.35">
      <c r="I536" s="67"/>
      <c r="L536" s="70"/>
    </row>
    <row r="537" spans="9:12" ht="15.75" customHeight="1" x14ac:dyDescent="0.35">
      <c r="I537" s="67"/>
      <c r="L537" s="70"/>
    </row>
    <row r="538" spans="9:12" ht="15.75" customHeight="1" x14ac:dyDescent="0.35">
      <c r="I538" s="67"/>
      <c r="L538" s="70"/>
    </row>
    <row r="539" spans="9:12" ht="15.75" customHeight="1" x14ac:dyDescent="0.35">
      <c r="I539" s="67"/>
      <c r="L539" s="70"/>
    </row>
    <row r="540" spans="9:12" ht="15.75" customHeight="1" x14ac:dyDescent="0.35">
      <c r="I540" s="67"/>
      <c r="L540" s="70"/>
    </row>
    <row r="541" spans="9:12" ht="15.75" customHeight="1" x14ac:dyDescent="0.35">
      <c r="I541" s="67"/>
      <c r="L541" s="70"/>
    </row>
    <row r="542" spans="9:12" ht="15.75" customHeight="1" x14ac:dyDescent="0.35">
      <c r="I542" s="67"/>
      <c r="L542" s="70"/>
    </row>
    <row r="543" spans="9:12" ht="15.75" customHeight="1" x14ac:dyDescent="0.35">
      <c r="I543" s="67"/>
      <c r="L543" s="70"/>
    </row>
    <row r="544" spans="9:12" ht="15.75" customHeight="1" x14ac:dyDescent="0.35">
      <c r="I544" s="67"/>
      <c r="L544" s="70"/>
    </row>
    <row r="545" spans="9:12" ht="15.75" customHeight="1" x14ac:dyDescent="0.35">
      <c r="I545" s="67"/>
      <c r="L545" s="70"/>
    </row>
    <row r="546" spans="9:12" ht="15.75" customHeight="1" x14ac:dyDescent="0.35">
      <c r="I546" s="67"/>
      <c r="L546" s="70"/>
    </row>
    <row r="547" spans="9:12" ht="15.75" customHeight="1" x14ac:dyDescent="0.35">
      <c r="I547" s="67"/>
      <c r="L547" s="70"/>
    </row>
    <row r="548" spans="9:12" ht="15.75" customHeight="1" x14ac:dyDescent="0.35">
      <c r="I548" s="67"/>
      <c r="L548" s="70"/>
    </row>
    <row r="549" spans="9:12" ht="15.75" customHeight="1" x14ac:dyDescent="0.35">
      <c r="I549" s="67"/>
      <c r="L549" s="70"/>
    </row>
    <row r="550" spans="9:12" ht="15.75" customHeight="1" x14ac:dyDescent="0.35">
      <c r="I550" s="67"/>
      <c r="L550" s="70"/>
    </row>
    <row r="551" spans="9:12" ht="15.75" customHeight="1" x14ac:dyDescent="0.35">
      <c r="I551" s="67"/>
      <c r="L551" s="70"/>
    </row>
    <row r="552" spans="9:12" ht="15.75" customHeight="1" x14ac:dyDescent="0.35">
      <c r="I552" s="67"/>
      <c r="L552" s="70"/>
    </row>
    <row r="553" spans="9:12" ht="15.75" customHeight="1" x14ac:dyDescent="0.35">
      <c r="I553" s="67"/>
      <c r="L553" s="70"/>
    </row>
    <row r="554" spans="9:12" ht="15.75" customHeight="1" x14ac:dyDescent="0.35">
      <c r="I554" s="67"/>
      <c r="L554" s="70"/>
    </row>
    <row r="555" spans="9:12" ht="15.75" customHeight="1" x14ac:dyDescent="0.35">
      <c r="I555" s="67"/>
      <c r="L555" s="70"/>
    </row>
    <row r="556" spans="9:12" ht="15.75" customHeight="1" x14ac:dyDescent="0.35">
      <c r="I556" s="67"/>
      <c r="L556" s="70"/>
    </row>
    <row r="557" spans="9:12" ht="15.75" customHeight="1" x14ac:dyDescent="0.35">
      <c r="I557" s="67"/>
      <c r="L557" s="70"/>
    </row>
    <row r="558" spans="9:12" ht="15.75" customHeight="1" x14ac:dyDescent="0.35">
      <c r="I558" s="67"/>
      <c r="L558" s="70"/>
    </row>
    <row r="559" spans="9:12" ht="15.75" customHeight="1" x14ac:dyDescent="0.35">
      <c r="I559" s="67"/>
      <c r="L559" s="70"/>
    </row>
    <row r="560" spans="9:12" ht="15.75" customHeight="1" x14ac:dyDescent="0.35">
      <c r="I560" s="67"/>
      <c r="L560" s="70"/>
    </row>
    <row r="561" spans="9:12" ht="15.75" customHeight="1" x14ac:dyDescent="0.35">
      <c r="I561" s="67"/>
      <c r="L561" s="70"/>
    </row>
    <row r="562" spans="9:12" ht="15.75" customHeight="1" x14ac:dyDescent="0.35">
      <c r="I562" s="67"/>
      <c r="L562" s="70"/>
    </row>
    <row r="563" spans="9:12" ht="15.75" customHeight="1" x14ac:dyDescent="0.35">
      <c r="I563" s="67"/>
      <c r="L563" s="70"/>
    </row>
    <row r="564" spans="9:12" ht="15.75" customHeight="1" x14ac:dyDescent="0.35">
      <c r="I564" s="67"/>
      <c r="L564" s="70"/>
    </row>
    <row r="565" spans="9:12" ht="15.75" customHeight="1" x14ac:dyDescent="0.35">
      <c r="I565" s="67"/>
      <c r="L565" s="70"/>
    </row>
    <row r="566" spans="9:12" ht="15.75" customHeight="1" x14ac:dyDescent="0.35">
      <c r="I566" s="67"/>
      <c r="L566" s="70"/>
    </row>
    <row r="567" spans="9:12" ht="15.75" customHeight="1" x14ac:dyDescent="0.35">
      <c r="I567" s="67"/>
      <c r="L567" s="70"/>
    </row>
    <row r="568" spans="9:12" ht="15.75" customHeight="1" x14ac:dyDescent="0.35">
      <c r="I568" s="67"/>
      <c r="L568" s="70"/>
    </row>
    <row r="569" spans="9:12" ht="15.75" customHeight="1" x14ac:dyDescent="0.35">
      <c r="I569" s="67"/>
      <c r="L569" s="70"/>
    </row>
    <row r="570" spans="9:12" ht="15.75" customHeight="1" x14ac:dyDescent="0.35">
      <c r="I570" s="67"/>
      <c r="L570" s="70"/>
    </row>
    <row r="571" spans="9:12" ht="15.75" customHeight="1" x14ac:dyDescent="0.35">
      <c r="I571" s="67"/>
      <c r="L571" s="70"/>
    </row>
    <row r="572" spans="9:12" ht="15.75" customHeight="1" x14ac:dyDescent="0.35">
      <c r="I572" s="67"/>
      <c r="L572" s="70"/>
    </row>
    <row r="573" spans="9:12" ht="15.75" customHeight="1" x14ac:dyDescent="0.35">
      <c r="I573" s="67"/>
      <c r="L573" s="70"/>
    </row>
    <row r="574" spans="9:12" ht="15.75" customHeight="1" x14ac:dyDescent="0.35">
      <c r="I574" s="67"/>
      <c r="L574" s="70"/>
    </row>
    <row r="575" spans="9:12" ht="15.75" customHeight="1" x14ac:dyDescent="0.35">
      <c r="I575" s="67"/>
      <c r="L575" s="70"/>
    </row>
    <row r="576" spans="9:12" ht="15.75" customHeight="1" x14ac:dyDescent="0.35">
      <c r="I576" s="67"/>
      <c r="L576" s="70"/>
    </row>
    <row r="577" spans="9:12" ht="15.75" customHeight="1" x14ac:dyDescent="0.35">
      <c r="I577" s="67"/>
      <c r="L577" s="70"/>
    </row>
    <row r="578" spans="9:12" ht="15.75" customHeight="1" x14ac:dyDescent="0.35">
      <c r="I578" s="67"/>
      <c r="L578" s="70"/>
    </row>
    <row r="579" spans="9:12" ht="15.75" customHeight="1" x14ac:dyDescent="0.35">
      <c r="I579" s="67"/>
      <c r="L579" s="70"/>
    </row>
    <row r="580" spans="9:12" ht="15.75" customHeight="1" x14ac:dyDescent="0.35">
      <c r="I580" s="67"/>
      <c r="L580" s="70"/>
    </row>
    <row r="581" spans="9:12" ht="15.75" customHeight="1" x14ac:dyDescent="0.35">
      <c r="I581" s="67"/>
      <c r="L581" s="70"/>
    </row>
    <row r="582" spans="9:12" ht="15.75" customHeight="1" x14ac:dyDescent="0.35">
      <c r="I582" s="67"/>
      <c r="L582" s="70"/>
    </row>
    <row r="583" spans="9:12" ht="15.75" customHeight="1" x14ac:dyDescent="0.35">
      <c r="I583" s="67"/>
      <c r="L583" s="70"/>
    </row>
    <row r="584" spans="9:12" ht="15.75" customHeight="1" x14ac:dyDescent="0.35">
      <c r="I584" s="67"/>
      <c r="L584" s="70"/>
    </row>
    <row r="585" spans="9:12" ht="15.75" customHeight="1" x14ac:dyDescent="0.35">
      <c r="I585" s="67"/>
      <c r="L585" s="70"/>
    </row>
    <row r="586" spans="9:12" ht="15.75" customHeight="1" x14ac:dyDescent="0.35">
      <c r="I586" s="67"/>
      <c r="L586" s="70"/>
    </row>
    <row r="587" spans="9:12" ht="15.75" customHeight="1" x14ac:dyDescent="0.35">
      <c r="I587" s="67"/>
      <c r="L587" s="70"/>
    </row>
    <row r="588" spans="9:12" ht="15.75" customHeight="1" x14ac:dyDescent="0.35">
      <c r="I588" s="67"/>
      <c r="L588" s="70"/>
    </row>
    <row r="589" spans="9:12" ht="15.75" customHeight="1" x14ac:dyDescent="0.35">
      <c r="I589" s="67"/>
      <c r="L589" s="70"/>
    </row>
    <row r="590" spans="9:12" ht="15.75" customHeight="1" x14ac:dyDescent="0.35">
      <c r="I590" s="67"/>
      <c r="L590" s="70"/>
    </row>
    <row r="591" spans="9:12" ht="15.75" customHeight="1" x14ac:dyDescent="0.35">
      <c r="I591" s="67"/>
      <c r="L591" s="70"/>
    </row>
    <row r="592" spans="9:12" ht="15.75" customHeight="1" x14ac:dyDescent="0.35">
      <c r="I592" s="67"/>
      <c r="L592" s="70"/>
    </row>
    <row r="593" spans="9:12" ht="15.75" customHeight="1" x14ac:dyDescent="0.35">
      <c r="I593" s="67"/>
      <c r="L593" s="70"/>
    </row>
    <row r="594" spans="9:12" ht="15.75" customHeight="1" x14ac:dyDescent="0.35">
      <c r="I594" s="67"/>
      <c r="L594" s="70"/>
    </row>
    <row r="595" spans="9:12" ht="15.75" customHeight="1" x14ac:dyDescent="0.35">
      <c r="I595" s="67"/>
      <c r="L595" s="70"/>
    </row>
    <row r="596" spans="9:12" ht="15.75" customHeight="1" x14ac:dyDescent="0.35">
      <c r="I596" s="67"/>
      <c r="L596" s="70"/>
    </row>
    <row r="597" spans="9:12" ht="15.75" customHeight="1" x14ac:dyDescent="0.35">
      <c r="I597" s="67"/>
      <c r="L597" s="70"/>
    </row>
    <row r="598" spans="9:12" ht="15.75" customHeight="1" x14ac:dyDescent="0.35">
      <c r="I598" s="67"/>
      <c r="L598" s="70"/>
    </row>
    <row r="599" spans="9:12" ht="15.75" customHeight="1" x14ac:dyDescent="0.35">
      <c r="I599" s="67"/>
      <c r="L599" s="70"/>
    </row>
    <row r="600" spans="9:12" ht="15.75" customHeight="1" x14ac:dyDescent="0.35">
      <c r="I600" s="67"/>
      <c r="L600" s="70"/>
    </row>
    <row r="601" spans="9:12" ht="15.75" customHeight="1" x14ac:dyDescent="0.35">
      <c r="I601" s="67"/>
      <c r="L601" s="70"/>
    </row>
    <row r="602" spans="9:12" ht="15.75" customHeight="1" x14ac:dyDescent="0.35">
      <c r="I602" s="67"/>
      <c r="L602" s="70"/>
    </row>
    <row r="603" spans="9:12" ht="15.75" customHeight="1" x14ac:dyDescent="0.35">
      <c r="I603" s="67"/>
      <c r="L603" s="70"/>
    </row>
    <row r="604" spans="9:12" ht="15.75" customHeight="1" x14ac:dyDescent="0.35">
      <c r="I604" s="67"/>
      <c r="L604" s="70"/>
    </row>
    <row r="605" spans="9:12" ht="15.75" customHeight="1" x14ac:dyDescent="0.35">
      <c r="I605" s="67"/>
      <c r="L605" s="70"/>
    </row>
    <row r="606" spans="9:12" ht="15.75" customHeight="1" x14ac:dyDescent="0.35">
      <c r="I606" s="67"/>
      <c r="L606" s="70"/>
    </row>
    <row r="607" spans="9:12" ht="15.75" customHeight="1" x14ac:dyDescent="0.35">
      <c r="I607" s="67"/>
      <c r="L607" s="70"/>
    </row>
    <row r="608" spans="9:12" ht="15.75" customHeight="1" x14ac:dyDescent="0.35">
      <c r="I608" s="67"/>
      <c r="L608" s="70"/>
    </row>
    <row r="609" spans="9:12" ht="15.75" customHeight="1" x14ac:dyDescent="0.35">
      <c r="I609" s="67"/>
      <c r="L609" s="70"/>
    </row>
    <row r="610" spans="9:12" ht="15.75" customHeight="1" x14ac:dyDescent="0.35">
      <c r="I610" s="67"/>
      <c r="L610" s="70"/>
    </row>
    <row r="611" spans="9:12" ht="15.75" customHeight="1" x14ac:dyDescent="0.35">
      <c r="I611" s="67"/>
      <c r="L611" s="70"/>
    </row>
    <row r="612" spans="9:12" ht="15.75" customHeight="1" x14ac:dyDescent="0.35">
      <c r="I612" s="67"/>
      <c r="L612" s="70"/>
    </row>
    <row r="613" spans="9:12" ht="15.75" customHeight="1" x14ac:dyDescent="0.35">
      <c r="I613" s="67"/>
      <c r="L613" s="70"/>
    </row>
    <row r="614" spans="9:12" ht="15.75" customHeight="1" x14ac:dyDescent="0.35">
      <c r="I614" s="67"/>
      <c r="L614" s="70"/>
    </row>
    <row r="615" spans="9:12" ht="15.75" customHeight="1" x14ac:dyDescent="0.35">
      <c r="I615" s="67"/>
      <c r="L615" s="70"/>
    </row>
    <row r="616" spans="9:12" ht="15.75" customHeight="1" x14ac:dyDescent="0.35">
      <c r="I616" s="67"/>
      <c r="L616" s="70"/>
    </row>
    <row r="617" spans="9:12" ht="15.75" customHeight="1" x14ac:dyDescent="0.35">
      <c r="I617" s="67"/>
      <c r="L617" s="70"/>
    </row>
    <row r="618" spans="9:12" ht="15.75" customHeight="1" x14ac:dyDescent="0.35">
      <c r="I618" s="67"/>
      <c r="L618" s="70"/>
    </row>
    <row r="619" spans="9:12" ht="15.75" customHeight="1" x14ac:dyDescent="0.35">
      <c r="I619" s="67"/>
      <c r="L619" s="70"/>
    </row>
    <row r="620" spans="9:12" ht="15.75" customHeight="1" x14ac:dyDescent="0.35">
      <c r="I620" s="67"/>
      <c r="L620" s="70"/>
    </row>
    <row r="621" spans="9:12" ht="15.75" customHeight="1" x14ac:dyDescent="0.35">
      <c r="I621" s="67"/>
      <c r="L621" s="70"/>
    </row>
    <row r="622" spans="9:12" ht="15.75" customHeight="1" x14ac:dyDescent="0.35">
      <c r="I622" s="67"/>
      <c r="L622" s="70"/>
    </row>
    <row r="623" spans="9:12" ht="15.75" customHeight="1" x14ac:dyDescent="0.35">
      <c r="I623" s="67"/>
      <c r="L623" s="70"/>
    </row>
    <row r="624" spans="9:12" ht="15.75" customHeight="1" x14ac:dyDescent="0.35">
      <c r="I624" s="67"/>
      <c r="L624" s="70"/>
    </row>
    <row r="625" spans="9:12" ht="15.75" customHeight="1" x14ac:dyDescent="0.35">
      <c r="I625" s="67"/>
      <c r="L625" s="70"/>
    </row>
    <row r="626" spans="9:12" ht="15.75" customHeight="1" x14ac:dyDescent="0.35">
      <c r="I626" s="67"/>
      <c r="L626" s="70"/>
    </row>
    <row r="627" spans="9:12" ht="15.75" customHeight="1" x14ac:dyDescent="0.35">
      <c r="I627" s="67"/>
      <c r="L627" s="70"/>
    </row>
    <row r="628" spans="9:12" ht="15.75" customHeight="1" x14ac:dyDescent="0.35">
      <c r="I628" s="67"/>
      <c r="L628" s="70"/>
    </row>
    <row r="629" spans="9:12" ht="15.75" customHeight="1" x14ac:dyDescent="0.35">
      <c r="I629" s="67"/>
      <c r="L629" s="70"/>
    </row>
    <row r="630" spans="9:12" ht="15.75" customHeight="1" x14ac:dyDescent="0.35">
      <c r="I630" s="67"/>
      <c r="L630" s="70"/>
    </row>
    <row r="631" spans="9:12" ht="15.75" customHeight="1" x14ac:dyDescent="0.35">
      <c r="I631" s="67"/>
      <c r="L631" s="70"/>
    </row>
    <row r="632" spans="9:12" ht="15.75" customHeight="1" x14ac:dyDescent="0.35">
      <c r="I632" s="67"/>
      <c r="L632" s="70"/>
    </row>
    <row r="633" spans="9:12" ht="15.75" customHeight="1" x14ac:dyDescent="0.35">
      <c r="I633" s="67"/>
      <c r="L633" s="70"/>
    </row>
    <row r="634" spans="9:12" ht="15.75" customHeight="1" x14ac:dyDescent="0.35">
      <c r="I634" s="67"/>
      <c r="L634" s="70"/>
    </row>
    <row r="635" spans="9:12" ht="15.75" customHeight="1" x14ac:dyDescent="0.35">
      <c r="I635" s="67"/>
      <c r="L635" s="70"/>
    </row>
    <row r="636" spans="9:12" ht="15.75" customHeight="1" x14ac:dyDescent="0.35">
      <c r="I636" s="67"/>
      <c r="L636" s="70"/>
    </row>
    <row r="637" spans="9:12" ht="15.75" customHeight="1" x14ac:dyDescent="0.35">
      <c r="I637" s="67"/>
      <c r="L637" s="70"/>
    </row>
    <row r="638" spans="9:12" ht="15.75" customHeight="1" x14ac:dyDescent="0.35">
      <c r="I638" s="67"/>
      <c r="L638" s="70"/>
    </row>
    <row r="639" spans="9:12" ht="15.75" customHeight="1" x14ac:dyDescent="0.35">
      <c r="I639" s="67"/>
      <c r="L639" s="70"/>
    </row>
    <row r="640" spans="9:12" ht="15.75" customHeight="1" x14ac:dyDescent="0.35">
      <c r="I640" s="67"/>
      <c r="L640" s="70"/>
    </row>
    <row r="641" spans="9:12" ht="15.75" customHeight="1" x14ac:dyDescent="0.35">
      <c r="I641" s="67"/>
      <c r="L641" s="70"/>
    </row>
    <row r="642" spans="9:12" ht="15.75" customHeight="1" x14ac:dyDescent="0.35">
      <c r="I642" s="67"/>
      <c r="L642" s="70"/>
    </row>
    <row r="643" spans="9:12" ht="15.75" customHeight="1" x14ac:dyDescent="0.35">
      <c r="I643" s="67"/>
      <c r="L643" s="70"/>
    </row>
    <row r="644" spans="9:12" ht="15.75" customHeight="1" x14ac:dyDescent="0.35">
      <c r="I644" s="67"/>
      <c r="L644" s="70"/>
    </row>
    <row r="645" spans="9:12" ht="15.75" customHeight="1" x14ac:dyDescent="0.35">
      <c r="I645" s="67"/>
      <c r="L645" s="70"/>
    </row>
    <row r="646" spans="9:12" ht="15.75" customHeight="1" x14ac:dyDescent="0.35">
      <c r="I646" s="67"/>
      <c r="L646" s="70"/>
    </row>
    <row r="647" spans="9:12" ht="15.75" customHeight="1" x14ac:dyDescent="0.35">
      <c r="I647" s="67"/>
      <c r="L647" s="70"/>
    </row>
    <row r="648" spans="9:12" ht="15.75" customHeight="1" x14ac:dyDescent="0.35">
      <c r="I648" s="67"/>
      <c r="L648" s="70"/>
    </row>
    <row r="649" spans="9:12" ht="15.75" customHeight="1" x14ac:dyDescent="0.35">
      <c r="I649" s="67"/>
      <c r="L649" s="70"/>
    </row>
    <row r="650" spans="9:12" ht="15.75" customHeight="1" x14ac:dyDescent="0.35">
      <c r="I650" s="67"/>
      <c r="L650" s="70"/>
    </row>
    <row r="651" spans="9:12" ht="15.75" customHeight="1" x14ac:dyDescent="0.35">
      <c r="I651" s="67"/>
      <c r="L651" s="70"/>
    </row>
    <row r="652" spans="9:12" ht="15.75" customHeight="1" x14ac:dyDescent="0.35">
      <c r="I652" s="67"/>
      <c r="L652" s="70"/>
    </row>
    <row r="653" spans="9:12" ht="15.75" customHeight="1" x14ac:dyDescent="0.35">
      <c r="I653" s="67"/>
      <c r="L653" s="70"/>
    </row>
    <row r="654" spans="9:12" ht="15.75" customHeight="1" x14ac:dyDescent="0.35">
      <c r="I654" s="67"/>
      <c r="L654" s="70"/>
    </row>
    <row r="655" spans="9:12" ht="15.75" customHeight="1" x14ac:dyDescent="0.35">
      <c r="I655" s="67"/>
      <c r="L655" s="70"/>
    </row>
    <row r="656" spans="9:12" ht="15.75" customHeight="1" x14ac:dyDescent="0.35">
      <c r="I656" s="67"/>
      <c r="L656" s="70"/>
    </row>
    <row r="657" spans="9:12" ht="15.75" customHeight="1" x14ac:dyDescent="0.35">
      <c r="I657" s="67"/>
      <c r="L657" s="70"/>
    </row>
    <row r="658" spans="9:12" ht="15.75" customHeight="1" x14ac:dyDescent="0.35">
      <c r="I658" s="67"/>
      <c r="L658" s="70"/>
    </row>
    <row r="659" spans="9:12" ht="15.75" customHeight="1" x14ac:dyDescent="0.35">
      <c r="I659" s="67"/>
      <c r="L659" s="70"/>
    </row>
    <row r="660" spans="9:12" ht="15.75" customHeight="1" x14ac:dyDescent="0.35">
      <c r="I660" s="67"/>
      <c r="L660" s="70"/>
    </row>
    <row r="661" spans="9:12" ht="15.75" customHeight="1" x14ac:dyDescent="0.35">
      <c r="I661" s="67"/>
      <c r="L661" s="70"/>
    </row>
    <row r="662" spans="9:12" ht="15.75" customHeight="1" x14ac:dyDescent="0.35">
      <c r="I662" s="67"/>
      <c r="L662" s="70"/>
    </row>
    <row r="663" spans="9:12" ht="15.75" customHeight="1" x14ac:dyDescent="0.35">
      <c r="I663" s="67"/>
      <c r="L663" s="70"/>
    </row>
    <row r="664" spans="9:12" ht="15.75" customHeight="1" x14ac:dyDescent="0.35">
      <c r="I664" s="67"/>
      <c r="L664" s="70"/>
    </row>
    <row r="665" spans="9:12" ht="15.75" customHeight="1" x14ac:dyDescent="0.35">
      <c r="I665" s="67"/>
      <c r="L665" s="70"/>
    </row>
    <row r="666" spans="9:12" ht="15.75" customHeight="1" x14ac:dyDescent="0.35">
      <c r="I666" s="67"/>
      <c r="L666" s="70"/>
    </row>
    <row r="667" spans="9:12" ht="15.75" customHeight="1" x14ac:dyDescent="0.35">
      <c r="I667" s="67"/>
      <c r="L667" s="70"/>
    </row>
    <row r="668" spans="9:12" ht="15.75" customHeight="1" x14ac:dyDescent="0.35">
      <c r="I668" s="67"/>
      <c r="L668" s="70"/>
    </row>
    <row r="669" spans="9:12" ht="15.75" customHeight="1" x14ac:dyDescent="0.35">
      <c r="I669" s="67"/>
      <c r="L669" s="70"/>
    </row>
    <row r="670" spans="9:12" ht="15.75" customHeight="1" x14ac:dyDescent="0.35">
      <c r="I670" s="67"/>
      <c r="L670" s="70"/>
    </row>
    <row r="671" spans="9:12" ht="15.75" customHeight="1" x14ac:dyDescent="0.35">
      <c r="I671" s="67"/>
      <c r="L671" s="70"/>
    </row>
    <row r="672" spans="9:12" ht="15.75" customHeight="1" x14ac:dyDescent="0.35">
      <c r="I672" s="67"/>
      <c r="L672" s="70"/>
    </row>
    <row r="673" spans="9:12" ht="15.75" customHeight="1" x14ac:dyDescent="0.35">
      <c r="I673" s="67"/>
      <c r="L673" s="70"/>
    </row>
    <row r="674" spans="9:12" ht="15.75" customHeight="1" x14ac:dyDescent="0.35">
      <c r="I674" s="67"/>
      <c r="L674" s="70"/>
    </row>
    <row r="675" spans="9:12" ht="15.75" customHeight="1" x14ac:dyDescent="0.35">
      <c r="I675" s="67"/>
      <c r="L675" s="70"/>
    </row>
    <row r="676" spans="9:12" ht="15.75" customHeight="1" x14ac:dyDescent="0.35">
      <c r="I676" s="67"/>
      <c r="L676" s="70"/>
    </row>
    <row r="677" spans="9:12" ht="15.75" customHeight="1" x14ac:dyDescent="0.35">
      <c r="I677" s="67"/>
      <c r="L677" s="70"/>
    </row>
    <row r="678" spans="9:12" ht="15.75" customHeight="1" x14ac:dyDescent="0.35">
      <c r="I678" s="67"/>
      <c r="L678" s="70"/>
    </row>
    <row r="679" spans="9:12" ht="15.75" customHeight="1" x14ac:dyDescent="0.35">
      <c r="I679" s="67"/>
      <c r="L679" s="70"/>
    </row>
    <row r="680" spans="9:12" ht="15.75" customHeight="1" x14ac:dyDescent="0.35">
      <c r="I680" s="67"/>
      <c r="L680" s="70"/>
    </row>
    <row r="681" spans="9:12" ht="15.75" customHeight="1" x14ac:dyDescent="0.35">
      <c r="I681" s="67"/>
      <c r="L681" s="70"/>
    </row>
    <row r="682" spans="9:12" ht="15.75" customHeight="1" x14ac:dyDescent="0.35">
      <c r="I682" s="67"/>
      <c r="L682" s="70"/>
    </row>
    <row r="683" spans="9:12" ht="15.75" customHeight="1" x14ac:dyDescent="0.35">
      <c r="I683" s="67"/>
      <c r="L683" s="70"/>
    </row>
    <row r="684" spans="9:12" ht="15.75" customHeight="1" x14ac:dyDescent="0.35">
      <c r="I684" s="67"/>
      <c r="L684" s="70"/>
    </row>
    <row r="685" spans="9:12" ht="15.75" customHeight="1" x14ac:dyDescent="0.35">
      <c r="I685" s="67"/>
      <c r="L685" s="70"/>
    </row>
    <row r="686" spans="9:12" ht="15.75" customHeight="1" x14ac:dyDescent="0.35">
      <c r="I686" s="67"/>
      <c r="L686" s="70"/>
    </row>
    <row r="687" spans="9:12" ht="15.75" customHeight="1" x14ac:dyDescent="0.35">
      <c r="I687" s="67"/>
      <c r="L687" s="70"/>
    </row>
    <row r="688" spans="9:12" ht="15.75" customHeight="1" x14ac:dyDescent="0.35">
      <c r="I688" s="67"/>
      <c r="L688" s="70"/>
    </row>
    <row r="689" spans="9:12" ht="15.75" customHeight="1" x14ac:dyDescent="0.35">
      <c r="I689" s="67"/>
      <c r="L689" s="70"/>
    </row>
    <row r="690" spans="9:12" ht="15.75" customHeight="1" x14ac:dyDescent="0.35">
      <c r="I690" s="67"/>
      <c r="L690" s="70"/>
    </row>
    <row r="691" spans="9:12" ht="15.75" customHeight="1" x14ac:dyDescent="0.35">
      <c r="I691" s="67"/>
      <c r="L691" s="70"/>
    </row>
    <row r="692" spans="9:12" ht="15.75" customHeight="1" x14ac:dyDescent="0.35">
      <c r="I692" s="67"/>
      <c r="L692" s="70"/>
    </row>
    <row r="693" spans="9:12" ht="15.75" customHeight="1" x14ac:dyDescent="0.35">
      <c r="I693" s="67"/>
      <c r="L693" s="70"/>
    </row>
    <row r="694" spans="9:12" ht="15.75" customHeight="1" x14ac:dyDescent="0.35">
      <c r="I694" s="67"/>
      <c r="L694" s="70"/>
    </row>
    <row r="695" spans="9:12" ht="15.75" customHeight="1" x14ac:dyDescent="0.35">
      <c r="I695" s="67"/>
      <c r="L695" s="70"/>
    </row>
    <row r="696" spans="9:12" ht="15.75" customHeight="1" x14ac:dyDescent="0.35">
      <c r="I696" s="67"/>
      <c r="L696" s="70"/>
    </row>
    <row r="697" spans="9:12" ht="15.75" customHeight="1" x14ac:dyDescent="0.35">
      <c r="I697" s="67"/>
      <c r="L697" s="70"/>
    </row>
    <row r="698" spans="9:12" ht="15.75" customHeight="1" x14ac:dyDescent="0.35">
      <c r="I698" s="67"/>
      <c r="L698" s="70"/>
    </row>
    <row r="699" spans="9:12" ht="15.75" customHeight="1" x14ac:dyDescent="0.35">
      <c r="I699" s="67"/>
      <c r="L699" s="70"/>
    </row>
    <row r="700" spans="9:12" ht="15.75" customHeight="1" x14ac:dyDescent="0.35">
      <c r="I700" s="67"/>
      <c r="L700" s="70"/>
    </row>
    <row r="701" spans="9:12" ht="15.75" customHeight="1" x14ac:dyDescent="0.35">
      <c r="I701" s="67"/>
      <c r="L701" s="70"/>
    </row>
    <row r="702" spans="9:12" ht="15.75" customHeight="1" x14ac:dyDescent="0.35">
      <c r="I702" s="67"/>
      <c r="L702" s="70"/>
    </row>
    <row r="703" spans="9:12" ht="15.75" customHeight="1" x14ac:dyDescent="0.35">
      <c r="I703" s="67"/>
      <c r="L703" s="70"/>
    </row>
    <row r="704" spans="9:12" ht="15.75" customHeight="1" x14ac:dyDescent="0.35">
      <c r="I704" s="67"/>
      <c r="L704" s="70"/>
    </row>
    <row r="705" spans="9:12" ht="15.75" customHeight="1" x14ac:dyDescent="0.35">
      <c r="I705" s="67"/>
      <c r="L705" s="70"/>
    </row>
    <row r="706" spans="9:12" ht="15.75" customHeight="1" x14ac:dyDescent="0.35">
      <c r="I706" s="67"/>
      <c r="L706" s="70"/>
    </row>
    <row r="707" spans="9:12" ht="15.75" customHeight="1" x14ac:dyDescent="0.35">
      <c r="I707" s="67"/>
      <c r="L707" s="70"/>
    </row>
    <row r="708" spans="9:12" ht="15.75" customHeight="1" x14ac:dyDescent="0.35">
      <c r="I708" s="67"/>
      <c r="L708" s="70"/>
    </row>
    <row r="709" spans="9:12" ht="15.75" customHeight="1" x14ac:dyDescent="0.35">
      <c r="I709" s="67"/>
      <c r="L709" s="70"/>
    </row>
    <row r="710" spans="9:12" ht="15.75" customHeight="1" x14ac:dyDescent="0.35">
      <c r="I710" s="67"/>
      <c r="L710" s="70"/>
    </row>
    <row r="711" spans="9:12" ht="15.75" customHeight="1" x14ac:dyDescent="0.35">
      <c r="I711" s="67"/>
      <c r="L711" s="70"/>
    </row>
    <row r="712" spans="9:12" ht="15.75" customHeight="1" x14ac:dyDescent="0.35">
      <c r="I712" s="67"/>
      <c r="L712" s="70"/>
    </row>
    <row r="713" spans="9:12" ht="15.75" customHeight="1" x14ac:dyDescent="0.35">
      <c r="I713" s="67"/>
      <c r="L713" s="70"/>
    </row>
    <row r="714" spans="9:12" ht="15.75" customHeight="1" x14ac:dyDescent="0.35">
      <c r="I714" s="67"/>
      <c r="L714" s="70"/>
    </row>
    <row r="715" spans="9:12" ht="15.75" customHeight="1" x14ac:dyDescent="0.35">
      <c r="I715" s="67"/>
      <c r="L715" s="70"/>
    </row>
    <row r="716" spans="9:12" ht="15.75" customHeight="1" x14ac:dyDescent="0.35">
      <c r="I716" s="67"/>
      <c r="L716" s="70"/>
    </row>
    <row r="717" spans="9:12" ht="15.75" customHeight="1" x14ac:dyDescent="0.35">
      <c r="I717" s="67"/>
      <c r="L717" s="70"/>
    </row>
    <row r="718" spans="9:12" ht="15.75" customHeight="1" x14ac:dyDescent="0.35">
      <c r="I718" s="67"/>
      <c r="L718" s="70"/>
    </row>
    <row r="719" spans="9:12" ht="15.75" customHeight="1" x14ac:dyDescent="0.35">
      <c r="I719" s="67"/>
      <c r="L719" s="70"/>
    </row>
    <row r="720" spans="9:12" ht="15.75" customHeight="1" x14ac:dyDescent="0.35">
      <c r="I720" s="67"/>
      <c r="L720" s="70"/>
    </row>
    <row r="721" spans="9:12" ht="15.75" customHeight="1" x14ac:dyDescent="0.35">
      <c r="I721" s="67"/>
      <c r="L721" s="70"/>
    </row>
    <row r="722" spans="9:12" ht="15.75" customHeight="1" x14ac:dyDescent="0.35">
      <c r="I722" s="67"/>
      <c r="L722" s="70"/>
    </row>
    <row r="723" spans="9:12" ht="15.75" customHeight="1" x14ac:dyDescent="0.35">
      <c r="I723" s="67"/>
      <c r="L723" s="70"/>
    </row>
    <row r="724" spans="9:12" ht="15.75" customHeight="1" x14ac:dyDescent="0.35">
      <c r="I724" s="67"/>
      <c r="L724" s="70"/>
    </row>
    <row r="725" spans="9:12" ht="15.75" customHeight="1" x14ac:dyDescent="0.35">
      <c r="I725" s="67"/>
      <c r="L725" s="70"/>
    </row>
    <row r="726" spans="9:12" ht="15.75" customHeight="1" x14ac:dyDescent="0.35">
      <c r="I726" s="67"/>
      <c r="L726" s="70"/>
    </row>
    <row r="727" spans="9:12" ht="15.75" customHeight="1" x14ac:dyDescent="0.35">
      <c r="I727" s="67"/>
      <c r="L727" s="70"/>
    </row>
    <row r="728" spans="9:12" ht="15.75" customHeight="1" x14ac:dyDescent="0.35">
      <c r="I728" s="67"/>
      <c r="L728" s="70"/>
    </row>
    <row r="729" spans="9:12" ht="15.75" customHeight="1" x14ac:dyDescent="0.35">
      <c r="I729" s="67"/>
      <c r="L729" s="70"/>
    </row>
    <row r="730" spans="9:12" ht="15.75" customHeight="1" x14ac:dyDescent="0.35">
      <c r="I730" s="67"/>
      <c r="L730" s="70"/>
    </row>
    <row r="731" spans="9:12" ht="15.75" customHeight="1" x14ac:dyDescent="0.35">
      <c r="I731" s="67"/>
      <c r="L731" s="70"/>
    </row>
    <row r="732" spans="9:12" ht="15.75" customHeight="1" x14ac:dyDescent="0.35">
      <c r="I732" s="67"/>
      <c r="L732" s="70"/>
    </row>
    <row r="733" spans="9:12" ht="15.75" customHeight="1" x14ac:dyDescent="0.35">
      <c r="I733" s="67"/>
      <c r="L733" s="70"/>
    </row>
    <row r="734" spans="9:12" ht="15.75" customHeight="1" x14ac:dyDescent="0.35">
      <c r="I734" s="67"/>
      <c r="L734" s="70"/>
    </row>
    <row r="735" spans="9:12" ht="15.75" customHeight="1" x14ac:dyDescent="0.35">
      <c r="I735" s="67"/>
      <c r="L735" s="70"/>
    </row>
    <row r="736" spans="9:12" ht="15.75" customHeight="1" x14ac:dyDescent="0.35">
      <c r="I736" s="67"/>
      <c r="L736" s="70"/>
    </row>
    <row r="737" spans="9:12" ht="15.75" customHeight="1" x14ac:dyDescent="0.35">
      <c r="I737" s="67"/>
      <c r="L737" s="70"/>
    </row>
    <row r="738" spans="9:12" ht="15.75" customHeight="1" x14ac:dyDescent="0.35">
      <c r="I738" s="67"/>
      <c r="L738" s="70"/>
    </row>
    <row r="739" spans="9:12" ht="15.75" customHeight="1" x14ac:dyDescent="0.35">
      <c r="I739" s="67"/>
      <c r="L739" s="70"/>
    </row>
    <row r="740" spans="9:12" ht="15.75" customHeight="1" x14ac:dyDescent="0.35">
      <c r="I740" s="67"/>
      <c r="L740" s="70"/>
    </row>
    <row r="741" spans="9:12" ht="15.75" customHeight="1" x14ac:dyDescent="0.35">
      <c r="I741" s="67"/>
      <c r="L741" s="70"/>
    </row>
    <row r="742" spans="9:12" ht="15.75" customHeight="1" x14ac:dyDescent="0.35">
      <c r="I742" s="67"/>
      <c r="L742" s="70"/>
    </row>
    <row r="743" spans="9:12" ht="15.75" customHeight="1" x14ac:dyDescent="0.35">
      <c r="I743" s="67"/>
      <c r="L743" s="70"/>
    </row>
    <row r="744" spans="9:12" ht="15.75" customHeight="1" x14ac:dyDescent="0.35">
      <c r="I744" s="67"/>
      <c r="L744" s="70"/>
    </row>
    <row r="745" spans="9:12" ht="15.75" customHeight="1" x14ac:dyDescent="0.35">
      <c r="I745" s="67"/>
      <c r="L745" s="70"/>
    </row>
    <row r="746" spans="9:12" ht="15.75" customHeight="1" x14ac:dyDescent="0.35">
      <c r="I746" s="67"/>
      <c r="L746" s="70"/>
    </row>
    <row r="747" spans="9:12" ht="15.75" customHeight="1" x14ac:dyDescent="0.35">
      <c r="I747" s="67"/>
      <c r="L747" s="70"/>
    </row>
    <row r="748" spans="9:12" ht="15.75" customHeight="1" x14ac:dyDescent="0.35">
      <c r="I748" s="67"/>
      <c r="L748" s="70"/>
    </row>
    <row r="749" spans="9:12" ht="15.75" customHeight="1" x14ac:dyDescent="0.35">
      <c r="I749" s="67"/>
      <c r="L749" s="70"/>
    </row>
    <row r="750" spans="9:12" ht="15.75" customHeight="1" x14ac:dyDescent="0.35">
      <c r="I750" s="67"/>
      <c r="L750" s="70"/>
    </row>
    <row r="751" spans="9:12" ht="15.75" customHeight="1" x14ac:dyDescent="0.35">
      <c r="I751" s="67"/>
      <c r="L751" s="70"/>
    </row>
    <row r="752" spans="9:12" ht="15.75" customHeight="1" x14ac:dyDescent="0.35">
      <c r="I752" s="67"/>
      <c r="L752" s="70"/>
    </row>
    <row r="753" spans="9:12" ht="15.75" customHeight="1" x14ac:dyDescent="0.35">
      <c r="I753" s="67"/>
      <c r="L753" s="70"/>
    </row>
    <row r="754" spans="9:12" ht="15.75" customHeight="1" x14ac:dyDescent="0.35">
      <c r="I754" s="67"/>
      <c r="L754" s="70"/>
    </row>
    <row r="755" spans="9:12" ht="15.75" customHeight="1" x14ac:dyDescent="0.35">
      <c r="I755" s="67"/>
      <c r="L755" s="70"/>
    </row>
    <row r="756" spans="9:12" ht="15.75" customHeight="1" x14ac:dyDescent="0.35">
      <c r="I756" s="67"/>
      <c r="L756" s="70"/>
    </row>
    <row r="757" spans="9:12" ht="15.75" customHeight="1" x14ac:dyDescent="0.35">
      <c r="I757" s="67"/>
      <c r="L757" s="70"/>
    </row>
    <row r="758" spans="9:12" ht="15.75" customHeight="1" x14ac:dyDescent="0.35">
      <c r="I758" s="67"/>
      <c r="L758" s="70"/>
    </row>
    <row r="759" spans="9:12" ht="15.75" customHeight="1" x14ac:dyDescent="0.35">
      <c r="I759" s="67"/>
      <c r="L759" s="70"/>
    </row>
    <row r="760" spans="9:12" ht="15.75" customHeight="1" x14ac:dyDescent="0.35">
      <c r="I760" s="67"/>
      <c r="L760" s="70"/>
    </row>
    <row r="761" spans="9:12" ht="15.75" customHeight="1" x14ac:dyDescent="0.35">
      <c r="I761" s="67"/>
      <c r="L761" s="70"/>
    </row>
    <row r="762" spans="9:12" ht="15.75" customHeight="1" x14ac:dyDescent="0.35">
      <c r="I762" s="67"/>
      <c r="L762" s="70"/>
    </row>
    <row r="763" spans="9:12" ht="15.75" customHeight="1" x14ac:dyDescent="0.35">
      <c r="I763" s="67"/>
      <c r="L763" s="70"/>
    </row>
    <row r="764" spans="9:12" ht="15.75" customHeight="1" x14ac:dyDescent="0.35">
      <c r="I764" s="67"/>
      <c r="L764" s="70"/>
    </row>
    <row r="765" spans="9:12" ht="15.75" customHeight="1" x14ac:dyDescent="0.35">
      <c r="I765" s="67"/>
      <c r="L765" s="70"/>
    </row>
    <row r="766" spans="9:12" ht="15.75" customHeight="1" x14ac:dyDescent="0.35">
      <c r="I766" s="67"/>
      <c r="L766" s="70"/>
    </row>
    <row r="767" spans="9:12" ht="15.75" customHeight="1" x14ac:dyDescent="0.35">
      <c r="I767" s="67"/>
      <c r="L767" s="70"/>
    </row>
    <row r="768" spans="9:12" ht="15.75" customHeight="1" x14ac:dyDescent="0.35">
      <c r="I768" s="67"/>
      <c r="L768" s="70"/>
    </row>
    <row r="769" spans="9:12" ht="15.75" customHeight="1" x14ac:dyDescent="0.35">
      <c r="I769" s="67"/>
      <c r="L769" s="70"/>
    </row>
    <row r="770" spans="9:12" ht="15.75" customHeight="1" x14ac:dyDescent="0.35">
      <c r="I770" s="67"/>
      <c r="L770" s="70"/>
    </row>
    <row r="771" spans="9:12" ht="15.75" customHeight="1" x14ac:dyDescent="0.35">
      <c r="I771" s="67"/>
      <c r="L771" s="70"/>
    </row>
    <row r="772" spans="9:12" ht="15.75" customHeight="1" x14ac:dyDescent="0.35">
      <c r="I772" s="67"/>
      <c r="L772" s="70"/>
    </row>
    <row r="773" spans="9:12" ht="15.75" customHeight="1" x14ac:dyDescent="0.35">
      <c r="I773" s="67"/>
      <c r="L773" s="70"/>
    </row>
    <row r="774" spans="9:12" ht="15.75" customHeight="1" x14ac:dyDescent="0.35">
      <c r="I774" s="67"/>
      <c r="L774" s="70"/>
    </row>
    <row r="775" spans="9:12" ht="15.75" customHeight="1" x14ac:dyDescent="0.35">
      <c r="I775" s="67"/>
      <c r="L775" s="70"/>
    </row>
    <row r="776" spans="9:12" ht="15.75" customHeight="1" x14ac:dyDescent="0.35">
      <c r="I776" s="67"/>
      <c r="L776" s="70"/>
    </row>
    <row r="777" spans="9:12" ht="15.75" customHeight="1" x14ac:dyDescent="0.35">
      <c r="I777" s="67"/>
      <c r="L777" s="70"/>
    </row>
    <row r="778" spans="9:12" ht="15.75" customHeight="1" x14ac:dyDescent="0.35">
      <c r="I778" s="67"/>
      <c r="L778" s="70"/>
    </row>
    <row r="779" spans="9:12" ht="15.75" customHeight="1" x14ac:dyDescent="0.35">
      <c r="I779" s="67"/>
      <c r="L779" s="70"/>
    </row>
    <row r="780" spans="9:12" ht="15.75" customHeight="1" x14ac:dyDescent="0.35">
      <c r="I780" s="67"/>
      <c r="L780" s="70"/>
    </row>
    <row r="781" spans="9:12" ht="15.75" customHeight="1" x14ac:dyDescent="0.35">
      <c r="I781" s="67"/>
      <c r="L781" s="70"/>
    </row>
    <row r="782" spans="9:12" ht="15.75" customHeight="1" x14ac:dyDescent="0.35">
      <c r="I782" s="67"/>
      <c r="L782" s="70"/>
    </row>
    <row r="783" spans="9:12" ht="15.75" customHeight="1" x14ac:dyDescent="0.35">
      <c r="I783" s="67"/>
      <c r="L783" s="70"/>
    </row>
    <row r="784" spans="9:12" ht="15.75" customHeight="1" x14ac:dyDescent="0.35">
      <c r="I784" s="67"/>
      <c r="L784" s="70"/>
    </row>
    <row r="785" spans="9:12" ht="15.75" customHeight="1" x14ac:dyDescent="0.35">
      <c r="I785" s="67"/>
      <c r="L785" s="70"/>
    </row>
    <row r="786" spans="9:12" ht="15.75" customHeight="1" x14ac:dyDescent="0.35">
      <c r="I786" s="67"/>
      <c r="L786" s="70"/>
    </row>
    <row r="787" spans="9:12" ht="15.75" customHeight="1" x14ac:dyDescent="0.35">
      <c r="I787" s="67"/>
      <c r="L787" s="70"/>
    </row>
    <row r="788" spans="9:12" ht="15.75" customHeight="1" x14ac:dyDescent="0.35">
      <c r="I788" s="67"/>
      <c r="L788" s="70"/>
    </row>
    <row r="789" spans="9:12" ht="15.75" customHeight="1" x14ac:dyDescent="0.35">
      <c r="I789" s="67"/>
      <c r="L789" s="70"/>
    </row>
    <row r="790" spans="9:12" ht="15.75" customHeight="1" x14ac:dyDescent="0.35">
      <c r="I790" s="67"/>
      <c r="L790" s="70"/>
    </row>
    <row r="791" spans="9:12" ht="15.75" customHeight="1" x14ac:dyDescent="0.35">
      <c r="I791" s="67"/>
      <c r="L791" s="70"/>
    </row>
    <row r="792" spans="9:12" ht="15.75" customHeight="1" x14ac:dyDescent="0.35">
      <c r="I792" s="67"/>
      <c r="L792" s="70"/>
    </row>
    <row r="793" spans="9:12" ht="15.75" customHeight="1" x14ac:dyDescent="0.35">
      <c r="I793" s="67"/>
      <c r="L793" s="70"/>
    </row>
    <row r="794" spans="9:12" ht="15.75" customHeight="1" x14ac:dyDescent="0.35">
      <c r="I794" s="67"/>
      <c r="L794" s="70"/>
    </row>
    <row r="795" spans="9:12" ht="15.75" customHeight="1" x14ac:dyDescent="0.35">
      <c r="I795" s="67"/>
      <c r="L795" s="70"/>
    </row>
    <row r="796" spans="9:12" ht="15.75" customHeight="1" x14ac:dyDescent="0.35">
      <c r="I796" s="67"/>
      <c r="L796" s="70"/>
    </row>
    <row r="797" spans="9:12" ht="15.75" customHeight="1" x14ac:dyDescent="0.35">
      <c r="I797" s="67"/>
      <c r="L797" s="70"/>
    </row>
    <row r="798" spans="9:12" ht="15.75" customHeight="1" x14ac:dyDescent="0.35">
      <c r="I798" s="67"/>
      <c r="L798" s="70"/>
    </row>
    <row r="799" spans="9:12" ht="15.75" customHeight="1" x14ac:dyDescent="0.35">
      <c r="I799" s="67"/>
      <c r="L799" s="70"/>
    </row>
    <row r="800" spans="9:12" ht="15.75" customHeight="1" x14ac:dyDescent="0.35">
      <c r="I800" s="67"/>
      <c r="L800" s="70"/>
    </row>
    <row r="801" spans="9:12" ht="15.75" customHeight="1" x14ac:dyDescent="0.35">
      <c r="I801" s="67"/>
      <c r="L801" s="70"/>
    </row>
    <row r="802" spans="9:12" ht="15.75" customHeight="1" x14ac:dyDescent="0.35">
      <c r="I802" s="67"/>
      <c r="L802" s="70"/>
    </row>
    <row r="803" spans="9:12" ht="15.75" customHeight="1" x14ac:dyDescent="0.35">
      <c r="I803" s="67"/>
      <c r="L803" s="70"/>
    </row>
    <row r="804" spans="9:12" ht="15.75" customHeight="1" x14ac:dyDescent="0.35">
      <c r="I804" s="67"/>
      <c r="L804" s="70"/>
    </row>
    <row r="805" spans="9:12" ht="15.75" customHeight="1" x14ac:dyDescent="0.35">
      <c r="I805" s="67"/>
      <c r="L805" s="70"/>
    </row>
    <row r="806" spans="9:12" ht="15.75" customHeight="1" x14ac:dyDescent="0.35">
      <c r="I806" s="67"/>
      <c r="L806" s="70"/>
    </row>
    <row r="807" spans="9:12" ht="15.75" customHeight="1" x14ac:dyDescent="0.35">
      <c r="I807" s="67"/>
      <c r="L807" s="70"/>
    </row>
    <row r="808" spans="9:12" ht="15.75" customHeight="1" x14ac:dyDescent="0.35">
      <c r="I808" s="67"/>
      <c r="L808" s="70"/>
    </row>
    <row r="809" spans="9:12" ht="15.75" customHeight="1" x14ac:dyDescent="0.35">
      <c r="I809" s="67"/>
      <c r="L809" s="70"/>
    </row>
    <row r="810" spans="9:12" ht="15.75" customHeight="1" x14ac:dyDescent="0.35">
      <c r="I810" s="67"/>
      <c r="L810" s="70"/>
    </row>
    <row r="811" spans="9:12" ht="15.75" customHeight="1" x14ac:dyDescent="0.35">
      <c r="I811" s="67"/>
      <c r="L811" s="70"/>
    </row>
    <row r="812" spans="9:12" ht="15.75" customHeight="1" x14ac:dyDescent="0.35">
      <c r="I812" s="67"/>
      <c r="L812" s="70"/>
    </row>
    <row r="813" spans="9:12" ht="15.75" customHeight="1" x14ac:dyDescent="0.35">
      <c r="I813" s="67"/>
      <c r="L813" s="70"/>
    </row>
    <row r="814" spans="9:12" ht="15.75" customHeight="1" x14ac:dyDescent="0.35">
      <c r="I814" s="67"/>
      <c r="L814" s="70"/>
    </row>
    <row r="815" spans="9:12" ht="15.75" customHeight="1" x14ac:dyDescent="0.35">
      <c r="I815" s="67"/>
      <c r="L815" s="70"/>
    </row>
    <row r="816" spans="9:12" ht="15.75" customHeight="1" x14ac:dyDescent="0.35">
      <c r="I816" s="67"/>
      <c r="L816" s="70"/>
    </row>
    <row r="817" spans="9:12" ht="15.75" customHeight="1" x14ac:dyDescent="0.35">
      <c r="I817" s="67"/>
      <c r="L817" s="70"/>
    </row>
    <row r="818" spans="9:12" ht="15.75" customHeight="1" x14ac:dyDescent="0.35">
      <c r="I818" s="67"/>
      <c r="L818" s="70"/>
    </row>
    <row r="819" spans="9:12" ht="15.75" customHeight="1" x14ac:dyDescent="0.35">
      <c r="I819" s="67"/>
      <c r="L819" s="70"/>
    </row>
    <row r="820" spans="9:12" ht="15.75" customHeight="1" x14ac:dyDescent="0.35">
      <c r="I820" s="67"/>
      <c r="L820" s="70"/>
    </row>
    <row r="821" spans="9:12" ht="15.75" customHeight="1" x14ac:dyDescent="0.35">
      <c r="I821" s="67"/>
      <c r="L821" s="70"/>
    </row>
    <row r="822" spans="9:12" ht="15.75" customHeight="1" x14ac:dyDescent="0.35">
      <c r="I822" s="67"/>
      <c r="L822" s="70"/>
    </row>
    <row r="823" spans="9:12" ht="15.75" customHeight="1" x14ac:dyDescent="0.35">
      <c r="I823" s="67"/>
      <c r="L823" s="70"/>
    </row>
    <row r="824" spans="9:12" ht="15.75" customHeight="1" x14ac:dyDescent="0.35">
      <c r="I824" s="67"/>
      <c r="L824" s="70"/>
    </row>
    <row r="825" spans="9:12" ht="15.75" customHeight="1" x14ac:dyDescent="0.35">
      <c r="I825" s="67"/>
      <c r="L825" s="70"/>
    </row>
    <row r="826" spans="9:12" ht="15.75" customHeight="1" x14ac:dyDescent="0.35">
      <c r="I826" s="67"/>
      <c r="L826" s="70"/>
    </row>
    <row r="827" spans="9:12" ht="15.75" customHeight="1" x14ac:dyDescent="0.35">
      <c r="I827" s="67"/>
      <c r="L827" s="70"/>
    </row>
    <row r="828" spans="9:12" ht="15.75" customHeight="1" x14ac:dyDescent="0.35">
      <c r="I828" s="67"/>
      <c r="L828" s="70"/>
    </row>
    <row r="829" spans="9:12" ht="15.75" customHeight="1" x14ac:dyDescent="0.35">
      <c r="I829" s="67"/>
      <c r="L829" s="70"/>
    </row>
    <row r="830" spans="9:12" ht="15.75" customHeight="1" x14ac:dyDescent="0.35">
      <c r="I830" s="67"/>
      <c r="L830" s="70"/>
    </row>
    <row r="831" spans="9:12" ht="15.75" customHeight="1" x14ac:dyDescent="0.35">
      <c r="I831" s="67"/>
      <c r="L831" s="70"/>
    </row>
    <row r="832" spans="9:12" ht="15.75" customHeight="1" x14ac:dyDescent="0.35">
      <c r="I832" s="67"/>
      <c r="L832" s="70"/>
    </row>
    <row r="833" spans="9:12" ht="15.75" customHeight="1" x14ac:dyDescent="0.35">
      <c r="I833" s="67"/>
      <c r="L833" s="70"/>
    </row>
    <row r="834" spans="9:12" ht="15.75" customHeight="1" x14ac:dyDescent="0.35">
      <c r="I834" s="67"/>
      <c r="L834" s="70"/>
    </row>
    <row r="835" spans="9:12" ht="15.75" customHeight="1" x14ac:dyDescent="0.35">
      <c r="I835" s="67"/>
      <c r="L835" s="70"/>
    </row>
    <row r="836" spans="9:12" ht="15.75" customHeight="1" x14ac:dyDescent="0.35">
      <c r="I836" s="67"/>
      <c r="L836" s="70"/>
    </row>
    <row r="837" spans="9:12" ht="15.75" customHeight="1" x14ac:dyDescent="0.35">
      <c r="I837" s="67"/>
      <c r="L837" s="70"/>
    </row>
    <row r="838" spans="9:12" ht="15.75" customHeight="1" x14ac:dyDescent="0.35">
      <c r="I838" s="67"/>
      <c r="L838" s="70"/>
    </row>
    <row r="839" spans="9:12" ht="15.75" customHeight="1" x14ac:dyDescent="0.35">
      <c r="I839" s="67"/>
      <c r="L839" s="70"/>
    </row>
    <row r="840" spans="9:12" ht="15.75" customHeight="1" x14ac:dyDescent="0.35">
      <c r="I840" s="67"/>
      <c r="L840" s="70"/>
    </row>
    <row r="841" spans="9:12" ht="15.75" customHeight="1" x14ac:dyDescent="0.35">
      <c r="I841" s="67"/>
      <c r="L841" s="70"/>
    </row>
    <row r="842" spans="9:12" ht="15.75" customHeight="1" x14ac:dyDescent="0.35">
      <c r="I842" s="67"/>
      <c r="L842" s="70"/>
    </row>
    <row r="843" spans="9:12" ht="15.75" customHeight="1" x14ac:dyDescent="0.35">
      <c r="I843" s="67"/>
      <c r="L843" s="70"/>
    </row>
    <row r="844" spans="9:12" ht="15.75" customHeight="1" x14ac:dyDescent="0.35">
      <c r="I844" s="67"/>
      <c r="L844" s="70"/>
    </row>
    <row r="845" spans="9:12" ht="15.75" customHeight="1" x14ac:dyDescent="0.35">
      <c r="I845" s="67"/>
      <c r="L845" s="70"/>
    </row>
    <row r="846" spans="9:12" ht="15.75" customHeight="1" x14ac:dyDescent="0.35">
      <c r="I846" s="67"/>
      <c r="L846" s="70"/>
    </row>
    <row r="847" spans="9:12" ht="15.75" customHeight="1" x14ac:dyDescent="0.35">
      <c r="I847" s="67"/>
      <c r="L847" s="70"/>
    </row>
    <row r="848" spans="9:12" ht="15.75" customHeight="1" x14ac:dyDescent="0.35">
      <c r="I848" s="67"/>
      <c r="L848" s="70"/>
    </row>
    <row r="849" spans="9:12" ht="15.75" customHeight="1" x14ac:dyDescent="0.35">
      <c r="I849" s="67"/>
      <c r="L849" s="70"/>
    </row>
    <row r="850" spans="9:12" ht="15.75" customHeight="1" x14ac:dyDescent="0.35">
      <c r="I850" s="67"/>
      <c r="L850" s="70"/>
    </row>
    <row r="851" spans="9:12" ht="15.75" customHeight="1" x14ac:dyDescent="0.35">
      <c r="I851" s="67"/>
      <c r="L851" s="70"/>
    </row>
    <row r="852" spans="9:12" ht="15.75" customHeight="1" x14ac:dyDescent="0.35">
      <c r="I852" s="67"/>
      <c r="L852" s="70"/>
    </row>
    <row r="853" spans="9:12" ht="15.75" customHeight="1" x14ac:dyDescent="0.35">
      <c r="I853" s="67"/>
      <c r="L853" s="70"/>
    </row>
    <row r="854" spans="9:12" ht="15.75" customHeight="1" x14ac:dyDescent="0.35">
      <c r="I854" s="67"/>
      <c r="L854" s="70"/>
    </row>
    <row r="855" spans="9:12" ht="15.75" customHeight="1" x14ac:dyDescent="0.35">
      <c r="I855" s="67"/>
      <c r="L855" s="70"/>
    </row>
    <row r="856" spans="9:12" ht="15.75" customHeight="1" x14ac:dyDescent="0.35">
      <c r="I856" s="67"/>
      <c r="L856" s="70"/>
    </row>
    <row r="857" spans="9:12" ht="15.75" customHeight="1" x14ac:dyDescent="0.35">
      <c r="I857" s="67"/>
      <c r="L857" s="70"/>
    </row>
    <row r="858" spans="9:12" ht="15.75" customHeight="1" x14ac:dyDescent="0.35">
      <c r="I858" s="67"/>
      <c r="L858" s="70"/>
    </row>
    <row r="859" spans="9:12" ht="15.75" customHeight="1" x14ac:dyDescent="0.35">
      <c r="I859" s="67"/>
      <c r="L859" s="70"/>
    </row>
    <row r="860" spans="9:12" ht="15.75" customHeight="1" x14ac:dyDescent="0.35">
      <c r="I860" s="67"/>
      <c r="L860" s="70"/>
    </row>
    <row r="861" spans="9:12" ht="15.75" customHeight="1" x14ac:dyDescent="0.35">
      <c r="I861" s="67"/>
      <c r="L861" s="70"/>
    </row>
    <row r="862" spans="9:12" ht="15.75" customHeight="1" x14ac:dyDescent="0.35">
      <c r="I862" s="67"/>
      <c r="L862" s="70"/>
    </row>
    <row r="863" spans="9:12" ht="15.75" customHeight="1" x14ac:dyDescent="0.35">
      <c r="I863" s="67"/>
      <c r="L863" s="70"/>
    </row>
    <row r="864" spans="9:12" ht="15.75" customHeight="1" x14ac:dyDescent="0.35">
      <c r="I864" s="67"/>
      <c r="L864" s="70"/>
    </row>
    <row r="865" spans="9:12" ht="15.75" customHeight="1" x14ac:dyDescent="0.35">
      <c r="I865" s="67"/>
      <c r="L865" s="70"/>
    </row>
    <row r="866" spans="9:12" ht="15.75" customHeight="1" x14ac:dyDescent="0.35">
      <c r="I866" s="67"/>
      <c r="L866" s="70"/>
    </row>
    <row r="867" spans="9:12" ht="15.75" customHeight="1" x14ac:dyDescent="0.35">
      <c r="I867" s="67"/>
      <c r="L867" s="70"/>
    </row>
    <row r="868" spans="9:12" ht="15.75" customHeight="1" x14ac:dyDescent="0.35">
      <c r="I868" s="67"/>
      <c r="L868" s="70"/>
    </row>
    <row r="869" spans="9:12" ht="15.75" customHeight="1" x14ac:dyDescent="0.35">
      <c r="I869" s="67"/>
      <c r="L869" s="70"/>
    </row>
    <row r="870" spans="9:12" ht="15.75" customHeight="1" x14ac:dyDescent="0.35">
      <c r="I870" s="67"/>
      <c r="L870" s="70"/>
    </row>
    <row r="871" spans="9:12" ht="15.75" customHeight="1" x14ac:dyDescent="0.35">
      <c r="I871" s="67"/>
      <c r="L871" s="70"/>
    </row>
    <row r="872" spans="9:12" ht="15.75" customHeight="1" x14ac:dyDescent="0.35">
      <c r="I872" s="67"/>
      <c r="L872" s="70"/>
    </row>
    <row r="873" spans="9:12" ht="15.75" customHeight="1" x14ac:dyDescent="0.35">
      <c r="I873" s="67"/>
      <c r="L873" s="70"/>
    </row>
    <row r="874" spans="9:12" ht="15.75" customHeight="1" x14ac:dyDescent="0.35">
      <c r="I874" s="67"/>
      <c r="L874" s="70"/>
    </row>
    <row r="875" spans="9:12" ht="15.75" customHeight="1" x14ac:dyDescent="0.35">
      <c r="I875" s="67"/>
      <c r="L875" s="70"/>
    </row>
    <row r="876" spans="9:12" ht="15.75" customHeight="1" x14ac:dyDescent="0.35">
      <c r="I876" s="67"/>
      <c r="L876" s="70"/>
    </row>
    <row r="877" spans="9:12" ht="15.75" customHeight="1" x14ac:dyDescent="0.35">
      <c r="I877" s="67"/>
      <c r="L877" s="70"/>
    </row>
    <row r="878" spans="9:12" ht="15.75" customHeight="1" x14ac:dyDescent="0.35">
      <c r="I878" s="67"/>
      <c r="L878" s="70"/>
    </row>
    <row r="879" spans="9:12" ht="15.75" customHeight="1" x14ac:dyDescent="0.35">
      <c r="I879" s="67"/>
      <c r="L879" s="70"/>
    </row>
    <row r="880" spans="9:12" ht="15.75" customHeight="1" x14ac:dyDescent="0.35">
      <c r="I880" s="67"/>
      <c r="L880" s="70"/>
    </row>
    <row r="881" spans="9:12" ht="15.75" customHeight="1" x14ac:dyDescent="0.35">
      <c r="I881" s="67"/>
      <c r="L881" s="70"/>
    </row>
    <row r="882" spans="9:12" ht="15.75" customHeight="1" x14ac:dyDescent="0.35">
      <c r="I882" s="67"/>
      <c r="L882" s="70"/>
    </row>
    <row r="883" spans="9:12" ht="15.75" customHeight="1" x14ac:dyDescent="0.35">
      <c r="I883" s="67"/>
      <c r="L883" s="70"/>
    </row>
    <row r="884" spans="9:12" ht="15.75" customHeight="1" x14ac:dyDescent="0.35">
      <c r="I884" s="67"/>
      <c r="L884" s="70"/>
    </row>
    <row r="885" spans="9:12" ht="15.75" customHeight="1" x14ac:dyDescent="0.35">
      <c r="I885" s="67"/>
      <c r="L885" s="70"/>
    </row>
    <row r="886" spans="9:12" ht="15.75" customHeight="1" x14ac:dyDescent="0.35">
      <c r="I886" s="67"/>
      <c r="L886" s="70"/>
    </row>
    <row r="887" spans="9:12" ht="15.75" customHeight="1" x14ac:dyDescent="0.35">
      <c r="I887" s="67"/>
      <c r="L887" s="70"/>
    </row>
    <row r="888" spans="9:12" ht="15.75" customHeight="1" x14ac:dyDescent="0.35">
      <c r="I888" s="67"/>
      <c r="L888" s="70"/>
    </row>
    <row r="889" spans="9:12" ht="15.75" customHeight="1" x14ac:dyDescent="0.35">
      <c r="I889" s="67"/>
      <c r="L889" s="70"/>
    </row>
    <row r="890" spans="9:12" ht="15.75" customHeight="1" x14ac:dyDescent="0.35">
      <c r="I890" s="67"/>
      <c r="L890" s="70"/>
    </row>
    <row r="891" spans="9:12" ht="15.75" customHeight="1" x14ac:dyDescent="0.35">
      <c r="I891" s="67"/>
      <c r="L891" s="70"/>
    </row>
    <row r="892" spans="9:12" ht="15.75" customHeight="1" x14ac:dyDescent="0.35">
      <c r="I892" s="67"/>
      <c r="L892" s="70"/>
    </row>
    <row r="893" spans="9:12" ht="15.75" customHeight="1" x14ac:dyDescent="0.35">
      <c r="I893" s="67"/>
      <c r="L893" s="70"/>
    </row>
    <row r="894" spans="9:12" ht="15.75" customHeight="1" x14ac:dyDescent="0.35">
      <c r="I894" s="67"/>
      <c r="L894" s="70"/>
    </row>
    <row r="895" spans="9:12" ht="15.75" customHeight="1" x14ac:dyDescent="0.35">
      <c r="I895" s="67"/>
      <c r="L895" s="70"/>
    </row>
    <row r="896" spans="9:12" ht="15.75" customHeight="1" x14ac:dyDescent="0.35">
      <c r="I896" s="67"/>
      <c r="L896" s="70"/>
    </row>
    <row r="897" spans="9:12" ht="15.75" customHeight="1" x14ac:dyDescent="0.35">
      <c r="I897" s="67"/>
      <c r="L897" s="70"/>
    </row>
    <row r="898" spans="9:12" ht="15.75" customHeight="1" x14ac:dyDescent="0.35">
      <c r="I898" s="67"/>
      <c r="L898" s="70"/>
    </row>
    <row r="899" spans="9:12" ht="15.75" customHeight="1" x14ac:dyDescent="0.35">
      <c r="I899" s="67"/>
      <c r="L899" s="70"/>
    </row>
    <row r="900" spans="9:12" ht="15.75" customHeight="1" x14ac:dyDescent="0.35">
      <c r="I900" s="67"/>
      <c r="L900" s="70"/>
    </row>
    <row r="901" spans="9:12" ht="15.75" customHeight="1" x14ac:dyDescent="0.35">
      <c r="I901" s="67"/>
      <c r="L901" s="70"/>
    </row>
    <row r="902" spans="9:12" ht="15.75" customHeight="1" x14ac:dyDescent="0.35">
      <c r="I902" s="67"/>
      <c r="L902" s="70"/>
    </row>
    <row r="903" spans="9:12" ht="15.75" customHeight="1" x14ac:dyDescent="0.35">
      <c r="I903" s="67"/>
      <c r="L903" s="70"/>
    </row>
    <row r="904" spans="9:12" ht="15.75" customHeight="1" x14ac:dyDescent="0.35">
      <c r="I904" s="67"/>
      <c r="L904" s="70"/>
    </row>
    <row r="905" spans="9:12" ht="15.75" customHeight="1" x14ac:dyDescent="0.35">
      <c r="I905" s="67"/>
      <c r="L905" s="70"/>
    </row>
    <row r="906" spans="9:12" ht="15.75" customHeight="1" x14ac:dyDescent="0.35">
      <c r="I906" s="67"/>
      <c r="L906" s="70"/>
    </row>
    <row r="907" spans="9:12" ht="15.75" customHeight="1" x14ac:dyDescent="0.35">
      <c r="I907" s="67"/>
      <c r="L907" s="70"/>
    </row>
    <row r="908" spans="9:12" ht="15.75" customHeight="1" x14ac:dyDescent="0.35">
      <c r="I908" s="67"/>
      <c r="L908" s="70"/>
    </row>
    <row r="909" spans="9:12" ht="15.75" customHeight="1" x14ac:dyDescent="0.35">
      <c r="I909" s="67"/>
      <c r="L909" s="70"/>
    </row>
    <row r="910" spans="9:12" ht="15.75" customHeight="1" x14ac:dyDescent="0.35">
      <c r="I910" s="67"/>
      <c r="L910" s="70"/>
    </row>
    <row r="911" spans="9:12" ht="15.75" customHeight="1" x14ac:dyDescent="0.35">
      <c r="I911" s="67"/>
      <c r="L911" s="70"/>
    </row>
    <row r="912" spans="9:12" ht="15.75" customHeight="1" x14ac:dyDescent="0.35">
      <c r="I912" s="67"/>
      <c r="L912" s="70"/>
    </row>
    <row r="913" spans="9:12" ht="15.75" customHeight="1" x14ac:dyDescent="0.35">
      <c r="I913" s="67"/>
      <c r="L913" s="70"/>
    </row>
    <row r="914" spans="9:12" ht="15.75" customHeight="1" x14ac:dyDescent="0.35">
      <c r="I914" s="67"/>
      <c r="L914" s="70"/>
    </row>
    <row r="915" spans="9:12" ht="15.75" customHeight="1" x14ac:dyDescent="0.35">
      <c r="I915" s="67"/>
      <c r="L915" s="70"/>
    </row>
    <row r="916" spans="9:12" ht="15.75" customHeight="1" x14ac:dyDescent="0.35">
      <c r="I916" s="67"/>
      <c r="L916" s="70"/>
    </row>
    <row r="917" spans="9:12" ht="15.75" customHeight="1" x14ac:dyDescent="0.35">
      <c r="I917" s="67"/>
      <c r="L917" s="70"/>
    </row>
    <row r="918" spans="9:12" ht="15.75" customHeight="1" x14ac:dyDescent="0.35">
      <c r="I918" s="67"/>
      <c r="L918" s="70"/>
    </row>
    <row r="919" spans="9:12" ht="15.75" customHeight="1" x14ac:dyDescent="0.35">
      <c r="I919" s="67"/>
      <c r="L919" s="70"/>
    </row>
    <row r="920" spans="9:12" ht="15.75" customHeight="1" x14ac:dyDescent="0.35">
      <c r="I920" s="67"/>
      <c r="L920" s="70"/>
    </row>
    <row r="921" spans="9:12" ht="15.75" customHeight="1" x14ac:dyDescent="0.35">
      <c r="I921" s="67"/>
      <c r="L921" s="70"/>
    </row>
    <row r="922" spans="9:12" ht="15.75" customHeight="1" x14ac:dyDescent="0.35">
      <c r="I922" s="67"/>
      <c r="L922" s="70"/>
    </row>
    <row r="923" spans="9:12" ht="15.75" customHeight="1" x14ac:dyDescent="0.35">
      <c r="I923" s="67"/>
      <c r="L923" s="70"/>
    </row>
    <row r="924" spans="9:12" ht="15.75" customHeight="1" x14ac:dyDescent="0.35">
      <c r="I924" s="67"/>
      <c r="L924" s="70"/>
    </row>
    <row r="925" spans="9:12" ht="15.75" customHeight="1" x14ac:dyDescent="0.35">
      <c r="I925" s="67"/>
      <c r="L925" s="70"/>
    </row>
    <row r="926" spans="9:12" ht="15.75" customHeight="1" x14ac:dyDescent="0.35">
      <c r="I926" s="67"/>
      <c r="L926" s="70"/>
    </row>
    <row r="927" spans="9:12" ht="15.75" customHeight="1" x14ac:dyDescent="0.35">
      <c r="I927" s="67"/>
      <c r="L927" s="70"/>
    </row>
    <row r="928" spans="9:12" ht="15.75" customHeight="1" x14ac:dyDescent="0.35">
      <c r="I928" s="67"/>
      <c r="L928" s="70"/>
    </row>
    <row r="929" spans="9:12" ht="15.75" customHeight="1" x14ac:dyDescent="0.35">
      <c r="I929" s="67"/>
      <c r="L929" s="70"/>
    </row>
    <row r="930" spans="9:12" ht="15.75" customHeight="1" x14ac:dyDescent="0.35">
      <c r="I930" s="67"/>
      <c r="L930" s="70"/>
    </row>
    <row r="931" spans="9:12" ht="15.75" customHeight="1" x14ac:dyDescent="0.35">
      <c r="I931" s="67"/>
      <c r="L931" s="70"/>
    </row>
    <row r="932" spans="9:12" ht="15.75" customHeight="1" x14ac:dyDescent="0.35">
      <c r="I932" s="67"/>
      <c r="L932" s="70"/>
    </row>
    <row r="933" spans="9:12" ht="15.75" customHeight="1" x14ac:dyDescent="0.35">
      <c r="I933" s="67"/>
      <c r="L933" s="70"/>
    </row>
    <row r="934" spans="9:12" ht="15.75" customHeight="1" x14ac:dyDescent="0.35">
      <c r="I934" s="67"/>
      <c r="L934" s="70"/>
    </row>
    <row r="935" spans="9:12" ht="15.75" customHeight="1" x14ac:dyDescent="0.35">
      <c r="I935" s="67"/>
      <c r="L935" s="70"/>
    </row>
    <row r="936" spans="9:12" ht="15.75" customHeight="1" x14ac:dyDescent="0.35">
      <c r="I936" s="67"/>
      <c r="L936" s="70"/>
    </row>
    <row r="937" spans="9:12" ht="15.75" customHeight="1" x14ac:dyDescent="0.35">
      <c r="I937" s="67"/>
      <c r="L937" s="70"/>
    </row>
    <row r="938" spans="9:12" ht="15.75" customHeight="1" x14ac:dyDescent="0.35">
      <c r="I938" s="67"/>
      <c r="L938" s="70"/>
    </row>
    <row r="939" spans="9:12" ht="15.75" customHeight="1" x14ac:dyDescent="0.35">
      <c r="I939" s="67"/>
      <c r="L939" s="70"/>
    </row>
    <row r="940" spans="9:12" ht="15.75" customHeight="1" x14ac:dyDescent="0.35">
      <c r="I940" s="67"/>
      <c r="L940" s="70"/>
    </row>
    <row r="941" spans="9:12" ht="15.75" customHeight="1" x14ac:dyDescent="0.35">
      <c r="I941" s="67"/>
      <c r="L941" s="70"/>
    </row>
    <row r="942" spans="9:12" ht="15.75" customHeight="1" x14ac:dyDescent="0.35">
      <c r="I942" s="67"/>
      <c r="L942" s="70"/>
    </row>
    <row r="943" spans="9:12" ht="15.75" customHeight="1" x14ac:dyDescent="0.35">
      <c r="I943" s="67"/>
      <c r="L943" s="70"/>
    </row>
    <row r="944" spans="9:12" ht="15.75" customHeight="1" x14ac:dyDescent="0.35">
      <c r="I944" s="67"/>
      <c r="L944" s="70"/>
    </row>
    <row r="945" spans="9:12" ht="15.75" customHeight="1" x14ac:dyDescent="0.35">
      <c r="I945" s="67"/>
      <c r="L945" s="70"/>
    </row>
    <row r="946" spans="9:12" ht="15.75" customHeight="1" x14ac:dyDescent="0.35">
      <c r="I946" s="67"/>
      <c r="L946" s="70"/>
    </row>
    <row r="947" spans="9:12" ht="15.75" customHeight="1" x14ac:dyDescent="0.35">
      <c r="I947" s="67"/>
      <c r="L947" s="70"/>
    </row>
    <row r="948" spans="9:12" ht="15.75" customHeight="1" x14ac:dyDescent="0.35">
      <c r="I948" s="67"/>
      <c r="L948" s="70"/>
    </row>
    <row r="949" spans="9:12" ht="15.75" customHeight="1" x14ac:dyDescent="0.35">
      <c r="I949" s="67"/>
      <c r="L949" s="70"/>
    </row>
    <row r="950" spans="9:12" ht="15.75" customHeight="1" x14ac:dyDescent="0.35">
      <c r="I950" s="67"/>
      <c r="L950" s="70"/>
    </row>
    <row r="951" spans="9:12" ht="15.75" customHeight="1" x14ac:dyDescent="0.35">
      <c r="I951" s="67"/>
      <c r="L951" s="70"/>
    </row>
    <row r="952" spans="9:12" ht="15.75" customHeight="1" x14ac:dyDescent="0.35">
      <c r="I952" s="67"/>
      <c r="L952" s="70"/>
    </row>
    <row r="953" spans="9:12" ht="15.75" customHeight="1" x14ac:dyDescent="0.35">
      <c r="I953" s="67"/>
      <c r="L953" s="70"/>
    </row>
    <row r="954" spans="9:12" ht="15.75" customHeight="1" x14ac:dyDescent="0.35">
      <c r="I954" s="67"/>
      <c r="L954" s="70"/>
    </row>
    <row r="955" spans="9:12" ht="15.75" customHeight="1" x14ac:dyDescent="0.35">
      <c r="I955" s="67"/>
      <c r="L955" s="70"/>
    </row>
    <row r="956" spans="9:12" ht="15.75" customHeight="1" x14ac:dyDescent="0.35">
      <c r="I956" s="67"/>
      <c r="L956" s="70"/>
    </row>
    <row r="957" spans="9:12" ht="15.75" customHeight="1" x14ac:dyDescent="0.35">
      <c r="I957" s="67"/>
      <c r="L957" s="70"/>
    </row>
    <row r="958" spans="9:12" ht="15.75" customHeight="1" x14ac:dyDescent="0.35">
      <c r="I958" s="67"/>
      <c r="L958" s="70"/>
    </row>
    <row r="959" spans="9:12" ht="15.75" customHeight="1" x14ac:dyDescent="0.35">
      <c r="I959" s="67"/>
      <c r="L959" s="70"/>
    </row>
    <row r="960" spans="9:12" ht="15.75" customHeight="1" x14ac:dyDescent="0.35">
      <c r="I960" s="67"/>
      <c r="L960" s="70"/>
    </row>
    <row r="961" spans="9:12" ht="15.75" customHeight="1" x14ac:dyDescent="0.35">
      <c r="I961" s="67"/>
      <c r="L961" s="70"/>
    </row>
    <row r="962" spans="9:12" ht="15.75" customHeight="1" x14ac:dyDescent="0.35">
      <c r="I962" s="67"/>
      <c r="L962" s="70"/>
    </row>
    <row r="963" spans="9:12" ht="15.75" customHeight="1" x14ac:dyDescent="0.35">
      <c r="I963" s="67"/>
      <c r="L963" s="70"/>
    </row>
    <row r="964" spans="9:12" ht="15.75" customHeight="1" x14ac:dyDescent="0.35">
      <c r="I964" s="67"/>
      <c r="L964" s="70"/>
    </row>
    <row r="965" spans="9:12" ht="15.75" customHeight="1" x14ac:dyDescent="0.35">
      <c r="I965" s="67"/>
      <c r="L965" s="70"/>
    </row>
    <row r="966" spans="9:12" ht="15.75" customHeight="1" x14ac:dyDescent="0.35">
      <c r="I966" s="67"/>
      <c r="L966" s="70"/>
    </row>
    <row r="967" spans="9:12" ht="15.75" customHeight="1" x14ac:dyDescent="0.35">
      <c r="I967" s="67"/>
      <c r="L967" s="70"/>
    </row>
    <row r="968" spans="9:12" ht="15.75" customHeight="1" x14ac:dyDescent="0.35">
      <c r="I968" s="67"/>
      <c r="L968" s="70"/>
    </row>
    <row r="969" spans="9:12" ht="15.75" customHeight="1" x14ac:dyDescent="0.35">
      <c r="I969" s="67"/>
      <c r="L969" s="70"/>
    </row>
    <row r="970" spans="9:12" ht="15.75" customHeight="1" x14ac:dyDescent="0.35">
      <c r="I970" s="67"/>
      <c r="L970" s="70"/>
    </row>
    <row r="971" spans="9:12" ht="15.75" customHeight="1" x14ac:dyDescent="0.35">
      <c r="I971" s="67"/>
      <c r="L971" s="70"/>
    </row>
    <row r="972" spans="9:12" ht="15.75" customHeight="1" x14ac:dyDescent="0.35">
      <c r="I972" s="67"/>
      <c r="L972" s="70"/>
    </row>
    <row r="973" spans="9:12" ht="15.75" customHeight="1" x14ac:dyDescent="0.35">
      <c r="I973" s="67"/>
      <c r="L973" s="70"/>
    </row>
    <row r="974" spans="9:12" ht="15.75" customHeight="1" x14ac:dyDescent="0.35">
      <c r="I974" s="67"/>
      <c r="L974" s="70"/>
    </row>
    <row r="975" spans="9:12" ht="15.75" customHeight="1" x14ac:dyDescent="0.35">
      <c r="I975" s="67"/>
      <c r="L975" s="70"/>
    </row>
    <row r="976" spans="9:12" ht="15.75" customHeight="1" x14ac:dyDescent="0.35">
      <c r="I976" s="67"/>
      <c r="L976" s="70"/>
    </row>
    <row r="977" spans="9:12" ht="15.75" customHeight="1" x14ac:dyDescent="0.35">
      <c r="I977" s="67"/>
      <c r="L977" s="70"/>
    </row>
    <row r="978" spans="9:12" ht="15.75" customHeight="1" x14ac:dyDescent="0.35">
      <c r="I978" s="67"/>
      <c r="L978" s="70"/>
    </row>
    <row r="979" spans="9:12" ht="15.75" customHeight="1" x14ac:dyDescent="0.35">
      <c r="I979" s="67"/>
      <c r="L979" s="70"/>
    </row>
    <row r="980" spans="9:12" ht="15.75" customHeight="1" x14ac:dyDescent="0.35">
      <c r="I980" s="67"/>
      <c r="L980" s="70"/>
    </row>
    <row r="981" spans="9:12" ht="15.75" customHeight="1" x14ac:dyDescent="0.35">
      <c r="I981" s="67"/>
      <c r="L981" s="70"/>
    </row>
    <row r="982" spans="9:12" ht="15.75" customHeight="1" x14ac:dyDescent="0.35">
      <c r="I982" s="67"/>
      <c r="L982" s="70"/>
    </row>
    <row r="983" spans="9:12" ht="15.75" customHeight="1" x14ac:dyDescent="0.35">
      <c r="I983" s="67"/>
      <c r="L983" s="70"/>
    </row>
    <row r="984" spans="9:12" ht="15.75" customHeight="1" x14ac:dyDescent="0.35">
      <c r="I984" s="67"/>
      <c r="L984" s="70"/>
    </row>
    <row r="985" spans="9:12" ht="15.75" customHeight="1" x14ac:dyDescent="0.35">
      <c r="I985" s="67"/>
      <c r="L985" s="70"/>
    </row>
    <row r="986" spans="9:12" ht="15.75" customHeight="1" x14ac:dyDescent="0.35">
      <c r="I986" s="67"/>
      <c r="L986" s="70"/>
    </row>
    <row r="987" spans="9:12" ht="15.75" customHeight="1" x14ac:dyDescent="0.35">
      <c r="I987" s="67"/>
      <c r="L987" s="70"/>
    </row>
    <row r="988" spans="9:12" ht="15.75" customHeight="1" x14ac:dyDescent="0.35">
      <c r="I988" s="67"/>
      <c r="L988" s="70"/>
    </row>
    <row r="989" spans="9:12" ht="15.75" customHeight="1" x14ac:dyDescent="0.35">
      <c r="I989" s="67"/>
      <c r="L989" s="70"/>
    </row>
    <row r="990" spans="9:12" ht="15.75" customHeight="1" x14ac:dyDescent="0.35">
      <c r="I990" s="67"/>
      <c r="L990" s="70"/>
    </row>
    <row r="991" spans="9:12" ht="15.75" customHeight="1" x14ac:dyDescent="0.35">
      <c r="I991" s="67"/>
      <c r="L991" s="70"/>
    </row>
    <row r="992" spans="9:12" ht="15.75" customHeight="1" x14ac:dyDescent="0.35">
      <c r="I992" s="67"/>
      <c r="L992" s="70"/>
    </row>
    <row r="993" spans="9:12" ht="15.75" customHeight="1" x14ac:dyDescent="0.35">
      <c r="I993" s="67"/>
      <c r="L993" s="70"/>
    </row>
    <row r="994" spans="9:12" ht="15.75" customHeight="1" x14ac:dyDescent="0.35">
      <c r="I994" s="67"/>
      <c r="L994" s="70"/>
    </row>
    <row r="995" spans="9:12" ht="15.75" customHeight="1" x14ac:dyDescent="0.35">
      <c r="I995" s="67"/>
      <c r="L995" s="70"/>
    </row>
    <row r="996" spans="9:12" ht="15.75" customHeight="1" x14ac:dyDescent="0.35">
      <c r="I996" s="67"/>
      <c r="L996" s="70"/>
    </row>
    <row r="997" spans="9:12" ht="15.75" customHeight="1" x14ac:dyDescent="0.35">
      <c r="I997" s="67"/>
      <c r="L997" s="70"/>
    </row>
    <row r="998" spans="9:12" ht="15.75" customHeight="1" x14ac:dyDescent="0.35">
      <c r="I998" s="67"/>
      <c r="L998" s="70"/>
    </row>
    <row r="999" spans="9:12" ht="15.75" customHeight="1" x14ac:dyDescent="0.35">
      <c r="I999" s="67"/>
      <c r="L999" s="70"/>
    </row>
    <row r="1000" spans="9:12" ht="15.75" customHeight="1" x14ac:dyDescent="0.35">
      <c r="I1000" s="67"/>
      <c r="L1000" s="70"/>
    </row>
  </sheetData>
  <autoFilter ref="A3:AA243" xr:uid="{00000000-0009-0000-0000-000001000000}"/>
  <mergeCells count="2">
    <mergeCell ref="I2:M2"/>
    <mergeCell ref="N2:P2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99"/>
  <sheetViews>
    <sheetView workbookViewId="0">
      <selection activeCell="C6" sqref="C6"/>
    </sheetView>
  </sheetViews>
  <sheetFormatPr defaultColWidth="12.6640625" defaultRowHeight="15" customHeight="1" x14ac:dyDescent="0.3"/>
  <cols>
    <col min="1" max="1" width="72.1640625" customWidth="1"/>
    <col min="2" max="2" width="14.1640625" customWidth="1"/>
    <col min="3" max="3" width="10.1640625" customWidth="1"/>
    <col min="4" max="4" width="5.5" customWidth="1"/>
    <col min="5" max="5" width="13.33203125" customWidth="1"/>
    <col min="6" max="6" width="223.6640625" customWidth="1"/>
    <col min="7" max="26" width="7.6640625" customWidth="1"/>
  </cols>
  <sheetData>
    <row r="1" spans="1:26" ht="14.5" x14ac:dyDescent="0.35">
      <c r="A1" s="8" t="s">
        <v>7</v>
      </c>
      <c r="B1" s="8" t="s">
        <v>8</v>
      </c>
      <c r="C1" s="8" t="s">
        <v>9</v>
      </c>
      <c r="D1" s="8" t="s">
        <v>10</v>
      </c>
      <c r="E1" s="9" t="s">
        <v>11</v>
      </c>
      <c r="F1" s="10" t="s">
        <v>12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5" x14ac:dyDescent="0.35">
      <c r="A2" s="11" t="s">
        <v>13</v>
      </c>
      <c r="B2" s="11" t="s">
        <v>14</v>
      </c>
      <c r="C2" s="12">
        <v>1.6</v>
      </c>
      <c r="D2" s="11"/>
      <c r="E2" s="6"/>
      <c r="F2" s="11" t="s">
        <v>15</v>
      </c>
    </row>
    <row r="3" spans="1:26" ht="14.25" customHeight="1" x14ac:dyDescent="0.35">
      <c r="A3" s="5" t="s">
        <v>16</v>
      </c>
      <c r="B3" s="5" t="s">
        <v>14</v>
      </c>
      <c r="C3" s="11">
        <v>0.45</v>
      </c>
      <c r="E3" s="6"/>
      <c r="F3" s="13" t="s">
        <v>17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5" x14ac:dyDescent="0.35">
      <c r="A4" s="12" t="s">
        <v>18</v>
      </c>
      <c r="B4" s="11" t="s">
        <v>14</v>
      </c>
      <c r="C4" s="12">
        <v>0.41799999999999998</v>
      </c>
      <c r="D4" s="11"/>
      <c r="E4" s="6"/>
      <c r="F4" s="14" t="s">
        <v>19</v>
      </c>
    </row>
    <row r="5" spans="1:26" ht="14.5" x14ac:dyDescent="0.35">
      <c r="A5" s="5" t="s">
        <v>20</v>
      </c>
      <c r="B5" s="11" t="s">
        <v>14</v>
      </c>
      <c r="C5" s="11">
        <v>0.14000000000000001</v>
      </c>
      <c r="E5" s="6"/>
      <c r="F5" s="14" t="s">
        <v>21</v>
      </c>
    </row>
    <row r="6" spans="1:26" ht="14.5" x14ac:dyDescent="0.35">
      <c r="A6" s="27" t="s">
        <v>76</v>
      </c>
      <c r="B6" s="27" t="s">
        <v>14</v>
      </c>
      <c r="C6" s="11">
        <v>1.4999999999999999E-2</v>
      </c>
      <c r="E6" s="6"/>
      <c r="F6" s="24" t="s">
        <v>15</v>
      </c>
    </row>
    <row r="7" spans="1:26" ht="14.5" x14ac:dyDescent="0.35">
      <c r="A7" s="5" t="s">
        <v>23</v>
      </c>
      <c r="B7" s="5" t="s">
        <v>24</v>
      </c>
      <c r="C7" s="11"/>
      <c r="E7" s="11">
        <f>AVERAGE('Population, Households and Hous'!O3,'Population, Households and Hous'!O4,'Population, Households and Hous'!O7,'Population, Households and Hous'!O16)</f>
        <v>1478.8325</v>
      </c>
      <c r="F7" s="14" t="s">
        <v>22</v>
      </c>
    </row>
    <row r="8" spans="1:26" ht="14.5" x14ac:dyDescent="0.35">
      <c r="C8" s="11"/>
      <c r="E8" s="6"/>
    </row>
    <row r="9" spans="1:26" ht="14.5" x14ac:dyDescent="0.35">
      <c r="A9" s="12" t="s">
        <v>25</v>
      </c>
      <c r="B9" s="12" t="s">
        <v>26</v>
      </c>
      <c r="C9" s="16">
        <v>2940</v>
      </c>
      <c r="D9" s="12">
        <v>1997</v>
      </c>
      <c r="E9" s="6">
        <f>(C9/C4)*C2</f>
        <v>11253.588516746413</v>
      </c>
      <c r="F9" s="14" t="s">
        <v>27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5" x14ac:dyDescent="0.35">
      <c r="C10" s="11"/>
      <c r="E10" s="6"/>
    </row>
    <row r="11" spans="1:26" ht="14.5" x14ac:dyDescent="0.35">
      <c r="C11" s="11"/>
      <c r="E11" s="6"/>
    </row>
    <row r="12" spans="1:26" ht="14.5" x14ac:dyDescent="0.35">
      <c r="C12" s="11"/>
      <c r="E12" s="6"/>
    </row>
    <row r="13" spans="1:26" ht="14.5" x14ac:dyDescent="0.35">
      <c r="C13" s="11"/>
      <c r="E13" s="6"/>
    </row>
    <row r="14" spans="1:26" ht="14.5" x14ac:dyDescent="0.35">
      <c r="C14" s="11"/>
      <c r="E14" s="6"/>
    </row>
    <row r="15" spans="1:26" ht="14.5" x14ac:dyDescent="0.35">
      <c r="C15" s="11"/>
      <c r="E15" s="6"/>
    </row>
    <row r="16" spans="1:26" ht="14.5" x14ac:dyDescent="0.35">
      <c r="C16" s="11"/>
      <c r="E16" s="6"/>
    </row>
    <row r="17" spans="3:5" ht="14.5" x14ac:dyDescent="0.35">
      <c r="C17" s="11"/>
      <c r="E17" s="6"/>
    </row>
    <row r="18" spans="3:5" ht="14.5" x14ac:dyDescent="0.35">
      <c r="C18" s="11"/>
      <c r="E18" s="6"/>
    </row>
    <row r="19" spans="3:5" ht="14.5" x14ac:dyDescent="0.35">
      <c r="C19" s="11"/>
      <c r="E19" s="6"/>
    </row>
    <row r="20" spans="3:5" ht="15.75" customHeight="1" x14ac:dyDescent="0.35">
      <c r="C20" s="11"/>
      <c r="E20" s="6"/>
    </row>
    <row r="21" spans="3:5" ht="15.75" customHeight="1" x14ac:dyDescent="0.35">
      <c r="C21" s="11"/>
      <c r="E21" s="6"/>
    </row>
    <row r="22" spans="3:5" ht="15.75" customHeight="1" x14ac:dyDescent="0.35">
      <c r="C22" s="11"/>
      <c r="E22" s="6"/>
    </row>
    <row r="23" spans="3:5" ht="15.75" customHeight="1" x14ac:dyDescent="0.35">
      <c r="C23" s="11"/>
      <c r="E23" s="6"/>
    </row>
    <row r="24" spans="3:5" ht="15.75" customHeight="1" x14ac:dyDescent="0.35">
      <c r="C24" s="11"/>
      <c r="E24" s="6"/>
    </row>
    <row r="25" spans="3:5" ht="15.75" customHeight="1" x14ac:dyDescent="0.35">
      <c r="C25" s="11"/>
      <c r="E25" s="6"/>
    </row>
    <row r="26" spans="3:5" ht="15.75" customHeight="1" x14ac:dyDescent="0.35">
      <c r="C26" s="11"/>
      <c r="E26" s="6"/>
    </row>
    <row r="27" spans="3:5" ht="15.75" customHeight="1" x14ac:dyDescent="0.35">
      <c r="C27" s="11"/>
      <c r="E27" s="6"/>
    </row>
    <row r="28" spans="3:5" ht="15.75" customHeight="1" x14ac:dyDescent="0.35">
      <c r="C28" s="11"/>
      <c r="E28" s="6"/>
    </row>
    <row r="29" spans="3:5" ht="15.75" customHeight="1" x14ac:dyDescent="0.35">
      <c r="C29" s="11"/>
      <c r="E29" s="6"/>
    </row>
    <row r="30" spans="3:5" ht="15.75" customHeight="1" x14ac:dyDescent="0.35">
      <c r="C30" s="11"/>
      <c r="E30" s="6"/>
    </row>
    <row r="31" spans="3:5" ht="15.75" customHeight="1" x14ac:dyDescent="0.35">
      <c r="C31" s="11"/>
      <c r="E31" s="6"/>
    </row>
    <row r="32" spans="3:5" ht="15.75" customHeight="1" x14ac:dyDescent="0.35">
      <c r="C32" s="11"/>
      <c r="E32" s="6"/>
    </row>
    <row r="33" spans="3:5" ht="15.75" customHeight="1" x14ac:dyDescent="0.35">
      <c r="C33" s="11"/>
      <c r="E33" s="6"/>
    </row>
    <row r="34" spans="3:5" ht="15.75" customHeight="1" x14ac:dyDescent="0.35">
      <c r="C34" s="11"/>
      <c r="E34" s="6"/>
    </row>
    <row r="35" spans="3:5" ht="15.75" customHeight="1" x14ac:dyDescent="0.35">
      <c r="C35" s="11"/>
      <c r="E35" s="6"/>
    </row>
    <row r="36" spans="3:5" ht="15.75" customHeight="1" x14ac:dyDescent="0.35">
      <c r="C36" s="11"/>
      <c r="E36" s="6"/>
    </row>
    <row r="37" spans="3:5" ht="15.75" customHeight="1" x14ac:dyDescent="0.35">
      <c r="C37" s="11"/>
      <c r="E37" s="6"/>
    </row>
    <row r="38" spans="3:5" ht="15.75" customHeight="1" x14ac:dyDescent="0.35">
      <c r="C38" s="11"/>
      <c r="E38" s="6"/>
    </row>
    <row r="39" spans="3:5" ht="15.75" customHeight="1" x14ac:dyDescent="0.35">
      <c r="C39" s="11"/>
      <c r="E39" s="6"/>
    </row>
    <row r="40" spans="3:5" ht="15.75" customHeight="1" x14ac:dyDescent="0.35">
      <c r="C40" s="11"/>
      <c r="E40" s="6"/>
    </row>
    <row r="41" spans="3:5" ht="15.75" customHeight="1" x14ac:dyDescent="0.35">
      <c r="C41" s="11"/>
      <c r="E41" s="6"/>
    </row>
    <row r="42" spans="3:5" ht="15.75" customHeight="1" x14ac:dyDescent="0.35">
      <c r="C42" s="11"/>
      <c r="E42" s="6"/>
    </row>
    <row r="43" spans="3:5" ht="15.75" customHeight="1" x14ac:dyDescent="0.35">
      <c r="C43" s="11"/>
      <c r="E43" s="6"/>
    </row>
    <row r="44" spans="3:5" ht="15.75" customHeight="1" x14ac:dyDescent="0.35">
      <c r="C44" s="11"/>
      <c r="E44" s="6"/>
    </row>
    <row r="45" spans="3:5" ht="15.75" customHeight="1" x14ac:dyDescent="0.35">
      <c r="C45" s="11"/>
      <c r="E45" s="6"/>
    </row>
    <row r="46" spans="3:5" ht="15.75" customHeight="1" x14ac:dyDescent="0.35">
      <c r="C46" s="11"/>
      <c r="E46" s="6"/>
    </row>
    <row r="47" spans="3:5" ht="15.75" customHeight="1" x14ac:dyDescent="0.35">
      <c r="C47" s="11"/>
      <c r="E47" s="6"/>
    </row>
    <row r="48" spans="3:5" ht="15.75" customHeight="1" x14ac:dyDescent="0.35">
      <c r="C48" s="11"/>
      <c r="E48" s="6"/>
    </row>
    <row r="49" spans="3:5" ht="15.75" customHeight="1" x14ac:dyDescent="0.35">
      <c r="C49" s="11"/>
      <c r="E49" s="6"/>
    </row>
    <row r="50" spans="3:5" ht="15.75" customHeight="1" x14ac:dyDescent="0.35">
      <c r="C50" s="11"/>
      <c r="E50" s="6"/>
    </row>
    <row r="51" spans="3:5" ht="15.75" customHeight="1" x14ac:dyDescent="0.35">
      <c r="C51" s="11"/>
      <c r="E51" s="6"/>
    </row>
    <row r="52" spans="3:5" ht="15.75" customHeight="1" x14ac:dyDescent="0.35">
      <c r="C52" s="11"/>
      <c r="E52" s="6"/>
    </row>
    <row r="53" spans="3:5" ht="15.75" customHeight="1" x14ac:dyDescent="0.35">
      <c r="C53" s="11"/>
      <c r="E53" s="6"/>
    </row>
    <row r="54" spans="3:5" ht="15.75" customHeight="1" x14ac:dyDescent="0.35">
      <c r="C54" s="11"/>
      <c r="E54" s="6"/>
    </row>
    <row r="55" spans="3:5" ht="15.75" customHeight="1" x14ac:dyDescent="0.35">
      <c r="C55" s="11"/>
      <c r="E55" s="6"/>
    </row>
    <row r="56" spans="3:5" ht="15.75" customHeight="1" x14ac:dyDescent="0.35">
      <c r="C56" s="11"/>
      <c r="E56" s="6"/>
    </row>
    <row r="57" spans="3:5" ht="15.75" customHeight="1" x14ac:dyDescent="0.35">
      <c r="C57" s="11"/>
      <c r="E57" s="6"/>
    </row>
    <row r="58" spans="3:5" ht="15.75" customHeight="1" x14ac:dyDescent="0.35">
      <c r="C58" s="11"/>
      <c r="E58" s="6"/>
    </row>
    <row r="59" spans="3:5" ht="15.75" customHeight="1" x14ac:dyDescent="0.35">
      <c r="C59" s="11"/>
      <c r="E59" s="6"/>
    </row>
    <row r="60" spans="3:5" ht="15.75" customHeight="1" x14ac:dyDescent="0.35">
      <c r="C60" s="11"/>
      <c r="E60" s="6"/>
    </row>
    <row r="61" spans="3:5" ht="15.75" customHeight="1" x14ac:dyDescent="0.35">
      <c r="C61" s="11"/>
      <c r="E61" s="6"/>
    </row>
    <row r="62" spans="3:5" ht="15.75" customHeight="1" x14ac:dyDescent="0.35">
      <c r="C62" s="11"/>
      <c r="E62" s="6"/>
    </row>
    <row r="63" spans="3:5" ht="15.75" customHeight="1" x14ac:dyDescent="0.35">
      <c r="C63" s="11"/>
      <c r="E63" s="6"/>
    </row>
    <row r="64" spans="3:5" ht="15.75" customHeight="1" x14ac:dyDescent="0.35">
      <c r="C64" s="11"/>
      <c r="E64" s="6"/>
    </row>
    <row r="65" spans="3:5" ht="15.75" customHeight="1" x14ac:dyDescent="0.35">
      <c r="C65" s="11"/>
      <c r="E65" s="6"/>
    </row>
    <row r="66" spans="3:5" ht="15.75" customHeight="1" x14ac:dyDescent="0.35">
      <c r="C66" s="11"/>
      <c r="E66" s="6"/>
    </row>
    <row r="67" spans="3:5" ht="15.75" customHeight="1" x14ac:dyDescent="0.35">
      <c r="C67" s="11"/>
      <c r="E67" s="6"/>
    </row>
    <row r="68" spans="3:5" ht="15.75" customHeight="1" x14ac:dyDescent="0.35">
      <c r="C68" s="11"/>
      <c r="E68" s="6"/>
    </row>
    <row r="69" spans="3:5" ht="15.75" customHeight="1" x14ac:dyDescent="0.35">
      <c r="C69" s="11"/>
      <c r="E69" s="6"/>
    </row>
    <row r="70" spans="3:5" ht="15.75" customHeight="1" x14ac:dyDescent="0.35">
      <c r="C70" s="11"/>
      <c r="E70" s="6"/>
    </row>
    <row r="71" spans="3:5" ht="15.75" customHeight="1" x14ac:dyDescent="0.35">
      <c r="C71" s="11"/>
      <c r="E71" s="6"/>
    </row>
    <row r="72" spans="3:5" ht="15.75" customHeight="1" x14ac:dyDescent="0.35">
      <c r="C72" s="11"/>
      <c r="E72" s="6"/>
    </row>
    <row r="73" spans="3:5" ht="15.75" customHeight="1" x14ac:dyDescent="0.35">
      <c r="C73" s="11"/>
      <c r="E73" s="6"/>
    </row>
    <row r="74" spans="3:5" ht="15.75" customHeight="1" x14ac:dyDescent="0.35">
      <c r="C74" s="11"/>
      <c r="E74" s="6"/>
    </row>
    <row r="75" spans="3:5" ht="15.75" customHeight="1" x14ac:dyDescent="0.35">
      <c r="C75" s="11"/>
      <c r="E75" s="6"/>
    </row>
    <row r="76" spans="3:5" ht="15.75" customHeight="1" x14ac:dyDescent="0.35">
      <c r="C76" s="11"/>
      <c r="E76" s="6"/>
    </row>
    <row r="77" spans="3:5" ht="15.75" customHeight="1" x14ac:dyDescent="0.35">
      <c r="C77" s="11"/>
      <c r="E77" s="6"/>
    </row>
    <row r="78" spans="3:5" ht="15.75" customHeight="1" x14ac:dyDescent="0.35">
      <c r="C78" s="11"/>
      <c r="E78" s="6"/>
    </row>
    <row r="79" spans="3:5" ht="15.75" customHeight="1" x14ac:dyDescent="0.35">
      <c r="C79" s="11"/>
      <c r="E79" s="6"/>
    </row>
    <row r="80" spans="3:5" ht="15.75" customHeight="1" x14ac:dyDescent="0.35">
      <c r="C80" s="11"/>
      <c r="E80" s="6"/>
    </row>
    <row r="81" spans="3:5" ht="15.75" customHeight="1" x14ac:dyDescent="0.35">
      <c r="C81" s="11"/>
      <c r="E81" s="6"/>
    </row>
    <row r="82" spans="3:5" ht="15.75" customHeight="1" x14ac:dyDescent="0.35">
      <c r="C82" s="11"/>
      <c r="E82" s="6"/>
    </row>
    <row r="83" spans="3:5" ht="15.75" customHeight="1" x14ac:dyDescent="0.35">
      <c r="C83" s="11"/>
      <c r="E83" s="6"/>
    </row>
    <row r="84" spans="3:5" ht="15.75" customHeight="1" x14ac:dyDescent="0.35">
      <c r="C84" s="11"/>
      <c r="E84" s="6"/>
    </row>
    <row r="85" spans="3:5" ht="15.75" customHeight="1" x14ac:dyDescent="0.35">
      <c r="C85" s="11"/>
      <c r="E85" s="6"/>
    </row>
    <row r="86" spans="3:5" ht="15.75" customHeight="1" x14ac:dyDescent="0.35">
      <c r="C86" s="11"/>
      <c r="E86" s="6"/>
    </row>
    <row r="87" spans="3:5" ht="15.75" customHeight="1" x14ac:dyDescent="0.35">
      <c r="C87" s="11"/>
      <c r="E87" s="6"/>
    </row>
    <row r="88" spans="3:5" ht="15.75" customHeight="1" x14ac:dyDescent="0.35">
      <c r="C88" s="11"/>
      <c r="E88" s="6"/>
    </row>
    <row r="89" spans="3:5" ht="15.75" customHeight="1" x14ac:dyDescent="0.35">
      <c r="C89" s="11"/>
      <c r="E89" s="6"/>
    </row>
    <row r="90" spans="3:5" ht="15.75" customHeight="1" x14ac:dyDescent="0.35">
      <c r="C90" s="11"/>
      <c r="E90" s="6"/>
    </row>
    <row r="91" spans="3:5" ht="15.75" customHeight="1" x14ac:dyDescent="0.35">
      <c r="C91" s="11"/>
      <c r="E91" s="6"/>
    </row>
    <row r="92" spans="3:5" ht="15.75" customHeight="1" x14ac:dyDescent="0.35">
      <c r="C92" s="11"/>
      <c r="E92" s="6"/>
    </row>
    <row r="93" spans="3:5" ht="15.75" customHeight="1" x14ac:dyDescent="0.35">
      <c r="C93" s="11"/>
      <c r="E93" s="6"/>
    </row>
    <row r="94" spans="3:5" ht="15.75" customHeight="1" x14ac:dyDescent="0.35">
      <c r="C94" s="11"/>
      <c r="E94" s="6"/>
    </row>
    <row r="95" spans="3:5" ht="15.75" customHeight="1" x14ac:dyDescent="0.35">
      <c r="C95" s="11"/>
      <c r="E95" s="6"/>
    </row>
    <row r="96" spans="3:5" ht="15.75" customHeight="1" x14ac:dyDescent="0.35">
      <c r="C96" s="11"/>
      <c r="E96" s="6"/>
    </row>
    <row r="97" spans="3:5" ht="15.75" customHeight="1" x14ac:dyDescent="0.35">
      <c r="C97" s="11"/>
      <c r="E97" s="6"/>
    </row>
    <row r="98" spans="3:5" ht="15.75" customHeight="1" x14ac:dyDescent="0.35">
      <c r="C98" s="11"/>
      <c r="E98" s="6"/>
    </row>
    <row r="99" spans="3:5" ht="15.75" customHeight="1" x14ac:dyDescent="0.35">
      <c r="C99" s="11"/>
      <c r="E99" s="6"/>
    </row>
    <row r="100" spans="3:5" ht="15.75" customHeight="1" x14ac:dyDescent="0.35">
      <c r="C100" s="11"/>
      <c r="E100" s="6"/>
    </row>
    <row r="101" spans="3:5" ht="15.75" customHeight="1" x14ac:dyDescent="0.35">
      <c r="C101" s="11"/>
      <c r="E101" s="6"/>
    </row>
    <row r="102" spans="3:5" ht="15.75" customHeight="1" x14ac:dyDescent="0.35">
      <c r="C102" s="11"/>
      <c r="E102" s="6"/>
    </row>
    <row r="103" spans="3:5" ht="15.75" customHeight="1" x14ac:dyDescent="0.35">
      <c r="C103" s="11"/>
      <c r="E103" s="6"/>
    </row>
    <row r="104" spans="3:5" ht="15.75" customHeight="1" x14ac:dyDescent="0.35">
      <c r="C104" s="11"/>
      <c r="E104" s="6"/>
    </row>
    <row r="105" spans="3:5" ht="15.75" customHeight="1" x14ac:dyDescent="0.35">
      <c r="C105" s="11"/>
      <c r="E105" s="6"/>
    </row>
    <row r="106" spans="3:5" ht="15.75" customHeight="1" x14ac:dyDescent="0.35">
      <c r="C106" s="11"/>
      <c r="E106" s="6"/>
    </row>
    <row r="107" spans="3:5" ht="15.75" customHeight="1" x14ac:dyDescent="0.35">
      <c r="C107" s="11"/>
      <c r="E107" s="6"/>
    </row>
    <row r="108" spans="3:5" ht="15.75" customHeight="1" x14ac:dyDescent="0.35">
      <c r="C108" s="11"/>
      <c r="E108" s="6"/>
    </row>
    <row r="109" spans="3:5" ht="15.75" customHeight="1" x14ac:dyDescent="0.35">
      <c r="C109" s="11"/>
      <c r="E109" s="6"/>
    </row>
    <row r="110" spans="3:5" ht="15.75" customHeight="1" x14ac:dyDescent="0.35">
      <c r="C110" s="11"/>
      <c r="E110" s="6"/>
    </row>
    <row r="111" spans="3:5" ht="15.75" customHeight="1" x14ac:dyDescent="0.35">
      <c r="C111" s="11"/>
      <c r="E111" s="6"/>
    </row>
    <row r="112" spans="3:5" ht="15.75" customHeight="1" x14ac:dyDescent="0.35">
      <c r="C112" s="11"/>
      <c r="E112" s="6"/>
    </row>
    <row r="113" spans="3:5" ht="15.75" customHeight="1" x14ac:dyDescent="0.35">
      <c r="C113" s="11"/>
      <c r="E113" s="6"/>
    </row>
    <row r="114" spans="3:5" ht="15.75" customHeight="1" x14ac:dyDescent="0.35">
      <c r="C114" s="11"/>
      <c r="E114" s="6"/>
    </row>
    <row r="115" spans="3:5" ht="15.75" customHeight="1" x14ac:dyDescent="0.35">
      <c r="C115" s="11"/>
      <c r="E115" s="6"/>
    </row>
    <row r="116" spans="3:5" ht="15.75" customHeight="1" x14ac:dyDescent="0.35">
      <c r="C116" s="11"/>
      <c r="E116" s="6"/>
    </row>
    <row r="117" spans="3:5" ht="15.75" customHeight="1" x14ac:dyDescent="0.35">
      <c r="C117" s="11"/>
      <c r="E117" s="6"/>
    </row>
    <row r="118" spans="3:5" ht="15.75" customHeight="1" x14ac:dyDescent="0.35">
      <c r="C118" s="11"/>
      <c r="E118" s="6"/>
    </row>
    <row r="119" spans="3:5" ht="15.75" customHeight="1" x14ac:dyDescent="0.35">
      <c r="C119" s="11"/>
      <c r="E119" s="6"/>
    </row>
    <row r="120" spans="3:5" ht="15.75" customHeight="1" x14ac:dyDescent="0.35">
      <c r="C120" s="11"/>
      <c r="E120" s="6"/>
    </row>
    <row r="121" spans="3:5" ht="15.75" customHeight="1" x14ac:dyDescent="0.35">
      <c r="C121" s="11"/>
      <c r="E121" s="6"/>
    </row>
    <row r="122" spans="3:5" ht="15.75" customHeight="1" x14ac:dyDescent="0.35">
      <c r="C122" s="11"/>
      <c r="E122" s="6"/>
    </row>
    <row r="123" spans="3:5" ht="15.75" customHeight="1" x14ac:dyDescent="0.35">
      <c r="C123" s="11"/>
      <c r="E123" s="6"/>
    </row>
    <row r="124" spans="3:5" ht="15.75" customHeight="1" x14ac:dyDescent="0.35">
      <c r="C124" s="11"/>
      <c r="E124" s="6"/>
    </row>
    <row r="125" spans="3:5" ht="15.75" customHeight="1" x14ac:dyDescent="0.35">
      <c r="C125" s="11"/>
      <c r="E125" s="6"/>
    </row>
    <row r="126" spans="3:5" ht="15.75" customHeight="1" x14ac:dyDescent="0.35">
      <c r="C126" s="11"/>
      <c r="E126" s="6"/>
    </row>
    <row r="127" spans="3:5" ht="15.75" customHeight="1" x14ac:dyDescent="0.35">
      <c r="C127" s="11"/>
      <c r="E127" s="6"/>
    </row>
    <row r="128" spans="3:5" ht="15.75" customHeight="1" x14ac:dyDescent="0.35">
      <c r="C128" s="11"/>
      <c r="E128" s="6"/>
    </row>
    <row r="129" spans="3:5" ht="15.75" customHeight="1" x14ac:dyDescent="0.35">
      <c r="C129" s="11"/>
      <c r="E129" s="6"/>
    </row>
    <row r="130" spans="3:5" ht="15.75" customHeight="1" x14ac:dyDescent="0.35">
      <c r="C130" s="11"/>
      <c r="E130" s="6"/>
    </row>
    <row r="131" spans="3:5" ht="15.75" customHeight="1" x14ac:dyDescent="0.35">
      <c r="C131" s="11"/>
      <c r="E131" s="6"/>
    </row>
    <row r="132" spans="3:5" ht="15.75" customHeight="1" x14ac:dyDescent="0.35">
      <c r="C132" s="11"/>
      <c r="E132" s="6"/>
    </row>
    <row r="133" spans="3:5" ht="15.75" customHeight="1" x14ac:dyDescent="0.35">
      <c r="C133" s="11"/>
      <c r="E133" s="6"/>
    </row>
    <row r="134" spans="3:5" ht="15.75" customHeight="1" x14ac:dyDescent="0.35">
      <c r="C134" s="11"/>
      <c r="E134" s="6"/>
    </row>
    <row r="135" spans="3:5" ht="15.75" customHeight="1" x14ac:dyDescent="0.35">
      <c r="C135" s="11"/>
      <c r="E135" s="6"/>
    </row>
    <row r="136" spans="3:5" ht="15.75" customHeight="1" x14ac:dyDescent="0.35">
      <c r="C136" s="11"/>
      <c r="E136" s="6"/>
    </row>
    <row r="137" spans="3:5" ht="15.75" customHeight="1" x14ac:dyDescent="0.35">
      <c r="C137" s="11"/>
      <c r="E137" s="6"/>
    </row>
    <row r="138" spans="3:5" ht="15.75" customHeight="1" x14ac:dyDescent="0.35">
      <c r="C138" s="11"/>
      <c r="E138" s="6"/>
    </row>
    <row r="139" spans="3:5" ht="15.75" customHeight="1" x14ac:dyDescent="0.35">
      <c r="C139" s="11"/>
      <c r="E139" s="6"/>
    </row>
    <row r="140" spans="3:5" ht="15.75" customHeight="1" x14ac:dyDescent="0.35">
      <c r="C140" s="11"/>
      <c r="E140" s="6"/>
    </row>
    <row r="141" spans="3:5" ht="15.75" customHeight="1" x14ac:dyDescent="0.35">
      <c r="C141" s="11"/>
      <c r="E141" s="6"/>
    </row>
    <row r="142" spans="3:5" ht="15.75" customHeight="1" x14ac:dyDescent="0.35">
      <c r="C142" s="11"/>
      <c r="E142" s="6"/>
    </row>
    <row r="143" spans="3:5" ht="15.75" customHeight="1" x14ac:dyDescent="0.35">
      <c r="C143" s="11"/>
      <c r="E143" s="6"/>
    </row>
    <row r="144" spans="3:5" ht="15.75" customHeight="1" x14ac:dyDescent="0.35">
      <c r="C144" s="11"/>
      <c r="E144" s="6"/>
    </row>
    <row r="145" spans="3:5" ht="15.75" customHeight="1" x14ac:dyDescent="0.35">
      <c r="C145" s="11"/>
      <c r="E145" s="6"/>
    </row>
    <row r="146" spans="3:5" ht="15.75" customHeight="1" x14ac:dyDescent="0.35">
      <c r="C146" s="11"/>
      <c r="E146" s="6"/>
    </row>
    <row r="147" spans="3:5" ht="15.75" customHeight="1" x14ac:dyDescent="0.35">
      <c r="C147" s="11"/>
      <c r="E147" s="6"/>
    </row>
    <row r="148" spans="3:5" ht="15.75" customHeight="1" x14ac:dyDescent="0.35">
      <c r="C148" s="11"/>
      <c r="E148" s="6"/>
    </row>
    <row r="149" spans="3:5" ht="15.75" customHeight="1" x14ac:dyDescent="0.35">
      <c r="C149" s="11"/>
      <c r="E149" s="6"/>
    </row>
    <row r="150" spans="3:5" ht="15.75" customHeight="1" x14ac:dyDescent="0.35">
      <c r="C150" s="11"/>
      <c r="E150" s="6"/>
    </row>
    <row r="151" spans="3:5" ht="15.75" customHeight="1" x14ac:dyDescent="0.35">
      <c r="C151" s="11"/>
      <c r="E151" s="6"/>
    </row>
    <row r="152" spans="3:5" ht="15.75" customHeight="1" x14ac:dyDescent="0.35">
      <c r="C152" s="11"/>
      <c r="E152" s="6"/>
    </row>
    <row r="153" spans="3:5" ht="15.75" customHeight="1" x14ac:dyDescent="0.35">
      <c r="C153" s="11"/>
      <c r="E153" s="6"/>
    </row>
    <row r="154" spans="3:5" ht="15.75" customHeight="1" x14ac:dyDescent="0.35">
      <c r="C154" s="11"/>
      <c r="E154" s="6"/>
    </row>
    <row r="155" spans="3:5" ht="15.75" customHeight="1" x14ac:dyDescent="0.35">
      <c r="C155" s="11"/>
      <c r="E155" s="6"/>
    </row>
    <row r="156" spans="3:5" ht="15.75" customHeight="1" x14ac:dyDescent="0.35">
      <c r="C156" s="11"/>
      <c r="E156" s="6"/>
    </row>
    <row r="157" spans="3:5" ht="15.75" customHeight="1" x14ac:dyDescent="0.35">
      <c r="C157" s="11"/>
      <c r="E157" s="6"/>
    </row>
    <row r="158" spans="3:5" ht="15.75" customHeight="1" x14ac:dyDescent="0.35">
      <c r="C158" s="11"/>
      <c r="E158" s="6"/>
    </row>
    <row r="159" spans="3:5" ht="15.75" customHeight="1" x14ac:dyDescent="0.35">
      <c r="C159" s="11"/>
      <c r="E159" s="6"/>
    </row>
    <row r="160" spans="3:5" ht="15.75" customHeight="1" x14ac:dyDescent="0.35">
      <c r="C160" s="11"/>
      <c r="E160" s="6"/>
    </row>
    <row r="161" spans="3:5" ht="15.75" customHeight="1" x14ac:dyDescent="0.35">
      <c r="C161" s="11"/>
      <c r="E161" s="6"/>
    </row>
    <row r="162" spans="3:5" ht="15.75" customHeight="1" x14ac:dyDescent="0.35">
      <c r="C162" s="11"/>
      <c r="E162" s="6"/>
    </row>
    <row r="163" spans="3:5" ht="15.75" customHeight="1" x14ac:dyDescent="0.35">
      <c r="C163" s="11"/>
      <c r="E163" s="6"/>
    </row>
    <row r="164" spans="3:5" ht="15.75" customHeight="1" x14ac:dyDescent="0.35">
      <c r="C164" s="11"/>
      <c r="E164" s="6"/>
    </row>
    <row r="165" spans="3:5" ht="15.75" customHeight="1" x14ac:dyDescent="0.35">
      <c r="C165" s="11"/>
      <c r="E165" s="6"/>
    </row>
    <row r="166" spans="3:5" ht="15.75" customHeight="1" x14ac:dyDescent="0.35">
      <c r="C166" s="11"/>
      <c r="E166" s="6"/>
    </row>
    <row r="167" spans="3:5" ht="15.75" customHeight="1" x14ac:dyDescent="0.35">
      <c r="C167" s="11"/>
      <c r="E167" s="6"/>
    </row>
    <row r="168" spans="3:5" ht="15.75" customHeight="1" x14ac:dyDescent="0.35">
      <c r="C168" s="11"/>
      <c r="E168" s="6"/>
    </row>
    <row r="169" spans="3:5" ht="15.75" customHeight="1" x14ac:dyDescent="0.35">
      <c r="C169" s="11"/>
      <c r="E169" s="6"/>
    </row>
    <row r="170" spans="3:5" ht="15.75" customHeight="1" x14ac:dyDescent="0.35">
      <c r="C170" s="11"/>
      <c r="E170" s="6"/>
    </row>
    <row r="171" spans="3:5" ht="15.75" customHeight="1" x14ac:dyDescent="0.35">
      <c r="C171" s="11"/>
      <c r="E171" s="6"/>
    </row>
    <row r="172" spans="3:5" ht="15.75" customHeight="1" x14ac:dyDescent="0.35">
      <c r="C172" s="11"/>
      <c r="E172" s="6"/>
    </row>
    <row r="173" spans="3:5" ht="15.75" customHeight="1" x14ac:dyDescent="0.35">
      <c r="C173" s="11"/>
      <c r="E173" s="6"/>
    </row>
    <row r="174" spans="3:5" ht="15.75" customHeight="1" x14ac:dyDescent="0.35">
      <c r="C174" s="11"/>
      <c r="E174" s="6"/>
    </row>
    <row r="175" spans="3:5" ht="15.75" customHeight="1" x14ac:dyDescent="0.35">
      <c r="C175" s="11"/>
      <c r="E175" s="6"/>
    </row>
    <row r="176" spans="3:5" ht="15.75" customHeight="1" x14ac:dyDescent="0.35">
      <c r="C176" s="11"/>
      <c r="E176" s="6"/>
    </row>
    <row r="177" spans="3:5" ht="15.75" customHeight="1" x14ac:dyDescent="0.35">
      <c r="C177" s="11"/>
      <c r="E177" s="6"/>
    </row>
    <row r="178" spans="3:5" ht="15.75" customHeight="1" x14ac:dyDescent="0.35">
      <c r="C178" s="11"/>
      <c r="E178" s="6"/>
    </row>
    <row r="179" spans="3:5" ht="15.75" customHeight="1" x14ac:dyDescent="0.35">
      <c r="C179" s="11"/>
      <c r="E179" s="6"/>
    </row>
    <row r="180" spans="3:5" ht="15.75" customHeight="1" x14ac:dyDescent="0.35">
      <c r="C180" s="11"/>
      <c r="E180" s="6"/>
    </row>
    <row r="181" spans="3:5" ht="15.75" customHeight="1" x14ac:dyDescent="0.35">
      <c r="C181" s="11"/>
      <c r="E181" s="6"/>
    </row>
    <row r="182" spans="3:5" ht="15.75" customHeight="1" x14ac:dyDescent="0.35">
      <c r="C182" s="11"/>
      <c r="E182" s="6"/>
    </row>
    <row r="183" spans="3:5" ht="15.75" customHeight="1" x14ac:dyDescent="0.35">
      <c r="C183" s="11"/>
      <c r="E183" s="6"/>
    </row>
    <row r="184" spans="3:5" ht="15.75" customHeight="1" x14ac:dyDescent="0.35">
      <c r="C184" s="11"/>
      <c r="E184" s="6"/>
    </row>
    <row r="185" spans="3:5" ht="15.75" customHeight="1" x14ac:dyDescent="0.35">
      <c r="C185" s="11"/>
      <c r="E185" s="6"/>
    </row>
    <row r="186" spans="3:5" ht="15.75" customHeight="1" x14ac:dyDescent="0.35">
      <c r="C186" s="11"/>
      <c r="E186" s="6"/>
    </row>
    <row r="187" spans="3:5" ht="15.75" customHeight="1" x14ac:dyDescent="0.35">
      <c r="C187" s="11"/>
      <c r="E187" s="6"/>
    </row>
    <row r="188" spans="3:5" ht="15.75" customHeight="1" x14ac:dyDescent="0.35">
      <c r="C188" s="11"/>
      <c r="E188" s="6"/>
    </row>
    <row r="189" spans="3:5" ht="15.75" customHeight="1" x14ac:dyDescent="0.35">
      <c r="C189" s="11"/>
      <c r="E189" s="6"/>
    </row>
    <row r="190" spans="3:5" ht="15.75" customHeight="1" x14ac:dyDescent="0.35">
      <c r="C190" s="11"/>
      <c r="E190" s="6"/>
    </row>
    <row r="191" spans="3:5" ht="15.75" customHeight="1" x14ac:dyDescent="0.35">
      <c r="C191" s="11"/>
      <c r="E191" s="6"/>
    </row>
    <row r="192" spans="3:5" ht="15.75" customHeight="1" x14ac:dyDescent="0.35">
      <c r="C192" s="11"/>
      <c r="E192" s="6"/>
    </row>
    <row r="193" spans="3:5" ht="15.75" customHeight="1" x14ac:dyDescent="0.35">
      <c r="C193" s="11"/>
      <c r="E193" s="6"/>
    </row>
    <row r="194" spans="3:5" ht="15.75" customHeight="1" x14ac:dyDescent="0.35">
      <c r="C194" s="11"/>
      <c r="E194" s="6"/>
    </row>
    <row r="195" spans="3:5" ht="15.75" customHeight="1" x14ac:dyDescent="0.35">
      <c r="C195" s="11"/>
      <c r="E195" s="6"/>
    </row>
    <row r="196" spans="3:5" ht="15.75" customHeight="1" x14ac:dyDescent="0.35">
      <c r="C196" s="11"/>
      <c r="E196" s="6"/>
    </row>
    <row r="197" spans="3:5" ht="15.75" customHeight="1" x14ac:dyDescent="0.35">
      <c r="C197" s="11"/>
      <c r="E197" s="6"/>
    </row>
    <row r="198" spans="3:5" ht="15.75" customHeight="1" x14ac:dyDescent="0.35">
      <c r="C198" s="11"/>
      <c r="E198" s="6"/>
    </row>
    <row r="199" spans="3:5" ht="15.75" customHeight="1" x14ac:dyDescent="0.35">
      <c r="C199" s="11"/>
      <c r="E199" s="6"/>
    </row>
    <row r="200" spans="3:5" ht="15.75" customHeight="1" x14ac:dyDescent="0.35">
      <c r="C200" s="11"/>
      <c r="E200" s="6"/>
    </row>
    <row r="201" spans="3:5" ht="15.75" customHeight="1" x14ac:dyDescent="0.35">
      <c r="C201" s="11"/>
      <c r="E201" s="6"/>
    </row>
    <row r="202" spans="3:5" ht="15.75" customHeight="1" x14ac:dyDescent="0.35">
      <c r="C202" s="11"/>
      <c r="E202" s="6"/>
    </row>
    <row r="203" spans="3:5" ht="15.75" customHeight="1" x14ac:dyDescent="0.35">
      <c r="C203" s="11"/>
      <c r="E203" s="6"/>
    </row>
    <row r="204" spans="3:5" ht="15.75" customHeight="1" x14ac:dyDescent="0.35">
      <c r="C204" s="11"/>
      <c r="E204" s="6"/>
    </row>
    <row r="205" spans="3:5" ht="15.75" customHeight="1" x14ac:dyDescent="0.35">
      <c r="C205" s="11"/>
      <c r="E205" s="6"/>
    </row>
    <row r="206" spans="3:5" ht="15.75" customHeight="1" x14ac:dyDescent="0.35">
      <c r="C206" s="11"/>
      <c r="E206" s="6"/>
    </row>
    <row r="207" spans="3:5" ht="15.75" customHeight="1" x14ac:dyDescent="0.35">
      <c r="C207" s="11"/>
      <c r="E207" s="6"/>
    </row>
    <row r="208" spans="3:5" ht="15.75" customHeight="1" x14ac:dyDescent="0.35">
      <c r="C208" s="11"/>
      <c r="E208" s="6"/>
    </row>
    <row r="209" spans="3:5" ht="15.75" customHeight="1" x14ac:dyDescent="0.35">
      <c r="C209" s="11"/>
      <c r="E209" s="6"/>
    </row>
    <row r="210" spans="3:5" ht="15.75" customHeight="1" x14ac:dyDescent="0.35">
      <c r="C210" s="11"/>
      <c r="E210" s="6"/>
    </row>
    <row r="211" spans="3:5" ht="15.75" customHeight="1" x14ac:dyDescent="0.35">
      <c r="C211" s="11"/>
      <c r="E211" s="6"/>
    </row>
    <row r="212" spans="3:5" ht="15.75" customHeight="1" x14ac:dyDescent="0.35">
      <c r="C212" s="11"/>
      <c r="E212" s="6"/>
    </row>
    <row r="213" spans="3:5" ht="15.75" customHeight="1" x14ac:dyDescent="0.35">
      <c r="C213" s="11"/>
      <c r="E213" s="6"/>
    </row>
    <row r="214" spans="3:5" ht="15.75" customHeight="1" x14ac:dyDescent="0.35">
      <c r="C214" s="11"/>
      <c r="E214" s="6"/>
    </row>
    <row r="215" spans="3:5" ht="15.75" customHeight="1" x14ac:dyDescent="0.35">
      <c r="C215" s="11"/>
      <c r="E215" s="6"/>
    </row>
    <row r="216" spans="3:5" ht="15.75" customHeight="1" x14ac:dyDescent="0.35">
      <c r="C216" s="11"/>
      <c r="E216" s="6"/>
    </row>
    <row r="217" spans="3:5" ht="15.75" customHeight="1" x14ac:dyDescent="0.35">
      <c r="C217" s="11"/>
      <c r="E217" s="6"/>
    </row>
    <row r="218" spans="3:5" ht="15.75" customHeight="1" x14ac:dyDescent="0.35">
      <c r="C218" s="11"/>
      <c r="E218" s="6"/>
    </row>
    <row r="219" spans="3:5" ht="15.75" customHeight="1" x14ac:dyDescent="0.35">
      <c r="C219" s="11"/>
      <c r="E219" s="6"/>
    </row>
    <row r="220" spans="3:5" ht="15.75" customHeight="1" x14ac:dyDescent="0.35">
      <c r="C220" s="11"/>
      <c r="E220" s="6"/>
    </row>
    <row r="221" spans="3:5" ht="15.75" customHeight="1" x14ac:dyDescent="0.35">
      <c r="C221" s="11"/>
      <c r="E221" s="6"/>
    </row>
    <row r="222" spans="3:5" ht="15.75" customHeight="1" x14ac:dyDescent="0.35">
      <c r="C222" s="11"/>
      <c r="E222" s="6"/>
    </row>
    <row r="223" spans="3:5" ht="15.75" customHeight="1" x14ac:dyDescent="0.35">
      <c r="C223" s="11"/>
      <c r="E223" s="6"/>
    </row>
    <row r="224" spans="3:5" ht="15.75" customHeight="1" x14ac:dyDescent="0.35">
      <c r="C224" s="11"/>
      <c r="E224" s="6"/>
    </row>
    <row r="225" spans="3:5" ht="15.75" customHeight="1" x14ac:dyDescent="0.35">
      <c r="C225" s="11"/>
      <c r="E225" s="6"/>
    </row>
    <row r="226" spans="3:5" ht="15.75" customHeight="1" x14ac:dyDescent="0.35">
      <c r="C226" s="11"/>
      <c r="E226" s="6"/>
    </row>
    <row r="227" spans="3:5" ht="15.75" customHeight="1" x14ac:dyDescent="0.35">
      <c r="C227" s="11"/>
      <c r="E227" s="6"/>
    </row>
    <row r="228" spans="3:5" ht="15.75" customHeight="1" x14ac:dyDescent="0.35">
      <c r="C228" s="11"/>
      <c r="E228" s="6"/>
    </row>
    <row r="229" spans="3:5" ht="15.75" customHeight="1" x14ac:dyDescent="0.35">
      <c r="C229" s="11"/>
      <c r="E229" s="6"/>
    </row>
    <row r="230" spans="3:5" ht="15.75" customHeight="1" x14ac:dyDescent="0.35">
      <c r="C230" s="11"/>
      <c r="E230" s="6"/>
    </row>
    <row r="231" spans="3:5" ht="15.75" customHeight="1" x14ac:dyDescent="0.35">
      <c r="C231" s="11"/>
      <c r="E231" s="6"/>
    </row>
    <row r="232" spans="3:5" ht="15.75" customHeight="1" x14ac:dyDescent="0.35">
      <c r="C232" s="11"/>
      <c r="E232" s="6"/>
    </row>
    <row r="233" spans="3:5" ht="15.75" customHeight="1" x14ac:dyDescent="0.35">
      <c r="C233" s="11"/>
      <c r="E233" s="6"/>
    </row>
    <row r="234" spans="3:5" ht="15.75" customHeight="1" x14ac:dyDescent="0.35">
      <c r="C234" s="11"/>
      <c r="E234" s="6"/>
    </row>
    <row r="235" spans="3:5" ht="15.75" customHeight="1" x14ac:dyDescent="0.35">
      <c r="C235" s="11"/>
      <c r="E235" s="6"/>
    </row>
    <row r="236" spans="3:5" ht="15.75" customHeight="1" x14ac:dyDescent="0.35">
      <c r="C236" s="11"/>
      <c r="E236" s="6"/>
    </row>
    <row r="237" spans="3:5" ht="15.75" customHeight="1" x14ac:dyDescent="0.35">
      <c r="C237" s="11"/>
      <c r="E237" s="6"/>
    </row>
    <row r="238" spans="3:5" ht="15.75" customHeight="1" x14ac:dyDescent="0.35">
      <c r="C238" s="11"/>
      <c r="E238" s="6"/>
    </row>
    <row r="239" spans="3:5" ht="15.75" customHeight="1" x14ac:dyDescent="0.35">
      <c r="C239" s="11"/>
      <c r="E239" s="6"/>
    </row>
    <row r="240" spans="3:5" ht="15.75" customHeight="1" x14ac:dyDescent="0.35">
      <c r="C240" s="11"/>
      <c r="E240" s="6"/>
    </row>
    <row r="241" spans="3:5" ht="15.75" customHeight="1" x14ac:dyDescent="0.35">
      <c r="C241" s="11"/>
      <c r="E241" s="6"/>
    </row>
    <row r="242" spans="3:5" ht="15.75" customHeight="1" x14ac:dyDescent="0.35">
      <c r="C242" s="11"/>
      <c r="E242" s="6"/>
    </row>
    <row r="243" spans="3:5" ht="15.75" customHeight="1" x14ac:dyDescent="0.35">
      <c r="C243" s="11"/>
      <c r="E243" s="6"/>
    </row>
    <row r="244" spans="3:5" ht="15.75" customHeight="1" x14ac:dyDescent="0.35">
      <c r="C244" s="11"/>
      <c r="E244" s="6"/>
    </row>
    <row r="245" spans="3:5" ht="15.75" customHeight="1" x14ac:dyDescent="0.35">
      <c r="C245" s="11"/>
      <c r="E245" s="6"/>
    </row>
    <row r="246" spans="3:5" ht="15.75" customHeight="1" x14ac:dyDescent="0.35">
      <c r="C246" s="11"/>
      <c r="E246" s="6"/>
    </row>
    <row r="247" spans="3:5" ht="15.75" customHeight="1" x14ac:dyDescent="0.35">
      <c r="C247" s="11"/>
      <c r="E247" s="6"/>
    </row>
    <row r="248" spans="3:5" ht="15.75" customHeight="1" x14ac:dyDescent="0.35">
      <c r="C248" s="11"/>
      <c r="E248" s="6"/>
    </row>
    <row r="249" spans="3:5" ht="15.75" customHeight="1" x14ac:dyDescent="0.35">
      <c r="C249" s="11"/>
      <c r="E249" s="6"/>
    </row>
    <row r="250" spans="3:5" ht="15.75" customHeight="1" x14ac:dyDescent="0.35">
      <c r="C250" s="11"/>
      <c r="E250" s="6"/>
    </row>
    <row r="251" spans="3:5" ht="15.75" customHeight="1" x14ac:dyDescent="0.35">
      <c r="C251" s="11"/>
      <c r="E251" s="6"/>
    </row>
    <row r="252" spans="3:5" ht="15.75" customHeight="1" x14ac:dyDescent="0.35">
      <c r="C252" s="11"/>
      <c r="E252" s="6"/>
    </row>
    <row r="253" spans="3:5" ht="15.75" customHeight="1" x14ac:dyDescent="0.35">
      <c r="C253" s="11"/>
      <c r="E253" s="6"/>
    </row>
    <row r="254" spans="3:5" ht="15.75" customHeight="1" x14ac:dyDescent="0.35">
      <c r="C254" s="11"/>
      <c r="E254" s="6"/>
    </row>
    <row r="255" spans="3:5" ht="15.75" customHeight="1" x14ac:dyDescent="0.35">
      <c r="C255" s="11"/>
      <c r="E255" s="6"/>
    </row>
    <row r="256" spans="3:5" ht="15.75" customHeight="1" x14ac:dyDescent="0.35">
      <c r="C256" s="11"/>
      <c r="E256" s="6"/>
    </row>
    <row r="257" spans="3:5" ht="15.75" customHeight="1" x14ac:dyDescent="0.35">
      <c r="C257" s="11"/>
      <c r="E257" s="6"/>
    </row>
    <row r="258" spans="3:5" ht="15.75" customHeight="1" x14ac:dyDescent="0.35">
      <c r="C258" s="11"/>
      <c r="E258" s="6"/>
    </row>
    <row r="259" spans="3:5" ht="15.75" customHeight="1" x14ac:dyDescent="0.35">
      <c r="C259" s="11"/>
      <c r="E259" s="6"/>
    </row>
    <row r="260" spans="3:5" ht="15.75" customHeight="1" x14ac:dyDescent="0.35">
      <c r="C260" s="11"/>
      <c r="E260" s="6"/>
    </row>
    <row r="261" spans="3:5" ht="15.75" customHeight="1" x14ac:dyDescent="0.35">
      <c r="C261" s="11"/>
      <c r="E261" s="6"/>
    </row>
    <row r="262" spans="3:5" ht="15.75" customHeight="1" x14ac:dyDescent="0.35">
      <c r="C262" s="11"/>
      <c r="E262" s="6"/>
    </row>
    <row r="263" spans="3:5" ht="15.75" customHeight="1" x14ac:dyDescent="0.35">
      <c r="C263" s="11"/>
      <c r="E263" s="6"/>
    </row>
    <row r="264" spans="3:5" ht="15.75" customHeight="1" x14ac:dyDescent="0.35">
      <c r="C264" s="11"/>
      <c r="E264" s="6"/>
    </row>
    <row r="265" spans="3:5" ht="15.75" customHeight="1" x14ac:dyDescent="0.35">
      <c r="C265" s="11"/>
      <c r="E265" s="6"/>
    </row>
    <row r="266" spans="3:5" ht="15.75" customHeight="1" x14ac:dyDescent="0.35">
      <c r="C266" s="11"/>
      <c r="E266" s="6"/>
    </row>
    <row r="267" spans="3:5" ht="15.75" customHeight="1" x14ac:dyDescent="0.35">
      <c r="C267" s="11"/>
      <c r="E267" s="6"/>
    </row>
    <row r="268" spans="3:5" ht="15.75" customHeight="1" x14ac:dyDescent="0.35">
      <c r="C268" s="11"/>
      <c r="E268" s="6"/>
    </row>
    <row r="269" spans="3:5" ht="15.75" customHeight="1" x14ac:dyDescent="0.35">
      <c r="C269" s="11"/>
      <c r="E269" s="6"/>
    </row>
    <row r="270" spans="3:5" ht="15.75" customHeight="1" x14ac:dyDescent="0.35">
      <c r="C270" s="11"/>
      <c r="E270" s="6"/>
    </row>
    <row r="271" spans="3:5" ht="15.75" customHeight="1" x14ac:dyDescent="0.35">
      <c r="C271" s="11"/>
      <c r="E271" s="6"/>
    </row>
    <row r="272" spans="3:5" ht="15.75" customHeight="1" x14ac:dyDescent="0.35">
      <c r="C272" s="11"/>
      <c r="E272" s="6"/>
    </row>
    <row r="273" spans="3:5" ht="15.75" customHeight="1" x14ac:dyDescent="0.35">
      <c r="C273" s="11"/>
      <c r="E273" s="6"/>
    </row>
    <row r="274" spans="3:5" ht="15.75" customHeight="1" x14ac:dyDescent="0.35">
      <c r="C274" s="11"/>
      <c r="E274" s="6"/>
    </row>
    <row r="275" spans="3:5" ht="15.75" customHeight="1" x14ac:dyDescent="0.35">
      <c r="C275" s="11"/>
      <c r="E275" s="6"/>
    </row>
    <row r="276" spans="3:5" ht="15.75" customHeight="1" x14ac:dyDescent="0.35">
      <c r="C276" s="11"/>
      <c r="E276" s="6"/>
    </row>
    <row r="277" spans="3:5" ht="15.75" customHeight="1" x14ac:dyDescent="0.35">
      <c r="C277" s="11"/>
      <c r="E277" s="6"/>
    </row>
    <row r="278" spans="3:5" ht="15.75" customHeight="1" x14ac:dyDescent="0.35">
      <c r="C278" s="11"/>
      <c r="E278" s="6"/>
    </row>
    <row r="279" spans="3:5" ht="15.75" customHeight="1" x14ac:dyDescent="0.35">
      <c r="C279" s="11"/>
      <c r="E279" s="6"/>
    </row>
    <row r="280" spans="3:5" ht="15.75" customHeight="1" x14ac:dyDescent="0.35">
      <c r="C280" s="11"/>
      <c r="E280" s="6"/>
    </row>
    <row r="281" spans="3:5" ht="15.75" customHeight="1" x14ac:dyDescent="0.35">
      <c r="C281" s="11"/>
      <c r="E281" s="6"/>
    </row>
    <row r="282" spans="3:5" ht="15.75" customHeight="1" x14ac:dyDescent="0.35">
      <c r="C282" s="11"/>
      <c r="E282" s="6"/>
    </row>
    <row r="283" spans="3:5" ht="15.75" customHeight="1" x14ac:dyDescent="0.35">
      <c r="C283" s="11"/>
      <c r="E283" s="6"/>
    </row>
    <row r="284" spans="3:5" ht="15.75" customHeight="1" x14ac:dyDescent="0.35">
      <c r="C284" s="11"/>
      <c r="E284" s="6"/>
    </row>
    <row r="285" spans="3:5" ht="15.75" customHeight="1" x14ac:dyDescent="0.35">
      <c r="C285" s="11"/>
      <c r="E285" s="6"/>
    </row>
    <row r="286" spans="3:5" ht="15.75" customHeight="1" x14ac:dyDescent="0.35">
      <c r="C286" s="11"/>
      <c r="E286" s="6"/>
    </row>
    <row r="287" spans="3:5" ht="15.75" customHeight="1" x14ac:dyDescent="0.35">
      <c r="C287" s="11"/>
      <c r="E287" s="6"/>
    </row>
    <row r="288" spans="3:5" ht="15.75" customHeight="1" x14ac:dyDescent="0.35">
      <c r="C288" s="11"/>
      <c r="E288" s="6"/>
    </row>
    <row r="289" spans="3:5" ht="15.75" customHeight="1" x14ac:dyDescent="0.35">
      <c r="C289" s="11"/>
      <c r="E289" s="6"/>
    </row>
    <row r="290" spans="3:5" ht="15.75" customHeight="1" x14ac:dyDescent="0.35">
      <c r="C290" s="11"/>
      <c r="E290" s="6"/>
    </row>
    <row r="291" spans="3:5" ht="15.75" customHeight="1" x14ac:dyDescent="0.35">
      <c r="C291" s="11"/>
      <c r="E291" s="6"/>
    </row>
    <row r="292" spans="3:5" ht="15.75" customHeight="1" x14ac:dyDescent="0.35">
      <c r="C292" s="11"/>
      <c r="E292" s="6"/>
    </row>
    <row r="293" spans="3:5" ht="15.75" customHeight="1" x14ac:dyDescent="0.35">
      <c r="C293" s="11"/>
      <c r="E293" s="6"/>
    </row>
    <row r="294" spans="3:5" ht="15.75" customHeight="1" x14ac:dyDescent="0.35">
      <c r="C294" s="11"/>
      <c r="E294" s="6"/>
    </row>
    <row r="295" spans="3:5" ht="15.75" customHeight="1" x14ac:dyDescent="0.35">
      <c r="C295" s="11"/>
      <c r="E295" s="6"/>
    </row>
    <row r="296" spans="3:5" ht="15.75" customHeight="1" x14ac:dyDescent="0.35">
      <c r="C296" s="11"/>
      <c r="E296" s="6"/>
    </row>
    <row r="297" spans="3:5" ht="15.75" customHeight="1" x14ac:dyDescent="0.35">
      <c r="C297" s="11"/>
      <c r="E297" s="6"/>
    </row>
    <row r="298" spans="3:5" ht="15.75" customHeight="1" x14ac:dyDescent="0.35">
      <c r="C298" s="11"/>
      <c r="E298" s="6"/>
    </row>
    <row r="299" spans="3:5" ht="15.75" customHeight="1" x14ac:dyDescent="0.35">
      <c r="C299" s="11"/>
      <c r="E299" s="6"/>
    </row>
    <row r="300" spans="3:5" ht="15.75" customHeight="1" x14ac:dyDescent="0.35">
      <c r="C300" s="11"/>
      <c r="E300" s="6"/>
    </row>
    <row r="301" spans="3:5" ht="15.75" customHeight="1" x14ac:dyDescent="0.35">
      <c r="C301" s="11"/>
      <c r="E301" s="6"/>
    </row>
    <row r="302" spans="3:5" ht="15.75" customHeight="1" x14ac:dyDescent="0.35">
      <c r="C302" s="11"/>
      <c r="E302" s="6"/>
    </row>
    <row r="303" spans="3:5" ht="15.75" customHeight="1" x14ac:dyDescent="0.35">
      <c r="C303" s="11"/>
      <c r="E303" s="6"/>
    </row>
    <row r="304" spans="3:5" ht="15.75" customHeight="1" x14ac:dyDescent="0.35">
      <c r="C304" s="11"/>
      <c r="E304" s="6"/>
    </row>
    <row r="305" spans="3:5" ht="15.75" customHeight="1" x14ac:dyDescent="0.35">
      <c r="C305" s="11"/>
      <c r="E305" s="6"/>
    </row>
    <row r="306" spans="3:5" ht="15.75" customHeight="1" x14ac:dyDescent="0.35">
      <c r="C306" s="11"/>
      <c r="E306" s="6"/>
    </row>
    <row r="307" spans="3:5" ht="15.75" customHeight="1" x14ac:dyDescent="0.35">
      <c r="C307" s="11"/>
      <c r="E307" s="6"/>
    </row>
    <row r="308" spans="3:5" ht="15.75" customHeight="1" x14ac:dyDescent="0.35">
      <c r="C308" s="11"/>
      <c r="E308" s="6"/>
    </row>
    <row r="309" spans="3:5" ht="15.75" customHeight="1" x14ac:dyDescent="0.35">
      <c r="C309" s="11"/>
      <c r="E309" s="6"/>
    </row>
    <row r="310" spans="3:5" ht="15.75" customHeight="1" x14ac:dyDescent="0.35">
      <c r="C310" s="11"/>
      <c r="E310" s="6"/>
    </row>
    <row r="311" spans="3:5" ht="15.75" customHeight="1" x14ac:dyDescent="0.35">
      <c r="C311" s="11"/>
      <c r="E311" s="6"/>
    </row>
    <row r="312" spans="3:5" ht="15.75" customHeight="1" x14ac:dyDescent="0.35">
      <c r="C312" s="11"/>
      <c r="E312" s="6"/>
    </row>
    <row r="313" spans="3:5" ht="15.75" customHeight="1" x14ac:dyDescent="0.35">
      <c r="C313" s="11"/>
      <c r="E313" s="6"/>
    </row>
    <row r="314" spans="3:5" ht="15.75" customHeight="1" x14ac:dyDescent="0.35">
      <c r="C314" s="11"/>
      <c r="E314" s="6"/>
    </row>
    <row r="315" spans="3:5" ht="15.75" customHeight="1" x14ac:dyDescent="0.35">
      <c r="C315" s="11"/>
      <c r="E315" s="6"/>
    </row>
    <row r="316" spans="3:5" ht="15.75" customHeight="1" x14ac:dyDescent="0.35">
      <c r="C316" s="11"/>
      <c r="E316" s="6"/>
    </row>
    <row r="317" spans="3:5" ht="15.75" customHeight="1" x14ac:dyDescent="0.35">
      <c r="C317" s="11"/>
      <c r="E317" s="6"/>
    </row>
    <row r="318" spans="3:5" ht="15.75" customHeight="1" x14ac:dyDescent="0.35">
      <c r="C318" s="11"/>
      <c r="E318" s="6"/>
    </row>
    <row r="319" spans="3:5" ht="15.75" customHeight="1" x14ac:dyDescent="0.35">
      <c r="C319" s="11"/>
      <c r="E319" s="6"/>
    </row>
    <row r="320" spans="3:5" ht="15.75" customHeight="1" x14ac:dyDescent="0.35">
      <c r="C320" s="11"/>
      <c r="E320" s="6"/>
    </row>
    <row r="321" spans="3:5" ht="15.75" customHeight="1" x14ac:dyDescent="0.35">
      <c r="C321" s="11"/>
      <c r="E321" s="6"/>
    </row>
    <row r="322" spans="3:5" ht="15.75" customHeight="1" x14ac:dyDescent="0.35">
      <c r="C322" s="11"/>
      <c r="E322" s="6"/>
    </row>
    <row r="323" spans="3:5" ht="15.75" customHeight="1" x14ac:dyDescent="0.35">
      <c r="C323" s="11"/>
      <c r="E323" s="6"/>
    </row>
    <row r="324" spans="3:5" ht="15.75" customHeight="1" x14ac:dyDescent="0.35">
      <c r="C324" s="11"/>
      <c r="E324" s="6"/>
    </row>
    <row r="325" spans="3:5" ht="15.75" customHeight="1" x14ac:dyDescent="0.35">
      <c r="C325" s="11"/>
      <c r="E325" s="6"/>
    </row>
    <row r="326" spans="3:5" ht="15.75" customHeight="1" x14ac:dyDescent="0.35">
      <c r="C326" s="11"/>
      <c r="E326" s="6"/>
    </row>
    <row r="327" spans="3:5" ht="15.75" customHeight="1" x14ac:dyDescent="0.35">
      <c r="C327" s="11"/>
      <c r="E327" s="6"/>
    </row>
    <row r="328" spans="3:5" ht="15.75" customHeight="1" x14ac:dyDescent="0.35">
      <c r="C328" s="11"/>
      <c r="E328" s="6"/>
    </row>
    <row r="329" spans="3:5" ht="15.75" customHeight="1" x14ac:dyDescent="0.35">
      <c r="C329" s="11"/>
      <c r="E329" s="6"/>
    </row>
    <row r="330" spans="3:5" ht="15.75" customHeight="1" x14ac:dyDescent="0.35">
      <c r="C330" s="11"/>
      <c r="E330" s="6"/>
    </row>
    <row r="331" spans="3:5" ht="15.75" customHeight="1" x14ac:dyDescent="0.35">
      <c r="C331" s="11"/>
      <c r="E331" s="6"/>
    </row>
    <row r="332" spans="3:5" ht="15.75" customHeight="1" x14ac:dyDescent="0.35">
      <c r="C332" s="11"/>
      <c r="E332" s="6"/>
    </row>
    <row r="333" spans="3:5" ht="15.75" customHeight="1" x14ac:dyDescent="0.35">
      <c r="C333" s="11"/>
      <c r="E333" s="6"/>
    </row>
    <row r="334" spans="3:5" ht="15.75" customHeight="1" x14ac:dyDescent="0.35">
      <c r="C334" s="11"/>
      <c r="E334" s="6"/>
    </row>
    <row r="335" spans="3:5" ht="15.75" customHeight="1" x14ac:dyDescent="0.35">
      <c r="C335" s="11"/>
      <c r="E335" s="6"/>
    </row>
    <row r="336" spans="3:5" ht="15.75" customHeight="1" x14ac:dyDescent="0.35">
      <c r="C336" s="11"/>
      <c r="E336" s="6"/>
    </row>
    <row r="337" spans="3:5" ht="15.75" customHeight="1" x14ac:dyDescent="0.35">
      <c r="C337" s="11"/>
      <c r="E337" s="6"/>
    </row>
    <row r="338" spans="3:5" ht="15.75" customHeight="1" x14ac:dyDescent="0.35">
      <c r="C338" s="11"/>
      <c r="E338" s="6"/>
    </row>
    <row r="339" spans="3:5" ht="15.75" customHeight="1" x14ac:dyDescent="0.35">
      <c r="C339" s="11"/>
      <c r="E339" s="6"/>
    </row>
    <row r="340" spans="3:5" ht="15.75" customHeight="1" x14ac:dyDescent="0.35">
      <c r="C340" s="11"/>
      <c r="E340" s="6"/>
    </row>
    <row r="341" spans="3:5" ht="15.75" customHeight="1" x14ac:dyDescent="0.35">
      <c r="C341" s="11"/>
      <c r="E341" s="6"/>
    </row>
    <row r="342" spans="3:5" ht="15.75" customHeight="1" x14ac:dyDescent="0.35">
      <c r="C342" s="11"/>
      <c r="E342" s="6"/>
    </row>
    <row r="343" spans="3:5" ht="15.75" customHeight="1" x14ac:dyDescent="0.35">
      <c r="C343" s="11"/>
      <c r="E343" s="6"/>
    </row>
    <row r="344" spans="3:5" ht="15.75" customHeight="1" x14ac:dyDescent="0.35">
      <c r="C344" s="11"/>
      <c r="E344" s="6"/>
    </row>
    <row r="345" spans="3:5" ht="15.75" customHeight="1" x14ac:dyDescent="0.35">
      <c r="C345" s="11"/>
      <c r="E345" s="6"/>
    </row>
    <row r="346" spans="3:5" ht="15.75" customHeight="1" x14ac:dyDescent="0.35">
      <c r="C346" s="11"/>
      <c r="E346" s="6"/>
    </row>
    <row r="347" spans="3:5" ht="15.75" customHeight="1" x14ac:dyDescent="0.35">
      <c r="C347" s="11"/>
      <c r="E347" s="6"/>
    </row>
    <row r="348" spans="3:5" ht="15.75" customHeight="1" x14ac:dyDescent="0.35">
      <c r="C348" s="11"/>
      <c r="E348" s="6"/>
    </row>
    <row r="349" spans="3:5" ht="15.75" customHeight="1" x14ac:dyDescent="0.35">
      <c r="C349" s="11"/>
      <c r="E349" s="6"/>
    </row>
    <row r="350" spans="3:5" ht="15.75" customHeight="1" x14ac:dyDescent="0.35">
      <c r="C350" s="11"/>
      <c r="E350" s="6"/>
    </row>
    <row r="351" spans="3:5" ht="15.75" customHeight="1" x14ac:dyDescent="0.35">
      <c r="C351" s="11"/>
      <c r="E351" s="6"/>
    </row>
    <row r="352" spans="3:5" ht="15.75" customHeight="1" x14ac:dyDescent="0.35">
      <c r="C352" s="11"/>
      <c r="E352" s="6"/>
    </row>
    <row r="353" spans="3:5" ht="15.75" customHeight="1" x14ac:dyDescent="0.35">
      <c r="C353" s="11"/>
      <c r="E353" s="6"/>
    </row>
    <row r="354" spans="3:5" ht="15.75" customHeight="1" x14ac:dyDescent="0.35">
      <c r="C354" s="11"/>
      <c r="E354" s="6"/>
    </row>
    <row r="355" spans="3:5" ht="15.75" customHeight="1" x14ac:dyDescent="0.35">
      <c r="C355" s="11"/>
      <c r="E355" s="6"/>
    </row>
    <row r="356" spans="3:5" ht="15.75" customHeight="1" x14ac:dyDescent="0.35">
      <c r="C356" s="11"/>
      <c r="E356" s="6"/>
    </row>
    <row r="357" spans="3:5" ht="15.75" customHeight="1" x14ac:dyDescent="0.35">
      <c r="C357" s="11"/>
      <c r="E357" s="6"/>
    </row>
    <row r="358" spans="3:5" ht="15.75" customHeight="1" x14ac:dyDescent="0.35">
      <c r="C358" s="11"/>
      <c r="E358" s="6"/>
    </row>
    <row r="359" spans="3:5" ht="15.75" customHeight="1" x14ac:dyDescent="0.35">
      <c r="C359" s="11"/>
      <c r="E359" s="6"/>
    </row>
    <row r="360" spans="3:5" ht="15.75" customHeight="1" x14ac:dyDescent="0.35">
      <c r="C360" s="11"/>
      <c r="E360" s="6"/>
    </row>
    <row r="361" spans="3:5" ht="15.75" customHeight="1" x14ac:dyDescent="0.35">
      <c r="C361" s="11"/>
      <c r="E361" s="6"/>
    </row>
    <row r="362" spans="3:5" ht="15.75" customHeight="1" x14ac:dyDescent="0.35">
      <c r="C362" s="11"/>
      <c r="E362" s="6"/>
    </row>
    <row r="363" spans="3:5" ht="15.75" customHeight="1" x14ac:dyDescent="0.35">
      <c r="C363" s="11"/>
      <c r="E363" s="6"/>
    </row>
    <row r="364" spans="3:5" ht="15.75" customHeight="1" x14ac:dyDescent="0.35">
      <c r="C364" s="11"/>
      <c r="E364" s="6"/>
    </row>
    <row r="365" spans="3:5" ht="15.75" customHeight="1" x14ac:dyDescent="0.35">
      <c r="C365" s="11"/>
      <c r="E365" s="6"/>
    </row>
    <row r="366" spans="3:5" ht="15.75" customHeight="1" x14ac:dyDescent="0.35">
      <c r="C366" s="11"/>
      <c r="E366" s="6"/>
    </row>
    <row r="367" spans="3:5" ht="15.75" customHeight="1" x14ac:dyDescent="0.35">
      <c r="C367" s="11"/>
      <c r="E367" s="6"/>
    </row>
    <row r="368" spans="3:5" ht="15.75" customHeight="1" x14ac:dyDescent="0.35">
      <c r="C368" s="11"/>
      <c r="E368" s="6"/>
    </row>
    <row r="369" spans="3:5" ht="15.75" customHeight="1" x14ac:dyDescent="0.35">
      <c r="C369" s="11"/>
      <c r="E369" s="6"/>
    </row>
    <row r="370" spans="3:5" ht="15.75" customHeight="1" x14ac:dyDescent="0.35">
      <c r="C370" s="11"/>
      <c r="E370" s="6"/>
    </row>
    <row r="371" spans="3:5" ht="15.75" customHeight="1" x14ac:dyDescent="0.35">
      <c r="C371" s="11"/>
      <c r="E371" s="6"/>
    </row>
    <row r="372" spans="3:5" ht="15.75" customHeight="1" x14ac:dyDescent="0.35">
      <c r="C372" s="11"/>
      <c r="E372" s="6"/>
    </row>
    <row r="373" spans="3:5" ht="15.75" customHeight="1" x14ac:dyDescent="0.35">
      <c r="C373" s="11"/>
      <c r="E373" s="6"/>
    </row>
    <row r="374" spans="3:5" ht="15.75" customHeight="1" x14ac:dyDescent="0.35">
      <c r="C374" s="11"/>
      <c r="E374" s="6"/>
    </row>
    <row r="375" spans="3:5" ht="15.75" customHeight="1" x14ac:dyDescent="0.35">
      <c r="C375" s="11"/>
      <c r="E375" s="6"/>
    </row>
    <row r="376" spans="3:5" ht="15.75" customHeight="1" x14ac:dyDescent="0.35">
      <c r="C376" s="11"/>
      <c r="E376" s="6"/>
    </row>
    <row r="377" spans="3:5" ht="15.75" customHeight="1" x14ac:dyDescent="0.35">
      <c r="C377" s="11"/>
      <c r="E377" s="6"/>
    </row>
    <row r="378" spans="3:5" ht="15.75" customHeight="1" x14ac:dyDescent="0.35">
      <c r="C378" s="11"/>
      <c r="E378" s="6"/>
    </row>
    <row r="379" spans="3:5" ht="15.75" customHeight="1" x14ac:dyDescent="0.35">
      <c r="C379" s="11"/>
      <c r="E379" s="6"/>
    </row>
    <row r="380" spans="3:5" ht="15.75" customHeight="1" x14ac:dyDescent="0.35">
      <c r="C380" s="11"/>
      <c r="E380" s="6"/>
    </row>
    <row r="381" spans="3:5" ht="15.75" customHeight="1" x14ac:dyDescent="0.35">
      <c r="C381" s="11"/>
      <c r="E381" s="6"/>
    </row>
    <row r="382" spans="3:5" ht="15.75" customHeight="1" x14ac:dyDescent="0.35">
      <c r="C382" s="11"/>
      <c r="E382" s="6"/>
    </row>
    <row r="383" spans="3:5" ht="15.75" customHeight="1" x14ac:dyDescent="0.35">
      <c r="C383" s="11"/>
      <c r="E383" s="6"/>
    </row>
    <row r="384" spans="3:5" ht="15.75" customHeight="1" x14ac:dyDescent="0.35">
      <c r="C384" s="11"/>
      <c r="E384" s="6"/>
    </row>
    <row r="385" spans="3:5" ht="15.75" customHeight="1" x14ac:dyDescent="0.35">
      <c r="C385" s="11"/>
      <c r="E385" s="6"/>
    </row>
    <row r="386" spans="3:5" ht="15.75" customHeight="1" x14ac:dyDescent="0.35">
      <c r="C386" s="11"/>
      <c r="E386" s="6"/>
    </row>
    <row r="387" spans="3:5" ht="15.75" customHeight="1" x14ac:dyDescent="0.35">
      <c r="C387" s="11"/>
      <c r="E387" s="6"/>
    </row>
    <row r="388" spans="3:5" ht="15.75" customHeight="1" x14ac:dyDescent="0.35">
      <c r="C388" s="11"/>
      <c r="E388" s="6"/>
    </row>
    <row r="389" spans="3:5" ht="15.75" customHeight="1" x14ac:dyDescent="0.35">
      <c r="C389" s="11"/>
      <c r="E389" s="6"/>
    </row>
    <row r="390" spans="3:5" ht="15.75" customHeight="1" x14ac:dyDescent="0.35">
      <c r="C390" s="11"/>
      <c r="E390" s="6"/>
    </row>
    <row r="391" spans="3:5" ht="15.75" customHeight="1" x14ac:dyDescent="0.35">
      <c r="C391" s="11"/>
      <c r="E391" s="6"/>
    </row>
    <row r="392" spans="3:5" ht="15.75" customHeight="1" x14ac:dyDescent="0.35">
      <c r="C392" s="11"/>
      <c r="E392" s="6"/>
    </row>
    <row r="393" spans="3:5" ht="15.75" customHeight="1" x14ac:dyDescent="0.35">
      <c r="C393" s="11"/>
      <c r="E393" s="6"/>
    </row>
    <row r="394" spans="3:5" ht="15.75" customHeight="1" x14ac:dyDescent="0.35">
      <c r="C394" s="11"/>
      <c r="E394" s="6"/>
    </row>
    <row r="395" spans="3:5" ht="15.75" customHeight="1" x14ac:dyDescent="0.35">
      <c r="C395" s="11"/>
      <c r="E395" s="6"/>
    </row>
    <row r="396" spans="3:5" ht="15.75" customHeight="1" x14ac:dyDescent="0.35">
      <c r="C396" s="11"/>
      <c r="E396" s="6"/>
    </row>
    <row r="397" spans="3:5" ht="15.75" customHeight="1" x14ac:dyDescent="0.35">
      <c r="C397" s="11"/>
      <c r="E397" s="6"/>
    </row>
    <row r="398" spans="3:5" ht="15.75" customHeight="1" x14ac:dyDescent="0.35">
      <c r="C398" s="11"/>
      <c r="E398" s="6"/>
    </row>
    <row r="399" spans="3:5" ht="15.75" customHeight="1" x14ac:dyDescent="0.35">
      <c r="C399" s="11"/>
      <c r="E399" s="6"/>
    </row>
    <row r="400" spans="3:5" ht="15.75" customHeight="1" x14ac:dyDescent="0.35">
      <c r="C400" s="11"/>
      <c r="E400" s="6"/>
    </row>
    <row r="401" spans="3:5" ht="15.75" customHeight="1" x14ac:dyDescent="0.35">
      <c r="C401" s="11"/>
      <c r="E401" s="6"/>
    </row>
    <row r="402" spans="3:5" ht="15.75" customHeight="1" x14ac:dyDescent="0.35">
      <c r="C402" s="11"/>
      <c r="E402" s="6"/>
    </row>
    <row r="403" spans="3:5" ht="15.75" customHeight="1" x14ac:dyDescent="0.35">
      <c r="C403" s="11"/>
      <c r="E403" s="6"/>
    </row>
    <row r="404" spans="3:5" ht="15.75" customHeight="1" x14ac:dyDescent="0.35">
      <c r="C404" s="11"/>
      <c r="E404" s="6"/>
    </row>
    <row r="405" spans="3:5" ht="15.75" customHeight="1" x14ac:dyDescent="0.35">
      <c r="C405" s="11"/>
      <c r="E405" s="6"/>
    </row>
    <row r="406" spans="3:5" ht="15.75" customHeight="1" x14ac:dyDescent="0.35">
      <c r="C406" s="11"/>
      <c r="E406" s="6"/>
    </row>
    <row r="407" spans="3:5" ht="15.75" customHeight="1" x14ac:dyDescent="0.35">
      <c r="C407" s="11"/>
      <c r="E407" s="6"/>
    </row>
    <row r="408" spans="3:5" ht="15.75" customHeight="1" x14ac:dyDescent="0.35">
      <c r="C408" s="11"/>
      <c r="E408" s="6"/>
    </row>
    <row r="409" spans="3:5" ht="15.75" customHeight="1" x14ac:dyDescent="0.35">
      <c r="C409" s="11"/>
      <c r="E409" s="6"/>
    </row>
    <row r="410" spans="3:5" ht="15.75" customHeight="1" x14ac:dyDescent="0.35">
      <c r="C410" s="11"/>
      <c r="E410" s="6"/>
    </row>
    <row r="411" spans="3:5" ht="15.75" customHeight="1" x14ac:dyDescent="0.35">
      <c r="C411" s="11"/>
      <c r="E411" s="6"/>
    </row>
    <row r="412" spans="3:5" ht="15.75" customHeight="1" x14ac:dyDescent="0.35">
      <c r="C412" s="11"/>
      <c r="E412" s="6"/>
    </row>
    <row r="413" spans="3:5" ht="15.75" customHeight="1" x14ac:dyDescent="0.35">
      <c r="C413" s="11"/>
      <c r="E413" s="6"/>
    </row>
    <row r="414" spans="3:5" ht="15.75" customHeight="1" x14ac:dyDescent="0.35">
      <c r="C414" s="11"/>
      <c r="E414" s="6"/>
    </row>
    <row r="415" spans="3:5" ht="15.75" customHeight="1" x14ac:dyDescent="0.35">
      <c r="C415" s="11"/>
      <c r="E415" s="6"/>
    </row>
    <row r="416" spans="3:5" ht="15.75" customHeight="1" x14ac:dyDescent="0.35">
      <c r="C416" s="11"/>
      <c r="E416" s="6"/>
    </row>
    <row r="417" spans="3:5" ht="15.75" customHeight="1" x14ac:dyDescent="0.35">
      <c r="C417" s="11"/>
      <c r="E417" s="6"/>
    </row>
    <row r="418" spans="3:5" ht="15.75" customHeight="1" x14ac:dyDescent="0.35">
      <c r="C418" s="11"/>
      <c r="E418" s="6"/>
    </row>
    <row r="419" spans="3:5" ht="15.75" customHeight="1" x14ac:dyDescent="0.35">
      <c r="C419" s="11"/>
      <c r="E419" s="6"/>
    </row>
    <row r="420" spans="3:5" ht="15.75" customHeight="1" x14ac:dyDescent="0.35">
      <c r="C420" s="11"/>
      <c r="E420" s="6"/>
    </row>
    <row r="421" spans="3:5" ht="15.75" customHeight="1" x14ac:dyDescent="0.35">
      <c r="C421" s="11"/>
      <c r="E421" s="6"/>
    </row>
    <row r="422" spans="3:5" ht="15.75" customHeight="1" x14ac:dyDescent="0.35">
      <c r="C422" s="11"/>
      <c r="E422" s="6"/>
    </row>
    <row r="423" spans="3:5" ht="15.75" customHeight="1" x14ac:dyDescent="0.35">
      <c r="C423" s="11"/>
      <c r="E423" s="6"/>
    </row>
    <row r="424" spans="3:5" ht="15.75" customHeight="1" x14ac:dyDescent="0.35">
      <c r="C424" s="11"/>
      <c r="E424" s="6"/>
    </row>
    <row r="425" spans="3:5" ht="15.75" customHeight="1" x14ac:dyDescent="0.35">
      <c r="C425" s="11"/>
      <c r="E425" s="6"/>
    </row>
    <row r="426" spans="3:5" ht="15.75" customHeight="1" x14ac:dyDescent="0.35">
      <c r="C426" s="11"/>
      <c r="E426" s="6"/>
    </row>
    <row r="427" spans="3:5" ht="15.75" customHeight="1" x14ac:dyDescent="0.35">
      <c r="C427" s="11"/>
      <c r="E427" s="6"/>
    </row>
    <row r="428" spans="3:5" ht="15.75" customHeight="1" x14ac:dyDescent="0.35">
      <c r="C428" s="11"/>
      <c r="E428" s="6"/>
    </row>
    <row r="429" spans="3:5" ht="15.75" customHeight="1" x14ac:dyDescent="0.35">
      <c r="C429" s="11"/>
      <c r="E429" s="6"/>
    </row>
    <row r="430" spans="3:5" ht="15.75" customHeight="1" x14ac:dyDescent="0.35">
      <c r="C430" s="11"/>
      <c r="E430" s="6"/>
    </row>
    <row r="431" spans="3:5" ht="15.75" customHeight="1" x14ac:dyDescent="0.35">
      <c r="C431" s="11"/>
      <c r="E431" s="6"/>
    </row>
    <row r="432" spans="3:5" ht="15.75" customHeight="1" x14ac:dyDescent="0.35">
      <c r="C432" s="11"/>
      <c r="E432" s="6"/>
    </row>
    <row r="433" spans="3:5" ht="15.75" customHeight="1" x14ac:dyDescent="0.35">
      <c r="C433" s="11"/>
      <c r="E433" s="6"/>
    </row>
    <row r="434" spans="3:5" ht="15.75" customHeight="1" x14ac:dyDescent="0.35">
      <c r="C434" s="11"/>
      <c r="E434" s="6"/>
    </row>
    <row r="435" spans="3:5" ht="15.75" customHeight="1" x14ac:dyDescent="0.35">
      <c r="C435" s="11"/>
      <c r="E435" s="6"/>
    </row>
    <row r="436" spans="3:5" ht="15.75" customHeight="1" x14ac:dyDescent="0.35">
      <c r="C436" s="11"/>
      <c r="E436" s="6"/>
    </row>
    <row r="437" spans="3:5" ht="15.75" customHeight="1" x14ac:dyDescent="0.35">
      <c r="C437" s="11"/>
      <c r="E437" s="6"/>
    </row>
    <row r="438" spans="3:5" ht="15.75" customHeight="1" x14ac:dyDescent="0.35">
      <c r="C438" s="11"/>
      <c r="E438" s="6"/>
    </row>
    <row r="439" spans="3:5" ht="15.75" customHeight="1" x14ac:dyDescent="0.35">
      <c r="C439" s="11"/>
      <c r="E439" s="6"/>
    </row>
    <row r="440" spans="3:5" ht="15.75" customHeight="1" x14ac:dyDescent="0.35">
      <c r="C440" s="11"/>
      <c r="E440" s="6"/>
    </row>
    <row r="441" spans="3:5" ht="15.75" customHeight="1" x14ac:dyDescent="0.35">
      <c r="C441" s="11"/>
      <c r="E441" s="6"/>
    </row>
    <row r="442" spans="3:5" ht="15.75" customHeight="1" x14ac:dyDescent="0.35">
      <c r="C442" s="11"/>
      <c r="E442" s="6"/>
    </row>
    <row r="443" spans="3:5" ht="15.75" customHeight="1" x14ac:dyDescent="0.35">
      <c r="C443" s="11"/>
      <c r="E443" s="6"/>
    </row>
    <row r="444" spans="3:5" ht="15.75" customHeight="1" x14ac:dyDescent="0.35">
      <c r="C444" s="11"/>
      <c r="E444" s="6"/>
    </row>
    <row r="445" spans="3:5" ht="15.75" customHeight="1" x14ac:dyDescent="0.35">
      <c r="C445" s="11"/>
      <c r="E445" s="6"/>
    </row>
    <row r="446" spans="3:5" ht="15.75" customHeight="1" x14ac:dyDescent="0.35">
      <c r="C446" s="11"/>
      <c r="E446" s="6"/>
    </row>
    <row r="447" spans="3:5" ht="15.75" customHeight="1" x14ac:dyDescent="0.35">
      <c r="C447" s="11"/>
      <c r="E447" s="6"/>
    </row>
    <row r="448" spans="3:5" ht="15.75" customHeight="1" x14ac:dyDescent="0.35">
      <c r="C448" s="11"/>
      <c r="E448" s="6"/>
    </row>
    <row r="449" spans="3:5" ht="15.75" customHeight="1" x14ac:dyDescent="0.35">
      <c r="C449" s="11"/>
      <c r="E449" s="6"/>
    </row>
    <row r="450" spans="3:5" ht="15.75" customHeight="1" x14ac:dyDescent="0.35">
      <c r="C450" s="11"/>
      <c r="E450" s="6"/>
    </row>
    <row r="451" spans="3:5" ht="15.75" customHeight="1" x14ac:dyDescent="0.35">
      <c r="C451" s="11"/>
      <c r="E451" s="6"/>
    </row>
    <row r="452" spans="3:5" ht="15.75" customHeight="1" x14ac:dyDescent="0.35">
      <c r="C452" s="11"/>
      <c r="E452" s="6"/>
    </row>
    <row r="453" spans="3:5" ht="15.75" customHeight="1" x14ac:dyDescent="0.35">
      <c r="C453" s="11"/>
      <c r="E453" s="6"/>
    </row>
    <row r="454" spans="3:5" ht="15.75" customHeight="1" x14ac:dyDescent="0.35">
      <c r="C454" s="11"/>
      <c r="E454" s="6"/>
    </row>
    <row r="455" spans="3:5" ht="15.75" customHeight="1" x14ac:dyDescent="0.35">
      <c r="C455" s="11"/>
      <c r="E455" s="6"/>
    </row>
    <row r="456" spans="3:5" ht="15.75" customHeight="1" x14ac:dyDescent="0.35">
      <c r="C456" s="11"/>
      <c r="E456" s="6"/>
    </row>
    <row r="457" spans="3:5" ht="15.75" customHeight="1" x14ac:dyDescent="0.35">
      <c r="C457" s="11"/>
      <c r="E457" s="6"/>
    </row>
    <row r="458" spans="3:5" ht="15.75" customHeight="1" x14ac:dyDescent="0.35">
      <c r="C458" s="11"/>
      <c r="E458" s="6"/>
    </row>
    <row r="459" spans="3:5" ht="15.75" customHeight="1" x14ac:dyDescent="0.35">
      <c r="C459" s="11"/>
      <c r="E459" s="6"/>
    </row>
    <row r="460" spans="3:5" ht="15.75" customHeight="1" x14ac:dyDescent="0.35">
      <c r="C460" s="11"/>
      <c r="E460" s="6"/>
    </row>
    <row r="461" spans="3:5" ht="15.75" customHeight="1" x14ac:dyDescent="0.35">
      <c r="C461" s="11"/>
      <c r="E461" s="6"/>
    </row>
    <row r="462" spans="3:5" ht="15.75" customHeight="1" x14ac:dyDescent="0.35">
      <c r="C462" s="11"/>
      <c r="E462" s="6"/>
    </row>
    <row r="463" spans="3:5" ht="15.75" customHeight="1" x14ac:dyDescent="0.35">
      <c r="C463" s="11"/>
      <c r="E463" s="6"/>
    </row>
    <row r="464" spans="3:5" ht="15.75" customHeight="1" x14ac:dyDescent="0.35">
      <c r="C464" s="11"/>
      <c r="E464" s="6"/>
    </row>
    <row r="465" spans="3:5" ht="15.75" customHeight="1" x14ac:dyDescent="0.35">
      <c r="C465" s="11"/>
      <c r="E465" s="6"/>
    </row>
    <row r="466" spans="3:5" ht="15.75" customHeight="1" x14ac:dyDescent="0.35">
      <c r="C466" s="11"/>
      <c r="E466" s="6"/>
    </row>
    <row r="467" spans="3:5" ht="15.75" customHeight="1" x14ac:dyDescent="0.35">
      <c r="C467" s="11"/>
      <c r="E467" s="6"/>
    </row>
    <row r="468" spans="3:5" ht="15.75" customHeight="1" x14ac:dyDescent="0.35">
      <c r="C468" s="11"/>
      <c r="E468" s="6"/>
    </row>
    <row r="469" spans="3:5" ht="15.75" customHeight="1" x14ac:dyDescent="0.35">
      <c r="C469" s="11"/>
      <c r="E469" s="6"/>
    </row>
    <row r="470" spans="3:5" ht="15.75" customHeight="1" x14ac:dyDescent="0.35">
      <c r="C470" s="11"/>
      <c r="E470" s="6"/>
    </row>
    <row r="471" spans="3:5" ht="15.75" customHeight="1" x14ac:dyDescent="0.35">
      <c r="C471" s="11"/>
      <c r="E471" s="6"/>
    </row>
    <row r="472" spans="3:5" ht="15.75" customHeight="1" x14ac:dyDescent="0.35">
      <c r="C472" s="11"/>
      <c r="E472" s="6"/>
    </row>
    <row r="473" spans="3:5" ht="15.75" customHeight="1" x14ac:dyDescent="0.35">
      <c r="C473" s="11"/>
      <c r="E473" s="6"/>
    </row>
    <row r="474" spans="3:5" ht="15.75" customHeight="1" x14ac:dyDescent="0.35">
      <c r="C474" s="11"/>
      <c r="E474" s="6"/>
    </row>
    <row r="475" spans="3:5" ht="15.75" customHeight="1" x14ac:dyDescent="0.35">
      <c r="C475" s="11"/>
      <c r="E475" s="6"/>
    </row>
    <row r="476" spans="3:5" ht="15.75" customHeight="1" x14ac:dyDescent="0.35">
      <c r="C476" s="11"/>
      <c r="E476" s="6"/>
    </row>
    <row r="477" spans="3:5" ht="15.75" customHeight="1" x14ac:dyDescent="0.35">
      <c r="C477" s="11"/>
      <c r="E477" s="6"/>
    </row>
    <row r="478" spans="3:5" ht="15.75" customHeight="1" x14ac:dyDescent="0.35">
      <c r="C478" s="11"/>
      <c r="E478" s="6"/>
    </row>
    <row r="479" spans="3:5" ht="15.75" customHeight="1" x14ac:dyDescent="0.35">
      <c r="C479" s="11"/>
      <c r="E479" s="6"/>
    </row>
    <row r="480" spans="3:5" ht="15.75" customHeight="1" x14ac:dyDescent="0.35">
      <c r="C480" s="11"/>
      <c r="E480" s="6"/>
    </row>
    <row r="481" spans="3:5" ht="15.75" customHeight="1" x14ac:dyDescent="0.35">
      <c r="C481" s="11"/>
      <c r="E481" s="6"/>
    </row>
    <row r="482" spans="3:5" ht="15.75" customHeight="1" x14ac:dyDescent="0.35">
      <c r="C482" s="11"/>
      <c r="E482" s="6"/>
    </row>
    <row r="483" spans="3:5" ht="15.75" customHeight="1" x14ac:dyDescent="0.35">
      <c r="C483" s="11"/>
      <c r="E483" s="6"/>
    </row>
    <row r="484" spans="3:5" ht="15.75" customHeight="1" x14ac:dyDescent="0.35">
      <c r="C484" s="11"/>
      <c r="E484" s="6"/>
    </row>
    <row r="485" spans="3:5" ht="15.75" customHeight="1" x14ac:dyDescent="0.35">
      <c r="C485" s="11"/>
      <c r="E485" s="6"/>
    </row>
    <row r="486" spans="3:5" ht="15.75" customHeight="1" x14ac:dyDescent="0.35">
      <c r="C486" s="11"/>
      <c r="E486" s="6"/>
    </row>
    <row r="487" spans="3:5" ht="15.75" customHeight="1" x14ac:dyDescent="0.35">
      <c r="C487" s="11"/>
      <c r="E487" s="6"/>
    </row>
    <row r="488" spans="3:5" ht="15.75" customHeight="1" x14ac:dyDescent="0.35">
      <c r="C488" s="11"/>
      <c r="E488" s="6"/>
    </row>
    <row r="489" spans="3:5" ht="15.75" customHeight="1" x14ac:dyDescent="0.35">
      <c r="C489" s="11"/>
      <c r="E489" s="6"/>
    </row>
    <row r="490" spans="3:5" ht="15.75" customHeight="1" x14ac:dyDescent="0.35">
      <c r="C490" s="11"/>
      <c r="E490" s="6"/>
    </row>
    <row r="491" spans="3:5" ht="15.75" customHeight="1" x14ac:dyDescent="0.35">
      <c r="C491" s="11"/>
      <c r="E491" s="6"/>
    </row>
    <row r="492" spans="3:5" ht="15.75" customHeight="1" x14ac:dyDescent="0.35">
      <c r="C492" s="11"/>
      <c r="E492" s="6"/>
    </row>
    <row r="493" spans="3:5" ht="15.75" customHeight="1" x14ac:dyDescent="0.35">
      <c r="C493" s="11"/>
      <c r="E493" s="6"/>
    </row>
    <row r="494" spans="3:5" ht="15.75" customHeight="1" x14ac:dyDescent="0.35">
      <c r="C494" s="11"/>
      <c r="E494" s="6"/>
    </row>
    <row r="495" spans="3:5" ht="15.75" customHeight="1" x14ac:dyDescent="0.35">
      <c r="C495" s="11"/>
      <c r="E495" s="6"/>
    </row>
    <row r="496" spans="3:5" ht="15.75" customHeight="1" x14ac:dyDescent="0.35">
      <c r="C496" s="11"/>
      <c r="E496" s="6"/>
    </row>
    <row r="497" spans="3:5" ht="15.75" customHeight="1" x14ac:dyDescent="0.35">
      <c r="C497" s="11"/>
      <c r="E497" s="6"/>
    </row>
    <row r="498" spans="3:5" ht="15.75" customHeight="1" x14ac:dyDescent="0.35">
      <c r="C498" s="11"/>
      <c r="E498" s="6"/>
    </row>
    <row r="499" spans="3:5" ht="15.75" customHeight="1" x14ac:dyDescent="0.35">
      <c r="C499" s="11"/>
      <c r="E499" s="6"/>
    </row>
    <row r="500" spans="3:5" ht="15.75" customHeight="1" x14ac:dyDescent="0.35">
      <c r="C500" s="11"/>
      <c r="E500" s="6"/>
    </row>
    <row r="501" spans="3:5" ht="15.75" customHeight="1" x14ac:dyDescent="0.35">
      <c r="C501" s="11"/>
      <c r="E501" s="6"/>
    </row>
    <row r="502" spans="3:5" ht="15.75" customHeight="1" x14ac:dyDescent="0.35">
      <c r="C502" s="11"/>
      <c r="E502" s="6"/>
    </row>
    <row r="503" spans="3:5" ht="15.75" customHeight="1" x14ac:dyDescent="0.35">
      <c r="C503" s="11"/>
      <c r="E503" s="6"/>
    </row>
    <row r="504" spans="3:5" ht="15.75" customHeight="1" x14ac:dyDescent="0.35">
      <c r="C504" s="11"/>
      <c r="E504" s="6"/>
    </row>
    <row r="505" spans="3:5" ht="15.75" customHeight="1" x14ac:dyDescent="0.35">
      <c r="C505" s="11"/>
      <c r="E505" s="6"/>
    </row>
    <row r="506" spans="3:5" ht="15.75" customHeight="1" x14ac:dyDescent="0.35">
      <c r="C506" s="11"/>
      <c r="E506" s="6"/>
    </row>
    <row r="507" spans="3:5" ht="15.75" customHeight="1" x14ac:dyDescent="0.35">
      <c r="C507" s="11"/>
      <c r="E507" s="6"/>
    </row>
    <row r="508" spans="3:5" ht="15.75" customHeight="1" x14ac:dyDescent="0.35">
      <c r="C508" s="11"/>
      <c r="E508" s="6"/>
    </row>
    <row r="509" spans="3:5" ht="15.75" customHeight="1" x14ac:dyDescent="0.35">
      <c r="C509" s="11"/>
      <c r="E509" s="6"/>
    </row>
    <row r="510" spans="3:5" ht="15.75" customHeight="1" x14ac:dyDescent="0.35">
      <c r="C510" s="11"/>
      <c r="E510" s="6"/>
    </row>
    <row r="511" spans="3:5" ht="15.75" customHeight="1" x14ac:dyDescent="0.35">
      <c r="C511" s="11"/>
      <c r="E511" s="6"/>
    </row>
    <row r="512" spans="3:5" ht="15.75" customHeight="1" x14ac:dyDescent="0.35">
      <c r="C512" s="11"/>
      <c r="E512" s="6"/>
    </row>
    <row r="513" spans="3:5" ht="15.75" customHeight="1" x14ac:dyDescent="0.35">
      <c r="C513" s="11"/>
      <c r="E513" s="6"/>
    </row>
    <row r="514" spans="3:5" ht="15.75" customHeight="1" x14ac:dyDescent="0.35">
      <c r="C514" s="11"/>
      <c r="E514" s="6"/>
    </row>
    <row r="515" spans="3:5" ht="15.75" customHeight="1" x14ac:dyDescent="0.35">
      <c r="C515" s="11"/>
      <c r="E515" s="6"/>
    </row>
    <row r="516" spans="3:5" ht="15.75" customHeight="1" x14ac:dyDescent="0.35">
      <c r="C516" s="11"/>
      <c r="E516" s="6"/>
    </row>
    <row r="517" spans="3:5" ht="15.75" customHeight="1" x14ac:dyDescent="0.35">
      <c r="C517" s="11"/>
      <c r="E517" s="6"/>
    </row>
    <row r="518" spans="3:5" ht="15.75" customHeight="1" x14ac:dyDescent="0.35">
      <c r="C518" s="11"/>
      <c r="E518" s="6"/>
    </row>
    <row r="519" spans="3:5" ht="15.75" customHeight="1" x14ac:dyDescent="0.35">
      <c r="C519" s="11"/>
      <c r="E519" s="6"/>
    </row>
    <row r="520" spans="3:5" ht="15.75" customHeight="1" x14ac:dyDescent="0.35">
      <c r="C520" s="11"/>
      <c r="E520" s="6"/>
    </row>
    <row r="521" spans="3:5" ht="15.75" customHeight="1" x14ac:dyDescent="0.35">
      <c r="C521" s="11"/>
      <c r="E521" s="6"/>
    </row>
    <row r="522" spans="3:5" ht="15.75" customHeight="1" x14ac:dyDescent="0.35">
      <c r="C522" s="11"/>
      <c r="E522" s="6"/>
    </row>
    <row r="523" spans="3:5" ht="15.75" customHeight="1" x14ac:dyDescent="0.35">
      <c r="C523" s="11"/>
      <c r="E523" s="6"/>
    </row>
    <row r="524" spans="3:5" ht="15.75" customHeight="1" x14ac:dyDescent="0.35">
      <c r="C524" s="11"/>
      <c r="E524" s="6"/>
    </row>
    <row r="525" spans="3:5" ht="15.75" customHeight="1" x14ac:dyDescent="0.35">
      <c r="C525" s="11"/>
      <c r="E525" s="6"/>
    </row>
    <row r="526" spans="3:5" ht="15.75" customHeight="1" x14ac:dyDescent="0.35">
      <c r="C526" s="11"/>
      <c r="E526" s="6"/>
    </row>
    <row r="527" spans="3:5" ht="15.75" customHeight="1" x14ac:dyDescent="0.35">
      <c r="C527" s="11"/>
      <c r="E527" s="6"/>
    </row>
    <row r="528" spans="3:5" ht="15.75" customHeight="1" x14ac:dyDescent="0.35">
      <c r="C528" s="11"/>
      <c r="E528" s="6"/>
    </row>
    <row r="529" spans="3:5" ht="15.75" customHeight="1" x14ac:dyDescent="0.35">
      <c r="C529" s="11"/>
      <c r="E529" s="6"/>
    </row>
    <row r="530" spans="3:5" ht="15.75" customHeight="1" x14ac:dyDescent="0.35">
      <c r="C530" s="11"/>
      <c r="E530" s="6"/>
    </row>
    <row r="531" spans="3:5" ht="15.75" customHeight="1" x14ac:dyDescent="0.35">
      <c r="C531" s="11"/>
      <c r="E531" s="6"/>
    </row>
    <row r="532" spans="3:5" ht="15.75" customHeight="1" x14ac:dyDescent="0.35">
      <c r="C532" s="11"/>
      <c r="E532" s="6"/>
    </row>
    <row r="533" spans="3:5" ht="15.75" customHeight="1" x14ac:dyDescent="0.35">
      <c r="C533" s="11"/>
      <c r="E533" s="6"/>
    </row>
    <row r="534" spans="3:5" ht="15.75" customHeight="1" x14ac:dyDescent="0.35">
      <c r="C534" s="11"/>
      <c r="E534" s="6"/>
    </row>
    <row r="535" spans="3:5" ht="15.75" customHeight="1" x14ac:dyDescent="0.35">
      <c r="C535" s="11"/>
      <c r="E535" s="6"/>
    </row>
    <row r="536" spans="3:5" ht="15.75" customHeight="1" x14ac:dyDescent="0.35">
      <c r="C536" s="11"/>
      <c r="E536" s="6"/>
    </row>
    <row r="537" spans="3:5" ht="15.75" customHeight="1" x14ac:dyDescent="0.35">
      <c r="C537" s="11"/>
      <c r="E537" s="6"/>
    </row>
    <row r="538" spans="3:5" ht="15.75" customHeight="1" x14ac:dyDescent="0.35">
      <c r="C538" s="11"/>
      <c r="E538" s="6"/>
    </row>
    <row r="539" spans="3:5" ht="15.75" customHeight="1" x14ac:dyDescent="0.35">
      <c r="C539" s="11"/>
      <c r="E539" s="6"/>
    </row>
    <row r="540" spans="3:5" ht="15.75" customHeight="1" x14ac:dyDescent="0.35">
      <c r="C540" s="11"/>
      <c r="E540" s="6"/>
    </row>
    <row r="541" spans="3:5" ht="15.75" customHeight="1" x14ac:dyDescent="0.35">
      <c r="C541" s="11"/>
      <c r="E541" s="6"/>
    </row>
    <row r="542" spans="3:5" ht="15.75" customHeight="1" x14ac:dyDescent="0.35">
      <c r="C542" s="11"/>
      <c r="E542" s="6"/>
    </row>
    <row r="543" spans="3:5" ht="15.75" customHeight="1" x14ac:dyDescent="0.35">
      <c r="C543" s="11"/>
      <c r="E543" s="6"/>
    </row>
    <row r="544" spans="3:5" ht="15.75" customHeight="1" x14ac:dyDescent="0.35">
      <c r="C544" s="11"/>
      <c r="E544" s="6"/>
    </row>
    <row r="545" spans="3:5" ht="15.75" customHeight="1" x14ac:dyDescent="0.35">
      <c r="C545" s="11"/>
      <c r="E545" s="6"/>
    </row>
    <row r="546" spans="3:5" ht="15.75" customHeight="1" x14ac:dyDescent="0.35">
      <c r="C546" s="11"/>
      <c r="E546" s="6"/>
    </row>
    <row r="547" spans="3:5" ht="15.75" customHeight="1" x14ac:dyDescent="0.35">
      <c r="C547" s="11"/>
      <c r="E547" s="6"/>
    </row>
    <row r="548" spans="3:5" ht="15.75" customHeight="1" x14ac:dyDescent="0.35">
      <c r="C548" s="11"/>
      <c r="E548" s="6"/>
    </row>
    <row r="549" spans="3:5" ht="15.75" customHeight="1" x14ac:dyDescent="0.35">
      <c r="C549" s="11"/>
      <c r="E549" s="6"/>
    </row>
    <row r="550" spans="3:5" ht="15.75" customHeight="1" x14ac:dyDescent="0.35">
      <c r="C550" s="11"/>
      <c r="E550" s="6"/>
    </row>
    <row r="551" spans="3:5" ht="15.75" customHeight="1" x14ac:dyDescent="0.35">
      <c r="C551" s="11"/>
      <c r="E551" s="6"/>
    </row>
    <row r="552" spans="3:5" ht="15.75" customHeight="1" x14ac:dyDescent="0.35">
      <c r="C552" s="11"/>
      <c r="E552" s="6"/>
    </row>
    <row r="553" spans="3:5" ht="15.75" customHeight="1" x14ac:dyDescent="0.35">
      <c r="C553" s="11"/>
      <c r="E553" s="6"/>
    </row>
    <row r="554" spans="3:5" ht="15.75" customHeight="1" x14ac:dyDescent="0.35">
      <c r="C554" s="11"/>
      <c r="E554" s="6"/>
    </row>
    <row r="555" spans="3:5" ht="15.75" customHeight="1" x14ac:dyDescent="0.35">
      <c r="C555" s="11"/>
      <c r="E555" s="6"/>
    </row>
    <row r="556" spans="3:5" ht="15.75" customHeight="1" x14ac:dyDescent="0.35">
      <c r="C556" s="11"/>
      <c r="E556" s="6"/>
    </row>
    <row r="557" spans="3:5" ht="15.75" customHeight="1" x14ac:dyDescent="0.35">
      <c r="C557" s="11"/>
      <c r="E557" s="6"/>
    </row>
    <row r="558" spans="3:5" ht="15.75" customHeight="1" x14ac:dyDescent="0.35">
      <c r="C558" s="11"/>
      <c r="E558" s="6"/>
    </row>
    <row r="559" spans="3:5" ht="15.75" customHeight="1" x14ac:dyDescent="0.35">
      <c r="C559" s="11"/>
      <c r="E559" s="6"/>
    </row>
    <row r="560" spans="3:5" ht="15.75" customHeight="1" x14ac:dyDescent="0.35">
      <c r="C560" s="11"/>
      <c r="E560" s="6"/>
    </row>
    <row r="561" spans="3:5" ht="15.75" customHeight="1" x14ac:dyDescent="0.35">
      <c r="C561" s="11"/>
      <c r="E561" s="6"/>
    </row>
    <row r="562" spans="3:5" ht="15.75" customHeight="1" x14ac:dyDescent="0.35">
      <c r="C562" s="11"/>
      <c r="E562" s="6"/>
    </row>
    <row r="563" spans="3:5" ht="15.75" customHeight="1" x14ac:dyDescent="0.35">
      <c r="C563" s="11"/>
      <c r="E563" s="6"/>
    </row>
    <row r="564" spans="3:5" ht="15.75" customHeight="1" x14ac:dyDescent="0.35">
      <c r="C564" s="11"/>
      <c r="E564" s="6"/>
    </row>
    <row r="565" spans="3:5" ht="15.75" customHeight="1" x14ac:dyDescent="0.35">
      <c r="C565" s="11"/>
      <c r="E565" s="6"/>
    </row>
    <row r="566" spans="3:5" ht="15.75" customHeight="1" x14ac:dyDescent="0.35">
      <c r="C566" s="11"/>
      <c r="E566" s="6"/>
    </row>
    <row r="567" spans="3:5" ht="15.75" customHeight="1" x14ac:dyDescent="0.35">
      <c r="C567" s="11"/>
      <c r="E567" s="6"/>
    </row>
    <row r="568" spans="3:5" ht="15.75" customHeight="1" x14ac:dyDescent="0.35">
      <c r="C568" s="11"/>
      <c r="E568" s="6"/>
    </row>
    <row r="569" spans="3:5" ht="15.75" customHeight="1" x14ac:dyDescent="0.35">
      <c r="C569" s="11"/>
      <c r="E569" s="6"/>
    </row>
    <row r="570" spans="3:5" ht="15.75" customHeight="1" x14ac:dyDescent="0.35">
      <c r="C570" s="11"/>
      <c r="E570" s="6"/>
    </row>
    <row r="571" spans="3:5" ht="15.75" customHeight="1" x14ac:dyDescent="0.35">
      <c r="C571" s="11"/>
      <c r="E571" s="6"/>
    </row>
    <row r="572" spans="3:5" ht="15.75" customHeight="1" x14ac:dyDescent="0.35">
      <c r="C572" s="11"/>
      <c r="E572" s="6"/>
    </row>
    <row r="573" spans="3:5" ht="15.75" customHeight="1" x14ac:dyDescent="0.35">
      <c r="C573" s="11"/>
      <c r="E573" s="6"/>
    </row>
    <row r="574" spans="3:5" ht="15.75" customHeight="1" x14ac:dyDescent="0.35">
      <c r="C574" s="11"/>
      <c r="E574" s="6"/>
    </row>
    <row r="575" spans="3:5" ht="15.75" customHeight="1" x14ac:dyDescent="0.35">
      <c r="C575" s="11"/>
      <c r="E575" s="6"/>
    </row>
    <row r="576" spans="3:5" ht="15.75" customHeight="1" x14ac:dyDescent="0.35">
      <c r="C576" s="11"/>
      <c r="E576" s="6"/>
    </row>
    <row r="577" spans="3:5" ht="15.75" customHeight="1" x14ac:dyDescent="0.35">
      <c r="C577" s="11"/>
      <c r="E577" s="6"/>
    </row>
    <row r="578" spans="3:5" ht="15.75" customHeight="1" x14ac:dyDescent="0.35">
      <c r="C578" s="11"/>
      <c r="E578" s="6"/>
    </row>
    <row r="579" spans="3:5" ht="15.75" customHeight="1" x14ac:dyDescent="0.35">
      <c r="C579" s="11"/>
      <c r="E579" s="6"/>
    </row>
    <row r="580" spans="3:5" ht="15.75" customHeight="1" x14ac:dyDescent="0.35">
      <c r="C580" s="11"/>
      <c r="E580" s="6"/>
    </row>
    <row r="581" spans="3:5" ht="15.75" customHeight="1" x14ac:dyDescent="0.35">
      <c r="C581" s="11"/>
      <c r="E581" s="6"/>
    </row>
    <row r="582" spans="3:5" ht="15.75" customHeight="1" x14ac:dyDescent="0.35">
      <c r="C582" s="11"/>
      <c r="E582" s="6"/>
    </row>
    <row r="583" spans="3:5" ht="15.75" customHeight="1" x14ac:dyDescent="0.35">
      <c r="C583" s="11"/>
      <c r="E583" s="6"/>
    </row>
    <row r="584" spans="3:5" ht="15.75" customHeight="1" x14ac:dyDescent="0.35">
      <c r="C584" s="11"/>
      <c r="E584" s="6"/>
    </row>
    <row r="585" spans="3:5" ht="15.75" customHeight="1" x14ac:dyDescent="0.35">
      <c r="C585" s="11"/>
      <c r="E585" s="6"/>
    </row>
    <row r="586" spans="3:5" ht="15.75" customHeight="1" x14ac:dyDescent="0.35">
      <c r="C586" s="11"/>
      <c r="E586" s="6"/>
    </row>
    <row r="587" spans="3:5" ht="15.75" customHeight="1" x14ac:dyDescent="0.35">
      <c r="C587" s="11"/>
      <c r="E587" s="6"/>
    </row>
    <row r="588" spans="3:5" ht="15.75" customHeight="1" x14ac:dyDescent="0.35">
      <c r="C588" s="11"/>
      <c r="E588" s="6"/>
    </row>
    <row r="589" spans="3:5" ht="15.75" customHeight="1" x14ac:dyDescent="0.35">
      <c r="C589" s="11"/>
      <c r="E589" s="6"/>
    </row>
    <row r="590" spans="3:5" ht="15.75" customHeight="1" x14ac:dyDescent="0.35">
      <c r="C590" s="11"/>
      <c r="E590" s="6"/>
    </row>
    <row r="591" spans="3:5" ht="15.75" customHeight="1" x14ac:dyDescent="0.35">
      <c r="C591" s="11"/>
      <c r="E591" s="6"/>
    </row>
    <row r="592" spans="3:5" ht="15.75" customHeight="1" x14ac:dyDescent="0.35">
      <c r="C592" s="11"/>
      <c r="E592" s="6"/>
    </row>
    <row r="593" spans="3:5" ht="15.75" customHeight="1" x14ac:dyDescent="0.35">
      <c r="C593" s="11"/>
      <c r="E593" s="6"/>
    </row>
    <row r="594" spans="3:5" ht="15.75" customHeight="1" x14ac:dyDescent="0.35">
      <c r="C594" s="11"/>
      <c r="E594" s="6"/>
    </row>
    <row r="595" spans="3:5" ht="15.75" customHeight="1" x14ac:dyDescent="0.35">
      <c r="C595" s="11"/>
      <c r="E595" s="6"/>
    </row>
    <row r="596" spans="3:5" ht="15.75" customHeight="1" x14ac:dyDescent="0.35">
      <c r="C596" s="11"/>
      <c r="E596" s="6"/>
    </row>
    <row r="597" spans="3:5" ht="15.75" customHeight="1" x14ac:dyDescent="0.35">
      <c r="C597" s="11"/>
      <c r="E597" s="6"/>
    </row>
    <row r="598" spans="3:5" ht="15.75" customHeight="1" x14ac:dyDescent="0.35">
      <c r="C598" s="11"/>
      <c r="E598" s="6"/>
    </row>
    <row r="599" spans="3:5" ht="15.75" customHeight="1" x14ac:dyDescent="0.35">
      <c r="C599" s="11"/>
      <c r="E599" s="6"/>
    </row>
    <row r="600" spans="3:5" ht="15.75" customHeight="1" x14ac:dyDescent="0.35">
      <c r="C600" s="11"/>
      <c r="E600" s="6"/>
    </row>
    <row r="601" spans="3:5" ht="15.75" customHeight="1" x14ac:dyDescent="0.35">
      <c r="C601" s="11"/>
      <c r="E601" s="6"/>
    </row>
    <row r="602" spans="3:5" ht="15.75" customHeight="1" x14ac:dyDescent="0.35">
      <c r="C602" s="11"/>
      <c r="E602" s="6"/>
    </row>
    <row r="603" spans="3:5" ht="15.75" customHeight="1" x14ac:dyDescent="0.35">
      <c r="C603" s="11"/>
      <c r="E603" s="6"/>
    </row>
    <row r="604" spans="3:5" ht="15.75" customHeight="1" x14ac:dyDescent="0.35">
      <c r="C604" s="11"/>
      <c r="E604" s="6"/>
    </row>
    <row r="605" spans="3:5" ht="15.75" customHeight="1" x14ac:dyDescent="0.35">
      <c r="C605" s="11"/>
      <c r="E605" s="6"/>
    </row>
    <row r="606" spans="3:5" ht="15.75" customHeight="1" x14ac:dyDescent="0.35">
      <c r="C606" s="11"/>
      <c r="E606" s="6"/>
    </row>
    <row r="607" spans="3:5" ht="15.75" customHeight="1" x14ac:dyDescent="0.35">
      <c r="C607" s="11"/>
      <c r="E607" s="6"/>
    </row>
    <row r="608" spans="3:5" ht="15.75" customHeight="1" x14ac:dyDescent="0.35">
      <c r="C608" s="11"/>
      <c r="E608" s="6"/>
    </row>
    <row r="609" spans="3:5" ht="15.75" customHeight="1" x14ac:dyDescent="0.35">
      <c r="C609" s="11"/>
      <c r="E609" s="6"/>
    </row>
    <row r="610" spans="3:5" ht="15.75" customHeight="1" x14ac:dyDescent="0.35">
      <c r="C610" s="11"/>
      <c r="E610" s="6"/>
    </row>
    <row r="611" spans="3:5" ht="15.75" customHeight="1" x14ac:dyDescent="0.35">
      <c r="C611" s="11"/>
      <c r="E611" s="6"/>
    </row>
    <row r="612" spans="3:5" ht="15.75" customHeight="1" x14ac:dyDescent="0.35">
      <c r="C612" s="11"/>
      <c r="E612" s="6"/>
    </row>
    <row r="613" spans="3:5" ht="15.75" customHeight="1" x14ac:dyDescent="0.35">
      <c r="C613" s="11"/>
      <c r="E613" s="6"/>
    </row>
    <row r="614" spans="3:5" ht="15.75" customHeight="1" x14ac:dyDescent="0.35">
      <c r="C614" s="11"/>
      <c r="E614" s="6"/>
    </row>
    <row r="615" spans="3:5" ht="15.75" customHeight="1" x14ac:dyDescent="0.35">
      <c r="C615" s="11"/>
      <c r="E615" s="6"/>
    </row>
    <row r="616" spans="3:5" ht="15.75" customHeight="1" x14ac:dyDescent="0.35">
      <c r="C616" s="11"/>
      <c r="E616" s="6"/>
    </row>
    <row r="617" spans="3:5" ht="15.75" customHeight="1" x14ac:dyDescent="0.35">
      <c r="C617" s="11"/>
      <c r="E617" s="6"/>
    </row>
    <row r="618" spans="3:5" ht="15.75" customHeight="1" x14ac:dyDescent="0.35">
      <c r="C618" s="11"/>
      <c r="E618" s="6"/>
    </row>
    <row r="619" spans="3:5" ht="15.75" customHeight="1" x14ac:dyDescent="0.35">
      <c r="C619" s="11"/>
      <c r="E619" s="6"/>
    </row>
    <row r="620" spans="3:5" ht="15.75" customHeight="1" x14ac:dyDescent="0.35">
      <c r="C620" s="11"/>
      <c r="E620" s="6"/>
    </row>
    <row r="621" spans="3:5" ht="15.75" customHeight="1" x14ac:dyDescent="0.35">
      <c r="C621" s="11"/>
      <c r="E621" s="6"/>
    </row>
    <row r="622" spans="3:5" ht="15.75" customHeight="1" x14ac:dyDescent="0.35">
      <c r="C622" s="11"/>
      <c r="E622" s="6"/>
    </row>
    <row r="623" spans="3:5" ht="15.75" customHeight="1" x14ac:dyDescent="0.35">
      <c r="C623" s="11"/>
      <c r="E623" s="6"/>
    </row>
    <row r="624" spans="3:5" ht="15.75" customHeight="1" x14ac:dyDescent="0.35">
      <c r="C624" s="11"/>
      <c r="E624" s="6"/>
    </row>
    <row r="625" spans="3:5" ht="15.75" customHeight="1" x14ac:dyDescent="0.35">
      <c r="C625" s="11"/>
      <c r="E625" s="6"/>
    </row>
    <row r="626" spans="3:5" ht="15.75" customHeight="1" x14ac:dyDescent="0.35">
      <c r="C626" s="11"/>
      <c r="E626" s="6"/>
    </row>
    <row r="627" spans="3:5" ht="15.75" customHeight="1" x14ac:dyDescent="0.35">
      <c r="C627" s="11"/>
      <c r="E627" s="6"/>
    </row>
    <row r="628" spans="3:5" ht="15.75" customHeight="1" x14ac:dyDescent="0.35">
      <c r="C628" s="11"/>
      <c r="E628" s="6"/>
    </row>
    <row r="629" spans="3:5" ht="15.75" customHeight="1" x14ac:dyDescent="0.35">
      <c r="C629" s="11"/>
      <c r="E629" s="6"/>
    </row>
    <row r="630" spans="3:5" ht="15.75" customHeight="1" x14ac:dyDescent="0.35">
      <c r="C630" s="11"/>
      <c r="E630" s="6"/>
    </row>
    <row r="631" spans="3:5" ht="15.75" customHeight="1" x14ac:dyDescent="0.35">
      <c r="C631" s="11"/>
      <c r="E631" s="6"/>
    </row>
    <row r="632" spans="3:5" ht="15.75" customHeight="1" x14ac:dyDescent="0.35">
      <c r="C632" s="11"/>
      <c r="E632" s="6"/>
    </row>
    <row r="633" spans="3:5" ht="15.75" customHeight="1" x14ac:dyDescent="0.35">
      <c r="C633" s="11"/>
      <c r="E633" s="6"/>
    </row>
    <row r="634" spans="3:5" ht="15.75" customHeight="1" x14ac:dyDescent="0.35">
      <c r="C634" s="11"/>
      <c r="E634" s="6"/>
    </row>
    <row r="635" spans="3:5" ht="15.75" customHeight="1" x14ac:dyDescent="0.35">
      <c r="C635" s="11"/>
      <c r="E635" s="6"/>
    </row>
    <row r="636" spans="3:5" ht="15.75" customHeight="1" x14ac:dyDescent="0.35">
      <c r="C636" s="11"/>
      <c r="E636" s="6"/>
    </row>
    <row r="637" spans="3:5" ht="15.75" customHeight="1" x14ac:dyDescent="0.35">
      <c r="C637" s="11"/>
      <c r="E637" s="6"/>
    </row>
    <row r="638" spans="3:5" ht="15.75" customHeight="1" x14ac:dyDescent="0.35">
      <c r="C638" s="11"/>
      <c r="E638" s="6"/>
    </row>
    <row r="639" spans="3:5" ht="15.75" customHeight="1" x14ac:dyDescent="0.35">
      <c r="C639" s="11"/>
      <c r="E639" s="6"/>
    </row>
    <row r="640" spans="3:5" ht="15.75" customHeight="1" x14ac:dyDescent="0.35">
      <c r="C640" s="11"/>
      <c r="E640" s="6"/>
    </row>
    <row r="641" spans="3:5" ht="15.75" customHeight="1" x14ac:dyDescent="0.35">
      <c r="C641" s="11"/>
      <c r="E641" s="6"/>
    </row>
    <row r="642" spans="3:5" ht="15.75" customHeight="1" x14ac:dyDescent="0.35">
      <c r="C642" s="11"/>
      <c r="E642" s="6"/>
    </row>
    <row r="643" spans="3:5" ht="15.75" customHeight="1" x14ac:dyDescent="0.35">
      <c r="C643" s="11"/>
      <c r="E643" s="6"/>
    </row>
    <row r="644" spans="3:5" ht="15.75" customHeight="1" x14ac:dyDescent="0.35">
      <c r="C644" s="11"/>
      <c r="E644" s="6"/>
    </row>
    <row r="645" spans="3:5" ht="15.75" customHeight="1" x14ac:dyDescent="0.35">
      <c r="C645" s="11"/>
      <c r="E645" s="6"/>
    </row>
    <row r="646" spans="3:5" ht="15.75" customHeight="1" x14ac:dyDescent="0.35">
      <c r="C646" s="11"/>
      <c r="E646" s="6"/>
    </row>
    <row r="647" spans="3:5" ht="15.75" customHeight="1" x14ac:dyDescent="0.35">
      <c r="C647" s="11"/>
      <c r="E647" s="6"/>
    </row>
    <row r="648" spans="3:5" ht="15.75" customHeight="1" x14ac:dyDescent="0.35">
      <c r="C648" s="11"/>
      <c r="E648" s="6"/>
    </row>
    <row r="649" spans="3:5" ht="15.75" customHeight="1" x14ac:dyDescent="0.35">
      <c r="C649" s="11"/>
      <c r="E649" s="6"/>
    </row>
    <row r="650" spans="3:5" ht="15.75" customHeight="1" x14ac:dyDescent="0.35">
      <c r="C650" s="11"/>
      <c r="E650" s="6"/>
    </row>
    <row r="651" spans="3:5" ht="15.75" customHeight="1" x14ac:dyDescent="0.35">
      <c r="C651" s="11"/>
      <c r="E651" s="6"/>
    </row>
    <row r="652" spans="3:5" ht="15.75" customHeight="1" x14ac:dyDescent="0.35">
      <c r="C652" s="11"/>
      <c r="E652" s="6"/>
    </row>
    <row r="653" spans="3:5" ht="15.75" customHeight="1" x14ac:dyDescent="0.35">
      <c r="C653" s="11"/>
      <c r="E653" s="6"/>
    </row>
    <row r="654" spans="3:5" ht="15.75" customHeight="1" x14ac:dyDescent="0.35">
      <c r="C654" s="11"/>
      <c r="E654" s="6"/>
    </row>
    <row r="655" spans="3:5" ht="15.75" customHeight="1" x14ac:dyDescent="0.35">
      <c r="C655" s="11"/>
      <c r="E655" s="6"/>
    </row>
    <row r="656" spans="3:5" ht="15.75" customHeight="1" x14ac:dyDescent="0.35">
      <c r="C656" s="11"/>
      <c r="E656" s="6"/>
    </row>
    <row r="657" spans="3:5" ht="15.75" customHeight="1" x14ac:dyDescent="0.35">
      <c r="C657" s="11"/>
      <c r="E657" s="6"/>
    </row>
    <row r="658" spans="3:5" ht="15.75" customHeight="1" x14ac:dyDescent="0.35">
      <c r="C658" s="11"/>
      <c r="E658" s="6"/>
    </row>
    <row r="659" spans="3:5" ht="15.75" customHeight="1" x14ac:dyDescent="0.35">
      <c r="C659" s="11"/>
      <c r="E659" s="6"/>
    </row>
    <row r="660" spans="3:5" ht="15.75" customHeight="1" x14ac:dyDescent="0.35">
      <c r="C660" s="11"/>
      <c r="E660" s="6"/>
    </row>
    <row r="661" spans="3:5" ht="15.75" customHeight="1" x14ac:dyDescent="0.35">
      <c r="C661" s="11"/>
      <c r="E661" s="6"/>
    </row>
    <row r="662" spans="3:5" ht="15.75" customHeight="1" x14ac:dyDescent="0.35">
      <c r="C662" s="11"/>
      <c r="E662" s="6"/>
    </row>
    <row r="663" spans="3:5" ht="15.75" customHeight="1" x14ac:dyDescent="0.35">
      <c r="C663" s="11"/>
      <c r="E663" s="6"/>
    </row>
    <row r="664" spans="3:5" ht="15.75" customHeight="1" x14ac:dyDescent="0.35">
      <c r="C664" s="11"/>
      <c r="E664" s="6"/>
    </row>
    <row r="665" spans="3:5" ht="15.75" customHeight="1" x14ac:dyDescent="0.35">
      <c r="C665" s="11"/>
      <c r="E665" s="6"/>
    </row>
    <row r="666" spans="3:5" ht="15.75" customHeight="1" x14ac:dyDescent="0.35">
      <c r="C666" s="11"/>
      <c r="E666" s="6"/>
    </row>
    <row r="667" spans="3:5" ht="15.75" customHeight="1" x14ac:dyDescent="0.35">
      <c r="C667" s="11"/>
      <c r="E667" s="6"/>
    </row>
    <row r="668" spans="3:5" ht="15.75" customHeight="1" x14ac:dyDescent="0.35">
      <c r="C668" s="11"/>
      <c r="E668" s="6"/>
    </row>
    <row r="669" spans="3:5" ht="15.75" customHeight="1" x14ac:dyDescent="0.35">
      <c r="C669" s="11"/>
      <c r="E669" s="6"/>
    </row>
    <row r="670" spans="3:5" ht="15.75" customHeight="1" x14ac:dyDescent="0.35">
      <c r="C670" s="11"/>
      <c r="E670" s="6"/>
    </row>
    <row r="671" spans="3:5" ht="15.75" customHeight="1" x14ac:dyDescent="0.35">
      <c r="C671" s="11"/>
      <c r="E671" s="6"/>
    </row>
    <row r="672" spans="3:5" ht="15.75" customHeight="1" x14ac:dyDescent="0.35">
      <c r="C672" s="11"/>
      <c r="E672" s="6"/>
    </row>
    <row r="673" spans="3:5" ht="15.75" customHeight="1" x14ac:dyDescent="0.35">
      <c r="C673" s="11"/>
      <c r="E673" s="6"/>
    </row>
    <row r="674" spans="3:5" ht="15.75" customHeight="1" x14ac:dyDescent="0.35">
      <c r="C674" s="11"/>
      <c r="E674" s="6"/>
    </row>
    <row r="675" spans="3:5" ht="15.75" customHeight="1" x14ac:dyDescent="0.35">
      <c r="C675" s="11"/>
      <c r="E675" s="6"/>
    </row>
    <row r="676" spans="3:5" ht="15.75" customHeight="1" x14ac:dyDescent="0.35">
      <c r="C676" s="11"/>
      <c r="E676" s="6"/>
    </row>
    <row r="677" spans="3:5" ht="15.75" customHeight="1" x14ac:dyDescent="0.35">
      <c r="C677" s="11"/>
      <c r="E677" s="6"/>
    </row>
    <row r="678" spans="3:5" ht="15.75" customHeight="1" x14ac:dyDescent="0.35">
      <c r="C678" s="11"/>
      <c r="E678" s="6"/>
    </row>
    <row r="679" spans="3:5" ht="15.75" customHeight="1" x14ac:dyDescent="0.35">
      <c r="C679" s="11"/>
      <c r="E679" s="6"/>
    </row>
    <row r="680" spans="3:5" ht="15.75" customHeight="1" x14ac:dyDescent="0.35">
      <c r="C680" s="11"/>
      <c r="E680" s="6"/>
    </row>
    <row r="681" spans="3:5" ht="15.75" customHeight="1" x14ac:dyDescent="0.35">
      <c r="C681" s="11"/>
      <c r="E681" s="6"/>
    </row>
    <row r="682" spans="3:5" ht="15.75" customHeight="1" x14ac:dyDescent="0.35">
      <c r="C682" s="11"/>
      <c r="E682" s="6"/>
    </row>
    <row r="683" spans="3:5" ht="15.75" customHeight="1" x14ac:dyDescent="0.35">
      <c r="C683" s="11"/>
      <c r="E683" s="6"/>
    </row>
    <row r="684" spans="3:5" ht="15.75" customHeight="1" x14ac:dyDescent="0.35">
      <c r="C684" s="11"/>
      <c r="E684" s="6"/>
    </row>
    <row r="685" spans="3:5" ht="15.75" customHeight="1" x14ac:dyDescent="0.35">
      <c r="C685" s="11"/>
      <c r="E685" s="6"/>
    </row>
    <row r="686" spans="3:5" ht="15.75" customHeight="1" x14ac:dyDescent="0.35">
      <c r="C686" s="11"/>
      <c r="E686" s="6"/>
    </row>
    <row r="687" spans="3:5" ht="15.75" customHeight="1" x14ac:dyDescent="0.35">
      <c r="C687" s="11"/>
      <c r="E687" s="6"/>
    </row>
    <row r="688" spans="3:5" ht="15.75" customHeight="1" x14ac:dyDescent="0.35">
      <c r="C688" s="11"/>
      <c r="E688" s="6"/>
    </row>
    <row r="689" spans="3:5" ht="15.75" customHeight="1" x14ac:dyDescent="0.35">
      <c r="C689" s="11"/>
      <c r="E689" s="6"/>
    </row>
    <row r="690" spans="3:5" ht="15.75" customHeight="1" x14ac:dyDescent="0.35">
      <c r="C690" s="11"/>
      <c r="E690" s="6"/>
    </row>
    <row r="691" spans="3:5" ht="15.75" customHeight="1" x14ac:dyDescent="0.35">
      <c r="C691" s="11"/>
      <c r="E691" s="6"/>
    </row>
    <row r="692" spans="3:5" ht="15.75" customHeight="1" x14ac:dyDescent="0.35">
      <c r="C692" s="11"/>
      <c r="E692" s="6"/>
    </row>
    <row r="693" spans="3:5" ht="15.75" customHeight="1" x14ac:dyDescent="0.35">
      <c r="C693" s="11"/>
      <c r="E693" s="6"/>
    </row>
    <row r="694" spans="3:5" ht="15.75" customHeight="1" x14ac:dyDescent="0.35">
      <c r="C694" s="11"/>
      <c r="E694" s="6"/>
    </row>
    <row r="695" spans="3:5" ht="15.75" customHeight="1" x14ac:dyDescent="0.35">
      <c r="C695" s="11"/>
      <c r="E695" s="6"/>
    </row>
    <row r="696" spans="3:5" ht="15.75" customHeight="1" x14ac:dyDescent="0.35">
      <c r="C696" s="11"/>
      <c r="E696" s="6"/>
    </row>
    <row r="697" spans="3:5" ht="15.75" customHeight="1" x14ac:dyDescent="0.35">
      <c r="C697" s="11"/>
      <c r="E697" s="6"/>
    </row>
    <row r="698" spans="3:5" ht="15.75" customHeight="1" x14ac:dyDescent="0.35">
      <c r="C698" s="11"/>
      <c r="E698" s="6"/>
    </row>
    <row r="699" spans="3:5" ht="15.75" customHeight="1" x14ac:dyDescent="0.35">
      <c r="C699" s="11"/>
      <c r="E699" s="6"/>
    </row>
    <row r="700" spans="3:5" ht="15.75" customHeight="1" x14ac:dyDescent="0.35">
      <c r="C700" s="11"/>
      <c r="E700" s="6"/>
    </row>
    <row r="701" spans="3:5" ht="15.75" customHeight="1" x14ac:dyDescent="0.35">
      <c r="C701" s="11"/>
      <c r="E701" s="6"/>
    </row>
    <row r="702" spans="3:5" ht="15.75" customHeight="1" x14ac:dyDescent="0.35">
      <c r="C702" s="11"/>
      <c r="E702" s="6"/>
    </row>
    <row r="703" spans="3:5" ht="15.75" customHeight="1" x14ac:dyDescent="0.35">
      <c r="C703" s="11"/>
      <c r="E703" s="6"/>
    </row>
    <row r="704" spans="3:5" ht="15.75" customHeight="1" x14ac:dyDescent="0.35">
      <c r="C704" s="11"/>
      <c r="E704" s="6"/>
    </row>
    <row r="705" spans="3:5" ht="15.75" customHeight="1" x14ac:dyDescent="0.35">
      <c r="C705" s="11"/>
      <c r="E705" s="6"/>
    </row>
    <row r="706" spans="3:5" ht="15.75" customHeight="1" x14ac:dyDescent="0.35">
      <c r="C706" s="11"/>
      <c r="E706" s="6"/>
    </row>
    <row r="707" spans="3:5" ht="15.75" customHeight="1" x14ac:dyDescent="0.35">
      <c r="C707" s="11"/>
      <c r="E707" s="6"/>
    </row>
    <row r="708" spans="3:5" ht="15.75" customHeight="1" x14ac:dyDescent="0.35">
      <c r="C708" s="11"/>
      <c r="E708" s="6"/>
    </row>
    <row r="709" spans="3:5" ht="15.75" customHeight="1" x14ac:dyDescent="0.35">
      <c r="C709" s="11"/>
      <c r="E709" s="6"/>
    </row>
    <row r="710" spans="3:5" ht="15.75" customHeight="1" x14ac:dyDescent="0.35">
      <c r="C710" s="11"/>
      <c r="E710" s="6"/>
    </row>
    <row r="711" spans="3:5" ht="15.75" customHeight="1" x14ac:dyDescent="0.35">
      <c r="C711" s="11"/>
      <c r="E711" s="6"/>
    </row>
    <row r="712" spans="3:5" ht="15.75" customHeight="1" x14ac:dyDescent="0.35">
      <c r="C712" s="11"/>
      <c r="E712" s="6"/>
    </row>
    <row r="713" spans="3:5" ht="15.75" customHeight="1" x14ac:dyDescent="0.35">
      <c r="C713" s="11"/>
      <c r="E713" s="6"/>
    </row>
    <row r="714" spans="3:5" ht="15.75" customHeight="1" x14ac:dyDescent="0.35">
      <c r="C714" s="11"/>
      <c r="E714" s="6"/>
    </row>
    <row r="715" spans="3:5" ht="15.75" customHeight="1" x14ac:dyDescent="0.35">
      <c r="C715" s="11"/>
      <c r="E715" s="6"/>
    </row>
    <row r="716" spans="3:5" ht="15.75" customHeight="1" x14ac:dyDescent="0.35">
      <c r="C716" s="11"/>
      <c r="E716" s="6"/>
    </row>
    <row r="717" spans="3:5" ht="15.75" customHeight="1" x14ac:dyDescent="0.35">
      <c r="C717" s="11"/>
      <c r="E717" s="6"/>
    </row>
    <row r="718" spans="3:5" ht="15.75" customHeight="1" x14ac:dyDescent="0.35">
      <c r="C718" s="11"/>
      <c r="E718" s="6"/>
    </row>
    <row r="719" spans="3:5" ht="15.75" customHeight="1" x14ac:dyDescent="0.35">
      <c r="C719" s="11"/>
      <c r="E719" s="6"/>
    </row>
    <row r="720" spans="3:5" ht="15.75" customHeight="1" x14ac:dyDescent="0.35">
      <c r="C720" s="11"/>
      <c r="E720" s="6"/>
    </row>
    <row r="721" spans="3:5" ht="15.75" customHeight="1" x14ac:dyDescent="0.35">
      <c r="C721" s="11"/>
      <c r="E721" s="6"/>
    </row>
    <row r="722" spans="3:5" ht="15.75" customHeight="1" x14ac:dyDescent="0.35">
      <c r="C722" s="11"/>
      <c r="E722" s="6"/>
    </row>
    <row r="723" spans="3:5" ht="15.75" customHeight="1" x14ac:dyDescent="0.35">
      <c r="C723" s="11"/>
      <c r="E723" s="6"/>
    </row>
    <row r="724" spans="3:5" ht="15.75" customHeight="1" x14ac:dyDescent="0.35">
      <c r="C724" s="11"/>
      <c r="E724" s="6"/>
    </row>
    <row r="725" spans="3:5" ht="15.75" customHeight="1" x14ac:dyDescent="0.35">
      <c r="C725" s="11"/>
      <c r="E725" s="6"/>
    </row>
    <row r="726" spans="3:5" ht="15.75" customHeight="1" x14ac:dyDescent="0.35">
      <c r="C726" s="11"/>
      <c r="E726" s="6"/>
    </row>
    <row r="727" spans="3:5" ht="15.75" customHeight="1" x14ac:dyDescent="0.35">
      <c r="C727" s="11"/>
      <c r="E727" s="6"/>
    </row>
    <row r="728" spans="3:5" ht="15.75" customHeight="1" x14ac:dyDescent="0.35">
      <c r="C728" s="11"/>
      <c r="E728" s="6"/>
    </row>
    <row r="729" spans="3:5" ht="15.75" customHeight="1" x14ac:dyDescent="0.35">
      <c r="C729" s="11"/>
      <c r="E729" s="6"/>
    </row>
    <row r="730" spans="3:5" ht="15.75" customHeight="1" x14ac:dyDescent="0.35">
      <c r="C730" s="11"/>
      <c r="E730" s="6"/>
    </row>
    <row r="731" spans="3:5" ht="15.75" customHeight="1" x14ac:dyDescent="0.35">
      <c r="C731" s="11"/>
      <c r="E731" s="6"/>
    </row>
    <row r="732" spans="3:5" ht="15.75" customHeight="1" x14ac:dyDescent="0.35">
      <c r="C732" s="11"/>
      <c r="E732" s="6"/>
    </row>
    <row r="733" spans="3:5" ht="15.75" customHeight="1" x14ac:dyDescent="0.35">
      <c r="C733" s="11"/>
      <c r="E733" s="6"/>
    </row>
    <row r="734" spans="3:5" ht="15.75" customHeight="1" x14ac:dyDescent="0.35">
      <c r="C734" s="11"/>
      <c r="E734" s="6"/>
    </row>
    <row r="735" spans="3:5" ht="15.75" customHeight="1" x14ac:dyDescent="0.35">
      <c r="C735" s="11"/>
      <c r="E735" s="6"/>
    </row>
    <row r="736" spans="3:5" ht="15.75" customHeight="1" x14ac:dyDescent="0.35">
      <c r="C736" s="11"/>
      <c r="E736" s="6"/>
    </row>
    <row r="737" spans="3:5" ht="15.75" customHeight="1" x14ac:dyDescent="0.35">
      <c r="C737" s="11"/>
      <c r="E737" s="6"/>
    </row>
    <row r="738" spans="3:5" ht="15.75" customHeight="1" x14ac:dyDescent="0.35">
      <c r="C738" s="11"/>
      <c r="E738" s="6"/>
    </row>
    <row r="739" spans="3:5" ht="15.75" customHeight="1" x14ac:dyDescent="0.35">
      <c r="C739" s="11"/>
      <c r="E739" s="6"/>
    </row>
    <row r="740" spans="3:5" ht="15.75" customHeight="1" x14ac:dyDescent="0.35">
      <c r="C740" s="11"/>
      <c r="E740" s="6"/>
    </row>
    <row r="741" spans="3:5" ht="15.75" customHeight="1" x14ac:dyDescent="0.35">
      <c r="C741" s="11"/>
      <c r="E741" s="6"/>
    </row>
    <row r="742" spans="3:5" ht="15.75" customHeight="1" x14ac:dyDescent="0.35">
      <c r="C742" s="11"/>
      <c r="E742" s="6"/>
    </row>
    <row r="743" spans="3:5" ht="15.75" customHeight="1" x14ac:dyDescent="0.35">
      <c r="C743" s="11"/>
      <c r="E743" s="6"/>
    </row>
    <row r="744" spans="3:5" ht="15.75" customHeight="1" x14ac:dyDescent="0.35">
      <c r="C744" s="11"/>
      <c r="E744" s="6"/>
    </row>
    <row r="745" spans="3:5" ht="15.75" customHeight="1" x14ac:dyDescent="0.35">
      <c r="C745" s="11"/>
      <c r="E745" s="6"/>
    </row>
    <row r="746" spans="3:5" ht="15.75" customHeight="1" x14ac:dyDescent="0.35">
      <c r="C746" s="11"/>
      <c r="E746" s="6"/>
    </row>
    <row r="747" spans="3:5" ht="15.75" customHeight="1" x14ac:dyDescent="0.35">
      <c r="C747" s="11"/>
      <c r="E747" s="6"/>
    </row>
    <row r="748" spans="3:5" ht="15.75" customHeight="1" x14ac:dyDescent="0.35">
      <c r="C748" s="11"/>
      <c r="E748" s="6"/>
    </row>
    <row r="749" spans="3:5" ht="15.75" customHeight="1" x14ac:dyDescent="0.35">
      <c r="C749" s="11"/>
      <c r="E749" s="6"/>
    </row>
    <row r="750" spans="3:5" ht="15.75" customHeight="1" x14ac:dyDescent="0.35">
      <c r="C750" s="11"/>
      <c r="E750" s="6"/>
    </row>
    <row r="751" spans="3:5" ht="15.75" customHeight="1" x14ac:dyDescent="0.35">
      <c r="C751" s="11"/>
      <c r="E751" s="6"/>
    </row>
    <row r="752" spans="3:5" ht="15.75" customHeight="1" x14ac:dyDescent="0.35">
      <c r="C752" s="11"/>
      <c r="E752" s="6"/>
    </row>
    <row r="753" spans="3:5" ht="15.75" customHeight="1" x14ac:dyDescent="0.35">
      <c r="C753" s="11"/>
      <c r="E753" s="6"/>
    </row>
    <row r="754" spans="3:5" ht="15.75" customHeight="1" x14ac:dyDescent="0.35">
      <c r="C754" s="11"/>
      <c r="E754" s="6"/>
    </row>
    <row r="755" spans="3:5" ht="15.75" customHeight="1" x14ac:dyDescent="0.35">
      <c r="C755" s="11"/>
      <c r="E755" s="6"/>
    </row>
    <row r="756" spans="3:5" ht="15.75" customHeight="1" x14ac:dyDescent="0.35">
      <c r="C756" s="11"/>
      <c r="E756" s="6"/>
    </row>
    <row r="757" spans="3:5" ht="15.75" customHeight="1" x14ac:dyDescent="0.35">
      <c r="C757" s="11"/>
      <c r="E757" s="6"/>
    </row>
    <row r="758" spans="3:5" ht="15.75" customHeight="1" x14ac:dyDescent="0.35">
      <c r="C758" s="11"/>
      <c r="E758" s="6"/>
    </row>
    <row r="759" spans="3:5" ht="15.75" customHeight="1" x14ac:dyDescent="0.35">
      <c r="C759" s="11"/>
      <c r="E759" s="6"/>
    </row>
    <row r="760" spans="3:5" ht="15.75" customHeight="1" x14ac:dyDescent="0.35">
      <c r="C760" s="11"/>
      <c r="E760" s="6"/>
    </row>
    <row r="761" spans="3:5" ht="15.75" customHeight="1" x14ac:dyDescent="0.35">
      <c r="C761" s="11"/>
      <c r="E761" s="6"/>
    </row>
    <row r="762" spans="3:5" ht="15.75" customHeight="1" x14ac:dyDescent="0.35">
      <c r="C762" s="11"/>
      <c r="E762" s="6"/>
    </row>
    <row r="763" spans="3:5" ht="15.75" customHeight="1" x14ac:dyDescent="0.35">
      <c r="C763" s="11"/>
      <c r="E763" s="6"/>
    </row>
    <row r="764" spans="3:5" ht="15.75" customHeight="1" x14ac:dyDescent="0.35">
      <c r="C764" s="11"/>
      <c r="E764" s="6"/>
    </row>
    <row r="765" spans="3:5" ht="15.75" customHeight="1" x14ac:dyDescent="0.35">
      <c r="C765" s="11"/>
      <c r="E765" s="6"/>
    </row>
    <row r="766" spans="3:5" ht="15.75" customHeight="1" x14ac:dyDescent="0.35">
      <c r="C766" s="11"/>
      <c r="E766" s="6"/>
    </row>
    <row r="767" spans="3:5" ht="15.75" customHeight="1" x14ac:dyDescent="0.35">
      <c r="C767" s="11"/>
      <c r="E767" s="6"/>
    </row>
    <row r="768" spans="3:5" ht="15.75" customHeight="1" x14ac:dyDescent="0.35">
      <c r="C768" s="11"/>
      <c r="E768" s="6"/>
    </row>
    <row r="769" spans="3:5" ht="15.75" customHeight="1" x14ac:dyDescent="0.35">
      <c r="C769" s="11"/>
      <c r="E769" s="6"/>
    </row>
    <row r="770" spans="3:5" ht="15.75" customHeight="1" x14ac:dyDescent="0.35">
      <c r="C770" s="11"/>
      <c r="E770" s="6"/>
    </row>
    <row r="771" spans="3:5" ht="15.75" customHeight="1" x14ac:dyDescent="0.35">
      <c r="C771" s="11"/>
      <c r="E771" s="6"/>
    </row>
    <row r="772" spans="3:5" ht="15.75" customHeight="1" x14ac:dyDescent="0.35">
      <c r="C772" s="11"/>
      <c r="E772" s="6"/>
    </row>
    <row r="773" spans="3:5" ht="15.75" customHeight="1" x14ac:dyDescent="0.35">
      <c r="C773" s="11"/>
      <c r="E773" s="6"/>
    </row>
    <row r="774" spans="3:5" ht="15.75" customHeight="1" x14ac:dyDescent="0.35">
      <c r="C774" s="11"/>
      <c r="E774" s="6"/>
    </row>
    <row r="775" spans="3:5" ht="15.75" customHeight="1" x14ac:dyDescent="0.35">
      <c r="C775" s="11"/>
      <c r="E775" s="6"/>
    </row>
    <row r="776" spans="3:5" ht="15.75" customHeight="1" x14ac:dyDescent="0.35">
      <c r="C776" s="11"/>
      <c r="E776" s="6"/>
    </row>
    <row r="777" spans="3:5" ht="15.75" customHeight="1" x14ac:dyDescent="0.35">
      <c r="C777" s="11"/>
      <c r="E777" s="6"/>
    </row>
    <row r="778" spans="3:5" ht="15.75" customHeight="1" x14ac:dyDescent="0.35">
      <c r="C778" s="11"/>
      <c r="E778" s="6"/>
    </row>
    <row r="779" spans="3:5" ht="15.75" customHeight="1" x14ac:dyDescent="0.35">
      <c r="C779" s="11"/>
      <c r="E779" s="6"/>
    </row>
    <row r="780" spans="3:5" ht="15.75" customHeight="1" x14ac:dyDescent="0.35">
      <c r="C780" s="11"/>
      <c r="E780" s="6"/>
    </row>
    <row r="781" spans="3:5" ht="15.75" customHeight="1" x14ac:dyDescent="0.35">
      <c r="C781" s="11"/>
      <c r="E781" s="6"/>
    </row>
    <row r="782" spans="3:5" ht="15.75" customHeight="1" x14ac:dyDescent="0.35">
      <c r="C782" s="11"/>
      <c r="E782" s="6"/>
    </row>
    <row r="783" spans="3:5" ht="15.75" customHeight="1" x14ac:dyDescent="0.35">
      <c r="C783" s="11"/>
      <c r="E783" s="6"/>
    </row>
    <row r="784" spans="3:5" ht="15.75" customHeight="1" x14ac:dyDescent="0.35">
      <c r="C784" s="11"/>
      <c r="E784" s="6"/>
    </row>
    <row r="785" spans="3:5" ht="15.75" customHeight="1" x14ac:dyDescent="0.35">
      <c r="C785" s="11"/>
      <c r="E785" s="6"/>
    </row>
    <row r="786" spans="3:5" ht="15.75" customHeight="1" x14ac:dyDescent="0.35">
      <c r="C786" s="11"/>
      <c r="E786" s="6"/>
    </row>
    <row r="787" spans="3:5" ht="15.75" customHeight="1" x14ac:dyDescent="0.35">
      <c r="C787" s="11"/>
      <c r="E787" s="6"/>
    </row>
    <row r="788" spans="3:5" ht="15.75" customHeight="1" x14ac:dyDescent="0.35">
      <c r="C788" s="11"/>
      <c r="E788" s="6"/>
    </row>
    <row r="789" spans="3:5" ht="15.75" customHeight="1" x14ac:dyDescent="0.35">
      <c r="C789" s="11"/>
      <c r="E789" s="6"/>
    </row>
    <row r="790" spans="3:5" ht="15.75" customHeight="1" x14ac:dyDescent="0.35">
      <c r="C790" s="11"/>
      <c r="E790" s="6"/>
    </row>
    <row r="791" spans="3:5" ht="15.75" customHeight="1" x14ac:dyDescent="0.35">
      <c r="C791" s="11"/>
      <c r="E791" s="6"/>
    </row>
    <row r="792" spans="3:5" ht="15.75" customHeight="1" x14ac:dyDescent="0.35">
      <c r="C792" s="11"/>
      <c r="E792" s="6"/>
    </row>
    <row r="793" spans="3:5" ht="15.75" customHeight="1" x14ac:dyDescent="0.35">
      <c r="C793" s="11"/>
      <c r="E793" s="6"/>
    </row>
    <row r="794" spans="3:5" ht="15.75" customHeight="1" x14ac:dyDescent="0.35">
      <c r="C794" s="11"/>
      <c r="E794" s="6"/>
    </row>
    <row r="795" spans="3:5" ht="15.75" customHeight="1" x14ac:dyDescent="0.35">
      <c r="C795" s="11"/>
      <c r="E795" s="6"/>
    </row>
    <row r="796" spans="3:5" ht="15.75" customHeight="1" x14ac:dyDescent="0.35">
      <c r="C796" s="11"/>
      <c r="E796" s="6"/>
    </row>
    <row r="797" spans="3:5" ht="15.75" customHeight="1" x14ac:dyDescent="0.35">
      <c r="C797" s="11"/>
      <c r="E797" s="6"/>
    </row>
    <row r="798" spans="3:5" ht="15.75" customHeight="1" x14ac:dyDescent="0.35">
      <c r="C798" s="11"/>
      <c r="E798" s="6"/>
    </row>
    <row r="799" spans="3:5" ht="15.75" customHeight="1" x14ac:dyDescent="0.35">
      <c r="C799" s="11"/>
      <c r="E799" s="6"/>
    </row>
    <row r="800" spans="3:5" ht="15.75" customHeight="1" x14ac:dyDescent="0.35">
      <c r="C800" s="11"/>
      <c r="E800" s="6"/>
    </row>
    <row r="801" spans="3:5" ht="15.75" customHeight="1" x14ac:dyDescent="0.35">
      <c r="C801" s="11"/>
      <c r="E801" s="6"/>
    </row>
    <row r="802" spans="3:5" ht="15.75" customHeight="1" x14ac:dyDescent="0.35">
      <c r="C802" s="11"/>
      <c r="E802" s="6"/>
    </row>
    <row r="803" spans="3:5" ht="15.75" customHeight="1" x14ac:dyDescent="0.35">
      <c r="C803" s="11"/>
      <c r="E803" s="6"/>
    </row>
    <row r="804" spans="3:5" ht="15.75" customHeight="1" x14ac:dyDescent="0.35">
      <c r="C804" s="11"/>
      <c r="E804" s="6"/>
    </row>
    <row r="805" spans="3:5" ht="15.75" customHeight="1" x14ac:dyDescent="0.35">
      <c r="C805" s="11"/>
      <c r="E805" s="6"/>
    </row>
    <row r="806" spans="3:5" ht="15.75" customHeight="1" x14ac:dyDescent="0.35">
      <c r="C806" s="11"/>
      <c r="E806" s="6"/>
    </row>
    <row r="807" spans="3:5" ht="15.75" customHeight="1" x14ac:dyDescent="0.35">
      <c r="C807" s="11"/>
      <c r="E807" s="6"/>
    </row>
    <row r="808" spans="3:5" ht="15.75" customHeight="1" x14ac:dyDescent="0.35">
      <c r="C808" s="11"/>
      <c r="E808" s="6"/>
    </row>
    <row r="809" spans="3:5" ht="15.75" customHeight="1" x14ac:dyDescent="0.35">
      <c r="C809" s="11"/>
      <c r="E809" s="6"/>
    </row>
    <row r="810" spans="3:5" ht="15.75" customHeight="1" x14ac:dyDescent="0.35">
      <c r="C810" s="11"/>
      <c r="E810" s="6"/>
    </row>
    <row r="811" spans="3:5" ht="15.75" customHeight="1" x14ac:dyDescent="0.35">
      <c r="C811" s="11"/>
      <c r="E811" s="6"/>
    </row>
    <row r="812" spans="3:5" ht="15.75" customHeight="1" x14ac:dyDescent="0.35">
      <c r="C812" s="11"/>
      <c r="E812" s="6"/>
    </row>
    <row r="813" spans="3:5" ht="15.75" customHeight="1" x14ac:dyDescent="0.35">
      <c r="C813" s="11"/>
      <c r="E813" s="6"/>
    </row>
    <row r="814" spans="3:5" ht="15.75" customHeight="1" x14ac:dyDescent="0.35">
      <c r="C814" s="11"/>
      <c r="E814" s="6"/>
    </row>
    <row r="815" spans="3:5" ht="15.75" customHeight="1" x14ac:dyDescent="0.35">
      <c r="C815" s="11"/>
      <c r="E815" s="6"/>
    </row>
    <row r="816" spans="3:5" ht="15.75" customHeight="1" x14ac:dyDescent="0.35">
      <c r="C816" s="11"/>
      <c r="E816" s="6"/>
    </row>
    <row r="817" spans="3:5" ht="15.75" customHeight="1" x14ac:dyDescent="0.35">
      <c r="C817" s="11"/>
      <c r="E817" s="6"/>
    </row>
    <row r="818" spans="3:5" ht="15.75" customHeight="1" x14ac:dyDescent="0.35">
      <c r="C818" s="11"/>
      <c r="E818" s="6"/>
    </row>
    <row r="819" spans="3:5" ht="15.75" customHeight="1" x14ac:dyDescent="0.35">
      <c r="C819" s="11"/>
      <c r="E819" s="6"/>
    </row>
    <row r="820" spans="3:5" ht="15.75" customHeight="1" x14ac:dyDescent="0.35">
      <c r="C820" s="11"/>
      <c r="E820" s="6"/>
    </row>
    <row r="821" spans="3:5" ht="15.75" customHeight="1" x14ac:dyDescent="0.35">
      <c r="C821" s="11"/>
      <c r="E821" s="6"/>
    </row>
    <row r="822" spans="3:5" ht="15.75" customHeight="1" x14ac:dyDescent="0.35">
      <c r="C822" s="11"/>
      <c r="E822" s="6"/>
    </row>
    <row r="823" spans="3:5" ht="15.75" customHeight="1" x14ac:dyDescent="0.35">
      <c r="C823" s="11"/>
      <c r="E823" s="6"/>
    </row>
    <row r="824" spans="3:5" ht="15.75" customHeight="1" x14ac:dyDescent="0.35">
      <c r="C824" s="11"/>
      <c r="E824" s="6"/>
    </row>
    <row r="825" spans="3:5" ht="15.75" customHeight="1" x14ac:dyDescent="0.35">
      <c r="C825" s="11"/>
      <c r="E825" s="6"/>
    </row>
    <row r="826" spans="3:5" ht="15.75" customHeight="1" x14ac:dyDescent="0.35">
      <c r="C826" s="11"/>
      <c r="E826" s="6"/>
    </row>
    <row r="827" spans="3:5" ht="15.75" customHeight="1" x14ac:dyDescent="0.35">
      <c r="C827" s="11"/>
      <c r="E827" s="6"/>
    </row>
    <row r="828" spans="3:5" ht="15.75" customHeight="1" x14ac:dyDescent="0.35">
      <c r="C828" s="11"/>
      <c r="E828" s="6"/>
    </row>
    <row r="829" spans="3:5" ht="15.75" customHeight="1" x14ac:dyDescent="0.35">
      <c r="C829" s="11"/>
      <c r="E829" s="6"/>
    </row>
    <row r="830" spans="3:5" ht="15.75" customHeight="1" x14ac:dyDescent="0.35">
      <c r="C830" s="11"/>
      <c r="E830" s="6"/>
    </row>
    <row r="831" spans="3:5" ht="15.75" customHeight="1" x14ac:dyDescent="0.35">
      <c r="C831" s="11"/>
      <c r="E831" s="6"/>
    </row>
    <row r="832" spans="3:5" ht="15.75" customHeight="1" x14ac:dyDescent="0.35">
      <c r="C832" s="11"/>
      <c r="E832" s="6"/>
    </row>
    <row r="833" spans="3:5" ht="15.75" customHeight="1" x14ac:dyDescent="0.35">
      <c r="C833" s="11"/>
      <c r="E833" s="6"/>
    </row>
    <row r="834" spans="3:5" ht="15.75" customHeight="1" x14ac:dyDescent="0.35">
      <c r="C834" s="11"/>
      <c r="E834" s="6"/>
    </row>
    <row r="835" spans="3:5" ht="15.75" customHeight="1" x14ac:dyDescent="0.35">
      <c r="C835" s="11"/>
      <c r="E835" s="6"/>
    </row>
    <row r="836" spans="3:5" ht="15.75" customHeight="1" x14ac:dyDescent="0.35">
      <c r="C836" s="11"/>
      <c r="E836" s="6"/>
    </row>
    <row r="837" spans="3:5" ht="15.75" customHeight="1" x14ac:dyDescent="0.35">
      <c r="C837" s="11"/>
      <c r="E837" s="6"/>
    </row>
    <row r="838" spans="3:5" ht="15.75" customHeight="1" x14ac:dyDescent="0.35">
      <c r="C838" s="11"/>
      <c r="E838" s="6"/>
    </row>
    <row r="839" spans="3:5" ht="15.75" customHeight="1" x14ac:dyDescent="0.35">
      <c r="C839" s="11"/>
      <c r="E839" s="6"/>
    </row>
    <row r="840" spans="3:5" ht="15.75" customHeight="1" x14ac:dyDescent="0.35">
      <c r="C840" s="11"/>
      <c r="E840" s="6"/>
    </row>
    <row r="841" spans="3:5" ht="15.75" customHeight="1" x14ac:dyDescent="0.35">
      <c r="C841" s="11"/>
      <c r="E841" s="6"/>
    </row>
    <row r="842" spans="3:5" ht="15.75" customHeight="1" x14ac:dyDescent="0.35">
      <c r="C842" s="11"/>
      <c r="E842" s="6"/>
    </row>
    <row r="843" spans="3:5" ht="15.75" customHeight="1" x14ac:dyDescent="0.35">
      <c r="C843" s="11"/>
      <c r="E843" s="6"/>
    </row>
    <row r="844" spans="3:5" ht="15.75" customHeight="1" x14ac:dyDescent="0.35">
      <c r="C844" s="11"/>
      <c r="E844" s="6"/>
    </row>
    <row r="845" spans="3:5" ht="15.75" customHeight="1" x14ac:dyDescent="0.35">
      <c r="C845" s="11"/>
      <c r="E845" s="6"/>
    </row>
    <row r="846" spans="3:5" ht="15.75" customHeight="1" x14ac:dyDescent="0.35">
      <c r="C846" s="11"/>
      <c r="E846" s="6"/>
    </row>
    <row r="847" spans="3:5" ht="15.75" customHeight="1" x14ac:dyDescent="0.35">
      <c r="C847" s="11"/>
      <c r="E847" s="6"/>
    </row>
    <row r="848" spans="3:5" ht="15.75" customHeight="1" x14ac:dyDescent="0.35">
      <c r="C848" s="11"/>
      <c r="E848" s="6"/>
    </row>
    <row r="849" spans="3:5" ht="15.75" customHeight="1" x14ac:dyDescent="0.35">
      <c r="C849" s="11"/>
      <c r="E849" s="6"/>
    </row>
    <row r="850" spans="3:5" ht="15.75" customHeight="1" x14ac:dyDescent="0.35">
      <c r="C850" s="11"/>
      <c r="E850" s="6"/>
    </row>
    <row r="851" spans="3:5" ht="15.75" customHeight="1" x14ac:dyDescent="0.35">
      <c r="C851" s="11"/>
      <c r="E851" s="6"/>
    </row>
    <row r="852" spans="3:5" ht="15.75" customHeight="1" x14ac:dyDescent="0.35">
      <c r="C852" s="11"/>
      <c r="E852" s="6"/>
    </row>
    <row r="853" spans="3:5" ht="15.75" customHeight="1" x14ac:dyDescent="0.35">
      <c r="C853" s="11"/>
      <c r="E853" s="6"/>
    </row>
    <row r="854" spans="3:5" ht="15.75" customHeight="1" x14ac:dyDescent="0.35">
      <c r="C854" s="11"/>
      <c r="E854" s="6"/>
    </row>
    <row r="855" spans="3:5" ht="15.75" customHeight="1" x14ac:dyDescent="0.35">
      <c r="C855" s="11"/>
      <c r="E855" s="6"/>
    </row>
    <row r="856" spans="3:5" ht="15.75" customHeight="1" x14ac:dyDescent="0.35">
      <c r="C856" s="11"/>
      <c r="E856" s="6"/>
    </row>
    <row r="857" spans="3:5" ht="15.75" customHeight="1" x14ac:dyDescent="0.35">
      <c r="C857" s="11"/>
      <c r="E857" s="6"/>
    </row>
    <row r="858" spans="3:5" ht="15.75" customHeight="1" x14ac:dyDescent="0.35">
      <c r="C858" s="11"/>
      <c r="E858" s="6"/>
    </row>
    <row r="859" spans="3:5" ht="15.75" customHeight="1" x14ac:dyDescent="0.35">
      <c r="C859" s="11"/>
      <c r="E859" s="6"/>
    </row>
    <row r="860" spans="3:5" ht="15.75" customHeight="1" x14ac:dyDescent="0.35">
      <c r="C860" s="11"/>
      <c r="E860" s="6"/>
    </row>
    <row r="861" spans="3:5" ht="15.75" customHeight="1" x14ac:dyDescent="0.35">
      <c r="C861" s="11"/>
      <c r="E861" s="6"/>
    </row>
    <row r="862" spans="3:5" ht="15.75" customHeight="1" x14ac:dyDescent="0.35">
      <c r="C862" s="11"/>
      <c r="E862" s="6"/>
    </row>
    <row r="863" spans="3:5" ht="15.75" customHeight="1" x14ac:dyDescent="0.35">
      <c r="C863" s="11"/>
      <c r="E863" s="6"/>
    </row>
    <row r="864" spans="3:5" ht="15.75" customHeight="1" x14ac:dyDescent="0.35">
      <c r="C864" s="11"/>
      <c r="E864" s="6"/>
    </row>
    <row r="865" spans="3:5" ht="15.75" customHeight="1" x14ac:dyDescent="0.35">
      <c r="C865" s="11"/>
      <c r="E865" s="6"/>
    </row>
    <row r="866" spans="3:5" ht="15.75" customHeight="1" x14ac:dyDescent="0.35">
      <c r="C866" s="11"/>
      <c r="E866" s="6"/>
    </row>
    <row r="867" spans="3:5" ht="15.75" customHeight="1" x14ac:dyDescent="0.35">
      <c r="C867" s="11"/>
      <c r="E867" s="6"/>
    </row>
    <row r="868" spans="3:5" ht="15.75" customHeight="1" x14ac:dyDescent="0.35">
      <c r="C868" s="11"/>
      <c r="E868" s="6"/>
    </row>
    <row r="869" spans="3:5" ht="15.75" customHeight="1" x14ac:dyDescent="0.35">
      <c r="C869" s="11"/>
      <c r="E869" s="6"/>
    </row>
    <row r="870" spans="3:5" ht="15.75" customHeight="1" x14ac:dyDescent="0.35">
      <c r="C870" s="11"/>
      <c r="E870" s="6"/>
    </row>
    <row r="871" spans="3:5" ht="15.75" customHeight="1" x14ac:dyDescent="0.35">
      <c r="C871" s="11"/>
      <c r="E871" s="6"/>
    </row>
    <row r="872" spans="3:5" ht="15.75" customHeight="1" x14ac:dyDescent="0.35">
      <c r="C872" s="11"/>
      <c r="E872" s="6"/>
    </row>
    <row r="873" spans="3:5" ht="15.75" customHeight="1" x14ac:dyDescent="0.35">
      <c r="C873" s="11"/>
      <c r="E873" s="6"/>
    </row>
    <row r="874" spans="3:5" ht="15.75" customHeight="1" x14ac:dyDescent="0.35">
      <c r="C874" s="11"/>
      <c r="E874" s="6"/>
    </row>
    <row r="875" spans="3:5" ht="15.75" customHeight="1" x14ac:dyDescent="0.35">
      <c r="C875" s="11"/>
      <c r="E875" s="6"/>
    </row>
    <row r="876" spans="3:5" ht="15.75" customHeight="1" x14ac:dyDescent="0.35">
      <c r="C876" s="11"/>
      <c r="E876" s="6"/>
    </row>
    <row r="877" spans="3:5" ht="15.75" customHeight="1" x14ac:dyDescent="0.35">
      <c r="C877" s="11"/>
      <c r="E877" s="6"/>
    </row>
    <row r="878" spans="3:5" ht="15.75" customHeight="1" x14ac:dyDescent="0.35">
      <c r="C878" s="11"/>
      <c r="E878" s="6"/>
    </row>
    <row r="879" spans="3:5" ht="15.75" customHeight="1" x14ac:dyDescent="0.35">
      <c r="C879" s="11"/>
      <c r="E879" s="6"/>
    </row>
    <row r="880" spans="3:5" ht="15.75" customHeight="1" x14ac:dyDescent="0.35">
      <c r="C880" s="11"/>
      <c r="E880" s="6"/>
    </row>
    <row r="881" spans="3:5" ht="15.75" customHeight="1" x14ac:dyDescent="0.35">
      <c r="C881" s="11"/>
      <c r="E881" s="6"/>
    </row>
    <row r="882" spans="3:5" ht="15.75" customHeight="1" x14ac:dyDescent="0.35">
      <c r="C882" s="11"/>
      <c r="E882" s="6"/>
    </row>
    <row r="883" spans="3:5" ht="15.75" customHeight="1" x14ac:dyDescent="0.35">
      <c r="C883" s="11"/>
      <c r="E883" s="6"/>
    </row>
    <row r="884" spans="3:5" ht="15.75" customHeight="1" x14ac:dyDescent="0.35">
      <c r="C884" s="11"/>
      <c r="E884" s="6"/>
    </row>
    <row r="885" spans="3:5" ht="15.75" customHeight="1" x14ac:dyDescent="0.35">
      <c r="C885" s="11"/>
      <c r="E885" s="6"/>
    </row>
    <row r="886" spans="3:5" ht="15.75" customHeight="1" x14ac:dyDescent="0.35">
      <c r="C886" s="11"/>
      <c r="E886" s="6"/>
    </row>
    <row r="887" spans="3:5" ht="15.75" customHeight="1" x14ac:dyDescent="0.35">
      <c r="C887" s="11"/>
      <c r="E887" s="6"/>
    </row>
    <row r="888" spans="3:5" ht="15.75" customHeight="1" x14ac:dyDescent="0.35">
      <c r="C888" s="11"/>
      <c r="E888" s="6"/>
    </row>
    <row r="889" spans="3:5" ht="15.75" customHeight="1" x14ac:dyDescent="0.35">
      <c r="C889" s="11"/>
      <c r="E889" s="6"/>
    </row>
    <row r="890" spans="3:5" ht="15.75" customHeight="1" x14ac:dyDescent="0.35">
      <c r="C890" s="11"/>
      <c r="E890" s="6"/>
    </row>
    <row r="891" spans="3:5" ht="15.75" customHeight="1" x14ac:dyDescent="0.35">
      <c r="C891" s="11"/>
      <c r="E891" s="6"/>
    </row>
    <row r="892" spans="3:5" ht="15.75" customHeight="1" x14ac:dyDescent="0.35">
      <c r="C892" s="11"/>
      <c r="E892" s="6"/>
    </row>
    <row r="893" spans="3:5" ht="15.75" customHeight="1" x14ac:dyDescent="0.35">
      <c r="C893" s="11"/>
      <c r="E893" s="6"/>
    </row>
    <row r="894" spans="3:5" ht="15.75" customHeight="1" x14ac:dyDescent="0.35">
      <c r="C894" s="11"/>
      <c r="E894" s="6"/>
    </row>
    <row r="895" spans="3:5" ht="15.75" customHeight="1" x14ac:dyDescent="0.35">
      <c r="C895" s="11"/>
      <c r="E895" s="6"/>
    </row>
    <row r="896" spans="3:5" ht="15.75" customHeight="1" x14ac:dyDescent="0.35">
      <c r="C896" s="11"/>
      <c r="E896" s="6"/>
    </row>
    <row r="897" spans="3:5" ht="15.75" customHeight="1" x14ac:dyDescent="0.35">
      <c r="C897" s="11"/>
      <c r="E897" s="6"/>
    </row>
    <row r="898" spans="3:5" ht="15.75" customHeight="1" x14ac:dyDescent="0.35">
      <c r="C898" s="11"/>
      <c r="E898" s="6"/>
    </row>
    <row r="899" spans="3:5" ht="15.75" customHeight="1" x14ac:dyDescent="0.35">
      <c r="C899" s="11"/>
      <c r="E899" s="6"/>
    </row>
    <row r="900" spans="3:5" ht="15.75" customHeight="1" x14ac:dyDescent="0.35">
      <c r="C900" s="11"/>
      <c r="E900" s="6"/>
    </row>
    <row r="901" spans="3:5" ht="15.75" customHeight="1" x14ac:dyDescent="0.35">
      <c r="C901" s="11"/>
      <c r="E901" s="6"/>
    </row>
    <row r="902" spans="3:5" ht="15.75" customHeight="1" x14ac:dyDescent="0.35">
      <c r="C902" s="11"/>
      <c r="E902" s="6"/>
    </row>
    <row r="903" spans="3:5" ht="15.75" customHeight="1" x14ac:dyDescent="0.35">
      <c r="C903" s="11"/>
      <c r="E903" s="6"/>
    </row>
    <row r="904" spans="3:5" ht="15.75" customHeight="1" x14ac:dyDescent="0.35">
      <c r="C904" s="11"/>
      <c r="E904" s="6"/>
    </row>
    <row r="905" spans="3:5" ht="15.75" customHeight="1" x14ac:dyDescent="0.35">
      <c r="C905" s="11"/>
      <c r="E905" s="6"/>
    </row>
    <row r="906" spans="3:5" ht="15.75" customHeight="1" x14ac:dyDescent="0.35">
      <c r="C906" s="11"/>
      <c r="E906" s="6"/>
    </row>
    <row r="907" spans="3:5" ht="15.75" customHeight="1" x14ac:dyDescent="0.35">
      <c r="C907" s="11"/>
      <c r="E907" s="6"/>
    </row>
    <row r="908" spans="3:5" ht="15.75" customHeight="1" x14ac:dyDescent="0.35">
      <c r="C908" s="11"/>
      <c r="E908" s="6"/>
    </row>
    <row r="909" spans="3:5" ht="15.75" customHeight="1" x14ac:dyDescent="0.35">
      <c r="C909" s="11"/>
      <c r="E909" s="6"/>
    </row>
    <row r="910" spans="3:5" ht="15.75" customHeight="1" x14ac:dyDescent="0.35">
      <c r="C910" s="11"/>
      <c r="E910" s="6"/>
    </row>
    <row r="911" spans="3:5" ht="15.75" customHeight="1" x14ac:dyDescent="0.35">
      <c r="C911" s="11"/>
      <c r="E911" s="6"/>
    </row>
    <row r="912" spans="3:5" ht="15.75" customHeight="1" x14ac:dyDescent="0.35">
      <c r="C912" s="11"/>
      <c r="E912" s="6"/>
    </row>
    <row r="913" spans="3:5" ht="15.75" customHeight="1" x14ac:dyDescent="0.35">
      <c r="C913" s="11"/>
      <c r="E913" s="6"/>
    </row>
    <row r="914" spans="3:5" ht="15.75" customHeight="1" x14ac:dyDescent="0.35">
      <c r="C914" s="11"/>
      <c r="E914" s="6"/>
    </row>
    <row r="915" spans="3:5" ht="15.75" customHeight="1" x14ac:dyDescent="0.35">
      <c r="C915" s="11"/>
      <c r="E915" s="6"/>
    </row>
    <row r="916" spans="3:5" ht="15.75" customHeight="1" x14ac:dyDescent="0.35">
      <c r="C916" s="11"/>
      <c r="E916" s="6"/>
    </row>
    <row r="917" spans="3:5" ht="15.75" customHeight="1" x14ac:dyDescent="0.35">
      <c r="C917" s="11"/>
      <c r="E917" s="6"/>
    </row>
    <row r="918" spans="3:5" ht="15.75" customHeight="1" x14ac:dyDescent="0.35">
      <c r="C918" s="11"/>
      <c r="E918" s="6"/>
    </row>
    <row r="919" spans="3:5" ht="15.75" customHeight="1" x14ac:dyDescent="0.35">
      <c r="C919" s="11"/>
      <c r="E919" s="6"/>
    </row>
    <row r="920" spans="3:5" ht="15.75" customHeight="1" x14ac:dyDescent="0.35">
      <c r="C920" s="11"/>
      <c r="E920" s="6"/>
    </row>
    <row r="921" spans="3:5" ht="15.75" customHeight="1" x14ac:dyDescent="0.35">
      <c r="C921" s="11"/>
      <c r="E921" s="6"/>
    </row>
    <row r="922" spans="3:5" ht="15.75" customHeight="1" x14ac:dyDescent="0.35">
      <c r="C922" s="11"/>
      <c r="E922" s="6"/>
    </row>
    <row r="923" spans="3:5" ht="15.75" customHeight="1" x14ac:dyDescent="0.35">
      <c r="C923" s="11"/>
      <c r="E923" s="6"/>
    </row>
    <row r="924" spans="3:5" ht="15.75" customHeight="1" x14ac:dyDescent="0.35">
      <c r="C924" s="11"/>
      <c r="E924" s="6"/>
    </row>
    <row r="925" spans="3:5" ht="15.75" customHeight="1" x14ac:dyDescent="0.35">
      <c r="C925" s="11"/>
      <c r="E925" s="6"/>
    </row>
    <row r="926" spans="3:5" ht="15.75" customHeight="1" x14ac:dyDescent="0.35">
      <c r="C926" s="11"/>
      <c r="E926" s="6"/>
    </row>
    <row r="927" spans="3:5" ht="15.75" customHeight="1" x14ac:dyDescent="0.35">
      <c r="C927" s="11"/>
      <c r="E927" s="6"/>
    </row>
    <row r="928" spans="3:5" ht="15.75" customHeight="1" x14ac:dyDescent="0.35">
      <c r="C928" s="11"/>
      <c r="E928" s="6"/>
    </row>
    <row r="929" spans="3:5" ht="15.75" customHeight="1" x14ac:dyDescent="0.35">
      <c r="C929" s="11"/>
      <c r="E929" s="6"/>
    </row>
    <row r="930" spans="3:5" ht="15.75" customHeight="1" x14ac:dyDescent="0.35">
      <c r="C930" s="11"/>
      <c r="E930" s="6"/>
    </row>
    <row r="931" spans="3:5" ht="15.75" customHeight="1" x14ac:dyDescent="0.35">
      <c r="C931" s="11"/>
      <c r="E931" s="6"/>
    </row>
    <row r="932" spans="3:5" ht="15.75" customHeight="1" x14ac:dyDescent="0.35">
      <c r="C932" s="11"/>
      <c r="E932" s="6"/>
    </row>
    <row r="933" spans="3:5" ht="15.75" customHeight="1" x14ac:dyDescent="0.35">
      <c r="C933" s="11"/>
      <c r="E933" s="6"/>
    </row>
    <row r="934" spans="3:5" ht="15.75" customHeight="1" x14ac:dyDescent="0.35">
      <c r="C934" s="11"/>
      <c r="E934" s="6"/>
    </row>
    <row r="935" spans="3:5" ht="15.75" customHeight="1" x14ac:dyDescent="0.35">
      <c r="C935" s="11"/>
      <c r="E935" s="6"/>
    </row>
    <row r="936" spans="3:5" ht="15.75" customHeight="1" x14ac:dyDescent="0.35">
      <c r="C936" s="11"/>
      <c r="E936" s="6"/>
    </row>
    <row r="937" spans="3:5" ht="15.75" customHeight="1" x14ac:dyDescent="0.35">
      <c r="C937" s="11"/>
      <c r="E937" s="6"/>
    </row>
    <row r="938" spans="3:5" ht="15.75" customHeight="1" x14ac:dyDescent="0.35">
      <c r="C938" s="11"/>
      <c r="E938" s="6"/>
    </row>
    <row r="939" spans="3:5" ht="15.75" customHeight="1" x14ac:dyDescent="0.35">
      <c r="C939" s="11"/>
      <c r="E939" s="6"/>
    </row>
    <row r="940" spans="3:5" ht="15.75" customHeight="1" x14ac:dyDescent="0.35">
      <c r="C940" s="11"/>
      <c r="E940" s="6"/>
    </row>
    <row r="941" spans="3:5" ht="15.75" customHeight="1" x14ac:dyDescent="0.35">
      <c r="C941" s="11"/>
      <c r="E941" s="6"/>
    </row>
    <row r="942" spans="3:5" ht="15.75" customHeight="1" x14ac:dyDescent="0.35">
      <c r="C942" s="11"/>
      <c r="E942" s="6"/>
    </row>
    <row r="943" spans="3:5" ht="15.75" customHeight="1" x14ac:dyDescent="0.35">
      <c r="C943" s="11"/>
      <c r="E943" s="6"/>
    </row>
    <row r="944" spans="3:5" ht="15.75" customHeight="1" x14ac:dyDescent="0.35">
      <c r="C944" s="11"/>
      <c r="E944" s="6"/>
    </row>
    <row r="945" spans="3:5" ht="15.75" customHeight="1" x14ac:dyDescent="0.35">
      <c r="C945" s="11"/>
      <c r="E945" s="6"/>
    </row>
    <row r="946" spans="3:5" ht="15.75" customHeight="1" x14ac:dyDescent="0.35">
      <c r="C946" s="11"/>
      <c r="E946" s="6"/>
    </row>
    <row r="947" spans="3:5" ht="15.75" customHeight="1" x14ac:dyDescent="0.35">
      <c r="C947" s="11"/>
      <c r="E947" s="6"/>
    </row>
    <row r="948" spans="3:5" ht="15.75" customHeight="1" x14ac:dyDescent="0.35">
      <c r="C948" s="11"/>
      <c r="E948" s="6"/>
    </row>
    <row r="949" spans="3:5" ht="15.75" customHeight="1" x14ac:dyDescent="0.35">
      <c r="C949" s="11"/>
      <c r="E949" s="6"/>
    </row>
    <row r="950" spans="3:5" ht="15.75" customHeight="1" x14ac:dyDescent="0.35">
      <c r="C950" s="11"/>
      <c r="E950" s="6"/>
    </row>
    <row r="951" spans="3:5" ht="15.75" customHeight="1" x14ac:dyDescent="0.35">
      <c r="C951" s="11"/>
      <c r="E951" s="6"/>
    </row>
    <row r="952" spans="3:5" ht="15.75" customHeight="1" x14ac:dyDescent="0.35">
      <c r="C952" s="11"/>
      <c r="E952" s="6"/>
    </row>
    <row r="953" spans="3:5" ht="15.75" customHeight="1" x14ac:dyDescent="0.35">
      <c r="C953" s="11"/>
      <c r="E953" s="6"/>
    </row>
    <row r="954" spans="3:5" ht="15.75" customHeight="1" x14ac:dyDescent="0.35">
      <c r="C954" s="11"/>
      <c r="E954" s="6"/>
    </row>
    <row r="955" spans="3:5" ht="15.75" customHeight="1" x14ac:dyDescent="0.35">
      <c r="C955" s="11"/>
      <c r="E955" s="6"/>
    </row>
    <row r="956" spans="3:5" ht="15.75" customHeight="1" x14ac:dyDescent="0.35">
      <c r="C956" s="11"/>
      <c r="E956" s="6"/>
    </row>
    <row r="957" spans="3:5" ht="15.75" customHeight="1" x14ac:dyDescent="0.35">
      <c r="C957" s="11"/>
      <c r="E957" s="6"/>
    </row>
    <row r="958" spans="3:5" ht="15.75" customHeight="1" x14ac:dyDescent="0.35">
      <c r="C958" s="11"/>
      <c r="E958" s="6"/>
    </row>
    <row r="959" spans="3:5" ht="15.75" customHeight="1" x14ac:dyDescent="0.35">
      <c r="C959" s="11"/>
      <c r="E959" s="6"/>
    </row>
    <row r="960" spans="3:5" ht="15.75" customHeight="1" x14ac:dyDescent="0.35">
      <c r="C960" s="11"/>
      <c r="E960" s="6"/>
    </row>
    <row r="961" spans="3:5" ht="15.75" customHeight="1" x14ac:dyDescent="0.35">
      <c r="C961" s="11"/>
      <c r="E961" s="6"/>
    </row>
    <row r="962" spans="3:5" ht="15.75" customHeight="1" x14ac:dyDescent="0.35">
      <c r="C962" s="11"/>
      <c r="E962" s="6"/>
    </row>
    <row r="963" spans="3:5" ht="15.75" customHeight="1" x14ac:dyDescent="0.35">
      <c r="C963" s="11"/>
      <c r="E963" s="6"/>
    </row>
    <row r="964" spans="3:5" ht="15.75" customHeight="1" x14ac:dyDescent="0.35">
      <c r="C964" s="11"/>
      <c r="E964" s="6"/>
    </row>
    <row r="965" spans="3:5" ht="15.75" customHeight="1" x14ac:dyDescent="0.35">
      <c r="C965" s="11"/>
      <c r="E965" s="6"/>
    </row>
    <row r="966" spans="3:5" ht="15.75" customHeight="1" x14ac:dyDescent="0.35">
      <c r="C966" s="11"/>
      <c r="E966" s="6"/>
    </row>
    <row r="967" spans="3:5" ht="15.75" customHeight="1" x14ac:dyDescent="0.35">
      <c r="C967" s="11"/>
      <c r="E967" s="6"/>
    </row>
    <row r="968" spans="3:5" ht="15.75" customHeight="1" x14ac:dyDescent="0.35">
      <c r="C968" s="11"/>
      <c r="E968" s="6"/>
    </row>
    <row r="969" spans="3:5" ht="15.75" customHeight="1" x14ac:dyDescent="0.35">
      <c r="C969" s="11"/>
      <c r="E969" s="6"/>
    </row>
    <row r="970" spans="3:5" ht="15.75" customHeight="1" x14ac:dyDescent="0.35">
      <c r="C970" s="11"/>
      <c r="E970" s="6"/>
    </row>
    <row r="971" spans="3:5" ht="15.75" customHeight="1" x14ac:dyDescent="0.35">
      <c r="C971" s="11"/>
      <c r="E971" s="6"/>
    </row>
    <row r="972" spans="3:5" ht="15.75" customHeight="1" x14ac:dyDescent="0.35">
      <c r="C972" s="11"/>
      <c r="E972" s="6"/>
    </row>
    <row r="973" spans="3:5" ht="15.75" customHeight="1" x14ac:dyDescent="0.35">
      <c r="C973" s="11"/>
      <c r="E973" s="6"/>
    </row>
    <row r="974" spans="3:5" ht="15.75" customHeight="1" x14ac:dyDescent="0.35">
      <c r="C974" s="11"/>
      <c r="E974" s="6"/>
    </row>
    <row r="975" spans="3:5" ht="15.75" customHeight="1" x14ac:dyDescent="0.35">
      <c r="C975" s="11"/>
      <c r="E975" s="6"/>
    </row>
    <row r="976" spans="3:5" ht="15.75" customHeight="1" x14ac:dyDescent="0.35">
      <c r="C976" s="11"/>
      <c r="E976" s="6"/>
    </row>
    <row r="977" spans="3:5" ht="15.75" customHeight="1" x14ac:dyDescent="0.35">
      <c r="C977" s="11"/>
      <c r="E977" s="6"/>
    </row>
    <row r="978" spans="3:5" ht="15.75" customHeight="1" x14ac:dyDescent="0.35">
      <c r="C978" s="11"/>
      <c r="E978" s="6"/>
    </row>
    <row r="979" spans="3:5" ht="15.75" customHeight="1" x14ac:dyDescent="0.35">
      <c r="C979" s="11"/>
      <c r="E979" s="6"/>
    </row>
    <row r="980" spans="3:5" ht="15.75" customHeight="1" x14ac:dyDescent="0.35">
      <c r="C980" s="11"/>
      <c r="E980" s="6"/>
    </row>
    <row r="981" spans="3:5" ht="15.75" customHeight="1" x14ac:dyDescent="0.35">
      <c r="C981" s="11"/>
      <c r="E981" s="6"/>
    </row>
    <row r="982" spans="3:5" ht="15.75" customHeight="1" x14ac:dyDescent="0.35">
      <c r="C982" s="11"/>
      <c r="E982" s="6"/>
    </row>
    <row r="983" spans="3:5" ht="15.75" customHeight="1" x14ac:dyDescent="0.35">
      <c r="C983" s="11"/>
      <c r="E983" s="6"/>
    </row>
    <row r="984" spans="3:5" ht="15.75" customHeight="1" x14ac:dyDescent="0.35">
      <c r="C984" s="11"/>
      <c r="E984" s="6"/>
    </row>
    <row r="985" spans="3:5" ht="15.75" customHeight="1" x14ac:dyDescent="0.35">
      <c r="C985" s="11"/>
      <c r="E985" s="6"/>
    </row>
    <row r="986" spans="3:5" ht="15.75" customHeight="1" x14ac:dyDescent="0.35">
      <c r="C986" s="11"/>
      <c r="E986" s="6"/>
    </row>
    <row r="987" spans="3:5" ht="15.75" customHeight="1" x14ac:dyDescent="0.35">
      <c r="C987" s="11"/>
      <c r="E987" s="6"/>
    </row>
    <row r="988" spans="3:5" ht="15.75" customHeight="1" x14ac:dyDescent="0.35">
      <c r="C988" s="11"/>
      <c r="E988" s="6"/>
    </row>
    <row r="989" spans="3:5" ht="15.75" customHeight="1" x14ac:dyDescent="0.35">
      <c r="C989" s="11"/>
      <c r="E989" s="6"/>
    </row>
    <row r="990" spans="3:5" ht="15.75" customHeight="1" x14ac:dyDescent="0.35">
      <c r="C990" s="11"/>
      <c r="E990" s="6"/>
    </row>
    <row r="991" spans="3:5" ht="15.75" customHeight="1" x14ac:dyDescent="0.35">
      <c r="C991" s="11"/>
      <c r="E991" s="6"/>
    </row>
    <row r="992" spans="3:5" ht="15.75" customHeight="1" x14ac:dyDescent="0.35">
      <c r="C992" s="11"/>
      <c r="E992" s="6"/>
    </row>
    <row r="993" spans="3:5" ht="15.75" customHeight="1" x14ac:dyDescent="0.35">
      <c r="C993" s="11"/>
      <c r="E993" s="6"/>
    </row>
    <row r="994" spans="3:5" ht="15.75" customHeight="1" x14ac:dyDescent="0.35">
      <c r="C994" s="11"/>
      <c r="E994" s="6"/>
    </row>
    <row r="995" spans="3:5" ht="15.75" customHeight="1" x14ac:dyDescent="0.35">
      <c r="C995" s="11"/>
      <c r="E995" s="6"/>
    </row>
    <row r="996" spans="3:5" ht="15.75" customHeight="1" x14ac:dyDescent="0.35">
      <c r="C996" s="11"/>
      <c r="E996" s="6"/>
    </row>
    <row r="997" spans="3:5" ht="15.75" customHeight="1" x14ac:dyDescent="0.35">
      <c r="C997" s="11"/>
      <c r="E997" s="6"/>
    </row>
    <row r="998" spans="3:5" ht="15.75" customHeight="1" x14ac:dyDescent="0.35">
      <c r="C998" s="11"/>
      <c r="E998" s="6"/>
    </row>
    <row r="999" spans="3:5" ht="15.75" customHeight="1" x14ac:dyDescent="0.35">
      <c r="C999" s="11"/>
      <c r="E999" s="6"/>
    </row>
  </sheetData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7" r:id="rId4" xr:uid="{00000000-0004-0000-0200-000004000000}"/>
    <hyperlink ref="F9" r:id="rId5" location="_ftn3" xr:uid="{00000000-0004-0000-0200-000005000000}"/>
  </hyperlinks>
  <pageMargins left="0.7" right="0.7" top="0.75" bottom="0.75" header="0" footer="0"/>
  <pageSetup orientation="portrait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78"/>
  <sheetViews>
    <sheetView tabSelected="1" topLeftCell="E1" workbookViewId="0">
      <selection activeCell="Q3" sqref="Q3"/>
    </sheetView>
  </sheetViews>
  <sheetFormatPr defaultColWidth="12.6640625" defaultRowHeight="15" customHeight="1" x14ac:dyDescent="0.3"/>
  <cols>
    <col min="1" max="1" width="7.6640625" customWidth="1"/>
    <col min="2" max="2" width="18.5" customWidth="1"/>
    <col min="3" max="3" width="11" style="25" customWidth="1"/>
    <col min="4" max="12" width="11.6640625" customWidth="1"/>
    <col min="13" max="13" width="11.6640625" style="25" customWidth="1"/>
    <col min="14" max="23" width="11.6640625" customWidth="1"/>
    <col min="24" max="28" width="7.6640625" customWidth="1"/>
  </cols>
  <sheetData>
    <row r="1" spans="1:27" ht="15.75" customHeight="1" x14ac:dyDescent="0.35"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7" ht="112.5" customHeight="1" x14ac:dyDescent="0.3">
      <c r="A2" s="19"/>
      <c r="B2" s="19"/>
      <c r="C2" s="19" t="s">
        <v>34</v>
      </c>
      <c r="D2" s="19" t="s">
        <v>35</v>
      </c>
      <c r="E2" s="19" t="s">
        <v>63</v>
      </c>
      <c r="F2" s="19" t="s">
        <v>64</v>
      </c>
      <c r="G2" s="19" t="s">
        <v>65</v>
      </c>
      <c r="H2" s="19" t="s">
        <v>66</v>
      </c>
      <c r="L2" s="19"/>
      <c r="M2" s="19" t="s">
        <v>34</v>
      </c>
      <c r="N2" s="19" t="s">
        <v>67</v>
      </c>
      <c r="O2" s="19" t="s">
        <v>68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5.75" customHeight="1" x14ac:dyDescent="0.35">
      <c r="B3" s="5" t="s">
        <v>30</v>
      </c>
      <c r="C3" s="5">
        <v>2012</v>
      </c>
      <c r="D3" s="22">
        <v>238798</v>
      </c>
      <c r="E3" s="15">
        <v>3.6769491146556486</v>
      </c>
      <c r="F3" s="5">
        <f>D3/E3</f>
        <v>64944.602863334367</v>
      </c>
      <c r="G3" s="20">
        <v>19188</v>
      </c>
      <c r="H3" s="5">
        <f t="shared" ref="H3:H22" si="0">G3/F3</f>
        <v>0.29545180282922212</v>
      </c>
      <c r="L3" s="5" t="s">
        <v>30</v>
      </c>
      <c r="M3" s="5">
        <v>2019</v>
      </c>
      <c r="N3" s="15">
        <v>500.53</v>
      </c>
      <c r="O3" s="5">
        <v>1075</v>
      </c>
    </row>
    <row r="4" spans="1:27" ht="15.75" customHeight="1" x14ac:dyDescent="0.35">
      <c r="B4" s="5" t="s">
        <v>44</v>
      </c>
      <c r="C4" s="5">
        <v>2012</v>
      </c>
      <c r="D4" s="22">
        <v>758845</v>
      </c>
      <c r="E4" s="15">
        <v>3.3070982737810106</v>
      </c>
      <c r="F4" s="5">
        <f t="shared" ref="F4:F22" si="1">D4/E4</f>
        <v>229459.46481729776</v>
      </c>
      <c r="G4" s="20">
        <v>54610</v>
      </c>
      <c r="H4" s="5">
        <f>G4/F4</f>
        <v>0.23799410516137157</v>
      </c>
      <c r="L4" s="5" t="s">
        <v>44</v>
      </c>
      <c r="M4" s="5">
        <v>2019</v>
      </c>
      <c r="N4" s="15">
        <v>578.25</v>
      </c>
      <c r="O4" s="5">
        <v>1714.41</v>
      </c>
    </row>
    <row r="5" spans="1:27" ht="15.75" customHeight="1" x14ac:dyDescent="0.35">
      <c r="B5" s="5" t="s">
        <v>45</v>
      </c>
      <c r="C5" s="5">
        <v>2012</v>
      </c>
      <c r="D5" s="22">
        <v>846880</v>
      </c>
      <c r="E5" s="15">
        <v>3.2836322428840261</v>
      </c>
      <c r="F5" s="5">
        <f t="shared" si="1"/>
        <v>257909.51524345559</v>
      </c>
      <c r="G5" s="20">
        <v>124110</v>
      </c>
      <c r="H5" s="5">
        <f t="shared" si="0"/>
        <v>0.48121528157984184</v>
      </c>
      <c r="L5" s="5" t="s">
        <v>45</v>
      </c>
      <c r="M5" s="5">
        <v>2019</v>
      </c>
      <c r="N5" s="15">
        <v>500.53</v>
      </c>
      <c r="O5" s="21">
        <v>1566.3</v>
      </c>
    </row>
    <row r="6" spans="1:27" ht="15.75" customHeight="1" x14ac:dyDescent="0.35">
      <c r="B6" s="5" t="s">
        <v>46</v>
      </c>
      <c r="C6" s="5">
        <v>2012</v>
      </c>
      <c r="D6" s="22">
        <v>62979</v>
      </c>
      <c r="E6" s="15">
        <v>3.1216650512676596</v>
      </c>
      <c r="F6" s="5">
        <f t="shared" si="1"/>
        <v>20174.810226492817</v>
      </c>
      <c r="G6" s="20">
        <v>13940</v>
      </c>
      <c r="H6" s="5">
        <f t="shared" si="0"/>
        <v>0.69096065060847545</v>
      </c>
      <c r="L6" s="5" t="s">
        <v>46</v>
      </c>
      <c r="M6" s="5">
        <v>2019</v>
      </c>
      <c r="N6" s="15">
        <v>500.53</v>
      </c>
      <c r="O6" s="21">
        <v>1566.3</v>
      </c>
    </row>
    <row r="7" spans="1:27" ht="15.75" customHeight="1" x14ac:dyDescent="0.35">
      <c r="B7" s="5" t="s">
        <v>47</v>
      </c>
      <c r="C7" s="5">
        <v>2012</v>
      </c>
      <c r="D7" s="22">
        <v>632013</v>
      </c>
      <c r="E7" s="15">
        <v>3.499256931524287</v>
      </c>
      <c r="F7" s="5">
        <f t="shared" si="1"/>
        <v>180613.48805407473</v>
      </c>
      <c r="G7" s="20">
        <v>80457</v>
      </c>
      <c r="H7" s="5">
        <f t="shared" si="0"/>
        <v>0.44546506945213082</v>
      </c>
      <c r="L7" s="5" t="s">
        <v>47</v>
      </c>
      <c r="M7" s="5">
        <v>2019</v>
      </c>
      <c r="N7" s="5">
        <v>402.03</v>
      </c>
      <c r="O7" s="5">
        <v>1181.08</v>
      </c>
    </row>
    <row r="8" spans="1:27" ht="15.75" customHeight="1" x14ac:dyDescent="0.35">
      <c r="B8" s="5" t="s">
        <v>48</v>
      </c>
      <c r="C8" s="5">
        <v>2012</v>
      </c>
      <c r="D8" s="22">
        <v>117859</v>
      </c>
      <c r="E8" s="15">
        <v>3.7482185273159367</v>
      </c>
      <c r="F8" s="5">
        <f t="shared" si="1"/>
        <v>31444.004435994742</v>
      </c>
      <c r="G8" s="20">
        <v>11070</v>
      </c>
      <c r="H8" s="5">
        <f t="shared" si="0"/>
        <v>0.35205439633279956</v>
      </c>
      <c r="L8" s="5" t="s">
        <v>48</v>
      </c>
      <c r="M8" s="5">
        <v>2019</v>
      </c>
      <c r="N8" s="15">
        <v>500.53</v>
      </c>
      <c r="O8" s="21">
        <v>1566.3</v>
      </c>
    </row>
    <row r="9" spans="1:27" ht="15.75" customHeight="1" x14ac:dyDescent="0.35">
      <c r="B9" s="5" t="s">
        <v>49</v>
      </c>
      <c r="C9" s="5">
        <v>2012</v>
      </c>
      <c r="D9" s="22">
        <v>49473</v>
      </c>
      <c r="E9" s="15">
        <v>3.862113298513461</v>
      </c>
      <c r="F9" s="5">
        <f t="shared" si="1"/>
        <v>12809.826169274294</v>
      </c>
      <c r="G9" s="20">
        <v>6267</v>
      </c>
      <c r="H9" s="5">
        <f t="shared" si="0"/>
        <v>0.48923380514187254</v>
      </c>
      <c r="L9" s="5" t="s">
        <v>49</v>
      </c>
      <c r="M9" s="5">
        <v>2019</v>
      </c>
      <c r="N9" s="15">
        <v>500.53</v>
      </c>
      <c r="O9" s="21">
        <v>1566.3</v>
      </c>
    </row>
    <row r="10" spans="1:27" ht="15.75" customHeight="1" x14ac:dyDescent="0.35">
      <c r="B10" s="5" t="s">
        <v>50</v>
      </c>
      <c r="C10" s="5">
        <v>2012</v>
      </c>
      <c r="D10" s="22">
        <v>51990</v>
      </c>
      <c r="E10" s="15">
        <v>3.8002825488883709</v>
      </c>
      <c r="F10" s="5">
        <f t="shared" si="1"/>
        <v>13680.561729602898</v>
      </c>
      <c r="G10" s="20">
        <v>3930</v>
      </c>
      <c r="H10" s="5">
        <f t="shared" si="0"/>
        <v>0.2872689058882727</v>
      </c>
      <c r="L10" s="5" t="s">
        <v>50</v>
      </c>
      <c r="M10" s="5">
        <v>2019</v>
      </c>
      <c r="N10" s="15">
        <v>500.53</v>
      </c>
      <c r="O10" s="21">
        <v>1566.3</v>
      </c>
    </row>
    <row r="11" spans="1:27" ht="15.75" customHeight="1" x14ac:dyDescent="0.35">
      <c r="B11" s="5" t="s">
        <v>51</v>
      </c>
      <c r="C11" s="5">
        <v>2012</v>
      </c>
      <c r="D11" s="22">
        <v>150110</v>
      </c>
      <c r="E11" s="15">
        <v>3.6804514106582928</v>
      </c>
      <c r="F11" s="5">
        <f t="shared" si="1"/>
        <v>40785.757846250446</v>
      </c>
      <c r="G11" s="20">
        <v>19230</v>
      </c>
      <c r="H11" s="5">
        <f t="shared" si="0"/>
        <v>0.47148811289693543</v>
      </c>
      <c r="L11" s="5" t="s">
        <v>51</v>
      </c>
      <c r="M11" s="5">
        <v>2019</v>
      </c>
      <c r="N11" s="15">
        <v>500.53</v>
      </c>
      <c r="O11" s="21">
        <v>1566.3</v>
      </c>
    </row>
    <row r="12" spans="1:27" ht="15.75" customHeight="1" x14ac:dyDescent="0.35">
      <c r="B12" s="5" t="s">
        <v>52</v>
      </c>
      <c r="C12" s="5">
        <v>2012</v>
      </c>
      <c r="D12" s="22">
        <v>264943</v>
      </c>
      <c r="E12" s="15">
        <v>3.4135915669485275</v>
      </c>
      <c r="F12" s="5">
        <f t="shared" si="1"/>
        <v>77614.147681070535</v>
      </c>
      <c r="G12" s="20">
        <v>37551</v>
      </c>
      <c r="H12" s="5">
        <f t="shared" si="0"/>
        <v>0.48381643195134111</v>
      </c>
      <c r="L12" s="5" t="s">
        <v>52</v>
      </c>
      <c r="M12" s="5">
        <v>2019</v>
      </c>
      <c r="N12" s="15">
        <v>500.53</v>
      </c>
      <c r="O12" s="21">
        <v>1566.3</v>
      </c>
    </row>
    <row r="13" spans="1:27" ht="15.75" customHeight="1" x14ac:dyDescent="0.35">
      <c r="B13" s="5" t="s">
        <v>53</v>
      </c>
      <c r="C13" s="5">
        <v>2012</v>
      </c>
      <c r="D13" s="22">
        <v>176022</v>
      </c>
      <c r="E13" s="15">
        <v>3.70474528057925</v>
      </c>
      <c r="F13" s="5">
        <f t="shared" si="1"/>
        <v>47512.578239246272</v>
      </c>
      <c r="G13" s="20">
        <v>14151</v>
      </c>
      <c r="H13" s="5">
        <f t="shared" si="0"/>
        <v>0.29783692075693363</v>
      </c>
      <c r="L13" s="5" t="s">
        <v>53</v>
      </c>
      <c r="M13" s="5">
        <v>2019</v>
      </c>
      <c r="N13" s="15">
        <v>500.53</v>
      </c>
      <c r="O13" s="21">
        <v>1566.3</v>
      </c>
    </row>
    <row r="14" spans="1:27" ht="15.75" customHeight="1" x14ac:dyDescent="0.35">
      <c r="B14" s="5" t="s">
        <v>54</v>
      </c>
      <c r="C14" s="5">
        <v>2012</v>
      </c>
      <c r="D14" s="22">
        <v>179561</v>
      </c>
      <c r="E14" s="15">
        <v>3.6205289672544043</v>
      </c>
      <c r="F14" s="5">
        <f t="shared" si="1"/>
        <v>49595.239155390176</v>
      </c>
      <c r="G14" s="20">
        <v>13243</v>
      </c>
      <c r="H14" s="5">
        <f t="shared" si="0"/>
        <v>0.2670215977486764</v>
      </c>
      <c r="L14" s="5" t="s">
        <v>54</v>
      </c>
      <c r="M14" s="5">
        <v>2019</v>
      </c>
      <c r="N14" s="15">
        <v>500.53</v>
      </c>
      <c r="O14" s="21">
        <v>1566.3</v>
      </c>
    </row>
    <row r="15" spans="1:27" ht="15.75" customHeight="1" x14ac:dyDescent="0.35">
      <c r="B15" s="5" t="s">
        <v>55</v>
      </c>
      <c r="C15" s="5">
        <v>2012</v>
      </c>
      <c r="D15" s="22">
        <v>61917</v>
      </c>
      <c r="E15" s="15">
        <v>3.8978924903294598</v>
      </c>
      <c r="F15" s="5">
        <f t="shared" si="1"/>
        <v>15884.737753443429</v>
      </c>
      <c r="G15" s="20">
        <v>4666</v>
      </c>
      <c r="H15" s="5">
        <f t="shared" si="0"/>
        <v>0.29374107853864467</v>
      </c>
      <c r="L15" s="5" t="s">
        <v>55</v>
      </c>
      <c r="M15" s="5">
        <v>2019</v>
      </c>
      <c r="N15" s="15">
        <v>500.53</v>
      </c>
      <c r="O15" s="21">
        <v>1566.3</v>
      </c>
    </row>
    <row r="16" spans="1:27" ht="15.75" customHeight="1" x14ac:dyDescent="0.35">
      <c r="B16" s="5" t="s">
        <v>56</v>
      </c>
      <c r="C16" s="5">
        <v>2012</v>
      </c>
      <c r="D16" s="22">
        <v>1442396</v>
      </c>
      <c r="E16" s="15">
        <v>3.9042714396748277</v>
      </c>
      <c r="F16" s="5">
        <f t="shared" si="1"/>
        <v>369440.50184178073</v>
      </c>
      <c r="G16" s="20">
        <v>151869</v>
      </c>
      <c r="H16" s="5">
        <f t="shared" si="0"/>
        <v>0.41107837187012192</v>
      </c>
      <c r="L16" s="5" t="s">
        <v>56</v>
      </c>
      <c r="M16" s="5">
        <v>2019</v>
      </c>
      <c r="N16" s="5">
        <v>530.66</v>
      </c>
      <c r="O16" s="5">
        <v>1944.84</v>
      </c>
    </row>
    <row r="17" spans="2:16" ht="15.75" customHeight="1" x14ac:dyDescent="0.35">
      <c r="B17" s="5" t="s">
        <v>57</v>
      </c>
      <c r="C17" s="5">
        <v>2012</v>
      </c>
      <c r="D17" s="22">
        <v>74546</v>
      </c>
      <c r="E17" s="15">
        <v>4.104939651318781</v>
      </c>
      <c r="F17" s="5">
        <f t="shared" si="1"/>
        <v>18160.072091693441</v>
      </c>
      <c r="G17" s="20">
        <v>12520</v>
      </c>
      <c r="H17" s="5">
        <f t="shared" si="0"/>
        <v>0.68942457589288675</v>
      </c>
      <c r="L17" s="5" t="s">
        <v>57</v>
      </c>
      <c r="M17" s="5">
        <v>2019</v>
      </c>
      <c r="N17" s="15">
        <v>500.53</v>
      </c>
      <c r="O17" s="21">
        <v>1566.3</v>
      </c>
    </row>
    <row r="18" spans="2:16" ht="15.75" customHeight="1" x14ac:dyDescent="0.35">
      <c r="B18" s="5" t="s">
        <v>58</v>
      </c>
      <c r="C18" s="5">
        <v>2012</v>
      </c>
      <c r="D18" s="22">
        <v>77918</v>
      </c>
      <c r="E18" s="15">
        <v>4.0784355517664235</v>
      </c>
      <c r="F18" s="5">
        <f t="shared" si="1"/>
        <v>19104.874653775685</v>
      </c>
      <c r="G18" s="20">
        <v>13203</v>
      </c>
      <c r="H18" s="5">
        <f t="shared" si="0"/>
        <v>0.69108016876680733</v>
      </c>
      <c r="L18" s="5" t="s">
        <v>58</v>
      </c>
      <c r="M18" s="5">
        <v>2019</v>
      </c>
      <c r="N18" s="15">
        <v>500.53</v>
      </c>
      <c r="O18" s="21">
        <v>1566.3</v>
      </c>
    </row>
    <row r="19" spans="2:16" ht="15.75" customHeight="1" x14ac:dyDescent="0.35">
      <c r="B19" s="5" t="s">
        <v>59</v>
      </c>
      <c r="C19" s="5">
        <v>2012</v>
      </c>
      <c r="D19" s="22">
        <v>107298</v>
      </c>
      <c r="E19" s="15">
        <v>4.0613743798101138</v>
      </c>
      <c r="F19" s="5">
        <f t="shared" si="1"/>
        <v>26419.135486105231</v>
      </c>
      <c r="G19" s="20">
        <v>14617</v>
      </c>
      <c r="H19" s="5">
        <f t="shared" si="0"/>
        <v>0.5532732139432649</v>
      </c>
      <c r="L19" s="5" t="s">
        <v>59</v>
      </c>
      <c r="M19" s="5">
        <v>2019</v>
      </c>
      <c r="N19" s="15">
        <v>500.53</v>
      </c>
      <c r="O19" s="21">
        <v>1566.3</v>
      </c>
    </row>
    <row r="20" spans="2:16" ht="15.75" customHeight="1" x14ac:dyDescent="0.35">
      <c r="B20" s="5" t="s">
        <v>60</v>
      </c>
      <c r="C20" s="5">
        <v>2012</v>
      </c>
      <c r="D20" s="22">
        <v>101628</v>
      </c>
      <c r="E20" s="15">
        <v>4.1813012995896246</v>
      </c>
      <c r="F20" s="5">
        <f t="shared" si="1"/>
        <v>24305.352022819861</v>
      </c>
      <c r="G20" s="20">
        <v>15439</v>
      </c>
      <c r="H20" s="5">
        <f t="shared" si="0"/>
        <v>0.63520989062427891</v>
      </c>
      <c r="L20" s="5" t="s">
        <v>60</v>
      </c>
      <c r="M20" s="5">
        <v>2019</v>
      </c>
      <c r="N20" s="15">
        <v>500.53</v>
      </c>
      <c r="O20" s="21">
        <v>1566.3</v>
      </c>
    </row>
    <row r="21" spans="2:16" ht="15.75" customHeight="1" x14ac:dyDescent="0.35">
      <c r="B21" s="5" t="s">
        <v>61</v>
      </c>
      <c r="C21" s="5">
        <v>2012</v>
      </c>
      <c r="D21" s="22">
        <v>78773</v>
      </c>
      <c r="E21" s="15">
        <v>4.4990268357417103</v>
      </c>
      <c r="F21" s="5">
        <f t="shared" si="1"/>
        <v>17508.897562957849</v>
      </c>
      <c r="G21" s="20">
        <v>13993</v>
      </c>
      <c r="H21" s="5">
        <f t="shared" si="0"/>
        <v>0.79919366423182758</v>
      </c>
      <c r="L21" s="5" t="s">
        <v>61</v>
      </c>
      <c r="M21" s="5">
        <v>2019</v>
      </c>
      <c r="N21" s="15">
        <v>500.53</v>
      </c>
      <c r="O21" s="21">
        <v>1566.3</v>
      </c>
    </row>
    <row r="22" spans="2:16" ht="15.75" customHeight="1" x14ac:dyDescent="0.35">
      <c r="B22" s="5" t="s">
        <v>62</v>
      </c>
      <c r="C22" s="5">
        <v>2012</v>
      </c>
      <c r="D22" s="22">
        <v>44120</v>
      </c>
      <c r="E22" s="15">
        <v>3.5639434677697377</v>
      </c>
      <c r="F22" s="5">
        <f t="shared" si="1"/>
        <v>12379.545410581284</v>
      </c>
      <c r="G22" s="20">
        <v>8420</v>
      </c>
      <c r="H22" s="5">
        <f t="shared" si="0"/>
        <v>0.68015421574390733</v>
      </c>
      <c r="L22" s="5" t="s">
        <v>62</v>
      </c>
      <c r="M22" s="5">
        <v>2019</v>
      </c>
      <c r="N22" s="15">
        <v>500.53</v>
      </c>
      <c r="O22" s="21">
        <v>1566.3</v>
      </c>
      <c r="P22" s="24" t="s">
        <v>75</v>
      </c>
    </row>
    <row r="23" spans="2:16" ht="15.75" customHeight="1" x14ac:dyDescent="0.35">
      <c r="B23" s="39"/>
      <c r="C23" s="39"/>
      <c r="D23" s="40"/>
      <c r="E23" s="40"/>
      <c r="F23" s="40"/>
      <c r="G23" s="40"/>
      <c r="H23" s="15"/>
      <c r="I23" s="21"/>
    </row>
    <row r="24" spans="2:16" ht="15.75" customHeight="1" x14ac:dyDescent="0.3"/>
    <row r="25" spans="2:16" ht="15.75" customHeight="1" x14ac:dyDescent="0.3"/>
    <row r="26" spans="2:16" ht="15.75" customHeight="1" x14ac:dyDescent="0.3"/>
    <row r="27" spans="2:16" ht="15.75" customHeight="1" x14ac:dyDescent="0.3"/>
    <row r="28" spans="2:16" ht="15.75" customHeight="1" x14ac:dyDescent="0.3"/>
    <row r="29" spans="2:16" ht="15.75" customHeight="1" x14ac:dyDescent="0.3"/>
    <row r="30" spans="2:16" ht="15.75" customHeight="1" x14ac:dyDescent="0.3"/>
    <row r="31" spans="2:16" ht="15.75" customHeight="1" x14ac:dyDescent="0.3"/>
    <row r="32" spans="2:1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</sheetData>
  <mergeCells count="1">
    <mergeCell ref="B23:G2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 - Housing</vt:lpstr>
      <vt:lpstr>Cost Calculations</vt:lpstr>
      <vt:lpstr>Variables</vt:lpstr>
      <vt:lpstr>Population, Households and Hous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Suzanne Schadel</cp:lastModifiedBy>
  <dcterms:created xsi:type="dcterms:W3CDTF">2019-07-15T11:45:00Z</dcterms:created>
  <dcterms:modified xsi:type="dcterms:W3CDTF">2020-01-28T21:56:06Z</dcterms:modified>
</cp:coreProperties>
</file>