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suzan\Downloads\drive-download-20200128T200520Z-001\"/>
    </mc:Choice>
  </mc:AlternateContent>
  <xr:revisionPtr revIDLastSave="0" documentId="13_ncr:1_{E7F0C449-B70A-44B1-B7C0-B7967C1EBA72}" xr6:coauthVersionLast="44" xr6:coauthVersionMax="44" xr10:uidLastSave="{00000000-0000-0000-0000-000000000000}"/>
  <bookViews>
    <workbookView xWindow="-110" yWindow="-110" windowWidth="19420" windowHeight="10420" activeTab="1" xr2:uid="{00000000-000D-0000-FFFF-FFFF00000000}"/>
  </bookViews>
  <sheets>
    <sheet name="Summary Sheet - Solid Waste" sheetId="1" r:id="rId1"/>
    <sheet name="Cost Calculation" sheetId="2" r:id="rId2"/>
    <sheet name="Variable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1">
      <go:sheetsCustomData xmlns:go="http://customooxmlschemas.google.com/" r:id="rId7" roundtripDataSignature="AMtx7mhlZ/8UyhsIUb0peq2iYlDWsyuOyw=="/>
    </ext>
  </extLst>
</workbook>
</file>

<file path=xl/calcChain.xml><?xml version="1.0" encoding="utf-8"?>
<calcChain xmlns="http://schemas.openxmlformats.org/spreadsheetml/2006/main">
  <c r="B20" i="3" l="1"/>
  <c r="B18" i="3"/>
  <c r="B17" i="3"/>
  <c r="B9" i="3"/>
  <c r="W20" i="2" s="1"/>
  <c r="B8" i="3"/>
  <c r="M242" i="2"/>
  <c r="L242" i="2"/>
  <c r="K242" i="2"/>
  <c r="H242" i="2"/>
  <c r="I242" i="2" s="1"/>
  <c r="F242" i="2" s="1"/>
  <c r="G242" i="2"/>
  <c r="D242" i="2"/>
  <c r="E242" i="2" s="1"/>
  <c r="N241" i="2"/>
  <c r="M241" i="2"/>
  <c r="K241" i="2"/>
  <c r="I241" i="2"/>
  <c r="F241" i="2" s="1"/>
  <c r="G241" i="2" s="1"/>
  <c r="H241" i="2"/>
  <c r="E241" i="2"/>
  <c r="D241" i="2"/>
  <c r="M240" i="2"/>
  <c r="K240" i="2"/>
  <c r="H240" i="2"/>
  <c r="I240" i="2" s="1"/>
  <c r="F240" i="2" s="1"/>
  <c r="D240" i="2"/>
  <c r="N239" i="2"/>
  <c r="M239" i="2"/>
  <c r="K239" i="2"/>
  <c r="H239" i="2"/>
  <c r="I239" i="2" s="1"/>
  <c r="F239" i="2" s="1"/>
  <c r="G239" i="2" s="1"/>
  <c r="D239" i="2"/>
  <c r="E239" i="2" s="1"/>
  <c r="M238" i="2"/>
  <c r="K238" i="2"/>
  <c r="H238" i="2"/>
  <c r="I238" i="2" s="1"/>
  <c r="F238" i="2"/>
  <c r="G238" i="2" s="1"/>
  <c r="L238" i="2" s="1"/>
  <c r="D238" i="2"/>
  <c r="E238" i="2" s="1"/>
  <c r="M237" i="2"/>
  <c r="N237" i="2" s="1"/>
  <c r="K237" i="2"/>
  <c r="L237" i="2" s="1"/>
  <c r="H237" i="2"/>
  <c r="I237" i="2" s="1"/>
  <c r="F237" i="2"/>
  <c r="G237" i="2" s="1"/>
  <c r="E237" i="2"/>
  <c r="D237" i="2"/>
  <c r="M236" i="2"/>
  <c r="K236" i="2"/>
  <c r="H236" i="2"/>
  <c r="I236" i="2" s="1"/>
  <c r="F236" i="2"/>
  <c r="D236" i="2"/>
  <c r="E236" i="2" s="1"/>
  <c r="M235" i="2"/>
  <c r="K235" i="2"/>
  <c r="I235" i="2"/>
  <c r="H235" i="2"/>
  <c r="F235" i="2"/>
  <c r="G235" i="2" s="1"/>
  <c r="D235" i="2"/>
  <c r="E235" i="2" s="1"/>
  <c r="M234" i="2"/>
  <c r="K234" i="2"/>
  <c r="H234" i="2"/>
  <c r="I234" i="2" s="1"/>
  <c r="F234" i="2"/>
  <c r="D234" i="2"/>
  <c r="E234" i="2" s="1"/>
  <c r="M233" i="2"/>
  <c r="K233" i="2"/>
  <c r="I233" i="2"/>
  <c r="F233" i="2" s="1"/>
  <c r="H233" i="2"/>
  <c r="D233" i="2"/>
  <c r="E233" i="2" s="1"/>
  <c r="M232" i="2"/>
  <c r="K232" i="2"/>
  <c r="H232" i="2"/>
  <c r="I232" i="2" s="1"/>
  <c r="F232" i="2" s="1"/>
  <c r="D232" i="2"/>
  <c r="E232" i="2" s="1"/>
  <c r="M231" i="2"/>
  <c r="K231" i="2"/>
  <c r="I231" i="2"/>
  <c r="F231" i="2" s="1"/>
  <c r="G231" i="2" s="1"/>
  <c r="H231" i="2"/>
  <c r="D231" i="2"/>
  <c r="E231" i="2" s="1"/>
  <c r="M230" i="2"/>
  <c r="K230" i="2"/>
  <c r="H230" i="2"/>
  <c r="I230" i="2" s="1"/>
  <c r="F230" i="2" s="1"/>
  <c r="G230" i="2" s="1"/>
  <c r="L230" i="2" s="1"/>
  <c r="D230" i="2"/>
  <c r="E230" i="2" s="1"/>
  <c r="M229" i="2"/>
  <c r="N229" i="2" s="1"/>
  <c r="K229" i="2"/>
  <c r="H229" i="2"/>
  <c r="I229" i="2" s="1"/>
  <c r="F229" i="2"/>
  <c r="G229" i="2" s="1"/>
  <c r="E229" i="2"/>
  <c r="D229" i="2"/>
  <c r="M228" i="2"/>
  <c r="K228" i="2"/>
  <c r="H228" i="2"/>
  <c r="I228" i="2" s="1"/>
  <c r="F228" i="2"/>
  <c r="D228" i="2"/>
  <c r="E228" i="2" s="1"/>
  <c r="M227" i="2"/>
  <c r="K227" i="2"/>
  <c r="I227" i="2"/>
  <c r="F227" i="2" s="1"/>
  <c r="H227" i="2"/>
  <c r="D227" i="2"/>
  <c r="E227" i="2" s="1"/>
  <c r="M226" i="2"/>
  <c r="K226" i="2"/>
  <c r="H226" i="2"/>
  <c r="I226" i="2" s="1"/>
  <c r="F226" i="2"/>
  <c r="G226" i="2" s="1"/>
  <c r="D226" i="2"/>
  <c r="E226" i="2" s="1"/>
  <c r="M225" i="2"/>
  <c r="K225" i="2"/>
  <c r="H225" i="2"/>
  <c r="I225" i="2" s="1"/>
  <c r="F225" i="2" s="1"/>
  <c r="G225" i="2" s="1"/>
  <c r="N225" i="2" s="1"/>
  <c r="D225" i="2"/>
  <c r="E225" i="2" s="1"/>
  <c r="M224" i="2"/>
  <c r="K224" i="2"/>
  <c r="H224" i="2"/>
  <c r="I224" i="2" s="1"/>
  <c r="F224" i="2" s="1"/>
  <c r="G224" i="2"/>
  <c r="D224" i="2"/>
  <c r="E224" i="2" s="1"/>
  <c r="M223" i="2"/>
  <c r="K223" i="2"/>
  <c r="H223" i="2"/>
  <c r="I223" i="2" s="1"/>
  <c r="F223" i="2"/>
  <c r="D223" i="2"/>
  <c r="E223" i="2" s="1"/>
  <c r="M222" i="2"/>
  <c r="K222" i="2"/>
  <c r="H222" i="2"/>
  <c r="I222" i="2" s="1"/>
  <c r="F222" i="2" s="1"/>
  <c r="G222" i="2" s="1"/>
  <c r="L222" i="2" s="1"/>
  <c r="D222" i="2"/>
  <c r="E222" i="2" s="1"/>
  <c r="M221" i="2"/>
  <c r="K221" i="2"/>
  <c r="H221" i="2"/>
  <c r="I221" i="2" s="1"/>
  <c r="F221" i="2" s="1"/>
  <c r="G221" i="2" s="1"/>
  <c r="N221" i="2" s="1"/>
  <c r="E221" i="2"/>
  <c r="D221" i="2"/>
  <c r="M220" i="2"/>
  <c r="N220" i="2" s="1"/>
  <c r="K220" i="2"/>
  <c r="H220" i="2"/>
  <c r="I220" i="2" s="1"/>
  <c r="G220" i="2"/>
  <c r="L220" i="2" s="1"/>
  <c r="F220" i="2"/>
  <c r="D220" i="2"/>
  <c r="E220" i="2" s="1"/>
  <c r="M219" i="2"/>
  <c r="K219" i="2"/>
  <c r="I219" i="2"/>
  <c r="F219" i="2" s="1"/>
  <c r="H219" i="2"/>
  <c r="D219" i="2"/>
  <c r="E219" i="2" s="1"/>
  <c r="M218" i="2"/>
  <c r="K218" i="2"/>
  <c r="H218" i="2"/>
  <c r="I218" i="2" s="1"/>
  <c r="F218" i="2" s="1"/>
  <c r="G218" i="2" s="1"/>
  <c r="D218" i="2"/>
  <c r="E218" i="2" s="1"/>
  <c r="M217" i="2"/>
  <c r="K217" i="2"/>
  <c r="H217" i="2"/>
  <c r="I217" i="2" s="1"/>
  <c r="F217" i="2" s="1"/>
  <c r="G217" i="2" s="1"/>
  <c r="N217" i="2" s="1"/>
  <c r="E217" i="2"/>
  <c r="D217" i="2"/>
  <c r="M216" i="2"/>
  <c r="K216" i="2"/>
  <c r="L216" i="2" s="1"/>
  <c r="H216" i="2"/>
  <c r="I216" i="2" s="1"/>
  <c r="F216" i="2" s="1"/>
  <c r="G216" i="2" s="1"/>
  <c r="D216" i="2"/>
  <c r="E216" i="2" s="1"/>
  <c r="M215" i="2"/>
  <c r="K215" i="2"/>
  <c r="H215" i="2"/>
  <c r="I215" i="2" s="1"/>
  <c r="F215" i="2" s="1"/>
  <c r="G215" i="2" s="1"/>
  <c r="D215" i="2"/>
  <c r="E215" i="2" s="1"/>
  <c r="M214" i="2"/>
  <c r="L214" i="2"/>
  <c r="K214" i="2"/>
  <c r="H214" i="2"/>
  <c r="I214" i="2" s="1"/>
  <c r="F214" i="2"/>
  <c r="G214" i="2" s="1"/>
  <c r="D214" i="2"/>
  <c r="E214" i="2" s="1"/>
  <c r="M213" i="2"/>
  <c r="K213" i="2"/>
  <c r="H213" i="2"/>
  <c r="I213" i="2" s="1"/>
  <c r="F213" i="2" s="1"/>
  <c r="G213" i="2" s="1"/>
  <c r="E213" i="2"/>
  <c r="D213" i="2"/>
  <c r="M212" i="2"/>
  <c r="K212" i="2"/>
  <c r="H212" i="2"/>
  <c r="I212" i="2" s="1"/>
  <c r="F212" i="2"/>
  <c r="D212" i="2"/>
  <c r="M211" i="2"/>
  <c r="K211" i="2"/>
  <c r="I211" i="2"/>
  <c r="H211" i="2"/>
  <c r="F211" i="2"/>
  <c r="G211" i="2" s="1"/>
  <c r="E211" i="2"/>
  <c r="D211" i="2"/>
  <c r="M210" i="2"/>
  <c r="K210" i="2"/>
  <c r="H210" i="2"/>
  <c r="I210" i="2" s="1"/>
  <c r="F210" i="2"/>
  <c r="D210" i="2"/>
  <c r="E210" i="2" s="1"/>
  <c r="M209" i="2"/>
  <c r="K209" i="2"/>
  <c r="I209" i="2"/>
  <c r="F209" i="2" s="1"/>
  <c r="G209" i="2" s="1"/>
  <c r="N209" i="2" s="1"/>
  <c r="H209" i="2"/>
  <c r="D209" i="2"/>
  <c r="E209" i="2" s="1"/>
  <c r="M208" i="2"/>
  <c r="K208" i="2"/>
  <c r="I208" i="2"/>
  <c r="H208" i="2"/>
  <c r="F208" i="2"/>
  <c r="G208" i="2" s="1"/>
  <c r="N208" i="2" s="1"/>
  <c r="E208" i="2"/>
  <c r="D208" i="2"/>
  <c r="M207" i="2"/>
  <c r="L207" i="2"/>
  <c r="K207" i="2"/>
  <c r="H207" i="2"/>
  <c r="I207" i="2" s="1"/>
  <c r="F207" i="2" s="1"/>
  <c r="G207" i="2"/>
  <c r="E207" i="2"/>
  <c r="D207" i="2"/>
  <c r="M206" i="2"/>
  <c r="K206" i="2"/>
  <c r="I206" i="2"/>
  <c r="F206" i="2" s="1"/>
  <c r="H206" i="2"/>
  <c r="G206" i="2"/>
  <c r="N206" i="2" s="1"/>
  <c r="E206" i="2"/>
  <c r="D206" i="2"/>
  <c r="N205" i="2"/>
  <c r="M205" i="2"/>
  <c r="K205" i="2"/>
  <c r="I205" i="2"/>
  <c r="F205" i="2" s="1"/>
  <c r="G205" i="2" s="1"/>
  <c r="L205" i="2" s="1"/>
  <c r="H205" i="2"/>
  <c r="D205" i="2"/>
  <c r="E205" i="2" s="1"/>
  <c r="M204" i="2"/>
  <c r="K204" i="2"/>
  <c r="I204" i="2"/>
  <c r="H204" i="2"/>
  <c r="F204" i="2"/>
  <c r="G204" i="2" s="1"/>
  <c r="E204" i="2"/>
  <c r="D204" i="2"/>
  <c r="M203" i="2"/>
  <c r="K203" i="2"/>
  <c r="I203" i="2"/>
  <c r="F203" i="2" s="1"/>
  <c r="G203" i="2" s="1"/>
  <c r="L203" i="2" s="1"/>
  <c r="H203" i="2"/>
  <c r="D203" i="2"/>
  <c r="E203" i="2" s="1"/>
  <c r="M202" i="2"/>
  <c r="K202" i="2"/>
  <c r="L202" i="2" s="1"/>
  <c r="I202" i="2"/>
  <c r="H202" i="2"/>
  <c r="F202" i="2"/>
  <c r="G202" i="2" s="1"/>
  <c r="N202" i="2" s="1"/>
  <c r="E202" i="2"/>
  <c r="D202" i="2"/>
  <c r="M201" i="2"/>
  <c r="L201" i="2"/>
  <c r="K201" i="2"/>
  <c r="H201" i="2"/>
  <c r="I201" i="2" s="1"/>
  <c r="F201" i="2" s="1"/>
  <c r="G201" i="2"/>
  <c r="D201" i="2"/>
  <c r="E201" i="2" s="1"/>
  <c r="M200" i="2"/>
  <c r="K200" i="2"/>
  <c r="I200" i="2"/>
  <c r="H200" i="2"/>
  <c r="F200" i="2"/>
  <c r="G200" i="2" s="1"/>
  <c r="N200" i="2" s="1"/>
  <c r="E200" i="2"/>
  <c r="D200" i="2"/>
  <c r="M199" i="2"/>
  <c r="L199" i="2"/>
  <c r="K199" i="2"/>
  <c r="H199" i="2"/>
  <c r="I199" i="2" s="1"/>
  <c r="F199" i="2" s="1"/>
  <c r="G199" i="2" s="1"/>
  <c r="E199" i="2"/>
  <c r="D199" i="2"/>
  <c r="M198" i="2"/>
  <c r="K198" i="2"/>
  <c r="I198" i="2"/>
  <c r="F198" i="2" s="1"/>
  <c r="H198" i="2"/>
  <c r="G198" i="2"/>
  <c r="N198" i="2" s="1"/>
  <c r="E198" i="2"/>
  <c r="D198" i="2"/>
  <c r="M197" i="2"/>
  <c r="K197" i="2"/>
  <c r="I197" i="2"/>
  <c r="F197" i="2" s="1"/>
  <c r="H197" i="2"/>
  <c r="G197" i="2"/>
  <c r="N197" i="2" s="1"/>
  <c r="E197" i="2"/>
  <c r="D197" i="2"/>
  <c r="M196" i="2"/>
  <c r="K196" i="2"/>
  <c r="I196" i="2"/>
  <c r="H196" i="2"/>
  <c r="G196" i="2"/>
  <c r="N196" i="2" s="1"/>
  <c r="F196" i="2"/>
  <c r="E196" i="2"/>
  <c r="D196" i="2"/>
  <c r="M195" i="2"/>
  <c r="K195" i="2"/>
  <c r="H195" i="2"/>
  <c r="I195" i="2" s="1"/>
  <c r="F195" i="2" s="1"/>
  <c r="G195" i="2" s="1"/>
  <c r="E195" i="2"/>
  <c r="D195" i="2"/>
  <c r="M194" i="2"/>
  <c r="K194" i="2"/>
  <c r="I194" i="2"/>
  <c r="F194" i="2" s="1"/>
  <c r="G194" i="2" s="1"/>
  <c r="L194" i="2" s="1"/>
  <c r="H194" i="2"/>
  <c r="E194" i="2"/>
  <c r="D194" i="2"/>
  <c r="M193" i="2"/>
  <c r="K193" i="2"/>
  <c r="I193" i="2"/>
  <c r="F193" i="2" s="1"/>
  <c r="H193" i="2"/>
  <c r="D193" i="2"/>
  <c r="E193" i="2" s="1"/>
  <c r="M192" i="2"/>
  <c r="K192" i="2"/>
  <c r="L192" i="2" s="1"/>
  <c r="I192" i="2"/>
  <c r="F192" i="2" s="1"/>
  <c r="G192" i="2" s="1"/>
  <c r="N192" i="2" s="1"/>
  <c r="H192" i="2"/>
  <c r="E192" i="2"/>
  <c r="D192" i="2"/>
  <c r="M191" i="2"/>
  <c r="K191" i="2"/>
  <c r="H191" i="2"/>
  <c r="I191" i="2" s="1"/>
  <c r="F191" i="2" s="1"/>
  <c r="G191" i="2" s="1"/>
  <c r="L191" i="2" s="1"/>
  <c r="E191" i="2"/>
  <c r="D191" i="2"/>
  <c r="N190" i="2"/>
  <c r="M190" i="2"/>
  <c r="K190" i="2"/>
  <c r="I190" i="2"/>
  <c r="F190" i="2" s="1"/>
  <c r="G190" i="2" s="1"/>
  <c r="L190" i="2" s="1"/>
  <c r="H190" i="2"/>
  <c r="E190" i="2"/>
  <c r="D190" i="2"/>
  <c r="M189" i="2"/>
  <c r="K189" i="2"/>
  <c r="I189" i="2"/>
  <c r="F189" i="2" s="1"/>
  <c r="H189" i="2"/>
  <c r="G189" i="2"/>
  <c r="N189" i="2" s="1"/>
  <c r="E189" i="2"/>
  <c r="D189" i="2"/>
  <c r="M188" i="2"/>
  <c r="K188" i="2"/>
  <c r="L188" i="2" s="1"/>
  <c r="I188" i="2"/>
  <c r="H188" i="2"/>
  <c r="F188" i="2"/>
  <c r="G188" i="2" s="1"/>
  <c r="N188" i="2" s="1"/>
  <c r="E188" i="2"/>
  <c r="D188" i="2"/>
  <c r="M187" i="2"/>
  <c r="N187" i="2" s="1"/>
  <c r="K187" i="2"/>
  <c r="H187" i="2"/>
  <c r="I187" i="2" s="1"/>
  <c r="F187" i="2" s="1"/>
  <c r="G187" i="2" s="1"/>
  <c r="L187" i="2" s="1"/>
  <c r="E187" i="2"/>
  <c r="D187" i="2"/>
  <c r="M186" i="2"/>
  <c r="K186" i="2"/>
  <c r="I186" i="2"/>
  <c r="H186" i="2"/>
  <c r="G186" i="2"/>
  <c r="N186" i="2" s="1"/>
  <c r="F186" i="2"/>
  <c r="E186" i="2"/>
  <c r="D186" i="2"/>
  <c r="M185" i="2"/>
  <c r="K185" i="2"/>
  <c r="I185" i="2"/>
  <c r="F185" i="2" s="1"/>
  <c r="G185" i="2" s="1"/>
  <c r="L185" i="2" s="1"/>
  <c r="H185" i="2"/>
  <c r="D185" i="2"/>
  <c r="E185" i="2" s="1"/>
  <c r="N184" i="2"/>
  <c r="M184" i="2"/>
  <c r="K184" i="2"/>
  <c r="I184" i="2"/>
  <c r="F184" i="2" s="1"/>
  <c r="G184" i="2" s="1"/>
  <c r="H184" i="2"/>
  <c r="E184" i="2"/>
  <c r="D184" i="2"/>
  <c r="M183" i="2"/>
  <c r="K183" i="2"/>
  <c r="H183" i="2"/>
  <c r="I183" i="2" s="1"/>
  <c r="F183" i="2" s="1"/>
  <c r="G183" i="2" s="1"/>
  <c r="L183" i="2" s="1"/>
  <c r="E183" i="2"/>
  <c r="D183" i="2"/>
  <c r="N182" i="2"/>
  <c r="M182" i="2"/>
  <c r="K182" i="2"/>
  <c r="I182" i="2"/>
  <c r="F182" i="2" s="1"/>
  <c r="G182" i="2" s="1"/>
  <c r="L182" i="2" s="1"/>
  <c r="H182" i="2"/>
  <c r="E182" i="2"/>
  <c r="D182" i="2"/>
  <c r="N181" i="2"/>
  <c r="M181" i="2"/>
  <c r="K181" i="2"/>
  <c r="I181" i="2"/>
  <c r="F181" i="2" s="1"/>
  <c r="G181" i="2" s="1"/>
  <c r="L181" i="2" s="1"/>
  <c r="H181" i="2"/>
  <c r="E181" i="2"/>
  <c r="D181" i="2"/>
  <c r="M180" i="2"/>
  <c r="K180" i="2"/>
  <c r="L180" i="2" s="1"/>
  <c r="I180" i="2"/>
  <c r="H180" i="2"/>
  <c r="F180" i="2"/>
  <c r="G180" i="2" s="1"/>
  <c r="N180" i="2" s="1"/>
  <c r="E180" i="2"/>
  <c r="D180" i="2"/>
  <c r="M179" i="2"/>
  <c r="K179" i="2"/>
  <c r="I179" i="2"/>
  <c r="F179" i="2" s="1"/>
  <c r="H179" i="2"/>
  <c r="D179" i="2"/>
  <c r="E179" i="2" s="1"/>
  <c r="M178" i="2"/>
  <c r="K178" i="2"/>
  <c r="I178" i="2"/>
  <c r="H178" i="2"/>
  <c r="G178" i="2"/>
  <c r="N178" i="2" s="1"/>
  <c r="F178" i="2"/>
  <c r="E178" i="2"/>
  <c r="D178" i="2"/>
  <c r="M177" i="2"/>
  <c r="K177" i="2"/>
  <c r="H177" i="2"/>
  <c r="I177" i="2" s="1"/>
  <c r="F177" i="2" s="1"/>
  <c r="G177" i="2" s="1"/>
  <c r="D177" i="2"/>
  <c r="E177" i="2" s="1"/>
  <c r="M176" i="2"/>
  <c r="K176" i="2"/>
  <c r="I176" i="2"/>
  <c r="H176" i="2"/>
  <c r="F176" i="2"/>
  <c r="G176" i="2" s="1"/>
  <c r="N176" i="2" s="1"/>
  <c r="E176" i="2"/>
  <c r="D176" i="2"/>
  <c r="M175" i="2"/>
  <c r="L175" i="2"/>
  <c r="K175" i="2"/>
  <c r="H175" i="2"/>
  <c r="I175" i="2" s="1"/>
  <c r="F175" i="2" s="1"/>
  <c r="G175" i="2"/>
  <c r="E175" i="2"/>
  <c r="D175" i="2"/>
  <c r="M174" i="2"/>
  <c r="K174" i="2"/>
  <c r="I174" i="2"/>
  <c r="F174" i="2" s="1"/>
  <c r="H174" i="2"/>
  <c r="G174" i="2"/>
  <c r="N174" i="2" s="1"/>
  <c r="E174" i="2"/>
  <c r="D174" i="2"/>
  <c r="M173" i="2"/>
  <c r="K173" i="2"/>
  <c r="I173" i="2"/>
  <c r="F173" i="2" s="1"/>
  <c r="G173" i="2" s="1"/>
  <c r="L173" i="2" s="1"/>
  <c r="H173" i="2"/>
  <c r="D173" i="2"/>
  <c r="E173" i="2" s="1"/>
  <c r="M172" i="2"/>
  <c r="K172" i="2"/>
  <c r="I172" i="2"/>
  <c r="H172" i="2"/>
  <c r="G172" i="2"/>
  <c r="N172" i="2" s="1"/>
  <c r="F172" i="2"/>
  <c r="E172" i="2"/>
  <c r="D172" i="2"/>
  <c r="M171" i="2"/>
  <c r="K171" i="2"/>
  <c r="I171" i="2"/>
  <c r="F171" i="2" s="1"/>
  <c r="H171" i="2"/>
  <c r="D171" i="2"/>
  <c r="E171" i="2" s="1"/>
  <c r="M170" i="2"/>
  <c r="K170" i="2"/>
  <c r="I170" i="2"/>
  <c r="F170" i="2" s="1"/>
  <c r="G170" i="2" s="1"/>
  <c r="N170" i="2" s="1"/>
  <c r="H170" i="2"/>
  <c r="E170" i="2"/>
  <c r="D170" i="2"/>
  <c r="M169" i="2"/>
  <c r="K169" i="2"/>
  <c r="H169" i="2"/>
  <c r="I169" i="2" s="1"/>
  <c r="F169" i="2" s="1"/>
  <c r="G169" i="2"/>
  <c r="L169" i="2" s="1"/>
  <c r="D169" i="2"/>
  <c r="E169" i="2" s="1"/>
  <c r="M168" i="2"/>
  <c r="K168" i="2"/>
  <c r="L168" i="2" s="1"/>
  <c r="I168" i="2"/>
  <c r="H168" i="2"/>
  <c r="F168" i="2"/>
  <c r="G168" i="2" s="1"/>
  <c r="N168" i="2" s="1"/>
  <c r="E168" i="2"/>
  <c r="D168" i="2"/>
  <c r="M167" i="2"/>
  <c r="K167" i="2"/>
  <c r="H167" i="2"/>
  <c r="I167" i="2" s="1"/>
  <c r="F167" i="2" s="1"/>
  <c r="G167" i="2" s="1"/>
  <c r="L167" i="2" s="1"/>
  <c r="E167" i="2"/>
  <c r="D167" i="2"/>
  <c r="M166" i="2"/>
  <c r="K166" i="2"/>
  <c r="I166" i="2"/>
  <c r="F166" i="2" s="1"/>
  <c r="H166" i="2"/>
  <c r="G166" i="2"/>
  <c r="N166" i="2" s="1"/>
  <c r="E166" i="2"/>
  <c r="D166" i="2"/>
  <c r="M165" i="2"/>
  <c r="K165" i="2"/>
  <c r="I165" i="2"/>
  <c r="F165" i="2" s="1"/>
  <c r="H165" i="2"/>
  <c r="G165" i="2"/>
  <c r="N165" i="2" s="1"/>
  <c r="E165" i="2"/>
  <c r="D165" i="2"/>
  <c r="M164" i="2"/>
  <c r="L164" i="2"/>
  <c r="K164" i="2"/>
  <c r="I164" i="2"/>
  <c r="H164" i="2"/>
  <c r="G164" i="2"/>
  <c r="N164" i="2" s="1"/>
  <c r="F164" i="2"/>
  <c r="E164" i="2"/>
  <c r="D164" i="2"/>
  <c r="M163" i="2"/>
  <c r="K163" i="2"/>
  <c r="H163" i="2"/>
  <c r="I163" i="2" s="1"/>
  <c r="F163" i="2" s="1"/>
  <c r="G163" i="2" s="1"/>
  <c r="E163" i="2"/>
  <c r="D163" i="2"/>
  <c r="N162" i="2"/>
  <c r="M162" i="2"/>
  <c r="K162" i="2"/>
  <c r="I162" i="2"/>
  <c r="F162" i="2" s="1"/>
  <c r="G162" i="2" s="1"/>
  <c r="L162" i="2" s="1"/>
  <c r="H162" i="2"/>
  <c r="E162" i="2"/>
  <c r="D162" i="2"/>
  <c r="M161" i="2"/>
  <c r="K161" i="2"/>
  <c r="I161" i="2"/>
  <c r="F161" i="2" s="1"/>
  <c r="H161" i="2"/>
  <c r="D161" i="2"/>
  <c r="E161" i="2" s="1"/>
  <c r="M160" i="2"/>
  <c r="K160" i="2"/>
  <c r="I160" i="2"/>
  <c r="F160" i="2" s="1"/>
  <c r="G160" i="2" s="1"/>
  <c r="N160" i="2" s="1"/>
  <c r="H160" i="2"/>
  <c r="E160" i="2"/>
  <c r="D160" i="2"/>
  <c r="M159" i="2"/>
  <c r="K159" i="2"/>
  <c r="H159" i="2"/>
  <c r="I159" i="2" s="1"/>
  <c r="F159" i="2" s="1"/>
  <c r="G159" i="2" s="1"/>
  <c r="L159" i="2" s="1"/>
  <c r="E159" i="2"/>
  <c r="D159" i="2"/>
  <c r="N158" i="2"/>
  <c r="M158" i="2"/>
  <c r="K158" i="2"/>
  <c r="I158" i="2"/>
  <c r="F158" i="2" s="1"/>
  <c r="G158" i="2" s="1"/>
  <c r="L158" i="2" s="1"/>
  <c r="H158" i="2"/>
  <c r="E158" i="2"/>
  <c r="D158" i="2"/>
  <c r="M157" i="2"/>
  <c r="K157" i="2"/>
  <c r="I157" i="2"/>
  <c r="F157" i="2" s="1"/>
  <c r="H157" i="2"/>
  <c r="G157" i="2"/>
  <c r="E157" i="2"/>
  <c r="D157" i="2"/>
  <c r="M156" i="2"/>
  <c r="K156" i="2"/>
  <c r="I156" i="2"/>
  <c r="H156" i="2"/>
  <c r="G156" i="2"/>
  <c r="N156" i="2" s="1"/>
  <c r="F156" i="2"/>
  <c r="E156" i="2"/>
  <c r="D156" i="2"/>
  <c r="N155" i="2"/>
  <c r="M155" i="2"/>
  <c r="K155" i="2"/>
  <c r="H155" i="2"/>
  <c r="I155" i="2" s="1"/>
  <c r="F155" i="2" s="1"/>
  <c r="G155" i="2" s="1"/>
  <c r="L155" i="2" s="1"/>
  <c r="E155" i="2"/>
  <c r="D155" i="2"/>
  <c r="M154" i="2"/>
  <c r="K154" i="2"/>
  <c r="I154" i="2"/>
  <c r="H154" i="2"/>
  <c r="G154" i="2"/>
  <c r="N154" i="2" s="1"/>
  <c r="F154" i="2"/>
  <c r="E154" i="2"/>
  <c r="D154" i="2"/>
  <c r="M153" i="2"/>
  <c r="K153" i="2"/>
  <c r="I153" i="2"/>
  <c r="F153" i="2" s="1"/>
  <c r="H153" i="2"/>
  <c r="D153" i="2"/>
  <c r="E153" i="2" s="1"/>
  <c r="M152" i="2"/>
  <c r="K152" i="2"/>
  <c r="I152" i="2"/>
  <c r="F152" i="2" s="1"/>
  <c r="G152" i="2" s="1"/>
  <c r="N152" i="2" s="1"/>
  <c r="H152" i="2"/>
  <c r="E152" i="2"/>
  <c r="D152" i="2"/>
  <c r="M151" i="2"/>
  <c r="N151" i="2" s="1"/>
  <c r="K151" i="2"/>
  <c r="H151" i="2"/>
  <c r="I151" i="2" s="1"/>
  <c r="F151" i="2" s="1"/>
  <c r="G151" i="2"/>
  <c r="L151" i="2" s="1"/>
  <c r="E151" i="2"/>
  <c r="D151" i="2"/>
  <c r="N150" i="2"/>
  <c r="M150" i="2"/>
  <c r="K150" i="2"/>
  <c r="I150" i="2"/>
  <c r="F150" i="2" s="1"/>
  <c r="G150" i="2" s="1"/>
  <c r="L150" i="2" s="1"/>
  <c r="H150" i="2"/>
  <c r="E150" i="2"/>
  <c r="D150" i="2"/>
  <c r="M149" i="2"/>
  <c r="K149" i="2"/>
  <c r="I149" i="2"/>
  <c r="F149" i="2" s="1"/>
  <c r="G149" i="2" s="1"/>
  <c r="H149" i="2"/>
  <c r="D149" i="2"/>
  <c r="E149" i="2" s="1"/>
  <c r="M148" i="2"/>
  <c r="K148" i="2"/>
  <c r="I148" i="2"/>
  <c r="H148" i="2"/>
  <c r="F148" i="2"/>
  <c r="G148" i="2" s="1"/>
  <c r="N148" i="2" s="1"/>
  <c r="E148" i="2"/>
  <c r="D148" i="2"/>
  <c r="M147" i="2"/>
  <c r="K147" i="2"/>
  <c r="I147" i="2"/>
  <c r="F147" i="2" s="1"/>
  <c r="H147" i="2"/>
  <c r="D147" i="2"/>
  <c r="E147" i="2" s="1"/>
  <c r="M146" i="2"/>
  <c r="K146" i="2"/>
  <c r="I146" i="2"/>
  <c r="H146" i="2"/>
  <c r="F146" i="2"/>
  <c r="G146" i="2" s="1"/>
  <c r="N146" i="2" s="1"/>
  <c r="E146" i="2"/>
  <c r="D146" i="2"/>
  <c r="M145" i="2"/>
  <c r="N145" i="2" s="1"/>
  <c r="K145" i="2"/>
  <c r="H145" i="2"/>
  <c r="I145" i="2" s="1"/>
  <c r="F145" i="2" s="1"/>
  <c r="G145" i="2" s="1"/>
  <c r="L145" i="2" s="1"/>
  <c r="D145" i="2"/>
  <c r="E145" i="2" s="1"/>
  <c r="N144" i="2"/>
  <c r="M144" i="2"/>
  <c r="K144" i="2"/>
  <c r="I144" i="2"/>
  <c r="H144" i="2"/>
  <c r="F144" i="2"/>
  <c r="G144" i="2" s="1"/>
  <c r="E144" i="2"/>
  <c r="D144" i="2"/>
  <c r="M143" i="2"/>
  <c r="N143" i="2" s="1"/>
  <c r="K143" i="2"/>
  <c r="H143" i="2"/>
  <c r="I143" i="2" s="1"/>
  <c r="F143" i="2" s="1"/>
  <c r="G143" i="2"/>
  <c r="L143" i="2" s="1"/>
  <c r="E143" i="2"/>
  <c r="D143" i="2"/>
  <c r="M142" i="2"/>
  <c r="K142" i="2"/>
  <c r="I142" i="2"/>
  <c r="F142" i="2" s="1"/>
  <c r="H142" i="2"/>
  <c r="G142" i="2"/>
  <c r="N142" i="2" s="1"/>
  <c r="E142" i="2"/>
  <c r="D142" i="2"/>
  <c r="M141" i="2"/>
  <c r="K141" i="2"/>
  <c r="I141" i="2"/>
  <c r="F141" i="2" s="1"/>
  <c r="H141" i="2"/>
  <c r="D141" i="2"/>
  <c r="E141" i="2" s="1"/>
  <c r="M140" i="2"/>
  <c r="K140" i="2"/>
  <c r="I140" i="2"/>
  <c r="H140" i="2"/>
  <c r="G140" i="2"/>
  <c r="N140" i="2" s="1"/>
  <c r="F140" i="2"/>
  <c r="E140" i="2"/>
  <c r="D140" i="2"/>
  <c r="M139" i="2"/>
  <c r="K139" i="2"/>
  <c r="I139" i="2"/>
  <c r="F139" i="2" s="1"/>
  <c r="G139" i="2" s="1"/>
  <c r="H139" i="2"/>
  <c r="D139" i="2"/>
  <c r="E139" i="2" s="1"/>
  <c r="M138" i="2"/>
  <c r="K138" i="2"/>
  <c r="L138" i="2" s="1"/>
  <c r="I138" i="2"/>
  <c r="H138" i="2"/>
  <c r="F138" i="2"/>
  <c r="G138" i="2" s="1"/>
  <c r="N138" i="2" s="1"/>
  <c r="E138" i="2"/>
  <c r="D138" i="2"/>
  <c r="M137" i="2"/>
  <c r="L137" i="2"/>
  <c r="K137" i="2"/>
  <c r="H137" i="2"/>
  <c r="I137" i="2" s="1"/>
  <c r="F137" i="2" s="1"/>
  <c r="G137" i="2"/>
  <c r="D137" i="2"/>
  <c r="E137" i="2" s="1"/>
  <c r="M136" i="2"/>
  <c r="K136" i="2"/>
  <c r="I136" i="2"/>
  <c r="H136" i="2"/>
  <c r="F136" i="2"/>
  <c r="G136" i="2" s="1"/>
  <c r="N136" i="2" s="1"/>
  <c r="E136" i="2"/>
  <c r="D136" i="2"/>
  <c r="M135" i="2"/>
  <c r="L135" i="2"/>
  <c r="K135" i="2"/>
  <c r="H135" i="2"/>
  <c r="I135" i="2" s="1"/>
  <c r="F135" i="2" s="1"/>
  <c r="G135" i="2" s="1"/>
  <c r="E135" i="2"/>
  <c r="D135" i="2"/>
  <c r="M134" i="2"/>
  <c r="K134" i="2"/>
  <c r="I134" i="2"/>
  <c r="F134" i="2" s="1"/>
  <c r="H134" i="2"/>
  <c r="G134" i="2"/>
  <c r="N134" i="2" s="1"/>
  <c r="E134" i="2"/>
  <c r="D134" i="2"/>
  <c r="M133" i="2"/>
  <c r="K133" i="2"/>
  <c r="I133" i="2"/>
  <c r="F133" i="2" s="1"/>
  <c r="H133" i="2"/>
  <c r="G133" i="2"/>
  <c r="N133" i="2" s="1"/>
  <c r="E133" i="2"/>
  <c r="D133" i="2"/>
  <c r="M132" i="2"/>
  <c r="K132" i="2"/>
  <c r="I132" i="2"/>
  <c r="H132" i="2"/>
  <c r="G132" i="2"/>
  <c r="N132" i="2" s="1"/>
  <c r="F132" i="2"/>
  <c r="E132" i="2"/>
  <c r="D132" i="2"/>
  <c r="M131" i="2"/>
  <c r="K131" i="2"/>
  <c r="H131" i="2"/>
  <c r="I131" i="2" s="1"/>
  <c r="F131" i="2" s="1"/>
  <c r="G131" i="2" s="1"/>
  <c r="E131" i="2"/>
  <c r="D131" i="2"/>
  <c r="M130" i="2"/>
  <c r="K130" i="2"/>
  <c r="I130" i="2"/>
  <c r="F130" i="2" s="1"/>
  <c r="G130" i="2" s="1"/>
  <c r="H130" i="2"/>
  <c r="E130" i="2"/>
  <c r="D130" i="2"/>
  <c r="M129" i="2"/>
  <c r="K129" i="2"/>
  <c r="I129" i="2"/>
  <c r="F129" i="2" s="1"/>
  <c r="H129" i="2"/>
  <c r="D129" i="2"/>
  <c r="E129" i="2" s="1"/>
  <c r="M128" i="2"/>
  <c r="K128" i="2"/>
  <c r="L128" i="2" s="1"/>
  <c r="I128" i="2"/>
  <c r="F128" i="2" s="1"/>
  <c r="G128" i="2" s="1"/>
  <c r="N128" i="2" s="1"/>
  <c r="H128" i="2"/>
  <c r="E128" i="2"/>
  <c r="D128" i="2"/>
  <c r="M127" i="2"/>
  <c r="K127" i="2"/>
  <c r="H127" i="2"/>
  <c r="I127" i="2" s="1"/>
  <c r="F127" i="2" s="1"/>
  <c r="G127" i="2" s="1"/>
  <c r="L127" i="2" s="1"/>
  <c r="E127" i="2"/>
  <c r="D127" i="2"/>
  <c r="N126" i="2"/>
  <c r="M126" i="2"/>
  <c r="K126" i="2"/>
  <c r="I126" i="2"/>
  <c r="F126" i="2" s="1"/>
  <c r="G126" i="2" s="1"/>
  <c r="L126" i="2" s="1"/>
  <c r="H126" i="2"/>
  <c r="E126" i="2"/>
  <c r="D126" i="2"/>
  <c r="M125" i="2"/>
  <c r="K125" i="2"/>
  <c r="I125" i="2"/>
  <c r="F125" i="2" s="1"/>
  <c r="H125" i="2"/>
  <c r="G125" i="2"/>
  <c r="N125" i="2" s="1"/>
  <c r="E125" i="2"/>
  <c r="D125" i="2"/>
  <c r="M124" i="2"/>
  <c r="K124" i="2"/>
  <c r="I124" i="2"/>
  <c r="H124" i="2"/>
  <c r="F124" i="2"/>
  <c r="G124" i="2" s="1"/>
  <c r="N124" i="2" s="1"/>
  <c r="E124" i="2"/>
  <c r="D124" i="2"/>
  <c r="M123" i="2"/>
  <c r="N123" i="2" s="1"/>
  <c r="K123" i="2"/>
  <c r="H123" i="2"/>
  <c r="I123" i="2" s="1"/>
  <c r="F123" i="2" s="1"/>
  <c r="G123" i="2" s="1"/>
  <c r="L123" i="2" s="1"/>
  <c r="E123" i="2"/>
  <c r="D123" i="2"/>
  <c r="M122" i="2"/>
  <c r="K122" i="2"/>
  <c r="I122" i="2"/>
  <c r="H122" i="2"/>
  <c r="G122" i="2"/>
  <c r="N122" i="2" s="1"/>
  <c r="F122" i="2"/>
  <c r="E122" i="2"/>
  <c r="D122" i="2"/>
  <c r="M121" i="2"/>
  <c r="K121" i="2"/>
  <c r="I121" i="2"/>
  <c r="F121" i="2" s="1"/>
  <c r="G121" i="2" s="1"/>
  <c r="H121" i="2"/>
  <c r="D121" i="2"/>
  <c r="E121" i="2" s="1"/>
  <c r="N120" i="2"/>
  <c r="M120" i="2"/>
  <c r="K120" i="2"/>
  <c r="I120" i="2"/>
  <c r="F120" i="2" s="1"/>
  <c r="G120" i="2" s="1"/>
  <c r="H120" i="2"/>
  <c r="E120" i="2"/>
  <c r="D120" i="2"/>
  <c r="M119" i="2"/>
  <c r="K119" i="2"/>
  <c r="H119" i="2"/>
  <c r="I119" i="2" s="1"/>
  <c r="F119" i="2" s="1"/>
  <c r="G119" i="2" s="1"/>
  <c r="L119" i="2" s="1"/>
  <c r="E119" i="2"/>
  <c r="D119" i="2"/>
  <c r="N118" i="2"/>
  <c r="M118" i="2"/>
  <c r="K118" i="2"/>
  <c r="I118" i="2"/>
  <c r="F118" i="2" s="1"/>
  <c r="G118" i="2" s="1"/>
  <c r="L118" i="2" s="1"/>
  <c r="H118" i="2"/>
  <c r="E118" i="2"/>
  <c r="D118" i="2"/>
  <c r="N117" i="2"/>
  <c r="M117" i="2"/>
  <c r="K117" i="2"/>
  <c r="I117" i="2"/>
  <c r="F117" i="2" s="1"/>
  <c r="G117" i="2" s="1"/>
  <c r="L117" i="2" s="1"/>
  <c r="H117" i="2"/>
  <c r="E117" i="2"/>
  <c r="D117" i="2"/>
  <c r="M116" i="2"/>
  <c r="K116" i="2"/>
  <c r="L116" i="2" s="1"/>
  <c r="I116" i="2"/>
  <c r="H116" i="2"/>
  <c r="F116" i="2"/>
  <c r="G116" i="2" s="1"/>
  <c r="N116" i="2" s="1"/>
  <c r="E116" i="2"/>
  <c r="D116" i="2"/>
  <c r="M115" i="2"/>
  <c r="K115" i="2"/>
  <c r="I115" i="2"/>
  <c r="F115" i="2" s="1"/>
  <c r="H115" i="2"/>
  <c r="D115" i="2"/>
  <c r="E115" i="2" s="1"/>
  <c r="M114" i="2"/>
  <c r="K114" i="2"/>
  <c r="I114" i="2"/>
  <c r="H114" i="2"/>
  <c r="G114" i="2"/>
  <c r="N114" i="2" s="1"/>
  <c r="F114" i="2"/>
  <c r="E114" i="2"/>
  <c r="D114" i="2"/>
  <c r="N113" i="2"/>
  <c r="M113" i="2"/>
  <c r="K113" i="2"/>
  <c r="H113" i="2"/>
  <c r="I113" i="2" s="1"/>
  <c r="F113" i="2" s="1"/>
  <c r="G113" i="2" s="1"/>
  <c r="L113" i="2" s="1"/>
  <c r="D113" i="2"/>
  <c r="E113" i="2" s="1"/>
  <c r="M112" i="2"/>
  <c r="N112" i="2" s="1"/>
  <c r="K112" i="2"/>
  <c r="H112" i="2"/>
  <c r="I112" i="2" s="1"/>
  <c r="F112" i="2"/>
  <c r="G112" i="2" s="1"/>
  <c r="E112" i="2"/>
  <c r="D112" i="2"/>
  <c r="M111" i="2"/>
  <c r="K111" i="2"/>
  <c r="H111" i="2"/>
  <c r="I111" i="2" s="1"/>
  <c r="F111" i="2"/>
  <c r="G111" i="2" s="1"/>
  <c r="L111" i="2" s="1"/>
  <c r="D111" i="2"/>
  <c r="E111" i="2" s="1"/>
  <c r="M110" i="2"/>
  <c r="K110" i="2"/>
  <c r="I110" i="2"/>
  <c r="H110" i="2"/>
  <c r="F110" i="2"/>
  <c r="G110" i="2" s="1"/>
  <c r="E110" i="2"/>
  <c r="D110" i="2"/>
  <c r="M109" i="2"/>
  <c r="K109" i="2"/>
  <c r="H109" i="2"/>
  <c r="I109" i="2" s="1"/>
  <c r="F109" i="2"/>
  <c r="D109" i="2"/>
  <c r="E109" i="2" s="1"/>
  <c r="M108" i="2"/>
  <c r="K108" i="2"/>
  <c r="I108" i="2"/>
  <c r="F108" i="2" s="1"/>
  <c r="G108" i="2" s="1"/>
  <c r="N108" i="2" s="1"/>
  <c r="H108" i="2"/>
  <c r="D108" i="2"/>
  <c r="E108" i="2" s="1"/>
  <c r="M107" i="2"/>
  <c r="K107" i="2"/>
  <c r="H107" i="2"/>
  <c r="I107" i="2" s="1"/>
  <c r="F107" i="2" s="1"/>
  <c r="D107" i="2"/>
  <c r="E107" i="2" s="1"/>
  <c r="M106" i="2"/>
  <c r="K106" i="2"/>
  <c r="H106" i="2"/>
  <c r="I106" i="2" s="1"/>
  <c r="F106" i="2" s="1"/>
  <c r="G106" i="2" s="1"/>
  <c r="N106" i="2" s="1"/>
  <c r="D106" i="2"/>
  <c r="E106" i="2" s="1"/>
  <c r="M105" i="2"/>
  <c r="K105" i="2"/>
  <c r="H105" i="2"/>
  <c r="I105" i="2" s="1"/>
  <c r="F105" i="2" s="1"/>
  <c r="G105" i="2"/>
  <c r="L105" i="2" s="1"/>
  <c r="D105" i="2"/>
  <c r="E105" i="2" s="1"/>
  <c r="M104" i="2"/>
  <c r="N104" i="2" s="1"/>
  <c r="K104" i="2"/>
  <c r="H104" i="2"/>
  <c r="I104" i="2" s="1"/>
  <c r="F104" i="2"/>
  <c r="G104" i="2" s="1"/>
  <c r="E104" i="2"/>
  <c r="D104" i="2"/>
  <c r="M103" i="2"/>
  <c r="K103" i="2"/>
  <c r="H103" i="2"/>
  <c r="I103" i="2" s="1"/>
  <c r="F103" i="2"/>
  <c r="G103" i="2" s="1"/>
  <c r="L103" i="2" s="1"/>
  <c r="D103" i="2"/>
  <c r="E103" i="2" s="1"/>
  <c r="M102" i="2"/>
  <c r="K102" i="2"/>
  <c r="I102" i="2"/>
  <c r="H102" i="2"/>
  <c r="F102" i="2"/>
  <c r="G102" i="2" s="1"/>
  <c r="E102" i="2"/>
  <c r="D102" i="2"/>
  <c r="M101" i="2"/>
  <c r="K101" i="2"/>
  <c r="H101" i="2"/>
  <c r="I101" i="2" s="1"/>
  <c r="F101" i="2"/>
  <c r="D101" i="2"/>
  <c r="E101" i="2" s="1"/>
  <c r="M100" i="2"/>
  <c r="K100" i="2"/>
  <c r="I100" i="2"/>
  <c r="F100" i="2" s="1"/>
  <c r="G100" i="2" s="1"/>
  <c r="N100" i="2" s="1"/>
  <c r="H100" i="2"/>
  <c r="D100" i="2"/>
  <c r="E100" i="2" s="1"/>
  <c r="M99" i="2"/>
  <c r="K99" i="2"/>
  <c r="H99" i="2"/>
  <c r="I99" i="2" s="1"/>
  <c r="F99" i="2" s="1"/>
  <c r="D99" i="2"/>
  <c r="E99" i="2" s="1"/>
  <c r="M98" i="2"/>
  <c r="K98" i="2"/>
  <c r="H98" i="2"/>
  <c r="I98" i="2" s="1"/>
  <c r="F98" i="2" s="1"/>
  <c r="G98" i="2" s="1"/>
  <c r="N98" i="2" s="1"/>
  <c r="E98" i="2"/>
  <c r="D98" i="2"/>
  <c r="M97" i="2"/>
  <c r="K97" i="2"/>
  <c r="I97" i="2"/>
  <c r="H97" i="2"/>
  <c r="F97" i="2"/>
  <c r="G97" i="2" s="1"/>
  <c r="N97" i="2" s="1"/>
  <c r="E97" i="2"/>
  <c r="D97" i="2"/>
  <c r="M96" i="2"/>
  <c r="N96" i="2" s="1"/>
  <c r="K96" i="2"/>
  <c r="H96" i="2"/>
  <c r="I96" i="2" s="1"/>
  <c r="F96" i="2" s="1"/>
  <c r="G96" i="2" s="1"/>
  <c r="L96" i="2" s="1"/>
  <c r="E96" i="2"/>
  <c r="D96" i="2"/>
  <c r="M95" i="2"/>
  <c r="K95" i="2"/>
  <c r="I95" i="2"/>
  <c r="H95" i="2"/>
  <c r="F95" i="2"/>
  <c r="G95" i="2" s="1"/>
  <c r="N95" i="2" s="1"/>
  <c r="E95" i="2"/>
  <c r="D95" i="2"/>
  <c r="M94" i="2"/>
  <c r="N94" i="2" s="1"/>
  <c r="K94" i="2"/>
  <c r="H94" i="2"/>
  <c r="I94" i="2" s="1"/>
  <c r="F94" i="2" s="1"/>
  <c r="G94" i="2" s="1"/>
  <c r="L94" i="2" s="1"/>
  <c r="E94" i="2"/>
  <c r="D94" i="2"/>
  <c r="M93" i="2"/>
  <c r="K93" i="2"/>
  <c r="I93" i="2"/>
  <c r="H93" i="2"/>
  <c r="F93" i="2"/>
  <c r="G93" i="2" s="1"/>
  <c r="N93" i="2" s="1"/>
  <c r="E93" i="2"/>
  <c r="D93" i="2"/>
  <c r="M92" i="2"/>
  <c r="N92" i="2" s="1"/>
  <c r="K92" i="2"/>
  <c r="H92" i="2"/>
  <c r="I92" i="2" s="1"/>
  <c r="F92" i="2" s="1"/>
  <c r="G92" i="2" s="1"/>
  <c r="L92" i="2" s="1"/>
  <c r="E92" i="2"/>
  <c r="D92" i="2"/>
  <c r="M91" i="2"/>
  <c r="K91" i="2"/>
  <c r="L91" i="2" s="1"/>
  <c r="I91" i="2"/>
  <c r="H91" i="2"/>
  <c r="F91" i="2"/>
  <c r="G91" i="2" s="1"/>
  <c r="N91" i="2" s="1"/>
  <c r="E91" i="2"/>
  <c r="D91" i="2"/>
  <c r="M90" i="2"/>
  <c r="N90" i="2" s="1"/>
  <c r="K90" i="2"/>
  <c r="H90" i="2"/>
  <c r="I90" i="2" s="1"/>
  <c r="F90" i="2" s="1"/>
  <c r="G90" i="2" s="1"/>
  <c r="L90" i="2" s="1"/>
  <c r="E90" i="2"/>
  <c r="D90" i="2"/>
  <c r="M89" i="2"/>
  <c r="K89" i="2"/>
  <c r="L89" i="2" s="1"/>
  <c r="I89" i="2"/>
  <c r="H89" i="2"/>
  <c r="F89" i="2"/>
  <c r="G89" i="2" s="1"/>
  <c r="N89" i="2" s="1"/>
  <c r="E89" i="2"/>
  <c r="D89" i="2"/>
  <c r="M88" i="2"/>
  <c r="N88" i="2" s="1"/>
  <c r="K88" i="2"/>
  <c r="H88" i="2"/>
  <c r="I88" i="2" s="1"/>
  <c r="F88" i="2" s="1"/>
  <c r="G88" i="2" s="1"/>
  <c r="L88" i="2" s="1"/>
  <c r="E88" i="2"/>
  <c r="D88" i="2"/>
  <c r="M87" i="2"/>
  <c r="K87" i="2"/>
  <c r="L87" i="2" s="1"/>
  <c r="I87" i="2"/>
  <c r="H87" i="2"/>
  <c r="F87" i="2"/>
  <c r="G87" i="2" s="1"/>
  <c r="N87" i="2" s="1"/>
  <c r="E87" i="2"/>
  <c r="D87" i="2"/>
  <c r="M86" i="2"/>
  <c r="N86" i="2" s="1"/>
  <c r="K86" i="2"/>
  <c r="H86" i="2"/>
  <c r="I86" i="2" s="1"/>
  <c r="F86" i="2" s="1"/>
  <c r="G86" i="2" s="1"/>
  <c r="L86" i="2" s="1"/>
  <c r="E86" i="2"/>
  <c r="D86" i="2"/>
  <c r="M85" i="2"/>
  <c r="K85" i="2"/>
  <c r="L85" i="2" s="1"/>
  <c r="I85" i="2"/>
  <c r="H85" i="2"/>
  <c r="F85" i="2"/>
  <c r="G85" i="2" s="1"/>
  <c r="N85" i="2" s="1"/>
  <c r="E85" i="2"/>
  <c r="D85" i="2"/>
  <c r="M84" i="2"/>
  <c r="N84" i="2" s="1"/>
  <c r="K84" i="2"/>
  <c r="H84" i="2"/>
  <c r="I84" i="2" s="1"/>
  <c r="F84" i="2" s="1"/>
  <c r="G84" i="2" s="1"/>
  <c r="L84" i="2" s="1"/>
  <c r="E84" i="2"/>
  <c r="D84" i="2"/>
  <c r="M83" i="2"/>
  <c r="K83" i="2"/>
  <c r="L83" i="2" s="1"/>
  <c r="I83" i="2"/>
  <c r="H83" i="2"/>
  <c r="F83" i="2"/>
  <c r="G83" i="2" s="1"/>
  <c r="N83" i="2" s="1"/>
  <c r="E83" i="2"/>
  <c r="D83" i="2"/>
  <c r="M82" i="2"/>
  <c r="N82" i="2" s="1"/>
  <c r="K82" i="2"/>
  <c r="H82" i="2"/>
  <c r="I82" i="2" s="1"/>
  <c r="F82" i="2" s="1"/>
  <c r="G82" i="2" s="1"/>
  <c r="L82" i="2" s="1"/>
  <c r="E82" i="2"/>
  <c r="D82" i="2"/>
  <c r="M81" i="2"/>
  <c r="K81" i="2"/>
  <c r="L81" i="2" s="1"/>
  <c r="I81" i="2"/>
  <c r="H81" i="2"/>
  <c r="F81" i="2"/>
  <c r="G81" i="2" s="1"/>
  <c r="N81" i="2" s="1"/>
  <c r="E81" i="2"/>
  <c r="D81" i="2"/>
  <c r="M80" i="2"/>
  <c r="N80" i="2" s="1"/>
  <c r="K80" i="2"/>
  <c r="H80" i="2"/>
  <c r="I80" i="2" s="1"/>
  <c r="F80" i="2" s="1"/>
  <c r="G80" i="2" s="1"/>
  <c r="L80" i="2" s="1"/>
  <c r="E80" i="2"/>
  <c r="D80" i="2"/>
  <c r="M79" i="2"/>
  <c r="K79" i="2"/>
  <c r="L79" i="2" s="1"/>
  <c r="I79" i="2"/>
  <c r="H79" i="2"/>
  <c r="F79" i="2"/>
  <c r="G79" i="2" s="1"/>
  <c r="N79" i="2" s="1"/>
  <c r="E79" i="2"/>
  <c r="D79" i="2"/>
  <c r="M78" i="2"/>
  <c r="N78" i="2" s="1"/>
  <c r="K78" i="2"/>
  <c r="H78" i="2"/>
  <c r="I78" i="2" s="1"/>
  <c r="F78" i="2" s="1"/>
  <c r="G78" i="2" s="1"/>
  <c r="L78" i="2" s="1"/>
  <c r="E78" i="2"/>
  <c r="D78" i="2"/>
  <c r="M77" i="2"/>
  <c r="K77" i="2"/>
  <c r="L77" i="2" s="1"/>
  <c r="I77" i="2"/>
  <c r="H77" i="2"/>
  <c r="F77" i="2"/>
  <c r="G77" i="2" s="1"/>
  <c r="N77" i="2" s="1"/>
  <c r="E77" i="2"/>
  <c r="D77" i="2"/>
  <c r="M76" i="2"/>
  <c r="N76" i="2" s="1"/>
  <c r="K76" i="2"/>
  <c r="H76" i="2"/>
  <c r="I76" i="2" s="1"/>
  <c r="F76" i="2" s="1"/>
  <c r="G76" i="2" s="1"/>
  <c r="L76" i="2" s="1"/>
  <c r="E76" i="2"/>
  <c r="D76" i="2"/>
  <c r="M75" i="2"/>
  <c r="K75" i="2"/>
  <c r="L75" i="2" s="1"/>
  <c r="I75" i="2"/>
  <c r="H75" i="2"/>
  <c r="F75" i="2"/>
  <c r="G75" i="2" s="1"/>
  <c r="N75" i="2" s="1"/>
  <c r="E75" i="2"/>
  <c r="D75" i="2"/>
  <c r="M74" i="2"/>
  <c r="N74" i="2" s="1"/>
  <c r="K74" i="2"/>
  <c r="H74" i="2"/>
  <c r="I74" i="2" s="1"/>
  <c r="F74" i="2" s="1"/>
  <c r="G74" i="2" s="1"/>
  <c r="L74" i="2" s="1"/>
  <c r="E74" i="2"/>
  <c r="D74" i="2"/>
  <c r="M73" i="2"/>
  <c r="K73" i="2"/>
  <c r="L73" i="2" s="1"/>
  <c r="I73" i="2"/>
  <c r="H73" i="2"/>
  <c r="F73" i="2"/>
  <c r="G73" i="2" s="1"/>
  <c r="N73" i="2" s="1"/>
  <c r="E73" i="2"/>
  <c r="D73" i="2"/>
  <c r="M72" i="2"/>
  <c r="N72" i="2" s="1"/>
  <c r="K72" i="2"/>
  <c r="H72" i="2"/>
  <c r="I72" i="2" s="1"/>
  <c r="F72" i="2" s="1"/>
  <c r="G72" i="2" s="1"/>
  <c r="L72" i="2" s="1"/>
  <c r="E72" i="2"/>
  <c r="D72" i="2"/>
  <c r="M71" i="2"/>
  <c r="K71" i="2"/>
  <c r="L71" i="2" s="1"/>
  <c r="I71" i="2"/>
  <c r="H71" i="2"/>
  <c r="F71" i="2"/>
  <c r="G71" i="2" s="1"/>
  <c r="N71" i="2" s="1"/>
  <c r="E71" i="2"/>
  <c r="D71" i="2"/>
  <c r="M70" i="2"/>
  <c r="N70" i="2" s="1"/>
  <c r="K70" i="2"/>
  <c r="H70" i="2"/>
  <c r="I70" i="2" s="1"/>
  <c r="F70" i="2" s="1"/>
  <c r="G70" i="2" s="1"/>
  <c r="L70" i="2" s="1"/>
  <c r="E70" i="2"/>
  <c r="D70" i="2"/>
  <c r="M69" i="2"/>
  <c r="K69" i="2"/>
  <c r="L69" i="2" s="1"/>
  <c r="I69" i="2"/>
  <c r="H69" i="2"/>
  <c r="F69" i="2"/>
  <c r="G69" i="2" s="1"/>
  <c r="N69" i="2" s="1"/>
  <c r="E69" i="2"/>
  <c r="D69" i="2"/>
  <c r="M68" i="2"/>
  <c r="N68" i="2" s="1"/>
  <c r="K68" i="2"/>
  <c r="H68" i="2"/>
  <c r="I68" i="2" s="1"/>
  <c r="F68" i="2" s="1"/>
  <c r="G68" i="2" s="1"/>
  <c r="L68" i="2" s="1"/>
  <c r="E68" i="2"/>
  <c r="D68" i="2"/>
  <c r="M67" i="2"/>
  <c r="K67" i="2"/>
  <c r="L67" i="2" s="1"/>
  <c r="I67" i="2"/>
  <c r="H67" i="2"/>
  <c r="F67" i="2"/>
  <c r="G67" i="2" s="1"/>
  <c r="N67" i="2" s="1"/>
  <c r="E67" i="2"/>
  <c r="D67" i="2"/>
  <c r="M66" i="2"/>
  <c r="N66" i="2" s="1"/>
  <c r="K66" i="2"/>
  <c r="H66" i="2"/>
  <c r="I66" i="2" s="1"/>
  <c r="F66" i="2" s="1"/>
  <c r="G66" i="2" s="1"/>
  <c r="L66" i="2" s="1"/>
  <c r="E66" i="2"/>
  <c r="D66" i="2"/>
  <c r="M65" i="2"/>
  <c r="K65" i="2"/>
  <c r="L65" i="2" s="1"/>
  <c r="I65" i="2"/>
  <c r="H65" i="2"/>
  <c r="F65" i="2"/>
  <c r="G65" i="2" s="1"/>
  <c r="N65" i="2" s="1"/>
  <c r="E65" i="2"/>
  <c r="D65" i="2"/>
  <c r="M64" i="2"/>
  <c r="N64" i="2" s="1"/>
  <c r="K64" i="2"/>
  <c r="H64" i="2"/>
  <c r="I64" i="2" s="1"/>
  <c r="F64" i="2" s="1"/>
  <c r="G64" i="2" s="1"/>
  <c r="L64" i="2" s="1"/>
  <c r="E64" i="2"/>
  <c r="D64" i="2"/>
  <c r="M63" i="2"/>
  <c r="K63" i="2"/>
  <c r="L63" i="2" s="1"/>
  <c r="I63" i="2"/>
  <c r="H63" i="2"/>
  <c r="F63" i="2"/>
  <c r="G63" i="2" s="1"/>
  <c r="N63" i="2" s="1"/>
  <c r="E63" i="2"/>
  <c r="D63" i="2"/>
  <c r="M62" i="2"/>
  <c r="N62" i="2" s="1"/>
  <c r="K62" i="2"/>
  <c r="H62" i="2"/>
  <c r="I62" i="2" s="1"/>
  <c r="F62" i="2" s="1"/>
  <c r="G62" i="2" s="1"/>
  <c r="L62" i="2" s="1"/>
  <c r="E62" i="2"/>
  <c r="D62" i="2"/>
  <c r="M61" i="2"/>
  <c r="K61" i="2"/>
  <c r="L61" i="2" s="1"/>
  <c r="I61" i="2"/>
  <c r="H61" i="2"/>
  <c r="F61" i="2"/>
  <c r="G61" i="2" s="1"/>
  <c r="N61" i="2" s="1"/>
  <c r="E61" i="2"/>
  <c r="D61" i="2"/>
  <c r="M60" i="2"/>
  <c r="N60" i="2" s="1"/>
  <c r="K60" i="2"/>
  <c r="H60" i="2"/>
  <c r="I60" i="2" s="1"/>
  <c r="F60" i="2" s="1"/>
  <c r="G60" i="2" s="1"/>
  <c r="L60" i="2" s="1"/>
  <c r="E60" i="2"/>
  <c r="D60" i="2"/>
  <c r="M59" i="2"/>
  <c r="K59" i="2"/>
  <c r="L59" i="2" s="1"/>
  <c r="I59" i="2"/>
  <c r="H59" i="2"/>
  <c r="F59" i="2"/>
  <c r="G59" i="2" s="1"/>
  <c r="N59" i="2" s="1"/>
  <c r="D59" i="2"/>
  <c r="E59" i="2" s="1"/>
  <c r="M58" i="2"/>
  <c r="K58" i="2"/>
  <c r="L58" i="2" s="1"/>
  <c r="H58" i="2"/>
  <c r="I58" i="2" s="1"/>
  <c r="F58" i="2" s="1"/>
  <c r="G58" i="2" s="1"/>
  <c r="D58" i="2"/>
  <c r="E58" i="2" s="1"/>
  <c r="M57" i="2"/>
  <c r="K57" i="2"/>
  <c r="L57" i="2" s="1"/>
  <c r="H57" i="2"/>
  <c r="I57" i="2" s="1"/>
  <c r="F57" i="2" s="1"/>
  <c r="G57" i="2" s="1"/>
  <c r="D57" i="2"/>
  <c r="E57" i="2" s="1"/>
  <c r="M56" i="2"/>
  <c r="K56" i="2"/>
  <c r="H56" i="2"/>
  <c r="I56" i="2" s="1"/>
  <c r="F56" i="2" s="1"/>
  <c r="G56" i="2" s="1"/>
  <c r="N56" i="2" s="1"/>
  <c r="D56" i="2"/>
  <c r="E56" i="2" s="1"/>
  <c r="M55" i="2"/>
  <c r="K55" i="2"/>
  <c r="H55" i="2"/>
  <c r="I55" i="2" s="1"/>
  <c r="F55" i="2"/>
  <c r="G55" i="2" s="1"/>
  <c r="L55" i="2" s="1"/>
  <c r="D55" i="2"/>
  <c r="E55" i="2" s="1"/>
  <c r="M54" i="2"/>
  <c r="K54" i="2"/>
  <c r="H54" i="2"/>
  <c r="I54" i="2" s="1"/>
  <c r="F54" i="2" s="1"/>
  <c r="G54" i="2" s="1"/>
  <c r="D54" i="2"/>
  <c r="E54" i="2" s="1"/>
  <c r="M53" i="2"/>
  <c r="K53" i="2"/>
  <c r="H53" i="2"/>
  <c r="I53" i="2" s="1"/>
  <c r="F53" i="2" s="1"/>
  <c r="G53" i="2" s="1"/>
  <c r="D53" i="2"/>
  <c r="E53" i="2" s="1"/>
  <c r="M52" i="2"/>
  <c r="K52" i="2"/>
  <c r="H52" i="2"/>
  <c r="I52" i="2" s="1"/>
  <c r="F52" i="2" s="1"/>
  <c r="G52" i="2" s="1"/>
  <c r="N52" i="2" s="1"/>
  <c r="D52" i="2"/>
  <c r="E52" i="2" s="1"/>
  <c r="M51" i="2"/>
  <c r="L51" i="2"/>
  <c r="K51" i="2"/>
  <c r="H51" i="2"/>
  <c r="I51" i="2" s="1"/>
  <c r="F51" i="2"/>
  <c r="G51" i="2" s="1"/>
  <c r="D51" i="2"/>
  <c r="E51" i="2" s="1"/>
  <c r="M50" i="2"/>
  <c r="K50" i="2"/>
  <c r="H50" i="2"/>
  <c r="I50" i="2" s="1"/>
  <c r="F50" i="2" s="1"/>
  <c r="D50" i="2"/>
  <c r="E50" i="2" s="1"/>
  <c r="M49" i="2"/>
  <c r="K49" i="2"/>
  <c r="L49" i="2" s="1"/>
  <c r="H49" i="2"/>
  <c r="I49" i="2" s="1"/>
  <c r="F49" i="2" s="1"/>
  <c r="G49" i="2" s="1"/>
  <c r="D49" i="2"/>
  <c r="E49" i="2" s="1"/>
  <c r="M48" i="2"/>
  <c r="K48" i="2"/>
  <c r="H48" i="2"/>
  <c r="I48" i="2" s="1"/>
  <c r="F48" i="2" s="1"/>
  <c r="G48" i="2" s="1"/>
  <c r="N48" i="2" s="1"/>
  <c r="D48" i="2"/>
  <c r="E48" i="2" s="1"/>
  <c r="M47" i="2"/>
  <c r="K47" i="2"/>
  <c r="H47" i="2"/>
  <c r="I47" i="2" s="1"/>
  <c r="F47" i="2"/>
  <c r="G47" i="2" s="1"/>
  <c r="L47" i="2" s="1"/>
  <c r="D47" i="2"/>
  <c r="E47" i="2" s="1"/>
  <c r="M46" i="2"/>
  <c r="N46" i="2" s="1"/>
  <c r="K46" i="2"/>
  <c r="L46" i="2" s="1"/>
  <c r="H46" i="2"/>
  <c r="I46" i="2" s="1"/>
  <c r="F46" i="2" s="1"/>
  <c r="G46" i="2" s="1"/>
  <c r="D46" i="2"/>
  <c r="E46" i="2" s="1"/>
  <c r="M45" i="2"/>
  <c r="K45" i="2"/>
  <c r="L45" i="2" s="1"/>
  <c r="H45" i="2"/>
  <c r="I45" i="2" s="1"/>
  <c r="F45" i="2" s="1"/>
  <c r="G45" i="2" s="1"/>
  <c r="D45" i="2"/>
  <c r="E45" i="2" s="1"/>
  <c r="N44" i="2"/>
  <c r="M44" i="2"/>
  <c r="K44" i="2"/>
  <c r="H44" i="2"/>
  <c r="I44" i="2" s="1"/>
  <c r="F44" i="2" s="1"/>
  <c r="G44" i="2" s="1"/>
  <c r="D44" i="2"/>
  <c r="E44" i="2" s="1"/>
  <c r="M43" i="2"/>
  <c r="K43" i="2"/>
  <c r="H43" i="2"/>
  <c r="I43" i="2" s="1"/>
  <c r="F43" i="2"/>
  <c r="G43" i="2" s="1"/>
  <c r="L43" i="2" s="1"/>
  <c r="D43" i="2"/>
  <c r="E43" i="2" s="1"/>
  <c r="M42" i="2"/>
  <c r="K42" i="2"/>
  <c r="L42" i="2" s="1"/>
  <c r="H42" i="2"/>
  <c r="I42" i="2" s="1"/>
  <c r="F42" i="2" s="1"/>
  <c r="G42" i="2" s="1"/>
  <c r="D42" i="2"/>
  <c r="E42" i="2" s="1"/>
  <c r="M41" i="2"/>
  <c r="K41" i="2"/>
  <c r="L41" i="2" s="1"/>
  <c r="H41" i="2"/>
  <c r="I41" i="2" s="1"/>
  <c r="F41" i="2" s="1"/>
  <c r="G41" i="2" s="1"/>
  <c r="D41" i="2"/>
  <c r="E41" i="2" s="1"/>
  <c r="M40" i="2"/>
  <c r="K40" i="2"/>
  <c r="H40" i="2"/>
  <c r="I40" i="2" s="1"/>
  <c r="F40" i="2" s="1"/>
  <c r="G40" i="2" s="1"/>
  <c r="N40" i="2" s="1"/>
  <c r="D40" i="2"/>
  <c r="E40" i="2" s="1"/>
  <c r="M39" i="2"/>
  <c r="K39" i="2"/>
  <c r="H39" i="2"/>
  <c r="I39" i="2" s="1"/>
  <c r="F39" i="2"/>
  <c r="G39" i="2" s="1"/>
  <c r="L39" i="2" s="1"/>
  <c r="D39" i="2"/>
  <c r="E39" i="2" s="1"/>
  <c r="M38" i="2"/>
  <c r="K38" i="2"/>
  <c r="H38" i="2"/>
  <c r="I38" i="2" s="1"/>
  <c r="F38" i="2" s="1"/>
  <c r="G38" i="2" s="1"/>
  <c r="D38" i="2"/>
  <c r="E38" i="2" s="1"/>
  <c r="M37" i="2"/>
  <c r="K37" i="2"/>
  <c r="H37" i="2"/>
  <c r="I37" i="2" s="1"/>
  <c r="F37" i="2" s="1"/>
  <c r="G37" i="2" s="1"/>
  <c r="D37" i="2"/>
  <c r="E37" i="2" s="1"/>
  <c r="M36" i="2"/>
  <c r="K36" i="2"/>
  <c r="H36" i="2"/>
  <c r="I36" i="2" s="1"/>
  <c r="F36" i="2" s="1"/>
  <c r="G36" i="2" s="1"/>
  <c r="N36" i="2" s="1"/>
  <c r="D36" i="2"/>
  <c r="E36" i="2" s="1"/>
  <c r="M35" i="2"/>
  <c r="L35" i="2"/>
  <c r="K35" i="2"/>
  <c r="H35" i="2"/>
  <c r="I35" i="2" s="1"/>
  <c r="F35" i="2"/>
  <c r="G35" i="2" s="1"/>
  <c r="D35" i="2"/>
  <c r="E35" i="2" s="1"/>
  <c r="M34" i="2"/>
  <c r="K34" i="2"/>
  <c r="H34" i="2"/>
  <c r="I34" i="2" s="1"/>
  <c r="F34" i="2" s="1"/>
  <c r="D34" i="2"/>
  <c r="E34" i="2" s="1"/>
  <c r="M33" i="2"/>
  <c r="K33" i="2"/>
  <c r="L33" i="2" s="1"/>
  <c r="H33" i="2"/>
  <c r="I33" i="2" s="1"/>
  <c r="F33" i="2" s="1"/>
  <c r="G33" i="2" s="1"/>
  <c r="D33" i="2"/>
  <c r="E33" i="2" s="1"/>
  <c r="M32" i="2"/>
  <c r="K32" i="2"/>
  <c r="H32" i="2"/>
  <c r="I32" i="2" s="1"/>
  <c r="F32" i="2" s="1"/>
  <c r="G32" i="2" s="1"/>
  <c r="N32" i="2" s="1"/>
  <c r="D32" i="2"/>
  <c r="E32" i="2" s="1"/>
  <c r="M31" i="2"/>
  <c r="K31" i="2"/>
  <c r="H31" i="2"/>
  <c r="I31" i="2" s="1"/>
  <c r="F31" i="2"/>
  <c r="G31" i="2" s="1"/>
  <c r="L31" i="2" s="1"/>
  <c r="D31" i="2"/>
  <c r="E31" i="2" s="1"/>
  <c r="M30" i="2"/>
  <c r="N30" i="2" s="1"/>
  <c r="K30" i="2"/>
  <c r="L30" i="2" s="1"/>
  <c r="H30" i="2"/>
  <c r="I30" i="2" s="1"/>
  <c r="F30" i="2" s="1"/>
  <c r="G30" i="2" s="1"/>
  <c r="D30" i="2"/>
  <c r="E30" i="2" s="1"/>
  <c r="M29" i="2"/>
  <c r="K29" i="2"/>
  <c r="L29" i="2" s="1"/>
  <c r="H29" i="2"/>
  <c r="I29" i="2" s="1"/>
  <c r="F29" i="2" s="1"/>
  <c r="G29" i="2" s="1"/>
  <c r="D29" i="2"/>
  <c r="E29" i="2" s="1"/>
  <c r="N28" i="2"/>
  <c r="M28" i="2"/>
  <c r="K28" i="2"/>
  <c r="H28" i="2"/>
  <c r="I28" i="2" s="1"/>
  <c r="F28" i="2" s="1"/>
  <c r="G28" i="2" s="1"/>
  <c r="D28" i="2"/>
  <c r="E28" i="2" s="1"/>
  <c r="M27" i="2"/>
  <c r="K27" i="2"/>
  <c r="H27" i="2"/>
  <c r="I27" i="2" s="1"/>
  <c r="F27" i="2"/>
  <c r="G27" i="2" s="1"/>
  <c r="L27" i="2" s="1"/>
  <c r="D27" i="2"/>
  <c r="E27" i="2" s="1"/>
  <c r="M26" i="2"/>
  <c r="K26" i="2"/>
  <c r="L26" i="2" s="1"/>
  <c r="H26" i="2"/>
  <c r="I26" i="2" s="1"/>
  <c r="F26" i="2" s="1"/>
  <c r="G26" i="2" s="1"/>
  <c r="D26" i="2"/>
  <c r="E26" i="2" s="1"/>
  <c r="M25" i="2"/>
  <c r="K25" i="2"/>
  <c r="L25" i="2" s="1"/>
  <c r="H25" i="2"/>
  <c r="I25" i="2" s="1"/>
  <c r="F25" i="2" s="1"/>
  <c r="G25" i="2" s="1"/>
  <c r="D25" i="2"/>
  <c r="E25" i="2" s="1"/>
  <c r="M24" i="2"/>
  <c r="K24" i="2"/>
  <c r="H24" i="2"/>
  <c r="I24" i="2" s="1"/>
  <c r="F24" i="2" s="1"/>
  <c r="G24" i="2" s="1"/>
  <c r="N24" i="2" s="1"/>
  <c r="D24" i="2"/>
  <c r="E24" i="2" s="1"/>
  <c r="M23" i="2"/>
  <c r="K23" i="2"/>
  <c r="H23" i="2"/>
  <c r="I23" i="2" s="1"/>
  <c r="F23" i="2"/>
  <c r="G23" i="2" s="1"/>
  <c r="L23" i="2" s="1"/>
  <c r="D23" i="2"/>
  <c r="E23" i="2" s="1"/>
  <c r="M22" i="2"/>
  <c r="K22" i="2"/>
  <c r="L22" i="2" s="1"/>
  <c r="H22" i="2"/>
  <c r="I22" i="2" s="1"/>
  <c r="F22" i="2"/>
  <c r="G22" i="2" s="1"/>
  <c r="Q22" i="2" s="1"/>
  <c r="R22" i="2" s="1"/>
  <c r="T22" i="2" s="1"/>
  <c r="V22" i="2" s="1"/>
  <c r="D22" i="2"/>
  <c r="E22" i="2" s="1"/>
  <c r="M21" i="2"/>
  <c r="K21" i="2"/>
  <c r="L21" i="2" s="1"/>
  <c r="H21" i="2"/>
  <c r="I21" i="2" s="1"/>
  <c r="F21" i="2" s="1"/>
  <c r="G21" i="2" s="1"/>
  <c r="D21" i="2"/>
  <c r="E21" i="2" s="1"/>
  <c r="M20" i="2"/>
  <c r="K20" i="2"/>
  <c r="H20" i="2"/>
  <c r="I20" i="2" s="1"/>
  <c r="F20" i="2" s="1"/>
  <c r="G20" i="2" s="1"/>
  <c r="D20" i="2"/>
  <c r="E20" i="2" s="1"/>
  <c r="W19" i="2"/>
  <c r="M19" i="2"/>
  <c r="K19" i="2"/>
  <c r="H19" i="2"/>
  <c r="I19" i="2" s="1"/>
  <c r="F19" i="2"/>
  <c r="G19" i="2" s="1"/>
  <c r="D19" i="2"/>
  <c r="E19" i="2" s="1"/>
  <c r="M18" i="2"/>
  <c r="K18" i="2"/>
  <c r="L18" i="2" s="1"/>
  <c r="H18" i="2"/>
  <c r="I18" i="2" s="1"/>
  <c r="F18" i="2"/>
  <c r="G18" i="2" s="1"/>
  <c r="D18" i="2"/>
  <c r="E18" i="2" s="1"/>
  <c r="Q17" i="2"/>
  <c r="R17" i="2" s="1"/>
  <c r="T17" i="2" s="1"/>
  <c r="V17" i="2" s="1"/>
  <c r="M17" i="2"/>
  <c r="K17" i="2"/>
  <c r="L17" i="2" s="1"/>
  <c r="H17" i="2"/>
  <c r="I17" i="2" s="1"/>
  <c r="F17" i="2" s="1"/>
  <c r="G17" i="2" s="1"/>
  <c r="D17" i="2"/>
  <c r="E17" i="2" s="1"/>
  <c r="M16" i="2"/>
  <c r="K16" i="2"/>
  <c r="H16" i="2"/>
  <c r="I16" i="2" s="1"/>
  <c r="F16" i="2" s="1"/>
  <c r="G16" i="2" s="1"/>
  <c r="D16" i="2"/>
  <c r="E16" i="2" s="1"/>
  <c r="W15" i="2"/>
  <c r="M15" i="2"/>
  <c r="K15" i="2"/>
  <c r="H15" i="2"/>
  <c r="I15" i="2" s="1"/>
  <c r="F15" i="2"/>
  <c r="G15" i="2" s="1"/>
  <c r="D15" i="2"/>
  <c r="E15" i="2" s="1"/>
  <c r="M14" i="2"/>
  <c r="K14" i="2"/>
  <c r="L14" i="2" s="1"/>
  <c r="H14" i="2"/>
  <c r="I14" i="2" s="1"/>
  <c r="F14" i="2"/>
  <c r="G14" i="2" s="1"/>
  <c r="D14" i="2"/>
  <c r="E14" i="2" s="1"/>
  <c r="M13" i="2"/>
  <c r="K13" i="2"/>
  <c r="L13" i="2" s="1"/>
  <c r="H13" i="2"/>
  <c r="I13" i="2" s="1"/>
  <c r="F13" i="2" s="1"/>
  <c r="G13" i="2" s="1"/>
  <c r="D13" i="2"/>
  <c r="E13" i="2" s="1"/>
  <c r="M12" i="2"/>
  <c r="K12" i="2"/>
  <c r="H12" i="2"/>
  <c r="I12" i="2" s="1"/>
  <c r="F12" i="2" s="1"/>
  <c r="G12" i="2" s="1"/>
  <c r="D12" i="2"/>
  <c r="E12" i="2" s="1"/>
  <c r="W11" i="2"/>
  <c r="M11" i="2"/>
  <c r="K11" i="2"/>
  <c r="H11" i="2"/>
  <c r="I11" i="2" s="1"/>
  <c r="F11" i="2"/>
  <c r="G11" i="2" s="1"/>
  <c r="D11" i="2"/>
  <c r="E11" i="2" s="1"/>
  <c r="M10" i="2"/>
  <c r="K10" i="2"/>
  <c r="L10" i="2" s="1"/>
  <c r="H10" i="2"/>
  <c r="I10" i="2" s="1"/>
  <c r="F10" i="2"/>
  <c r="G10" i="2" s="1"/>
  <c r="D10" i="2"/>
  <c r="E10" i="2" s="1"/>
  <c r="M9" i="2"/>
  <c r="K9" i="2"/>
  <c r="L9" i="2" s="1"/>
  <c r="H9" i="2"/>
  <c r="I9" i="2" s="1"/>
  <c r="F9" i="2" s="1"/>
  <c r="G9" i="2" s="1"/>
  <c r="D9" i="2"/>
  <c r="E9" i="2" s="1"/>
  <c r="M8" i="2"/>
  <c r="K8" i="2"/>
  <c r="H8" i="2"/>
  <c r="I8" i="2" s="1"/>
  <c r="F8" i="2" s="1"/>
  <c r="G8" i="2" s="1"/>
  <c r="D8" i="2"/>
  <c r="E8" i="2" s="1"/>
  <c r="W7" i="2"/>
  <c r="M7" i="2"/>
  <c r="K7" i="2"/>
  <c r="H7" i="2"/>
  <c r="I7" i="2" s="1"/>
  <c r="F7" i="2"/>
  <c r="G7" i="2" s="1"/>
  <c r="D7" i="2"/>
  <c r="E7" i="2" s="1"/>
  <c r="M6" i="2"/>
  <c r="K6" i="2"/>
  <c r="L6" i="2" s="1"/>
  <c r="H6" i="2"/>
  <c r="I6" i="2" s="1"/>
  <c r="F6" i="2"/>
  <c r="G6" i="2" s="1"/>
  <c r="Q6" i="2" s="1"/>
  <c r="R6" i="2" s="1"/>
  <c r="T6" i="2" s="1"/>
  <c r="V6" i="2" s="1"/>
  <c r="D6" i="2"/>
  <c r="E6" i="2" s="1"/>
  <c r="Q5" i="2"/>
  <c r="R5" i="2" s="1"/>
  <c r="T5" i="2" s="1"/>
  <c r="V5" i="2" s="1"/>
  <c r="M5" i="2"/>
  <c r="K5" i="2"/>
  <c r="L5" i="2" s="1"/>
  <c r="H5" i="2"/>
  <c r="I5" i="2" s="1"/>
  <c r="F5" i="2" s="1"/>
  <c r="G5" i="2" s="1"/>
  <c r="D5" i="2"/>
  <c r="E5" i="2" s="1"/>
  <c r="M4" i="2"/>
  <c r="K4" i="2"/>
  <c r="H4" i="2"/>
  <c r="I4" i="2" s="1"/>
  <c r="F4" i="2" s="1"/>
  <c r="G4" i="2" s="1"/>
  <c r="Q4" i="2" s="1"/>
  <c r="R4" i="2" s="1"/>
  <c r="T4" i="2" s="1"/>
  <c r="V4" i="2" s="1"/>
  <c r="D4" i="2"/>
  <c r="E4" i="2" s="1"/>
  <c r="W3" i="2"/>
  <c r="M3" i="2"/>
  <c r="K3" i="2"/>
  <c r="H3" i="2"/>
  <c r="I3" i="2" s="1"/>
  <c r="F3" i="2"/>
  <c r="G3" i="2" s="1"/>
  <c r="D3" i="2"/>
  <c r="E3" i="2" s="1"/>
  <c r="N110" i="2" l="1"/>
  <c r="L114" i="2"/>
  <c r="L163" i="2"/>
  <c r="N163" i="2"/>
  <c r="L4" i="2"/>
  <c r="L8" i="2"/>
  <c r="L12" i="2"/>
  <c r="L16" i="2"/>
  <c r="L20" i="2"/>
  <c r="N26" i="2"/>
  <c r="G34" i="2"/>
  <c r="N34" i="2" s="1"/>
  <c r="L37" i="2"/>
  <c r="L38" i="2"/>
  <c r="N42" i="2"/>
  <c r="G50" i="2"/>
  <c r="Q10" i="2" s="1"/>
  <c r="R10" i="2" s="1"/>
  <c r="T10" i="2" s="1"/>
  <c r="V10" i="2" s="1"/>
  <c r="L53" i="2"/>
  <c r="L54" i="2"/>
  <c r="N58" i="2"/>
  <c r="L177" i="2"/>
  <c r="N177" i="2"/>
  <c r="L195" i="2"/>
  <c r="N195" i="2"/>
  <c r="N8" i="2"/>
  <c r="N16" i="2"/>
  <c r="Q18" i="2"/>
  <c r="R18" i="2" s="1"/>
  <c r="T18" i="2" s="1"/>
  <c r="V18" i="2" s="1"/>
  <c r="N20" i="2"/>
  <c r="N38" i="2"/>
  <c r="L50" i="2"/>
  <c r="N54" i="2"/>
  <c r="L93" i="2"/>
  <c r="L95" i="2"/>
  <c r="L97" i="2"/>
  <c r="N102" i="2"/>
  <c r="L121" i="2"/>
  <c r="N121" i="2"/>
  <c r="L130" i="2"/>
  <c r="N130" i="2"/>
  <c r="L142" i="2"/>
  <c r="N4" i="2"/>
  <c r="N12" i="2"/>
  <c r="L3" i="2"/>
  <c r="L7" i="2"/>
  <c r="L11" i="2"/>
  <c r="L15" i="2"/>
  <c r="L19" i="2"/>
  <c r="N50" i="2"/>
  <c r="L124" i="2"/>
  <c r="L131" i="2"/>
  <c r="N131" i="2"/>
  <c r="L146" i="2"/>
  <c r="L149" i="2"/>
  <c r="N149" i="2"/>
  <c r="L156" i="2"/>
  <c r="N157" i="2"/>
  <c r="L157" i="2"/>
  <c r="N215" i="2"/>
  <c r="L178" i="2"/>
  <c r="N232" i="2"/>
  <c r="N235" i="2"/>
  <c r="W6" i="2"/>
  <c r="X6" i="2" s="1"/>
  <c r="N7" i="2"/>
  <c r="W22" i="2"/>
  <c r="X22" i="2" s="1"/>
  <c r="N23" i="2"/>
  <c r="N27" i="2"/>
  <c r="N47" i="2"/>
  <c r="N51" i="2"/>
  <c r="N55" i="2"/>
  <c r="G109" i="2"/>
  <c r="L139" i="2"/>
  <c r="N139" i="2"/>
  <c r="L154" i="2"/>
  <c r="G161" i="2"/>
  <c r="N211" i="2"/>
  <c r="G232" i="2"/>
  <c r="L24" i="2"/>
  <c r="L48" i="2"/>
  <c r="L52" i="2"/>
  <c r="L56" i="2"/>
  <c r="L100" i="2"/>
  <c r="L108" i="2"/>
  <c r="N119" i="2"/>
  <c r="L125" i="2"/>
  <c r="L132" i="2"/>
  <c r="L133" i="2"/>
  <c r="L134" i="2"/>
  <c r="N137" i="2"/>
  <c r="G141" i="2"/>
  <c r="G153" i="2"/>
  <c r="L160" i="2"/>
  <c r="L170" i="2"/>
  <c r="L174" i="2"/>
  <c r="N175" i="2"/>
  <c r="N183" i="2"/>
  <c r="L189" i="2"/>
  <c r="L196" i="2"/>
  <c r="L197" i="2"/>
  <c r="L198" i="2"/>
  <c r="N201" i="2"/>
  <c r="N204" i="2"/>
  <c r="L204" i="2"/>
  <c r="G210" i="2"/>
  <c r="L210" i="2" s="1"/>
  <c r="E212" i="2"/>
  <c r="G212" i="2"/>
  <c r="L212" i="2" s="1"/>
  <c r="L225" i="2"/>
  <c r="L165" i="2"/>
  <c r="L166" i="2"/>
  <c r="N169" i="2"/>
  <c r="N3" i="2"/>
  <c r="W10" i="2"/>
  <c r="N11" i="2"/>
  <c r="W14" i="2"/>
  <c r="N15" i="2"/>
  <c r="W18" i="2"/>
  <c r="N19" i="2"/>
  <c r="N31" i="2"/>
  <c r="N35" i="2"/>
  <c r="N39" i="2"/>
  <c r="N43" i="2"/>
  <c r="G101" i="2"/>
  <c r="W5" i="2"/>
  <c r="X5" i="2" s="1"/>
  <c r="N6" i="2"/>
  <c r="W9" i="2"/>
  <c r="N10" i="2"/>
  <c r="W13" i="2"/>
  <c r="N14" i="2"/>
  <c r="W17" i="2"/>
  <c r="X17" i="2" s="1"/>
  <c r="N18" i="2"/>
  <c r="W21" i="2"/>
  <c r="N22" i="2"/>
  <c r="L28" i="2"/>
  <c r="L32" i="2"/>
  <c r="L36" i="2"/>
  <c r="L40" i="2"/>
  <c r="L44" i="2"/>
  <c r="F5" i="1"/>
  <c r="F4" i="1"/>
  <c r="F3" i="1"/>
  <c r="W4" i="2"/>
  <c r="X4" i="2" s="1"/>
  <c r="N5" i="2"/>
  <c r="W8" i="2"/>
  <c r="N9" i="2"/>
  <c r="W12" i="2"/>
  <c r="N13" i="2"/>
  <c r="W16" i="2"/>
  <c r="N17" i="2"/>
  <c r="N21" i="2"/>
  <c r="N25" i="2"/>
  <c r="N29" i="2"/>
  <c r="N33" i="2"/>
  <c r="N37" i="2"/>
  <c r="N41" i="2"/>
  <c r="N45" i="2"/>
  <c r="N49" i="2"/>
  <c r="N53" i="2"/>
  <c r="N57" i="2"/>
  <c r="G99" i="2"/>
  <c r="Q19" i="2" s="1"/>
  <c r="R19" i="2" s="1"/>
  <c r="T19" i="2" s="1"/>
  <c r="L102" i="2"/>
  <c r="N103" i="2"/>
  <c r="N105" i="2"/>
  <c r="G107" i="2"/>
  <c r="L107" i="2" s="1"/>
  <c r="L110" i="2"/>
  <c r="N111" i="2"/>
  <c r="L122" i="2"/>
  <c r="G129" i="2"/>
  <c r="L136" i="2"/>
  <c r="L148" i="2"/>
  <c r="G171" i="2"/>
  <c r="Q11" i="2" s="1"/>
  <c r="R11" i="2" s="1"/>
  <c r="T11" i="2" s="1"/>
  <c r="N173" i="2"/>
  <c r="N185" i="2"/>
  <c r="L186" i="2"/>
  <c r="G193" i="2"/>
  <c r="N194" i="2"/>
  <c r="L200" i="2"/>
  <c r="N203" i="2"/>
  <c r="L206" i="2"/>
  <c r="N207" i="2"/>
  <c r="L209" i="2"/>
  <c r="G223" i="2"/>
  <c r="Q3" i="2" s="1"/>
  <c r="R3" i="2" s="1"/>
  <c r="T3" i="2" s="1"/>
  <c r="L98" i="2"/>
  <c r="L106" i="2"/>
  <c r="N109" i="2"/>
  <c r="L120" i="2"/>
  <c r="N135" i="2"/>
  <c r="L152" i="2"/>
  <c r="N167" i="2"/>
  <c r="L184" i="2"/>
  <c r="N199" i="2"/>
  <c r="L213" i="2"/>
  <c r="N214" i="2"/>
  <c r="L218" i="2"/>
  <c r="L226" i="2"/>
  <c r="G227" i="2"/>
  <c r="N227" i="2" s="1"/>
  <c r="G228" i="2"/>
  <c r="Q8" i="2" s="1"/>
  <c r="R8" i="2" s="1"/>
  <c r="T8" i="2" s="1"/>
  <c r="V8" i="2" s="1"/>
  <c r="N230" i="2"/>
  <c r="E240" i="2"/>
  <c r="G240" i="2"/>
  <c r="Q20" i="2" s="1"/>
  <c r="R20" i="2" s="1"/>
  <c r="T20" i="2" s="1"/>
  <c r="N99" i="2"/>
  <c r="L104" i="2"/>
  <c r="L112" i="2"/>
  <c r="G115" i="2"/>
  <c r="L115" i="2" s="1"/>
  <c r="N127" i="2"/>
  <c r="L140" i="2"/>
  <c r="L144" i="2"/>
  <c r="G147" i="2"/>
  <c r="L147" i="2" s="1"/>
  <c r="N159" i="2"/>
  <c r="L172" i="2"/>
  <c r="L176" i="2"/>
  <c r="G179" i="2"/>
  <c r="L179" i="2" s="1"/>
  <c r="N191" i="2"/>
  <c r="L208" i="2"/>
  <c r="L211" i="2"/>
  <c r="N213" i="2"/>
  <c r="G219" i="2"/>
  <c r="L219" i="2" s="1"/>
  <c r="N231" i="2"/>
  <c r="G233" i="2"/>
  <c r="N233" i="2" s="1"/>
  <c r="G234" i="2"/>
  <c r="L234" i="2" s="1"/>
  <c r="G236" i="2"/>
  <c r="Q16" i="2" s="1"/>
  <c r="R16" i="2" s="1"/>
  <c r="T16" i="2" s="1"/>
  <c r="V16" i="2" s="1"/>
  <c r="N238" i="2"/>
  <c r="N216" i="2"/>
  <c r="N219" i="2"/>
  <c r="L221" i="2"/>
  <c r="L224" i="2"/>
  <c r="L227" i="2"/>
  <c r="N228" i="2"/>
  <c r="L241" i="2"/>
  <c r="N242" i="2"/>
  <c r="L217" i="2"/>
  <c r="N222" i="2"/>
  <c r="N224" i="2"/>
  <c r="L229" i="2"/>
  <c r="L232" i="2"/>
  <c r="L235" i="2"/>
  <c r="N236" i="2"/>
  <c r="N210" i="2"/>
  <c r="L215" i="2"/>
  <c r="N218" i="2"/>
  <c r="N226" i="2"/>
  <c r="L231" i="2"/>
  <c r="L239" i="2"/>
  <c r="V19" i="2" l="1"/>
  <c r="X19" i="2"/>
  <c r="V20" i="2"/>
  <c r="X20" i="2"/>
  <c r="V11" i="2"/>
  <c r="X11" i="2"/>
  <c r="V3" i="2"/>
  <c r="X3" i="2"/>
  <c r="G5" i="1"/>
  <c r="N147" i="2"/>
  <c r="L101" i="2"/>
  <c r="Q21" i="2"/>
  <c r="R21" i="2" s="1"/>
  <c r="T21" i="2" s="1"/>
  <c r="V21" i="2" s="1"/>
  <c r="L240" i="2"/>
  <c r="Q7" i="2"/>
  <c r="R7" i="2" s="1"/>
  <c r="T7" i="2" s="1"/>
  <c r="Q15" i="2"/>
  <c r="R15" i="2" s="1"/>
  <c r="T15" i="2" s="1"/>
  <c r="N107" i="2"/>
  <c r="N212" i="2"/>
  <c r="N115" i="2"/>
  <c r="L236" i="2"/>
  <c r="H5" i="1" s="1"/>
  <c r="N161" i="2"/>
  <c r="L161" i="2"/>
  <c r="Q9" i="2"/>
  <c r="R9" i="2" s="1"/>
  <c r="T9" i="2" s="1"/>
  <c r="V9" i="2" s="1"/>
  <c r="L109" i="2"/>
  <c r="L34" i="2"/>
  <c r="Q14" i="2"/>
  <c r="R14" i="2" s="1"/>
  <c r="T14" i="2" s="1"/>
  <c r="V14" i="2" s="1"/>
  <c r="N193" i="2"/>
  <c r="L193" i="2"/>
  <c r="N129" i="2"/>
  <c r="L129" i="2"/>
  <c r="L171" i="2"/>
  <c r="N171" i="2"/>
  <c r="X16" i="2"/>
  <c r="X8" i="2"/>
  <c r="N240" i="2"/>
  <c r="L99" i="2"/>
  <c r="Q12" i="2"/>
  <c r="R12" i="2" s="1"/>
  <c r="T12" i="2" s="1"/>
  <c r="V12" i="2" s="1"/>
  <c r="L223" i="2"/>
  <c r="N234" i="2"/>
  <c r="N101" i="2"/>
  <c r="N179" i="2"/>
  <c r="X12" i="2"/>
  <c r="X21" i="2"/>
  <c r="X18" i="2"/>
  <c r="X10" i="2"/>
  <c r="N223" i="2"/>
  <c r="C6" i="1" s="1"/>
  <c r="L153" i="2"/>
  <c r="N153" i="2"/>
  <c r="Q13" i="2"/>
  <c r="R13" i="2" s="1"/>
  <c r="T13" i="2" s="1"/>
  <c r="V13" i="2" s="1"/>
  <c r="L141" i="2"/>
  <c r="C7" i="1" s="1"/>
  <c r="N141" i="2"/>
  <c r="L233" i="2"/>
  <c r="H4" i="1"/>
  <c r="L228" i="2"/>
  <c r="H3" i="1" l="1"/>
  <c r="X9" i="2"/>
  <c r="G4" i="1"/>
  <c r="I4" i="1" s="1"/>
  <c r="V7" i="2"/>
  <c r="C4" i="1" s="1"/>
  <c r="X7" i="2"/>
  <c r="C3" i="1" s="1"/>
  <c r="X13" i="2"/>
  <c r="X14" i="2"/>
  <c r="V15" i="2"/>
  <c r="G3" i="1" s="1"/>
  <c r="X15" i="2"/>
  <c r="I5" i="1"/>
  <c r="I3" i="1" l="1"/>
  <c r="C8" i="1"/>
</calcChain>
</file>

<file path=xl/sharedStrings.xml><?xml version="1.0" encoding="utf-8"?>
<sst xmlns="http://schemas.openxmlformats.org/spreadsheetml/2006/main" count="393" uniqueCount="88">
  <si>
    <t>S.No.</t>
  </si>
  <si>
    <t>Variable</t>
  </si>
  <si>
    <t>PARAMETERS</t>
  </si>
  <si>
    <t>Item</t>
  </si>
  <si>
    <t>Cost (USD 2019)</t>
  </si>
  <si>
    <t>Average Annual Cost by City Type</t>
  </si>
  <si>
    <t>Value</t>
  </si>
  <si>
    <t>Year</t>
  </si>
  <si>
    <t>Source</t>
  </si>
  <si>
    <t>Population Census</t>
  </si>
  <si>
    <t>Waste Census</t>
  </si>
  <si>
    <t>Infrastructure</t>
  </si>
  <si>
    <t>Average GDP growth rate for the past 10 years (%)</t>
  </si>
  <si>
    <t>WDI</t>
  </si>
  <si>
    <t>City</t>
  </si>
  <si>
    <t>Population</t>
  </si>
  <si>
    <t>Total municipal waste generated per capita (kg/day/person)</t>
  </si>
  <si>
    <t>GDP per capita, PPP (constant 2011 international $)</t>
  </si>
  <si>
    <t>City Size</t>
  </si>
  <si>
    <t>Sucre</t>
  </si>
  <si>
    <t>Sample Size</t>
  </si>
  <si>
    <t>Operation</t>
  </si>
  <si>
    <t>Total</t>
  </si>
  <si>
    <t>No</t>
  </si>
  <si>
    <t>Sanitary Landfill Construction</t>
  </si>
  <si>
    <t>(Projected) Waste Generated per capita (kg/yr)</t>
  </si>
  <si>
    <t>Average population growth rate for the past 10 years</t>
  </si>
  <si>
    <t>Total Waste Generated per Year (Tons)</t>
  </si>
  <si>
    <t>GDP per capita (projected, constant 2011 international $)</t>
  </si>
  <si>
    <t>Proxy waste generation per capita</t>
  </si>
  <si>
    <t>La Paz</t>
  </si>
  <si>
    <t>Disposal cost per ton (2019 USD)</t>
  </si>
  <si>
    <t>Small</t>
  </si>
  <si>
    <t>max amount of waste dumped on each hectare of land (ton)</t>
  </si>
  <si>
    <t>Disposal cost (2019 USD)</t>
  </si>
  <si>
    <t>Waste Atlas</t>
  </si>
  <si>
    <t>El Alto</t>
  </si>
  <si>
    <t>Collection and Transportation cost per ton (2019 USD)</t>
  </si>
  <si>
    <t>Collection cost (2019 USD)</t>
  </si>
  <si>
    <t>estimated cost of per acre landfill construction in US (high end, EPA 2005)</t>
  </si>
  <si>
    <t>EPA 2005</t>
  </si>
  <si>
    <t>Viacha</t>
  </si>
  <si>
    <t>Price level ratio of PPP conversion factor (GDP) to market exchange rate in 2005</t>
  </si>
  <si>
    <t>Total waste generated by 2030</t>
  </si>
  <si>
    <t>Total hectares of sanitary landfilled needed by 2030</t>
  </si>
  <si>
    <t>Cochabamba</t>
  </si>
  <si>
    <t>Existing hectares of sanitary landfill</t>
  </si>
  <si>
    <t>Additional hectares of sanitary landfill needed</t>
  </si>
  <si>
    <t>Price land per hectare</t>
  </si>
  <si>
    <t>estimated cost of per acre landfill construction in Bolivia (adjusted for PPP, US$)</t>
  </si>
  <si>
    <t>Cost of land purchase per hectare</t>
  </si>
  <si>
    <t>Price of constructing one hectare of sanitary landfill</t>
  </si>
  <si>
    <t>Cost of additional sanitary landfill construction</t>
  </si>
  <si>
    <t>Quillacollo</t>
  </si>
  <si>
    <t>estimated cost of per acre landfill construction in Bolivia in 2019</t>
  </si>
  <si>
    <t>Tiquipaya</t>
  </si>
  <si>
    <t>Land Purchase</t>
  </si>
  <si>
    <t>Bolivia CPI in 2005 (2010=100)</t>
  </si>
  <si>
    <t>Colcapirhua</t>
  </si>
  <si>
    <t>Bolivia CPI in 2012 (2010=100)</t>
  </si>
  <si>
    <t>Medium</t>
  </si>
  <si>
    <t>Sacaba</t>
  </si>
  <si>
    <t>Bolivia CPI in 2010 (2010=100)</t>
  </si>
  <si>
    <t>Oruro</t>
  </si>
  <si>
    <t>Bolivia CPI in 2017 (2010=100)</t>
  </si>
  <si>
    <t>Potosí</t>
  </si>
  <si>
    <t>Average inflation for the past 10 years (%)</t>
  </si>
  <si>
    <t>Tarija</t>
  </si>
  <si>
    <t>Waste collection (US$/Ton)</t>
  </si>
  <si>
    <t>IDB Solid Waste Management in Latin America and the Caribbean 2010 report</t>
  </si>
  <si>
    <t>Yacuiba</t>
  </si>
  <si>
    <t>Waste Final Disposal (US$/Ton)</t>
  </si>
  <si>
    <t>Santa Cruz de la Sierra</t>
  </si>
  <si>
    <t>Large</t>
  </si>
  <si>
    <t>La Guardia</t>
  </si>
  <si>
    <t>Warnes</t>
  </si>
  <si>
    <t>GDP per capita in 2010, PPP (constant 2011 international $)</t>
  </si>
  <si>
    <t>Montero</t>
  </si>
  <si>
    <t>proxy waste generation in base year (2010)</t>
  </si>
  <si>
    <t>Collection and Transportation</t>
  </si>
  <si>
    <t>Operational cost of sanitary landfill</t>
  </si>
  <si>
    <t>calculated based on model from What A Waste 2.0</t>
  </si>
  <si>
    <t>Trinidad</t>
  </si>
  <si>
    <t>TOTAL</t>
  </si>
  <si>
    <t>Riberalta</t>
  </si>
  <si>
    <t>Cobija</t>
  </si>
  <si>
    <t>*Source: Elaborated using NSO - Population Census 2012</t>
  </si>
  <si>
    <t>*Source: "Diagnóstico de la Gestión de Residuos Sólidos en Bolivia"; http://www.anesapa.org/wp-content/uploads/2014/07/Diagnostico-de-la-Gestion-de-Residuos-Solidos-en-Bolivia-2011.pdf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</si>
</sst>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6" formatCode="_(* #,##0_);_(* \(#,##0\);_(* &quot;-&quot;??_);_(@_)"/>
  </numFmts>
  <fonts count="15" x14ac:knownFonts="1">
    <font>
      <sz val="12"/>
      <color theme="1"/>
      <name val="Arial"/>
    </font>
    <font>
      <sz val="12"/>
      <color theme="1"/>
      <name val="Calibri"/>
      <family val="2"/>
    </font>
    <font>
      <b/>
      <sz val="11"/>
      <color theme="0"/>
      <name val="Calibri"/>
      <family val="2"/>
    </font>
    <font>
      <sz val="12"/>
      <color theme="0"/>
      <name val="Calibri"/>
      <family val="2"/>
    </font>
    <font>
      <b/>
      <sz val="12"/>
      <color theme="1"/>
      <name val="Calibri"/>
      <family val="2"/>
    </font>
    <font>
      <sz val="11"/>
      <color theme="1"/>
      <name val="Arial"/>
      <family val="2"/>
    </font>
    <font>
      <sz val="12"/>
      <name val="Arial"/>
      <family val="2"/>
    </font>
    <font>
      <sz val="10"/>
      <color theme="1"/>
      <name val="Arial"/>
      <family val="2"/>
    </font>
    <font>
      <sz val="9"/>
      <color theme="1"/>
      <name val="Tahoma"/>
      <family val="2"/>
    </font>
    <font>
      <sz val="12"/>
      <color theme="1"/>
      <name val="Calibri"/>
      <family val="2"/>
    </font>
    <font>
      <sz val="10"/>
      <color theme="4"/>
      <name val="Arial"/>
      <family val="2"/>
    </font>
    <font>
      <sz val="12"/>
      <color theme="4"/>
      <name val="Calibri"/>
      <family val="2"/>
    </font>
    <font>
      <sz val="12"/>
      <color rgb="FF000000"/>
      <name val="Arial"/>
      <family val="2"/>
    </font>
    <font>
      <sz val="12"/>
      <color rgb="FFFF0000"/>
      <name val="Calibri"/>
      <family val="2"/>
    </font>
    <font>
      <sz val="12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rgb="FFBFBFBF"/>
        <bgColor rgb="FFBFBFBF"/>
      </patternFill>
    </fill>
    <fill>
      <patternFill patternType="solid">
        <fgColor rgb="FFF2F2F2"/>
        <bgColor rgb="FFF2F2F2"/>
      </patternFill>
    </fill>
    <fill>
      <patternFill patternType="solid">
        <fgColor rgb="FF7F7F7F"/>
        <bgColor rgb="FF7F7F7F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double">
        <color rgb="FF000000"/>
      </bottom>
      <diagonal/>
    </border>
    <border>
      <left/>
      <right/>
      <top/>
      <bottom style="double">
        <color rgb="FF000000"/>
      </bottom>
      <diagonal/>
    </border>
    <border>
      <left/>
      <right/>
      <top/>
      <bottom style="double">
        <color rgb="FF000000"/>
      </bottom>
      <diagonal/>
    </border>
  </borders>
  <cellStyleXfs count="2">
    <xf numFmtId="0" fontId="0" fillId="0" borderId="0"/>
    <xf numFmtId="43" fontId="14" fillId="0" borderId="0" applyFont="0" applyFill="0" applyBorder="0" applyAlignment="0" applyProtection="0"/>
  </cellStyleXfs>
  <cellXfs count="46">
    <xf numFmtId="0" fontId="0" fillId="0" borderId="0" xfId="0" applyFont="1" applyAlignment="1"/>
    <xf numFmtId="0" fontId="1" fillId="0" borderId="0" xfId="0" applyFont="1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7" fillId="0" borderId="0" xfId="0" applyFont="1"/>
    <xf numFmtId="0" fontId="8" fillId="0" borderId="0" xfId="0" applyFont="1"/>
    <xf numFmtId="3" fontId="8" fillId="0" borderId="0" xfId="0" applyNumberFormat="1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 wrapText="1"/>
    </xf>
    <xf numFmtId="0" fontId="9" fillId="0" borderId="0" xfId="0" applyFont="1"/>
    <xf numFmtId="0" fontId="7" fillId="3" borderId="1" xfId="0" applyFont="1" applyFill="1" applyBorder="1" applyAlignment="1">
      <alignment vertical="center" wrapText="1"/>
    </xf>
    <xf numFmtId="4" fontId="8" fillId="0" borderId="0" xfId="0" applyNumberFormat="1" applyFont="1"/>
    <xf numFmtId="44" fontId="1" fillId="0" borderId="0" xfId="0" applyNumberFormat="1" applyFont="1"/>
    <xf numFmtId="0" fontId="7" fillId="4" borderId="1" xfId="0" applyFont="1" applyFill="1" applyBorder="1" applyAlignment="1">
      <alignment vertical="center" wrapText="1"/>
    </xf>
    <xf numFmtId="43" fontId="1" fillId="0" borderId="0" xfId="0" applyNumberFormat="1" applyFont="1"/>
    <xf numFmtId="0" fontId="10" fillId="4" borderId="1" xfId="0" applyFont="1" applyFill="1" applyBorder="1" applyAlignment="1">
      <alignment vertical="center" wrapText="1"/>
    </xf>
    <xf numFmtId="0" fontId="5" fillId="0" borderId="0" xfId="0" applyFont="1"/>
    <xf numFmtId="0" fontId="1" fillId="3" borderId="1" xfId="0" applyFont="1" applyFill="1" applyBorder="1" applyAlignment="1">
      <alignment vertical="center" wrapText="1"/>
    </xf>
    <xf numFmtId="0" fontId="11" fillId="3" borderId="1" xfId="0" applyFont="1" applyFill="1" applyBorder="1" applyAlignment="1">
      <alignment vertical="center" wrapText="1"/>
    </xf>
    <xf numFmtId="1" fontId="1" fillId="0" borderId="0" xfId="0" applyNumberFormat="1" applyFont="1"/>
    <xf numFmtId="43" fontId="7" fillId="3" borderId="1" xfId="0" applyNumberFormat="1" applyFont="1" applyFill="1" applyBorder="1"/>
    <xf numFmtId="44" fontId="1" fillId="0" borderId="5" xfId="0" applyNumberFormat="1" applyFont="1" applyBorder="1"/>
    <xf numFmtId="164" fontId="1" fillId="3" borderId="1" xfId="0" applyNumberFormat="1" applyFont="1" applyFill="1" applyBorder="1"/>
    <xf numFmtId="43" fontId="1" fillId="3" borderId="1" xfId="0" applyNumberFormat="1" applyFont="1" applyFill="1" applyBorder="1"/>
    <xf numFmtId="0" fontId="1" fillId="3" borderId="1" xfId="0" applyFont="1" applyFill="1" applyBorder="1"/>
    <xf numFmtId="44" fontId="1" fillId="4" borderId="1" xfId="0" applyNumberFormat="1" applyFont="1" applyFill="1" applyBorder="1"/>
    <xf numFmtId="44" fontId="11" fillId="4" borderId="1" xfId="0" applyNumberFormat="1" applyFont="1" applyFill="1" applyBorder="1"/>
    <xf numFmtId="0" fontId="8" fillId="3" borderId="1" xfId="0" applyFont="1" applyFill="1" applyBorder="1"/>
    <xf numFmtId="0" fontId="12" fillId="0" borderId="0" xfId="0" applyFont="1" applyAlignment="1"/>
    <xf numFmtId="44" fontId="1" fillId="5" borderId="8" xfId="0" applyNumberFormat="1" applyFont="1" applyFill="1" applyBorder="1" applyAlignment="1">
      <alignment vertical="center"/>
    </xf>
    <xf numFmtId="44" fontId="13" fillId="3" borderId="1" xfId="0" applyNumberFormat="1" applyFont="1" applyFill="1" applyBorder="1"/>
    <xf numFmtId="44" fontId="11" fillId="3" borderId="1" xfId="0" applyNumberFormat="1" applyFont="1" applyFill="1" applyBorder="1"/>
    <xf numFmtId="44" fontId="1" fillId="3" borderId="1" xfId="0" applyNumberFormat="1" applyFont="1" applyFill="1" applyBorder="1"/>
    <xf numFmtId="0" fontId="1" fillId="5" borderId="6" xfId="0" applyFont="1" applyFill="1" applyBorder="1" applyAlignment="1">
      <alignment horizontal="center" vertical="center"/>
    </xf>
    <xf numFmtId="0" fontId="6" fillId="0" borderId="7" xfId="0" applyFont="1" applyBorder="1"/>
    <xf numFmtId="0" fontId="1" fillId="3" borderId="2" xfId="0" applyFont="1" applyFill="1" applyBorder="1" applyAlignment="1">
      <alignment horizontal="center"/>
    </xf>
    <xf numFmtId="0" fontId="6" fillId="0" borderId="3" xfId="0" applyFont="1" applyBorder="1"/>
    <xf numFmtId="0" fontId="6" fillId="0" borderId="4" xfId="0" applyFont="1" applyBorder="1"/>
    <xf numFmtId="0" fontId="5" fillId="0" borderId="0" xfId="0" applyFont="1" applyAlignment="1">
      <alignment horizontal="center"/>
    </xf>
    <xf numFmtId="0" fontId="0" fillId="0" borderId="0" xfId="0" applyFont="1" applyAlignment="1"/>
    <xf numFmtId="0" fontId="3" fillId="2" borderId="2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166" fontId="7" fillId="3" borderId="1" xfId="1" applyNumberFormat="1" applyFont="1" applyFill="1" applyBorder="1" applyAlignment="1">
      <alignment vertical="center" wrapText="1"/>
    </xf>
    <xf numFmtId="166" fontId="7" fillId="3" borderId="1" xfId="1" applyNumberFormat="1" applyFont="1" applyFill="1" applyBorder="1"/>
    <xf numFmtId="166" fontId="0" fillId="0" borderId="0" xfId="1" applyNumberFormat="1" applyFont="1" applyAlignme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0"/>
  <sheetViews>
    <sheetView workbookViewId="0"/>
  </sheetViews>
  <sheetFormatPr defaultColWidth="11.23046875" defaultRowHeight="15" customHeight="1" x14ac:dyDescent="0.35"/>
  <cols>
    <col min="1" max="1" width="5" customWidth="1"/>
    <col min="2" max="2" width="44.3046875" customWidth="1"/>
    <col min="3" max="3" width="36.84375" customWidth="1"/>
    <col min="4" max="4" width="12.07421875" customWidth="1"/>
    <col min="5" max="6" width="11" customWidth="1"/>
    <col min="7" max="7" width="25.3046875" customWidth="1"/>
    <col min="8" max="8" width="26.69140625" customWidth="1"/>
    <col min="9" max="9" width="15" customWidth="1"/>
    <col min="10" max="26" width="11" customWidth="1"/>
  </cols>
  <sheetData>
    <row r="1" spans="1:9" ht="15.75" customHeight="1" x14ac:dyDescent="0.35">
      <c r="A1" s="2" t="s">
        <v>0</v>
      </c>
      <c r="B1" s="3" t="s">
        <v>3</v>
      </c>
      <c r="C1" s="3" t="s">
        <v>4</v>
      </c>
      <c r="E1" s="39" t="s">
        <v>5</v>
      </c>
      <c r="F1" s="40"/>
      <c r="G1" s="40"/>
      <c r="H1" s="40"/>
      <c r="I1" s="40"/>
    </row>
    <row r="2" spans="1:9" ht="15.75" customHeight="1" x14ac:dyDescent="0.35">
      <c r="A2" s="36" t="s">
        <v>11</v>
      </c>
      <c r="B2" s="37"/>
      <c r="C2" s="38"/>
      <c r="E2" s="3" t="s">
        <v>18</v>
      </c>
      <c r="F2" s="3" t="s">
        <v>20</v>
      </c>
      <c r="G2" s="3" t="s">
        <v>11</v>
      </c>
      <c r="H2" s="3" t="s">
        <v>21</v>
      </c>
      <c r="I2" s="3" t="s">
        <v>22</v>
      </c>
    </row>
    <row r="3" spans="1:9" ht="15.75" customHeight="1" x14ac:dyDescent="0.35">
      <c r="A3" s="8">
        <v>1</v>
      </c>
      <c r="B3" s="10" t="s">
        <v>24</v>
      </c>
      <c r="C3" s="13">
        <f>SUM('Cost Calculation'!X:X)</f>
        <v>117506409.71326327</v>
      </c>
      <c r="E3" s="17" t="s">
        <v>32</v>
      </c>
      <c r="F3" s="10">
        <f>COUNTIF('Cost Calculation'!$E$3:$E$22,E3)</f>
        <v>8</v>
      </c>
      <c r="G3" s="13">
        <f ca="1">(SUMIF('Cost Calculation'!$E$3:$E$242,E3,'Cost Calculation'!$V$3:$V$22)+SUMIF('Cost Calculation'!$E$3:$E$242,E3,'Cost Calculation'!$X$3:$X$22))/COUNTIF('Cost Calculation'!$E$3:$E$242,E3)</f>
        <v>99850.432361139814</v>
      </c>
      <c r="H3" s="13">
        <f ca="1">(SUMIF('Cost Calculation'!$E$3:$E$242,E3,'Cost Calculation'!$L$3:$L$242)+SUMIF('Cost Calculation'!$E$3:$E$242,E3,'Cost Calculation'!$N$3:$N$22))/COUNTIF('Cost Calculation'!$E$3:$E$242,E3)</f>
        <v>525992.57848617819</v>
      </c>
      <c r="I3" s="13">
        <f t="shared" ref="I3:I5" ca="1" si="0">SUM(G3:H3)</f>
        <v>625843.01084731799</v>
      </c>
    </row>
    <row r="4" spans="1:9" ht="15.75" customHeight="1" x14ac:dyDescent="0.35">
      <c r="A4" s="8">
        <v>2</v>
      </c>
      <c r="B4" s="10" t="s">
        <v>56</v>
      </c>
      <c r="C4" s="22">
        <f>SUM('Cost Calculation'!V:V)</f>
        <v>870268.60717998073</v>
      </c>
      <c r="E4" s="17" t="s">
        <v>60</v>
      </c>
      <c r="F4" s="10">
        <f>COUNTIF('Cost Calculation'!$E$3:$E$22,E4)</f>
        <v>11</v>
      </c>
      <c r="G4" s="13">
        <f ca="1">(SUMIF('Cost Calculation'!$E$3:$E$242,E4,'Cost Calculation'!$V$3:$V$22)+SUMIF('Cost Calculation'!$E$3:$E$242,'Summary Sheet - Solid Waste'!E4,'Cost Calculation'!$X$3:$X$22))/COUNTIF('Cost Calculation'!$E$3:$E$242,E4)</f>
        <v>578564.22671397752</v>
      </c>
      <c r="H4" s="13">
        <f ca="1">(SUMIF('Cost Calculation'!$E$3:$E$242,E4,'Cost Calculation'!$L$3:$L$242)+SUMIF('Cost Calculation'!$E$3:$E$242,E4,'Cost Calculation'!$N$3:$N$22))/COUNTIF('Cost Calculation'!$E$3:$E$242,E4)</f>
        <v>2910013.4867731864</v>
      </c>
      <c r="I4" s="13">
        <f t="shared" ca="1" si="0"/>
        <v>3488577.7134871641</v>
      </c>
    </row>
    <row r="5" spans="1:9" ht="15.75" customHeight="1" x14ac:dyDescent="0.35">
      <c r="A5" s="36" t="s">
        <v>21</v>
      </c>
      <c r="B5" s="37"/>
      <c r="C5" s="38"/>
      <c r="E5" s="17" t="s">
        <v>73</v>
      </c>
      <c r="F5" s="10">
        <f>COUNTIF('Cost Calculation'!$E$3:$E$22,E5)</f>
        <v>1</v>
      </c>
      <c r="G5" s="13">
        <f ca="1">(SUMIF('Cost Calculation'!$E$3:$E$242,E5,'Cost Calculation'!$V$3:$V$22)+SUMIF('Cost Calculation'!$E$3:$E$242,'Summary Sheet - Solid Waste'!E5,'Cost Calculation'!$X$3:$X$22))/COUNTIF('Cost Calculation'!$E$3:$E$242,E5)</f>
        <v>1818718.5945850157</v>
      </c>
      <c r="H5" s="13">
        <f ca="1">(SUMIF('Cost Calculation'!$E$3:$E$242,E5,'Cost Calculation'!$L$3:$L$242)+SUMIF('Cost Calculation'!$E$3:$E$242,E5,'Cost Calculation'!$N$3:$N$22))/COUNTIF('Cost Calculation'!$E$3:$E$242,E5)</f>
        <v>12719264.327311542</v>
      </c>
      <c r="I5" s="13">
        <f t="shared" ca="1" si="0"/>
        <v>14537982.921896558</v>
      </c>
    </row>
    <row r="6" spans="1:9" ht="15.75" customHeight="1" x14ac:dyDescent="0.35">
      <c r="A6" s="8">
        <v>1</v>
      </c>
      <c r="B6" s="1" t="s">
        <v>79</v>
      </c>
      <c r="C6" s="22">
        <f>SUM('Cost Calculation'!N:N)</f>
        <v>438748162.34429401</v>
      </c>
    </row>
    <row r="7" spans="1:9" ht="15.75" customHeight="1" x14ac:dyDescent="0.35">
      <c r="A7" s="8">
        <v>2</v>
      </c>
      <c r="B7" s="1" t="s">
        <v>80</v>
      </c>
      <c r="C7" s="22">
        <f>SUM('Cost Calculation'!L:L)</f>
        <v>226700916.88909486</v>
      </c>
    </row>
    <row r="8" spans="1:9" ht="15.75" customHeight="1" x14ac:dyDescent="0.35">
      <c r="A8" s="34" t="s">
        <v>83</v>
      </c>
      <c r="B8" s="35"/>
      <c r="C8" s="30">
        <f>SUM(C3:C4,C6:C7)</f>
        <v>783825757.55383205</v>
      </c>
    </row>
    <row r="9" spans="1:9" ht="15.75" customHeight="1" x14ac:dyDescent="0.35"/>
    <row r="10" spans="1:9" ht="15.75" customHeight="1" x14ac:dyDescent="0.35"/>
    <row r="11" spans="1:9" ht="15.75" customHeight="1" x14ac:dyDescent="0.35"/>
    <row r="12" spans="1:9" ht="15.75" customHeight="1" x14ac:dyDescent="0.35"/>
    <row r="13" spans="1:9" ht="15.75" customHeight="1" x14ac:dyDescent="0.35"/>
    <row r="14" spans="1:9" ht="15.75" customHeight="1" x14ac:dyDescent="0.35"/>
    <row r="15" spans="1:9" ht="15.75" customHeight="1" x14ac:dyDescent="0.35"/>
    <row r="16" spans="1:9" ht="15.75" customHeight="1" x14ac:dyDescent="0.35"/>
    <row r="17" ht="15.75" customHeight="1" x14ac:dyDescent="0.35"/>
    <row r="18" ht="15.75" customHeight="1" x14ac:dyDescent="0.35"/>
    <row r="19" ht="15.75" customHeight="1" x14ac:dyDescent="0.35"/>
    <row r="20" ht="15.75" customHeight="1" x14ac:dyDescent="0.35"/>
    <row r="21" ht="15.75" customHeight="1" x14ac:dyDescent="0.35"/>
    <row r="22" ht="15.75" customHeight="1" x14ac:dyDescent="0.35"/>
    <row r="23" ht="15.75" customHeight="1" x14ac:dyDescent="0.35"/>
    <row r="24" ht="15.75" customHeight="1" x14ac:dyDescent="0.35"/>
    <row r="25" ht="15.75" customHeight="1" x14ac:dyDescent="0.35"/>
    <row r="26" ht="15.75" customHeight="1" x14ac:dyDescent="0.35"/>
    <row r="27" ht="15.75" customHeight="1" x14ac:dyDescent="0.35"/>
    <row r="28" ht="15.75" customHeight="1" x14ac:dyDescent="0.35"/>
    <row r="29" ht="15.75" customHeight="1" x14ac:dyDescent="0.35"/>
    <row r="30" ht="15.75" customHeight="1" x14ac:dyDescent="0.35"/>
    <row r="31" ht="15.75" customHeight="1" x14ac:dyDescent="0.35"/>
    <row r="32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mergeCells count="4">
    <mergeCell ref="A8:B8"/>
    <mergeCell ref="A2:C2"/>
    <mergeCell ref="A5:C5"/>
    <mergeCell ref="E1:I1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tabSelected="1" workbookViewId="0">
      <selection activeCell="D4" sqref="D4"/>
    </sheetView>
  </sheetViews>
  <sheetFormatPr defaultColWidth="11.23046875" defaultRowHeight="15" customHeight="1" x14ac:dyDescent="0.35"/>
  <cols>
    <col min="1" max="1" width="4.4609375" customWidth="1"/>
    <col min="2" max="3" width="11" customWidth="1"/>
    <col min="4" max="4" width="14.69140625" style="45" customWidth="1"/>
    <col min="5" max="5" width="14.69140625" customWidth="1"/>
    <col min="6" max="6" width="17.4609375" customWidth="1"/>
    <col min="7" max="7" width="14" customWidth="1"/>
    <col min="8" max="8" width="27.69140625" customWidth="1"/>
    <col min="9" max="9" width="30.4609375" customWidth="1"/>
    <col min="10" max="10" width="3.4609375" customWidth="1"/>
    <col min="11" max="11" width="11" customWidth="1"/>
    <col min="12" max="12" width="26.07421875" customWidth="1"/>
    <col min="13" max="13" width="17" customWidth="1"/>
    <col min="14" max="14" width="15" customWidth="1"/>
    <col min="15" max="15" width="3.4609375" customWidth="1"/>
    <col min="16" max="16" width="19" customWidth="1"/>
    <col min="17" max="17" width="11" customWidth="1"/>
    <col min="18" max="18" width="22" customWidth="1"/>
    <col min="19" max="19" width="14.4609375" customWidth="1"/>
    <col min="20" max="20" width="19.69140625" customWidth="1"/>
    <col min="21" max="21" width="15.69140625" customWidth="1"/>
    <col min="22" max="22" width="15" customWidth="1"/>
    <col min="23" max="23" width="14" customWidth="1"/>
    <col min="24" max="24" width="15" customWidth="1"/>
    <col min="25" max="26" width="11" customWidth="1"/>
  </cols>
  <sheetData>
    <row r="1" spans="1:26" ht="15.75" customHeight="1" x14ac:dyDescent="0.35">
      <c r="B1" s="1"/>
      <c r="C1" s="1"/>
      <c r="D1" s="41" t="s">
        <v>2</v>
      </c>
      <c r="E1" s="37"/>
      <c r="F1" s="37"/>
      <c r="G1" s="37"/>
      <c r="H1" s="37"/>
      <c r="I1" s="38"/>
      <c r="J1" s="1"/>
      <c r="K1" s="41" t="s">
        <v>21</v>
      </c>
      <c r="L1" s="37"/>
      <c r="M1" s="37"/>
      <c r="N1" s="38"/>
      <c r="P1" s="41" t="s">
        <v>11</v>
      </c>
      <c r="Q1" s="37"/>
      <c r="R1" s="37"/>
      <c r="S1" s="37"/>
      <c r="T1" s="37"/>
      <c r="U1" s="37"/>
      <c r="V1" s="37"/>
      <c r="W1" s="37"/>
      <c r="X1" s="38"/>
    </row>
    <row r="2" spans="1:26" ht="70.5" customHeight="1" x14ac:dyDescent="0.35">
      <c r="A2" s="9" t="s">
        <v>23</v>
      </c>
      <c r="B2" s="9" t="s">
        <v>7</v>
      </c>
      <c r="C2" s="9" t="s">
        <v>14</v>
      </c>
      <c r="D2" s="43" t="s">
        <v>15</v>
      </c>
      <c r="E2" s="11" t="s">
        <v>18</v>
      </c>
      <c r="F2" s="11" t="s">
        <v>25</v>
      </c>
      <c r="G2" s="11" t="s">
        <v>27</v>
      </c>
      <c r="H2" s="11" t="s">
        <v>28</v>
      </c>
      <c r="I2" s="11" t="s">
        <v>29</v>
      </c>
      <c r="J2" s="9"/>
      <c r="K2" s="14" t="s">
        <v>31</v>
      </c>
      <c r="L2" s="16" t="s">
        <v>34</v>
      </c>
      <c r="M2" s="14" t="s">
        <v>37</v>
      </c>
      <c r="N2" s="16" t="s">
        <v>38</v>
      </c>
      <c r="O2" s="9"/>
      <c r="P2" s="18" t="s">
        <v>14</v>
      </c>
      <c r="Q2" s="18" t="s">
        <v>43</v>
      </c>
      <c r="R2" s="11" t="s">
        <v>44</v>
      </c>
      <c r="S2" s="18" t="s">
        <v>46</v>
      </c>
      <c r="T2" s="18" t="s">
        <v>47</v>
      </c>
      <c r="U2" s="18" t="s">
        <v>48</v>
      </c>
      <c r="V2" s="19" t="s">
        <v>50</v>
      </c>
      <c r="W2" s="18" t="s">
        <v>51</v>
      </c>
      <c r="X2" s="19" t="s">
        <v>52</v>
      </c>
      <c r="Y2" s="9"/>
      <c r="Z2" s="9"/>
    </row>
    <row r="3" spans="1:26" ht="15.75" customHeight="1" x14ac:dyDescent="0.35">
      <c r="A3" s="10">
        <v>1</v>
      </c>
      <c r="B3" s="10">
        <v>2019</v>
      </c>
      <c r="C3" s="6" t="s">
        <v>19</v>
      </c>
      <c r="D3" s="44">
        <f>VLOOKUP(C3,Variables!$G$3:$H$22,2,FALSE)*POWER(SUM(1,Variables!$B$4),'Cost Calculation'!B3-Variables!$F$3)</f>
        <v>265028.74551111902</v>
      </c>
      <c r="E3" s="21" t="str">
        <f t="shared" ref="E3:E242" si="0">IF(D3&lt;100000,"Small",IF(D3&lt;1000000,"Medium","Large"))</f>
        <v>Medium</v>
      </c>
      <c r="F3" s="23">
        <f>VLOOKUP(C3,Variables!$K$3:$L$22,2,FALSE)*(I3/Variables!$B$20)*365</f>
        <v>189.38701711158538</v>
      </c>
      <c r="G3" s="24">
        <f t="shared" ref="G3:G242" si="1">F3*D3/1000</f>
        <v>50193.003561176309</v>
      </c>
      <c r="H3" s="25">
        <f>Variables!$B$3*POWER(SUM(1,Variables!$B$2/100),'Cost Calculation'!B3-Variables!$C$3)</f>
        <v>7332.1515286784361</v>
      </c>
      <c r="I3" s="25">
        <f t="shared" ref="I3:I242" si="2">1647.41-417.73*LN(H3)+29.43*(LN(H3))^2</f>
        <v>260.76587623106116</v>
      </c>
      <c r="K3" s="26">
        <f>Variables!$B$18</f>
        <v>12.536338246924021</v>
      </c>
      <c r="L3" s="27">
        <f t="shared" ref="L3:L242" si="3">K3*G3</f>
        <v>629236.47027196817</v>
      </c>
      <c r="M3" s="26">
        <f>Variables!$B$17</f>
        <v>24.26234284290619</v>
      </c>
      <c r="N3" s="27">
        <f t="shared" ref="N3:N242" si="4">M3*G3</f>
        <v>1217799.860716471</v>
      </c>
      <c r="P3" s="28" t="s">
        <v>19</v>
      </c>
      <c r="Q3" s="25">
        <f t="shared" ref="Q3:Q22" si="5">SUMIF($C$3:$C$242,P3,$G$3:$G$242)</f>
        <v>705285.06205302174</v>
      </c>
      <c r="R3" s="24">
        <f>Q3/Variables!$B$5</f>
        <v>4.4080316378313862</v>
      </c>
      <c r="S3" s="25">
        <v>0</v>
      </c>
      <c r="T3" s="24">
        <f t="shared" ref="T3:T22" si="6">R3-S3</f>
        <v>4.4080316378313862</v>
      </c>
      <c r="U3" s="31">
        <v>7700</v>
      </c>
      <c r="V3" s="32">
        <f t="shared" ref="V3:V22" si="7">T3*U3</f>
        <v>33941.843611301672</v>
      </c>
      <c r="W3" s="33">
        <f>Variables!$B$9*2.47</f>
        <v>1039678.264075318</v>
      </c>
      <c r="X3" s="32">
        <f t="shared" ref="X3:X22" si="8">W3*T3</f>
        <v>4582934.6812096164</v>
      </c>
    </row>
    <row r="4" spans="1:26" ht="15.75" customHeight="1" x14ac:dyDescent="0.35">
      <c r="A4" s="10">
        <v>2</v>
      </c>
      <c r="B4" s="10">
        <v>2019</v>
      </c>
      <c r="C4" s="6" t="s">
        <v>30</v>
      </c>
      <c r="D4" s="44">
        <f>VLOOKUP(C4,Variables!$G$3:$H$22,2,FALSE)*POWER(SUM(1,Variables!$B$4),'Cost Calculation'!B4-Variables!$F$3)</f>
        <v>842200.26293095062</v>
      </c>
      <c r="E4" s="21" t="str">
        <f t="shared" si="0"/>
        <v>Medium</v>
      </c>
      <c r="F4" s="23">
        <f>VLOOKUP(C4,Variables!$K$3:$L$22,2,FALSE)*(I4/Variables!$B$20)*365</f>
        <v>238.79232592330331</v>
      </c>
      <c r="G4" s="24">
        <f t="shared" si="1"/>
        <v>201110.95967849932</v>
      </c>
      <c r="H4" s="25">
        <f>Variables!$B$3*POWER(SUM(1,Variables!$B$2/100),'Cost Calculation'!B4-Variables!$C$3)</f>
        <v>7332.1515286784361</v>
      </c>
      <c r="I4" s="25">
        <f t="shared" si="2"/>
        <v>260.76587623106116</v>
      </c>
      <c r="K4" s="26">
        <f>Variables!$B$18</f>
        <v>12.536338246924021</v>
      </c>
      <c r="L4" s="27">
        <f t="shared" si="3"/>
        <v>2521195.0156931658</v>
      </c>
      <c r="M4" s="26">
        <f>Variables!$B$17</f>
        <v>24.26234284290619</v>
      </c>
      <c r="N4" s="27">
        <f t="shared" si="4"/>
        <v>4879423.0531856334</v>
      </c>
      <c r="P4" s="28" t="s">
        <v>30</v>
      </c>
      <c r="Q4" s="25">
        <f t="shared" si="5"/>
        <v>2825902.9269590294</v>
      </c>
      <c r="R4" s="24">
        <f>Q4/Variables!$B$5</f>
        <v>17.661893293493932</v>
      </c>
      <c r="S4" s="25">
        <v>0</v>
      </c>
      <c r="T4" s="24">
        <f t="shared" si="6"/>
        <v>17.661893293493932</v>
      </c>
      <c r="U4" s="31">
        <v>7700</v>
      </c>
      <c r="V4" s="32">
        <f t="shared" si="7"/>
        <v>135996.57835990327</v>
      </c>
      <c r="W4" s="33">
        <f>Variables!$B$9*2.47</f>
        <v>1039678.264075318</v>
      </c>
      <c r="X4" s="32">
        <f t="shared" si="8"/>
        <v>18362686.559663273</v>
      </c>
    </row>
    <row r="5" spans="1:26" ht="15.75" customHeight="1" x14ac:dyDescent="0.35">
      <c r="A5" s="10">
        <v>3</v>
      </c>
      <c r="B5" s="10">
        <v>2019</v>
      </c>
      <c r="C5" s="6" t="s">
        <v>36</v>
      </c>
      <c r="D5" s="44">
        <f>VLOOKUP(C5,Variables!$G$3:$H$22,2,FALSE)*POWER(SUM(1,Variables!$B$4),'Cost Calculation'!B5-Variables!$F$3)</f>
        <v>939905.45983825868</v>
      </c>
      <c r="E5" s="21" t="str">
        <f t="shared" si="0"/>
        <v>Medium</v>
      </c>
      <c r="F5" s="23">
        <f>VLOOKUP(C5,Variables!$K$3:$L$22,2,FALSE)*(I5/Variables!$B$20)*365</f>
        <v>156.4501445704401</v>
      </c>
      <c r="G5" s="24">
        <f t="shared" si="1"/>
        <v>147048.34507424154</v>
      </c>
      <c r="H5" s="25">
        <f>Variables!$B$3*POWER(SUM(1,Variables!$B$2/100),'Cost Calculation'!B5-Variables!$C$3)</f>
        <v>7332.1515286784361</v>
      </c>
      <c r="I5" s="25">
        <f t="shared" si="2"/>
        <v>260.76587623106116</v>
      </c>
      <c r="K5" s="26">
        <f>Variables!$B$18</f>
        <v>12.536338246924021</v>
      </c>
      <c r="L5" s="27">
        <f t="shared" si="3"/>
        <v>1843447.7925010959</v>
      </c>
      <c r="M5" s="26">
        <f>Variables!$B$17</f>
        <v>24.26234284290619</v>
      </c>
      <c r="N5" s="27">
        <f t="shared" si="4"/>
        <v>3567737.3626732239</v>
      </c>
      <c r="P5" s="28" t="s">
        <v>36</v>
      </c>
      <c r="Q5" s="25">
        <f t="shared" si="5"/>
        <v>2066244.1739330348</v>
      </c>
      <c r="R5" s="24">
        <f>Q5/Variables!$B$5</f>
        <v>12.914026087081467</v>
      </c>
      <c r="S5" s="25">
        <v>0</v>
      </c>
      <c r="T5" s="24">
        <f t="shared" si="6"/>
        <v>12.914026087081467</v>
      </c>
      <c r="U5" s="31">
        <v>7700</v>
      </c>
      <c r="V5" s="32">
        <f t="shared" si="7"/>
        <v>99438.000870527292</v>
      </c>
      <c r="W5" s="33">
        <f>Variables!$B$9*2.47</f>
        <v>1039678.264075318</v>
      </c>
      <c r="X5" s="32">
        <f t="shared" si="8"/>
        <v>13426432.224440232</v>
      </c>
    </row>
    <row r="6" spans="1:26" ht="15.75" customHeight="1" x14ac:dyDescent="0.35">
      <c r="A6" s="10">
        <v>4</v>
      </c>
      <c r="B6" s="10">
        <v>2019</v>
      </c>
      <c r="C6" s="6" t="s">
        <v>41</v>
      </c>
      <c r="D6" s="44">
        <f>VLOOKUP(C6,Variables!$G$3:$H$22,2,FALSE)*POWER(SUM(1,Variables!$B$4),'Cost Calculation'!B6-Variables!$F$3)</f>
        <v>69896.92276964114</v>
      </c>
      <c r="E6" s="21" t="str">
        <f t="shared" si="0"/>
        <v>Small</v>
      </c>
      <c r="F6" s="23">
        <f>VLOOKUP(C6,Variables!$K$3:$L$22,2,FALSE)*(I6/Variables!$B$20)*365</f>
        <v>102.92772669107902</v>
      </c>
      <c r="G6" s="24">
        <f t="shared" si="1"/>
        <v>7194.3313633810812</v>
      </c>
      <c r="H6" s="25">
        <f>Variables!$B$3*POWER(SUM(1,Variables!$B$2/100),'Cost Calculation'!B6-Variables!$C$3)</f>
        <v>7332.1515286784361</v>
      </c>
      <c r="I6" s="25">
        <f t="shared" si="2"/>
        <v>260.76587623106116</v>
      </c>
      <c r="K6" s="26">
        <f>Variables!$B$18</f>
        <v>12.536338246924021</v>
      </c>
      <c r="L6" s="27">
        <f t="shared" si="3"/>
        <v>90190.571431799282</v>
      </c>
      <c r="M6" s="26">
        <f>Variables!$B$17</f>
        <v>24.26234284290619</v>
      </c>
      <c r="N6" s="27">
        <f t="shared" si="4"/>
        <v>174551.3340638245</v>
      </c>
      <c r="P6" s="28" t="s">
        <v>41</v>
      </c>
      <c r="Q6" s="25">
        <f t="shared" si="5"/>
        <v>101090.87087940176</v>
      </c>
      <c r="R6" s="24">
        <f>Q6/Variables!$B$5</f>
        <v>0.63181794299626104</v>
      </c>
      <c r="S6" s="25">
        <v>0</v>
      </c>
      <c r="T6" s="24">
        <f t="shared" si="6"/>
        <v>0.63181794299626104</v>
      </c>
      <c r="U6" s="31">
        <v>7700</v>
      </c>
      <c r="V6" s="32">
        <f t="shared" si="7"/>
        <v>4864.9981610712102</v>
      </c>
      <c r="W6" s="33">
        <f>Variables!$B$9*2.47</f>
        <v>1039678.264075318</v>
      </c>
      <c r="X6" s="32">
        <f t="shared" si="8"/>
        <v>656887.38218599092</v>
      </c>
    </row>
    <row r="7" spans="1:26" ht="15.75" customHeight="1" x14ac:dyDescent="0.35">
      <c r="A7" s="10">
        <v>5</v>
      </c>
      <c r="B7" s="10">
        <v>2019</v>
      </c>
      <c r="C7" s="6" t="s">
        <v>45</v>
      </c>
      <c r="D7" s="44">
        <f>VLOOKUP(C7,Variables!$G$3:$H$22,2,FALSE)*POWER(SUM(1,Variables!$B$4),'Cost Calculation'!B7-Variables!$F$3)</f>
        <v>701436.41293779213</v>
      </c>
      <c r="E7" s="21" t="str">
        <f t="shared" si="0"/>
        <v>Medium</v>
      </c>
      <c r="F7" s="23">
        <f>VLOOKUP(C7,Variables!$K$3:$L$22,2,FALSE)*(I7/Variables!$B$20)*365</f>
        <v>247.02654405858962</v>
      </c>
      <c r="G7" s="24">
        <f t="shared" si="1"/>
        <v>173273.41296487657</v>
      </c>
      <c r="H7" s="25">
        <f>Variables!$B$3*POWER(SUM(1,Variables!$B$2/100),'Cost Calculation'!B7-Variables!$C$3)</f>
        <v>7332.1515286784361</v>
      </c>
      <c r="I7" s="25">
        <f t="shared" si="2"/>
        <v>260.76587623106116</v>
      </c>
      <c r="K7" s="26">
        <f>Variables!$B$18</f>
        <v>12.536338246924021</v>
      </c>
      <c r="L7" s="27">
        <f t="shared" si="3"/>
        <v>2172214.1141266427</v>
      </c>
      <c r="M7" s="26">
        <f>Variables!$B$17</f>
        <v>24.26234284290619</v>
      </c>
      <c r="N7" s="27">
        <f t="shared" si="4"/>
        <v>4204018.9509143019</v>
      </c>
      <c r="P7" s="28" t="s">
        <v>45</v>
      </c>
      <c r="Q7" s="25">
        <f t="shared" si="5"/>
        <v>2434744.708316233</v>
      </c>
      <c r="R7" s="24">
        <f>Q7/Variables!$B$5</f>
        <v>15.217154426976457</v>
      </c>
      <c r="S7" s="25">
        <v>0</v>
      </c>
      <c r="T7" s="24">
        <f t="shared" si="6"/>
        <v>15.217154426976457</v>
      </c>
      <c r="U7" s="31">
        <v>7700</v>
      </c>
      <c r="V7" s="32">
        <f t="shared" si="7"/>
        <v>117172.08908771872</v>
      </c>
      <c r="W7" s="33">
        <f>Variables!$B$9*2.47</f>
        <v>1039678.264075318</v>
      </c>
      <c r="X7" s="32">
        <f t="shared" si="8"/>
        <v>15820944.698804922</v>
      </c>
    </row>
    <row r="8" spans="1:26" ht="15.75" customHeight="1" x14ac:dyDescent="0.35">
      <c r="A8" s="10">
        <v>6</v>
      </c>
      <c r="B8" s="10">
        <v>2019</v>
      </c>
      <c r="C8" s="6" t="s">
        <v>53</v>
      </c>
      <c r="D8" s="44">
        <f>VLOOKUP(C8,Variables!$G$3:$H$22,2,FALSE)*POWER(SUM(1,Variables!$B$4),'Cost Calculation'!B8-Variables!$F$3)</f>
        <v>130805.21158969078</v>
      </c>
      <c r="E8" s="21" t="str">
        <f t="shared" si="0"/>
        <v>Medium</v>
      </c>
      <c r="F8" s="23">
        <f>VLOOKUP(C8,Variables!$K$3:$L$22,2,FALSE)*(I8/Variables!$B$20)*365</f>
        <v>222.32388965273066</v>
      </c>
      <c r="G8" s="24">
        <f t="shared" si="1"/>
        <v>29081.123427468498</v>
      </c>
      <c r="H8" s="25">
        <f>Variables!$B$3*POWER(SUM(1,Variables!$B$2/100),'Cost Calculation'!B8-Variables!$C$3)</f>
        <v>7332.1515286784361</v>
      </c>
      <c r="I8" s="25">
        <f t="shared" si="2"/>
        <v>260.76587623106116</v>
      </c>
      <c r="K8" s="26">
        <f>Variables!$B$18</f>
        <v>12.536338246924021</v>
      </c>
      <c r="L8" s="27">
        <f t="shared" si="3"/>
        <v>364570.79988729151</v>
      </c>
      <c r="M8" s="26">
        <f>Variables!$B$17</f>
        <v>24.26234284290619</v>
      </c>
      <c r="N8" s="27">
        <f t="shared" si="4"/>
        <v>705576.18685411185</v>
      </c>
      <c r="P8" s="28" t="s">
        <v>53</v>
      </c>
      <c r="Q8" s="25">
        <f t="shared" si="5"/>
        <v>408632.28908218443</v>
      </c>
      <c r="R8" s="24">
        <f>Q8/Variables!$B$5</f>
        <v>2.5539518067636529</v>
      </c>
      <c r="S8" s="25">
        <v>0</v>
      </c>
      <c r="T8" s="24">
        <f t="shared" si="6"/>
        <v>2.5539518067636529</v>
      </c>
      <c r="U8" s="31">
        <v>7700</v>
      </c>
      <c r="V8" s="32">
        <f t="shared" si="7"/>
        <v>19665.428912080126</v>
      </c>
      <c r="W8" s="33">
        <f>Variables!$B$9*2.47</f>
        <v>1039678.264075318</v>
      </c>
      <c r="X8" s="32">
        <f t="shared" si="8"/>
        <v>2655288.1809880566</v>
      </c>
    </row>
    <row r="9" spans="1:26" ht="15.75" customHeight="1" x14ac:dyDescent="0.35">
      <c r="A9" s="10">
        <v>7</v>
      </c>
      <c r="B9" s="10">
        <v>2019</v>
      </c>
      <c r="C9" s="6" t="s">
        <v>55</v>
      </c>
      <c r="D9" s="44">
        <f>VLOOKUP(C9,Variables!$G$3:$H$22,2,FALSE)*POWER(SUM(1,Variables!$B$4),'Cost Calculation'!B9-Variables!$F$3)</f>
        <v>54907.357375989719</v>
      </c>
      <c r="E9" s="21" t="str">
        <f t="shared" si="0"/>
        <v>Small</v>
      </c>
      <c r="F9" s="23">
        <f>VLOOKUP(C9,Variables!$K$3:$L$22,2,FALSE)*(I9/Variables!$B$20)*365</f>
        <v>222.32388965273066</v>
      </c>
      <c r="G9" s="24">
        <f t="shared" si="1"/>
        <v>12207.217262382586</v>
      </c>
      <c r="H9" s="25">
        <f>Variables!$B$3*POWER(SUM(1,Variables!$B$2/100),'Cost Calculation'!B9-Variables!$C$3)</f>
        <v>7332.1515286784361</v>
      </c>
      <c r="I9" s="25">
        <f t="shared" si="2"/>
        <v>260.76587623106116</v>
      </c>
      <c r="K9" s="26">
        <f>Variables!$B$18</f>
        <v>12.536338246924021</v>
      </c>
      <c r="L9" s="27">
        <f t="shared" si="3"/>
        <v>153033.80465491797</v>
      </c>
      <c r="M9" s="26">
        <f>Variables!$B$17</f>
        <v>24.26234284290619</v>
      </c>
      <c r="N9" s="27">
        <f t="shared" si="4"/>
        <v>296175.69037776906</v>
      </c>
      <c r="P9" s="28" t="s">
        <v>55</v>
      </c>
      <c r="Q9" s="25">
        <f t="shared" si="5"/>
        <v>171529.24458686149</v>
      </c>
      <c r="R9" s="24">
        <f>Q9/Variables!$B$5</f>
        <v>1.0720577786678842</v>
      </c>
      <c r="S9" s="25">
        <v>0</v>
      </c>
      <c r="T9" s="24">
        <f t="shared" si="6"/>
        <v>1.0720577786678842</v>
      </c>
      <c r="U9" s="31">
        <v>7700</v>
      </c>
      <c r="V9" s="32">
        <f t="shared" si="7"/>
        <v>8254.8448957427081</v>
      </c>
      <c r="W9" s="33">
        <f>Variables!$B$9*2.47</f>
        <v>1039678.264075318</v>
      </c>
      <c r="X9" s="32">
        <f t="shared" si="8"/>
        <v>1114595.1703138673</v>
      </c>
    </row>
    <row r="10" spans="1:26" ht="15.75" customHeight="1" x14ac:dyDescent="0.35">
      <c r="A10" s="10">
        <v>8</v>
      </c>
      <c r="B10" s="10">
        <v>2019</v>
      </c>
      <c r="C10" s="6" t="s">
        <v>58</v>
      </c>
      <c r="D10" s="44">
        <f>VLOOKUP(C10,Variables!$G$3:$H$22,2,FALSE)*POWER(SUM(1,Variables!$B$4),'Cost Calculation'!B10-Variables!$F$3)</f>
        <v>57700.837021763495</v>
      </c>
      <c r="E10" s="21" t="str">
        <f t="shared" si="0"/>
        <v>Small</v>
      </c>
      <c r="F10" s="23">
        <f>VLOOKUP(C10,Variables!$K$3:$L$22,2,FALSE)*(I10/Variables!$B$20)*365</f>
        <v>189.38701711158538</v>
      </c>
      <c r="G10" s="24">
        <f t="shared" si="1"/>
        <v>10927.789408393523</v>
      </c>
      <c r="H10" s="25">
        <f>Variables!$B$3*POWER(SUM(1,Variables!$B$2/100),'Cost Calculation'!B10-Variables!$C$3)</f>
        <v>7332.1515286784361</v>
      </c>
      <c r="I10" s="25">
        <f t="shared" si="2"/>
        <v>260.76587623106116</v>
      </c>
      <c r="K10" s="26">
        <f>Variables!$B$18</f>
        <v>12.536338246924021</v>
      </c>
      <c r="L10" s="27">
        <f t="shared" si="3"/>
        <v>136994.46431477493</v>
      </c>
      <c r="M10" s="26">
        <f>Variables!$B$17</f>
        <v>24.26234284290619</v>
      </c>
      <c r="N10" s="27">
        <f t="shared" si="4"/>
        <v>265133.77314152266</v>
      </c>
      <c r="P10" s="28" t="s">
        <v>58</v>
      </c>
      <c r="Q10" s="25">
        <f t="shared" si="5"/>
        <v>153551.41322848856</v>
      </c>
      <c r="R10" s="24">
        <f>Q10/Variables!$B$5</f>
        <v>0.95969633267805343</v>
      </c>
      <c r="S10" s="25">
        <v>0</v>
      </c>
      <c r="T10" s="24">
        <f t="shared" si="6"/>
        <v>0.95969633267805343</v>
      </c>
      <c r="U10" s="31">
        <v>7700</v>
      </c>
      <c r="V10" s="32">
        <f t="shared" si="7"/>
        <v>7389.6617616210115</v>
      </c>
      <c r="W10" s="33">
        <f>Variables!$B$9*2.47</f>
        <v>1039678.264075318</v>
      </c>
      <c r="X10" s="32">
        <f t="shared" si="8"/>
        <v>997775.41719816742</v>
      </c>
    </row>
    <row r="11" spans="1:26" ht="15.75" customHeight="1" x14ac:dyDescent="0.35">
      <c r="A11" s="10">
        <v>9</v>
      </c>
      <c r="B11" s="10">
        <v>2019</v>
      </c>
      <c r="C11" s="6" t="s">
        <v>61</v>
      </c>
      <c r="D11" s="44">
        <f>VLOOKUP(C11,Variables!$G$3:$H$22,2,FALSE)*POWER(SUM(1,Variables!$B$4),'Cost Calculation'!B11-Variables!$F$3)</f>
        <v>166598.81987568605</v>
      </c>
      <c r="E11" s="21" t="str">
        <f t="shared" si="0"/>
        <v>Medium</v>
      </c>
      <c r="F11" s="23">
        <f>VLOOKUP(C11,Variables!$K$3:$L$22,2,FALSE)*(I11/Variables!$B$20)*365</f>
        <v>160.56725363808326</v>
      </c>
      <c r="G11" s="24">
        <f t="shared" si="1"/>
        <v>26750.31496678463</v>
      </c>
      <c r="H11" s="25">
        <f>Variables!$B$3*POWER(SUM(1,Variables!$B$2/100),'Cost Calculation'!B11-Variables!$C$3)</f>
        <v>7332.1515286784361</v>
      </c>
      <c r="I11" s="25">
        <f t="shared" si="2"/>
        <v>260.76587623106116</v>
      </c>
      <c r="K11" s="26">
        <f>Variables!$B$18</f>
        <v>12.536338246924021</v>
      </c>
      <c r="L11" s="27">
        <f t="shared" si="3"/>
        <v>335350.99663536623</v>
      </c>
      <c r="M11" s="26">
        <f>Variables!$B$17</f>
        <v>24.26234284290619</v>
      </c>
      <c r="N11" s="27">
        <f t="shared" si="4"/>
        <v>649025.31287985342</v>
      </c>
      <c r="P11" s="28" t="s">
        <v>61</v>
      </c>
      <c r="Q11" s="25">
        <f t="shared" si="5"/>
        <v>375881.02350343624</v>
      </c>
      <c r="R11" s="24">
        <f>Q11/Variables!$B$5</f>
        <v>2.3492563968964766</v>
      </c>
      <c r="S11" s="25">
        <v>0</v>
      </c>
      <c r="T11" s="24">
        <f t="shared" si="6"/>
        <v>2.3492563968964766</v>
      </c>
      <c r="U11" s="31">
        <v>7700</v>
      </c>
      <c r="V11" s="32">
        <f t="shared" si="7"/>
        <v>18089.274256102868</v>
      </c>
      <c r="W11" s="33">
        <f>Variables!$B$9*2.47</f>
        <v>1039678.264075318</v>
      </c>
      <c r="X11" s="32">
        <f t="shared" si="8"/>
        <v>2442470.8125931649</v>
      </c>
    </row>
    <row r="12" spans="1:26" ht="15.75" customHeight="1" x14ac:dyDescent="0.35">
      <c r="A12" s="10">
        <v>10</v>
      </c>
      <c r="B12" s="10">
        <v>2019</v>
      </c>
      <c r="C12" s="6" t="s">
        <v>63</v>
      </c>
      <c r="D12" s="44">
        <f>VLOOKUP(C12,Variables!$G$3:$H$22,2,FALSE)*POWER(SUM(1,Variables!$B$4),'Cost Calculation'!B12-Variables!$F$3)</f>
        <v>294045.64075893606</v>
      </c>
      <c r="E12" s="21" t="str">
        <f t="shared" si="0"/>
        <v>Medium</v>
      </c>
      <c r="F12" s="23">
        <f>VLOOKUP(C12,Variables!$K$3:$L$22,2,FALSE)*(I12/Variables!$B$20)*365</f>
        <v>205.85545338215803</v>
      </c>
      <c r="G12" s="24">
        <f t="shared" si="1"/>
        <v>60530.898693477953</v>
      </c>
      <c r="H12" s="25">
        <f>Variables!$B$3*POWER(SUM(1,Variables!$B$2/100),'Cost Calculation'!B12-Variables!$C$3)</f>
        <v>7332.1515286784361</v>
      </c>
      <c r="I12" s="25">
        <f t="shared" si="2"/>
        <v>260.76587623106116</v>
      </c>
      <c r="K12" s="26">
        <f>Variables!$B$18</f>
        <v>12.536338246924021</v>
      </c>
      <c r="L12" s="27">
        <f t="shared" si="3"/>
        <v>758835.82041173091</v>
      </c>
      <c r="M12" s="26">
        <f>Variables!$B$17</f>
        <v>24.26234284290619</v>
      </c>
      <c r="N12" s="27">
        <f t="shared" si="4"/>
        <v>1468621.4166903845</v>
      </c>
      <c r="P12" s="28" t="s">
        <v>63</v>
      </c>
      <c r="Q12" s="25">
        <f t="shared" si="5"/>
        <v>850547.59851383278</v>
      </c>
      <c r="R12" s="24">
        <f>Q12/Variables!$B$5</f>
        <v>5.3159224907114551</v>
      </c>
      <c r="S12" s="25">
        <v>0</v>
      </c>
      <c r="T12" s="24">
        <f t="shared" si="6"/>
        <v>5.3159224907114551</v>
      </c>
      <c r="U12" s="31">
        <v>7700</v>
      </c>
      <c r="V12" s="32">
        <f t="shared" si="7"/>
        <v>40932.603178478203</v>
      </c>
      <c r="W12" s="33">
        <f>Variables!$B$9*2.47</f>
        <v>1039678.264075318</v>
      </c>
      <c r="X12" s="32">
        <f t="shared" si="8"/>
        <v>5526849.067101826</v>
      </c>
    </row>
    <row r="13" spans="1:26" ht="15.75" customHeight="1" x14ac:dyDescent="0.35">
      <c r="A13" s="10">
        <v>11</v>
      </c>
      <c r="B13" s="10">
        <v>2019</v>
      </c>
      <c r="C13" s="6" t="s">
        <v>65</v>
      </c>
      <c r="D13" s="44">
        <f>VLOOKUP(C13,Variables!$G$3:$H$22,2,FALSE)*POWER(SUM(1,Variables!$B$4),'Cost Calculation'!B13-Variables!$F$3)</f>
        <v>195357.12125879695</v>
      </c>
      <c r="E13" s="21" t="str">
        <f t="shared" si="0"/>
        <v>Medium</v>
      </c>
      <c r="F13" s="23">
        <f>VLOOKUP(C13,Variables!$K$3:$L$22,2,FALSE)*(I13/Variables!$B$20)*365</f>
        <v>205.85545338215803</v>
      </c>
      <c r="G13" s="24">
        <f t="shared" si="1"/>
        <v>40215.328768162872</v>
      </c>
      <c r="H13" s="25">
        <f>Variables!$B$3*POWER(SUM(1,Variables!$B$2/100),'Cost Calculation'!B13-Variables!$C$3)</f>
        <v>7332.1515286784361</v>
      </c>
      <c r="I13" s="25">
        <f t="shared" si="2"/>
        <v>260.76587623106116</v>
      </c>
      <c r="K13" s="26">
        <f>Variables!$B$18</f>
        <v>12.536338246924021</v>
      </c>
      <c r="L13" s="27">
        <f t="shared" si="3"/>
        <v>504152.96414894413</v>
      </c>
      <c r="M13" s="26">
        <f>Variables!$B$17</f>
        <v>24.26234284290619</v>
      </c>
      <c r="N13" s="27">
        <f t="shared" si="4"/>
        <v>975718.09411335585</v>
      </c>
      <c r="P13" s="28" t="s">
        <v>65</v>
      </c>
      <c r="Q13" s="25">
        <f t="shared" si="5"/>
        <v>565084.14785671583</v>
      </c>
      <c r="R13" s="24">
        <f>Q13/Variables!$B$5</f>
        <v>3.5317759241044739</v>
      </c>
      <c r="S13" s="25">
        <v>0</v>
      </c>
      <c r="T13" s="24">
        <f t="shared" si="6"/>
        <v>3.5317759241044739</v>
      </c>
      <c r="U13" s="31">
        <v>7700</v>
      </c>
      <c r="V13" s="32">
        <f t="shared" si="7"/>
        <v>27194.67461560445</v>
      </c>
      <c r="W13" s="33">
        <f>Variables!$B$9*2.47</f>
        <v>1039678.264075318</v>
      </c>
      <c r="X13" s="32">
        <f t="shared" si="8"/>
        <v>3671910.6618759413</v>
      </c>
    </row>
    <row r="14" spans="1:26" ht="15.75" customHeight="1" x14ac:dyDescent="0.35">
      <c r="A14" s="10">
        <v>12</v>
      </c>
      <c r="B14" s="10">
        <v>2019</v>
      </c>
      <c r="C14" s="6" t="s">
        <v>67</v>
      </c>
      <c r="D14" s="44">
        <f>VLOOKUP(C14,Variables!$G$3:$H$22,2,FALSE)*POWER(SUM(1,Variables!$B$4),'Cost Calculation'!B14-Variables!$F$3)</f>
        <v>199284.86240555637</v>
      </c>
      <c r="E14" s="21" t="str">
        <f t="shared" si="0"/>
        <v>Medium</v>
      </c>
      <c r="F14" s="23">
        <f>VLOOKUP(C14,Variables!$K$3:$L$22,2,FALSE)*(I14/Variables!$B$20)*365</f>
        <v>214.08967151744434</v>
      </c>
      <c r="G14" s="24">
        <f t="shared" si="1"/>
        <v>42664.830730804657</v>
      </c>
      <c r="H14" s="25">
        <f>Variables!$B$3*POWER(SUM(1,Variables!$B$2/100),'Cost Calculation'!B14-Variables!$C$3)</f>
        <v>7332.1515286784361</v>
      </c>
      <c r="I14" s="25">
        <f t="shared" si="2"/>
        <v>260.76587623106116</v>
      </c>
      <c r="K14" s="26">
        <f>Variables!$B$18</f>
        <v>12.536338246924021</v>
      </c>
      <c r="L14" s="27">
        <f t="shared" si="3"/>
        <v>534860.74928912579</v>
      </c>
      <c r="M14" s="26">
        <f>Variables!$B$17</f>
        <v>24.26234284290619</v>
      </c>
      <c r="N14" s="27">
        <f t="shared" si="4"/>
        <v>1035148.7505253424</v>
      </c>
      <c r="P14" s="28" t="s">
        <v>67</v>
      </c>
      <c r="Q14" s="25">
        <f t="shared" si="5"/>
        <v>599503.23062021646</v>
      </c>
      <c r="R14" s="24">
        <f>Q14/Variables!$B$5</f>
        <v>3.7468951913763529</v>
      </c>
      <c r="S14" s="25">
        <v>0</v>
      </c>
      <c r="T14" s="24">
        <f t="shared" si="6"/>
        <v>3.7468951913763529</v>
      </c>
      <c r="U14" s="31">
        <v>7700</v>
      </c>
      <c r="V14" s="32">
        <f t="shared" si="7"/>
        <v>28851.092973597915</v>
      </c>
      <c r="W14" s="33">
        <f>Variables!$B$9*2.47</f>
        <v>1039678.264075318</v>
      </c>
      <c r="X14" s="32">
        <f t="shared" si="8"/>
        <v>3895565.488242323</v>
      </c>
    </row>
    <row r="15" spans="1:26" ht="15.75" customHeight="1" x14ac:dyDescent="0.35">
      <c r="A15" s="10">
        <v>13</v>
      </c>
      <c r="B15" s="10">
        <v>2019</v>
      </c>
      <c r="C15" s="6" t="s">
        <v>70</v>
      </c>
      <c r="D15" s="44">
        <f>VLOOKUP(C15,Variables!$G$3:$H$22,2,FALSE)*POWER(SUM(1,Variables!$B$4),'Cost Calculation'!B15-Variables!$F$3)</f>
        <v>68718.267472139458</v>
      </c>
      <c r="E15" s="21" t="str">
        <f t="shared" si="0"/>
        <v>Small</v>
      </c>
      <c r="F15" s="23">
        <f>VLOOKUP(C15,Variables!$K$3:$L$22,2,FALSE)*(I15/Variables!$B$20)*365</f>
        <v>193.50412617922854</v>
      </c>
      <c r="G15" s="24">
        <f t="shared" si="1"/>
        <v>13297.268299746849</v>
      </c>
      <c r="H15" s="25">
        <f>Variables!$B$3*POWER(SUM(1,Variables!$B$2/100),'Cost Calculation'!B15-Variables!$C$3)</f>
        <v>7332.1515286784361</v>
      </c>
      <c r="I15" s="25">
        <f t="shared" si="2"/>
        <v>260.76587623106116</v>
      </c>
      <c r="K15" s="26">
        <f>Variables!$B$18</f>
        <v>12.536338246924021</v>
      </c>
      <c r="L15" s="27">
        <f t="shared" si="3"/>
        <v>166699.05316572677</v>
      </c>
      <c r="M15" s="26">
        <f>Variables!$B$17</f>
        <v>24.26234284290619</v>
      </c>
      <c r="N15" s="27">
        <f t="shared" si="4"/>
        <v>322622.88236256631</v>
      </c>
      <c r="P15" s="28" t="s">
        <v>70</v>
      </c>
      <c r="Q15" s="25">
        <f t="shared" si="5"/>
        <v>186846.05487878568</v>
      </c>
      <c r="R15" s="24">
        <f>Q15/Variables!$B$5</f>
        <v>1.1677878429924105</v>
      </c>
      <c r="S15" s="25">
        <v>0</v>
      </c>
      <c r="T15" s="24">
        <f t="shared" si="6"/>
        <v>1.1677878429924105</v>
      </c>
      <c r="U15" s="31">
        <v>7700</v>
      </c>
      <c r="V15" s="32">
        <f t="shared" si="7"/>
        <v>8991.9663910415602</v>
      </c>
      <c r="W15" s="33">
        <f>Variables!$B$9*2.47</f>
        <v>1039678.264075318</v>
      </c>
      <c r="X15" s="32">
        <f t="shared" si="8"/>
        <v>1214123.6374106093</v>
      </c>
    </row>
    <row r="16" spans="1:26" ht="15.75" customHeight="1" x14ac:dyDescent="0.35">
      <c r="A16" s="10">
        <v>14</v>
      </c>
      <c r="B16" s="10">
        <v>2019</v>
      </c>
      <c r="C16" s="6" t="s">
        <v>72</v>
      </c>
      <c r="D16" s="44">
        <f>VLOOKUP(C16,Variables!$G$3:$H$22,2,FALSE)*POWER(SUM(1,Variables!$B$4),'Cost Calculation'!B16-Variables!$F$3)</f>
        <v>1600835.8629898746</v>
      </c>
      <c r="E16" s="21" t="str">
        <f t="shared" si="0"/>
        <v>Large</v>
      </c>
      <c r="F16" s="23">
        <f>VLOOKUP(C16,Variables!$K$3:$L$22,2,FALSE)*(I16/Variables!$B$20)*365</f>
        <v>234.67521685566015</v>
      </c>
      <c r="G16" s="24">
        <f t="shared" si="1"/>
        <v>375676.50329746667</v>
      </c>
      <c r="H16" s="25">
        <f>Variables!$B$3*POWER(SUM(1,Variables!$B$2/100),'Cost Calculation'!B16-Variables!$C$3)</f>
        <v>7332.1515286784361</v>
      </c>
      <c r="I16" s="25">
        <f t="shared" si="2"/>
        <v>260.76587623106116</v>
      </c>
      <c r="K16" s="26">
        <f>Variables!$B$18</f>
        <v>12.536338246924021</v>
      </c>
      <c r="L16" s="27">
        <f t="shared" si="3"/>
        <v>4709607.7167587094</v>
      </c>
      <c r="M16" s="26">
        <f>Variables!$B$17</f>
        <v>24.26234284290619</v>
      </c>
      <c r="N16" s="27">
        <f t="shared" si="4"/>
        <v>9114792.1210273132</v>
      </c>
      <c r="P16" s="28" t="s">
        <v>72</v>
      </c>
      <c r="Q16" s="25">
        <f t="shared" si="5"/>
        <v>5278803.9595414577</v>
      </c>
      <c r="R16" s="24">
        <f>Q16/Variables!$B$5</f>
        <v>32.992524747134112</v>
      </c>
      <c r="S16" s="25">
        <v>0</v>
      </c>
      <c r="T16" s="24">
        <f t="shared" si="6"/>
        <v>32.992524747134112</v>
      </c>
      <c r="U16" s="31">
        <v>7700</v>
      </c>
      <c r="V16" s="32">
        <f t="shared" si="7"/>
        <v>254042.44055293268</v>
      </c>
      <c r="W16" s="33">
        <f>Variables!$B$9*2.47</f>
        <v>1039678.264075318</v>
      </c>
      <c r="X16" s="32">
        <f t="shared" si="8"/>
        <v>34301610.856562361</v>
      </c>
    </row>
    <row r="17" spans="1:24" ht="15.75" customHeight="1" x14ac:dyDescent="0.35">
      <c r="A17" s="10">
        <v>15</v>
      </c>
      <c r="B17" s="10">
        <v>2019</v>
      </c>
      <c r="C17" s="6" t="s">
        <v>74</v>
      </c>
      <c r="D17" s="44">
        <f>VLOOKUP(C17,Variables!$G$3:$H$22,2,FALSE)*POWER(SUM(1,Variables!$B$4),'Cost Calculation'!B17-Variables!$F$3)</f>
        <v>82734.498877176025</v>
      </c>
      <c r="E17" s="21" t="str">
        <f t="shared" si="0"/>
        <v>Small</v>
      </c>
      <c r="F17" s="23">
        <f>VLOOKUP(C17,Variables!$K$3:$L$22,2,FALSE)*(I17/Variables!$B$20)*365</f>
        <v>177.03568990865591</v>
      </c>
      <c r="G17" s="24">
        <f t="shared" si="1"/>
        <v>14646.959087967776</v>
      </c>
      <c r="H17" s="25">
        <f>Variables!$B$3*POWER(SUM(1,Variables!$B$2/100),'Cost Calculation'!B17-Variables!$C$3)</f>
        <v>7332.1515286784361</v>
      </c>
      <c r="I17" s="25">
        <f t="shared" si="2"/>
        <v>260.76587623106116</v>
      </c>
      <c r="K17" s="26">
        <f>Variables!$B$18</f>
        <v>12.536338246924021</v>
      </c>
      <c r="L17" s="27">
        <f t="shared" si="3"/>
        <v>183619.23341562183</v>
      </c>
      <c r="M17" s="26">
        <f>Variables!$B$17</f>
        <v>24.26234284290619</v>
      </c>
      <c r="N17" s="27">
        <f t="shared" si="4"/>
        <v>355369.54299829475</v>
      </c>
      <c r="P17" s="28" t="s">
        <v>74</v>
      </c>
      <c r="Q17" s="25">
        <f t="shared" si="5"/>
        <v>205811.18315931532</v>
      </c>
      <c r="R17" s="24">
        <f>Q17/Variables!$B$5</f>
        <v>1.2863198947457208</v>
      </c>
      <c r="S17" s="25">
        <v>0</v>
      </c>
      <c r="T17" s="24">
        <f t="shared" si="6"/>
        <v>1.2863198947457208</v>
      </c>
      <c r="U17" s="31">
        <v>7700</v>
      </c>
      <c r="V17" s="32">
        <f t="shared" si="7"/>
        <v>9904.6631895420505</v>
      </c>
      <c r="W17" s="33">
        <f>Variables!$B$9*2.47</f>
        <v>1039678.264075318</v>
      </c>
      <c r="X17" s="32">
        <f t="shared" si="8"/>
        <v>1337358.8352147769</v>
      </c>
    </row>
    <row r="18" spans="1:24" ht="15.75" customHeight="1" x14ac:dyDescent="0.35">
      <c r="A18" s="10">
        <v>16</v>
      </c>
      <c r="B18" s="10">
        <v>2019</v>
      </c>
      <c r="C18" s="6" t="s">
        <v>75</v>
      </c>
      <c r="D18" s="44">
        <f>VLOOKUP(C18,Variables!$G$3:$H$22,2,FALSE)*POWER(SUM(1,Variables!$B$4),'Cost Calculation'!B18-Variables!$F$3)</f>
        <v>86476.895923480828</v>
      </c>
      <c r="E18" s="21" t="str">
        <f t="shared" si="0"/>
        <v>Small</v>
      </c>
      <c r="F18" s="23">
        <f>VLOOKUP(C18,Variables!$K$3:$L$22,2,FALSE)*(I18/Variables!$B$20)*365</f>
        <v>197.62123524687169</v>
      </c>
      <c r="G18" s="24">
        <f t="shared" si="1"/>
        <v>17089.670992713443</v>
      </c>
      <c r="H18" s="25">
        <f>Variables!$B$3*POWER(SUM(1,Variables!$B$2/100),'Cost Calculation'!B18-Variables!$C$3)</f>
        <v>7332.1515286784361</v>
      </c>
      <c r="I18" s="25">
        <f t="shared" si="2"/>
        <v>260.76587623106116</v>
      </c>
      <c r="K18" s="26">
        <f>Variables!$B$18</f>
        <v>12.536338246924021</v>
      </c>
      <c r="L18" s="27">
        <f t="shared" si="3"/>
        <v>214241.89609330156</v>
      </c>
      <c r="M18" s="26">
        <f>Variables!$B$17</f>
        <v>24.26234284290619</v>
      </c>
      <c r="N18" s="27">
        <f t="shared" si="4"/>
        <v>414635.4566976825</v>
      </c>
      <c r="P18" s="28" t="s">
        <v>75</v>
      </c>
      <c r="Q18" s="25">
        <f t="shared" si="5"/>
        <v>240134.85568503712</v>
      </c>
      <c r="R18" s="24">
        <f>Q18/Variables!$B$5</f>
        <v>1.5008428480314819</v>
      </c>
      <c r="S18" s="25">
        <v>0</v>
      </c>
      <c r="T18" s="24">
        <f t="shared" si="6"/>
        <v>1.5008428480314819</v>
      </c>
      <c r="U18" s="31">
        <v>7700</v>
      </c>
      <c r="V18" s="32">
        <f t="shared" si="7"/>
        <v>11556.489929842412</v>
      </c>
      <c r="W18" s="33">
        <f>Variables!$B$9*2.47</f>
        <v>1039678.264075318</v>
      </c>
      <c r="X18" s="32">
        <f t="shared" si="8"/>
        <v>1560393.6868912275</v>
      </c>
    </row>
    <row r="19" spans="1:24" ht="15.75" customHeight="1" x14ac:dyDescent="0.35">
      <c r="A19" s="10">
        <v>17</v>
      </c>
      <c r="B19" s="10">
        <v>2019</v>
      </c>
      <c r="C19" s="6" t="s">
        <v>77</v>
      </c>
      <c r="D19" s="44">
        <f>VLOOKUP(C19,Variables!$G$3:$H$22,2,FALSE)*POWER(SUM(1,Variables!$B$4),'Cost Calculation'!B19-Variables!$F$3)</f>
        <v>119084.1394645351</v>
      </c>
      <c r="E19" s="21" t="str">
        <f t="shared" si="0"/>
        <v>Medium</v>
      </c>
      <c r="F19" s="23">
        <f>VLOOKUP(C19,Variables!$K$3:$L$22,2,FALSE)*(I19/Variables!$B$20)*365</f>
        <v>168.80147177336957</v>
      </c>
      <c r="G19" s="24">
        <f t="shared" si="1"/>
        <v>20101.578006478729</v>
      </c>
      <c r="H19" s="25">
        <f>Variables!$B$3*POWER(SUM(1,Variables!$B$2/100),'Cost Calculation'!B19-Variables!$C$3)</f>
        <v>7332.1515286784361</v>
      </c>
      <c r="I19" s="25">
        <f t="shared" si="2"/>
        <v>260.76587623106116</v>
      </c>
      <c r="K19" s="26">
        <f>Variables!$B$18</f>
        <v>12.536338246924021</v>
      </c>
      <c r="L19" s="27">
        <f t="shared" si="3"/>
        <v>252000.18118614602</v>
      </c>
      <c r="M19" s="26">
        <f>Variables!$B$17</f>
        <v>24.26234284290619</v>
      </c>
      <c r="N19" s="27">
        <f t="shared" si="4"/>
        <v>487711.37727660965</v>
      </c>
      <c r="P19" s="28" t="s">
        <v>77</v>
      </c>
      <c r="Q19" s="25">
        <f t="shared" si="5"/>
        <v>282456.55142719956</v>
      </c>
      <c r="R19" s="24">
        <f>Q19/Variables!$B$5</f>
        <v>1.7653534464199974</v>
      </c>
      <c r="S19" s="25">
        <v>0</v>
      </c>
      <c r="T19" s="24">
        <f t="shared" si="6"/>
        <v>1.7653534464199974</v>
      </c>
      <c r="U19" s="31">
        <v>7700</v>
      </c>
      <c r="V19" s="32">
        <f t="shared" si="7"/>
        <v>13593.221537433979</v>
      </c>
      <c r="W19" s="33">
        <f>Variables!$B$9*2.47</f>
        <v>1039678.264075318</v>
      </c>
      <c r="X19" s="32">
        <f t="shared" si="8"/>
        <v>1835399.6066533227</v>
      </c>
    </row>
    <row r="20" spans="1:24" ht="15.75" customHeight="1" x14ac:dyDescent="0.35">
      <c r="A20" s="10">
        <v>18</v>
      </c>
      <c r="B20" s="10">
        <v>2019</v>
      </c>
      <c r="C20" s="6" t="s">
        <v>82</v>
      </c>
      <c r="D20" s="44">
        <f>VLOOKUP(C20,Variables!$G$3:$H$22,2,FALSE)*POWER(SUM(1,Variables!$B$4),'Cost Calculation'!B20-Variables!$F$3)</f>
        <v>112791.31880838201</v>
      </c>
      <c r="E20" s="21" t="str">
        <f t="shared" si="0"/>
        <v>Medium</v>
      </c>
      <c r="F20" s="23">
        <f>VLOOKUP(C20,Variables!$K$3:$L$22,2,FALSE)*(I20/Variables!$B$20)*365</f>
        <v>181.15279897629907</v>
      </c>
      <c r="G20" s="24">
        <f t="shared" si="1"/>
        <v>20432.463102366488</v>
      </c>
      <c r="H20" s="25">
        <f>Variables!$B$3*POWER(SUM(1,Variables!$B$2/100),'Cost Calculation'!B20-Variables!$C$3)</f>
        <v>7332.1515286784361</v>
      </c>
      <c r="I20" s="25">
        <f t="shared" si="2"/>
        <v>260.76587623106116</v>
      </c>
      <c r="K20" s="26">
        <f>Variables!$B$18</f>
        <v>12.536338246924021</v>
      </c>
      <c r="L20" s="27">
        <f t="shared" si="3"/>
        <v>256148.26866906084</v>
      </c>
      <c r="M20" s="26">
        <f>Variables!$B$17</f>
        <v>24.26234284290619</v>
      </c>
      <c r="N20" s="27">
        <f t="shared" si="4"/>
        <v>495739.42491464637</v>
      </c>
      <c r="P20" s="28" t="s">
        <v>82</v>
      </c>
      <c r="Q20" s="25">
        <f t="shared" si="5"/>
        <v>287105.97064558096</v>
      </c>
      <c r="R20" s="24">
        <f>Q20/Variables!$B$5</f>
        <v>1.7944123165348811</v>
      </c>
      <c r="S20" s="25">
        <v>0</v>
      </c>
      <c r="T20" s="24">
        <f t="shared" si="6"/>
        <v>1.7944123165348811</v>
      </c>
      <c r="U20" s="31">
        <v>7700</v>
      </c>
      <c r="V20" s="32">
        <f t="shared" si="7"/>
        <v>13816.974837318585</v>
      </c>
      <c r="W20" s="33">
        <f>Variables!$B$9*2.47</f>
        <v>1039678.264075318</v>
      </c>
      <c r="X20" s="32">
        <f t="shared" si="8"/>
        <v>1865611.4822903553</v>
      </c>
    </row>
    <row r="21" spans="1:24" ht="15.75" customHeight="1" x14ac:dyDescent="0.35">
      <c r="A21" s="10">
        <v>19</v>
      </c>
      <c r="B21" s="10">
        <v>2019</v>
      </c>
      <c r="C21" s="6" t="s">
        <v>84</v>
      </c>
      <c r="D21" s="44">
        <f>VLOOKUP(C21,Variables!$G$3:$H$22,2,FALSE)*POWER(SUM(1,Variables!$B$4),'Cost Calculation'!B21-Variables!$F$3)</f>
        <v>87425.813324011848</v>
      </c>
      <c r="E21" s="21" t="str">
        <f t="shared" si="0"/>
        <v>Small</v>
      </c>
      <c r="F21" s="23">
        <f>VLOOKUP(C21,Variables!$K$3:$L$22,2,FALSE)*(I21/Variables!$B$20)*365</f>
        <v>181.15279897629907</v>
      </c>
      <c r="G21" s="24">
        <f t="shared" si="1"/>
        <v>15837.430786424167</v>
      </c>
      <c r="H21" s="25">
        <f>Variables!$B$3*POWER(SUM(1,Variables!$B$2/100),'Cost Calculation'!B21-Variables!$C$3)</f>
        <v>7332.1515286784361</v>
      </c>
      <c r="I21" s="25">
        <f t="shared" si="2"/>
        <v>260.76587623106116</v>
      </c>
      <c r="K21" s="26">
        <f>Variables!$B$18</f>
        <v>12.536338246924021</v>
      </c>
      <c r="L21" s="27">
        <f t="shared" si="3"/>
        <v>198543.38930086128</v>
      </c>
      <c r="M21" s="26">
        <f>Variables!$B$17</f>
        <v>24.26234284290619</v>
      </c>
      <c r="N21" s="27">
        <f t="shared" si="4"/>
        <v>384253.17549102055</v>
      </c>
      <c r="P21" s="28" t="s">
        <v>84</v>
      </c>
      <c r="Q21" s="25">
        <f t="shared" si="5"/>
        <v>222539.05051427113</v>
      </c>
      <c r="R21" s="24">
        <f>Q21/Variables!$B$5</f>
        <v>1.3908690657141947</v>
      </c>
      <c r="S21" s="25">
        <v>0</v>
      </c>
      <c r="T21" s="24">
        <f t="shared" si="6"/>
        <v>1.3908690657141947</v>
      </c>
      <c r="U21" s="31">
        <v>7700</v>
      </c>
      <c r="V21" s="32">
        <f t="shared" si="7"/>
        <v>10709.691805999299</v>
      </c>
      <c r="W21" s="33">
        <f>Variables!$B$9*2.47</f>
        <v>1039678.264075318</v>
      </c>
      <c r="X21" s="32">
        <f t="shared" si="8"/>
        <v>1446056.3357977932</v>
      </c>
    </row>
    <row r="22" spans="1:24" ht="15.75" customHeight="1" x14ac:dyDescent="0.35">
      <c r="A22" s="10">
        <v>20</v>
      </c>
      <c r="B22" s="10">
        <v>2019</v>
      </c>
      <c r="C22" s="6" t="s">
        <v>85</v>
      </c>
      <c r="D22" s="44">
        <f>VLOOKUP(C22,Variables!$G$3:$H$22,2,FALSE)*POWER(SUM(1,Variables!$B$4),'Cost Calculation'!B22-Variables!$F$3)</f>
        <v>48966.357557226496</v>
      </c>
      <c r="E22" s="21" t="str">
        <f t="shared" si="0"/>
        <v>Small</v>
      </c>
      <c r="F22" s="23">
        <f>VLOOKUP(C22,Variables!$K$3:$L$22,2,FALSE)*(I22/Variables!$B$20)*365</f>
        <v>177.03568990865591</v>
      </c>
      <c r="G22" s="24">
        <f t="shared" si="1"/>
        <v>8668.7928924575208</v>
      </c>
      <c r="H22" s="25">
        <f>Variables!$B$3*POWER(SUM(1,Variables!$B$2/100),'Cost Calculation'!B22-Variables!$C$3)</f>
        <v>7332.1515286784361</v>
      </c>
      <c r="I22" s="25">
        <f t="shared" si="2"/>
        <v>260.76587623106116</v>
      </c>
      <c r="K22" s="26">
        <f>Variables!$B$18</f>
        <v>12.536338246924021</v>
      </c>
      <c r="L22" s="27">
        <f t="shared" si="3"/>
        <v>108674.91989237833</v>
      </c>
      <c r="M22" s="26">
        <f>Variables!$B$17</f>
        <v>24.26234284290619</v>
      </c>
      <c r="N22" s="27">
        <f t="shared" si="4"/>
        <v>210325.22519095277</v>
      </c>
      <c r="P22" s="28" t="s">
        <v>85</v>
      </c>
      <c r="Q22" s="25">
        <f t="shared" si="5"/>
        <v>121809.21043367843</v>
      </c>
      <c r="R22" s="24">
        <f>Q22/Variables!$B$5</f>
        <v>0.76130756521049014</v>
      </c>
      <c r="S22" s="25">
        <v>0</v>
      </c>
      <c r="T22" s="24">
        <f t="shared" si="6"/>
        <v>0.76130756521049014</v>
      </c>
      <c r="U22" s="31">
        <v>7700</v>
      </c>
      <c r="V22" s="32">
        <f t="shared" si="7"/>
        <v>5862.0682521207746</v>
      </c>
      <c r="W22" s="33">
        <f>Variables!$B$9*2.47</f>
        <v>1039678.264075318</v>
      </c>
      <c r="X22" s="32">
        <f t="shared" si="8"/>
        <v>791514.92782544938</v>
      </c>
    </row>
    <row r="23" spans="1:24" ht="15.75" customHeight="1" x14ac:dyDescent="0.35">
      <c r="A23" s="10">
        <v>21</v>
      </c>
      <c r="B23" s="10">
        <v>2020</v>
      </c>
      <c r="C23" s="6" t="s">
        <v>19</v>
      </c>
      <c r="D23" s="44">
        <f>VLOOKUP(C23,Variables!$G$3:$H$22,2,FALSE)*POWER(SUM(1,Variables!$B$4),'Cost Calculation'!B23-Variables!$F$3)</f>
        <v>269004.17669378582</v>
      </c>
      <c r="E23" s="21" t="str">
        <f t="shared" si="0"/>
        <v>Medium</v>
      </c>
      <c r="F23" s="23">
        <f>VLOOKUP(C23,Variables!$K$3:$L$22,2,FALSE)*(I23/Variables!$B$20)*365</f>
        <v>191.82841439538859</v>
      </c>
      <c r="G23" s="24">
        <f t="shared" si="1"/>
        <v>51602.644680905876</v>
      </c>
      <c r="H23" s="25">
        <f>Variables!$B$3*POWER(SUM(1,Variables!$B$2/100),'Cost Calculation'!B23-Variables!$C$3)</f>
        <v>7566.0471624432785</v>
      </c>
      <c r="I23" s="25">
        <f t="shared" si="2"/>
        <v>264.12742187261892</v>
      </c>
      <c r="K23" s="26">
        <f>Variables!$B$18</f>
        <v>12.536338246924021</v>
      </c>
      <c r="L23" s="27">
        <f t="shared" si="3"/>
        <v>646908.20815567079</v>
      </c>
      <c r="M23" s="26">
        <f>Variables!$B$17</f>
        <v>24.26234284290619</v>
      </c>
      <c r="N23" s="27">
        <f t="shared" si="4"/>
        <v>1252001.0568488077</v>
      </c>
      <c r="U23" s="1"/>
      <c r="W23" s="1"/>
    </row>
    <row r="24" spans="1:24" ht="15.75" customHeight="1" x14ac:dyDescent="0.35">
      <c r="A24" s="10">
        <v>22</v>
      </c>
      <c r="B24" s="10">
        <v>2020</v>
      </c>
      <c r="C24" s="6" t="s">
        <v>30</v>
      </c>
      <c r="D24" s="44">
        <f>VLOOKUP(C24,Variables!$G$3:$H$22,2,FALSE)*POWER(SUM(1,Variables!$B$4),'Cost Calculation'!B24-Variables!$F$3)</f>
        <v>854833.26687491476</v>
      </c>
      <c r="E24" s="21" t="str">
        <f t="shared" si="0"/>
        <v>Medium</v>
      </c>
      <c r="F24" s="23">
        <f>VLOOKUP(C24,Variables!$K$3:$L$22,2,FALSE)*(I24/Variables!$B$20)*365</f>
        <v>241.87060945505516</v>
      </c>
      <c r="G24" s="24">
        <f t="shared" si="1"/>
        <v>206759.04324149142</v>
      </c>
      <c r="H24" s="25">
        <f>Variables!$B$3*POWER(SUM(1,Variables!$B$2/100),'Cost Calculation'!B24-Variables!$C$3)</f>
        <v>7566.0471624432785</v>
      </c>
      <c r="I24" s="25">
        <f t="shared" si="2"/>
        <v>264.12742187261892</v>
      </c>
      <c r="K24" s="26">
        <f>Variables!$B$18</f>
        <v>12.536338246924021</v>
      </c>
      <c r="L24" s="27">
        <f t="shared" si="3"/>
        <v>2592001.3016857267</v>
      </c>
      <c r="M24" s="26">
        <f>Variables!$B$17</f>
        <v>24.26234284290619</v>
      </c>
      <c r="N24" s="27">
        <f t="shared" si="4"/>
        <v>5016458.7929963311</v>
      </c>
      <c r="U24" s="1"/>
      <c r="W24" s="1"/>
    </row>
    <row r="25" spans="1:24" ht="15.75" customHeight="1" x14ac:dyDescent="0.35">
      <c r="A25" s="10">
        <v>23</v>
      </c>
      <c r="B25" s="10">
        <v>2020</v>
      </c>
      <c r="C25" s="6" t="s">
        <v>36</v>
      </c>
      <c r="D25" s="44">
        <f>VLOOKUP(C25,Variables!$G$3:$H$22,2,FALSE)*POWER(SUM(1,Variables!$B$4),'Cost Calculation'!B25-Variables!$F$3)</f>
        <v>954004.04173583246</v>
      </c>
      <c r="E25" s="21" t="str">
        <f t="shared" si="0"/>
        <v>Medium</v>
      </c>
      <c r="F25" s="23">
        <f>VLOOKUP(C25,Variables!$K$3:$L$22,2,FALSE)*(I25/Variables!$B$20)*365</f>
        <v>158.46695102227753</v>
      </c>
      <c r="G25" s="24">
        <f t="shared" si="1"/>
        <v>151178.11175680696</v>
      </c>
      <c r="H25" s="25">
        <f>Variables!$B$3*POWER(SUM(1,Variables!$B$2/100),'Cost Calculation'!B25-Variables!$C$3)</f>
        <v>7566.0471624432785</v>
      </c>
      <c r="I25" s="25">
        <f t="shared" si="2"/>
        <v>264.12742187261892</v>
      </c>
      <c r="K25" s="26">
        <f>Variables!$B$18</f>
        <v>12.536338246924021</v>
      </c>
      <c r="L25" s="27">
        <f t="shared" si="3"/>
        <v>1895219.9445146131</v>
      </c>
      <c r="M25" s="26">
        <f>Variables!$B$17</f>
        <v>24.26234284290619</v>
      </c>
      <c r="N25" s="27">
        <f t="shared" si="4"/>
        <v>3667935.1777868373</v>
      </c>
      <c r="U25" s="1"/>
      <c r="W25" s="1"/>
    </row>
    <row r="26" spans="1:24" ht="15.75" customHeight="1" x14ac:dyDescent="0.35">
      <c r="A26" s="10">
        <v>24</v>
      </c>
      <c r="B26" s="10">
        <v>2020</v>
      </c>
      <c r="C26" s="6" t="s">
        <v>41</v>
      </c>
      <c r="D26" s="44">
        <f>VLOOKUP(C26,Variables!$G$3:$H$22,2,FALSE)*POWER(SUM(1,Variables!$B$4),'Cost Calculation'!B26-Variables!$F$3)</f>
        <v>70945.376611185755</v>
      </c>
      <c r="E26" s="21" t="str">
        <f t="shared" si="0"/>
        <v>Small</v>
      </c>
      <c r="F26" s="23">
        <f>VLOOKUP(C26,Variables!$K$3:$L$22,2,FALSE)*(I26/Variables!$B$20)*365</f>
        <v>104.25457304097206</v>
      </c>
      <c r="G26" s="24">
        <f t="shared" si="1"/>
        <v>7396.3799478301362</v>
      </c>
      <c r="H26" s="25">
        <f>Variables!$B$3*POWER(SUM(1,Variables!$B$2/100),'Cost Calculation'!B26-Variables!$C$3)</f>
        <v>7566.0471624432785</v>
      </c>
      <c r="I26" s="25">
        <f t="shared" si="2"/>
        <v>264.12742187261892</v>
      </c>
      <c r="K26" s="26">
        <f>Variables!$B$18</f>
        <v>12.536338246924021</v>
      </c>
      <c r="L26" s="27">
        <f t="shared" si="3"/>
        <v>92723.520828764827</v>
      </c>
      <c r="M26" s="26">
        <f>Variables!$B$17</f>
        <v>24.26234284290619</v>
      </c>
      <c r="N26" s="27">
        <f t="shared" si="4"/>
        <v>179453.50609065135</v>
      </c>
      <c r="U26" s="1"/>
      <c r="W26" s="1"/>
    </row>
    <row r="27" spans="1:24" ht="15.75" customHeight="1" x14ac:dyDescent="0.35">
      <c r="A27" s="10">
        <v>25</v>
      </c>
      <c r="B27" s="10">
        <v>2020</v>
      </c>
      <c r="C27" s="6" t="s">
        <v>45</v>
      </c>
      <c r="D27" s="44">
        <f>VLOOKUP(C27,Variables!$G$3:$H$22,2,FALSE)*POWER(SUM(1,Variables!$B$4),'Cost Calculation'!B27-Variables!$F$3)</f>
        <v>711957.95913185889</v>
      </c>
      <c r="E27" s="21" t="str">
        <f t="shared" si="0"/>
        <v>Medium</v>
      </c>
      <c r="F27" s="23">
        <f>VLOOKUP(C27,Variables!$K$3:$L$22,2,FALSE)*(I27/Variables!$B$20)*365</f>
        <v>250.2109752983329</v>
      </c>
      <c r="G27" s="24">
        <f t="shared" si="1"/>
        <v>178139.69532579306</v>
      </c>
      <c r="H27" s="25">
        <f>Variables!$B$3*POWER(SUM(1,Variables!$B$2/100),'Cost Calculation'!B27-Variables!$C$3)</f>
        <v>7566.0471624432785</v>
      </c>
      <c r="I27" s="25">
        <f t="shared" si="2"/>
        <v>264.12742187261892</v>
      </c>
      <c r="K27" s="26">
        <f>Variables!$B$18</f>
        <v>12.536338246924021</v>
      </c>
      <c r="L27" s="27">
        <f t="shared" si="3"/>
        <v>2233219.475808132</v>
      </c>
      <c r="M27" s="26">
        <f>Variables!$B$17</f>
        <v>24.26234284290619</v>
      </c>
      <c r="N27" s="27">
        <f t="shared" si="4"/>
        <v>4322086.3619252443</v>
      </c>
      <c r="U27" s="1"/>
      <c r="W27" s="1"/>
    </row>
    <row r="28" spans="1:24" ht="15.75" customHeight="1" x14ac:dyDescent="0.35">
      <c r="A28" s="10">
        <v>26</v>
      </c>
      <c r="B28" s="10">
        <v>2020</v>
      </c>
      <c r="C28" s="6" t="s">
        <v>53</v>
      </c>
      <c r="D28" s="44">
        <f>VLOOKUP(C28,Variables!$G$3:$H$22,2,FALSE)*POWER(SUM(1,Variables!$B$4),'Cost Calculation'!B28-Variables!$F$3)</f>
        <v>132767.28976353613</v>
      </c>
      <c r="E28" s="21" t="str">
        <f t="shared" si="0"/>
        <v>Medium</v>
      </c>
      <c r="F28" s="23">
        <f>VLOOKUP(C28,Variables!$K$3:$L$22,2,FALSE)*(I28/Variables!$B$20)*365</f>
        <v>225.18987776849963</v>
      </c>
      <c r="G28" s="24">
        <f t="shared" si="1"/>
        <v>29897.849753505674</v>
      </c>
      <c r="H28" s="25">
        <f>Variables!$B$3*POWER(SUM(1,Variables!$B$2/100),'Cost Calculation'!B28-Variables!$C$3)</f>
        <v>7566.0471624432785</v>
      </c>
      <c r="I28" s="25">
        <f t="shared" si="2"/>
        <v>264.12742187261892</v>
      </c>
      <c r="K28" s="26">
        <f>Variables!$B$18</f>
        <v>12.536338246924021</v>
      </c>
      <c r="L28" s="27">
        <f t="shared" si="3"/>
        <v>374809.55736566108</v>
      </c>
      <c r="M28" s="26">
        <f>Variables!$B$17</f>
        <v>24.26234284290619</v>
      </c>
      <c r="N28" s="27">
        <f t="shared" si="4"/>
        <v>725391.88098525302</v>
      </c>
      <c r="U28" s="1"/>
      <c r="W28" s="1"/>
    </row>
    <row r="29" spans="1:24" ht="15.75" customHeight="1" x14ac:dyDescent="0.35">
      <c r="A29" s="10">
        <v>27</v>
      </c>
      <c r="B29" s="10">
        <v>2020</v>
      </c>
      <c r="C29" s="6" t="s">
        <v>55</v>
      </c>
      <c r="D29" s="44">
        <f>VLOOKUP(C29,Variables!$G$3:$H$22,2,FALSE)*POWER(SUM(1,Variables!$B$4),'Cost Calculation'!B29-Variables!$F$3)</f>
        <v>55730.967736629558</v>
      </c>
      <c r="E29" s="21" t="str">
        <f t="shared" si="0"/>
        <v>Small</v>
      </c>
      <c r="F29" s="23">
        <f>VLOOKUP(C29,Variables!$K$3:$L$22,2,FALSE)*(I29/Variables!$B$20)*365</f>
        <v>225.18987776849963</v>
      </c>
      <c r="G29" s="24">
        <f t="shared" si="1"/>
        <v>12550.049812531806</v>
      </c>
      <c r="H29" s="25">
        <f>Variables!$B$3*POWER(SUM(1,Variables!$B$2/100),'Cost Calculation'!B29-Variables!$C$3)</f>
        <v>7566.0471624432785</v>
      </c>
      <c r="I29" s="25">
        <f t="shared" si="2"/>
        <v>264.12742187261892</v>
      </c>
      <c r="K29" s="26">
        <f>Variables!$B$18</f>
        <v>12.536338246924021</v>
      </c>
      <c r="L29" s="27">
        <f t="shared" si="3"/>
        <v>157331.66946564414</v>
      </c>
      <c r="M29" s="26">
        <f>Variables!$B$17</f>
        <v>24.26234284290619</v>
      </c>
      <c r="N29" s="27">
        <f t="shared" si="4"/>
        <v>304493.61124719726</v>
      </c>
      <c r="U29" s="1"/>
      <c r="W29" s="1"/>
    </row>
    <row r="30" spans="1:24" ht="15.75" customHeight="1" x14ac:dyDescent="0.35">
      <c r="A30" s="10">
        <v>28</v>
      </c>
      <c r="B30" s="10">
        <v>2020</v>
      </c>
      <c r="C30" s="6" t="s">
        <v>58</v>
      </c>
      <c r="D30" s="44">
        <f>VLOOKUP(C30,Variables!$G$3:$H$22,2,FALSE)*POWER(SUM(1,Variables!$B$4),'Cost Calculation'!B30-Variables!$F$3)</f>
        <v>58566.349577089946</v>
      </c>
      <c r="E30" s="21" t="str">
        <f t="shared" si="0"/>
        <v>Small</v>
      </c>
      <c r="F30" s="23">
        <f>VLOOKUP(C30,Variables!$K$3:$L$22,2,FALSE)*(I30/Variables!$B$20)*365</f>
        <v>191.82841439538859</v>
      </c>
      <c r="G30" s="24">
        <f t="shared" si="1"/>
        <v>11234.689976299202</v>
      </c>
      <c r="H30" s="25">
        <f>Variables!$B$3*POWER(SUM(1,Variables!$B$2/100),'Cost Calculation'!B30-Variables!$C$3)</f>
        <v>7566.0471624432785</v>
      </c>
      <c r="I30" s="25">
        <f t="shared" si="2"/>
        <v>264.12742187261892</v>
      </c>
      <c r="K30" s="26">
        <f>Variables!$B$18</f>
        <v>12.536338246924021</v>
      </c>
      <c r="L30" s="27">
        <f t="shared" si="3"/>
        <v>140841.87364221361</v>
      </c>
      <c r="M30" s="26">
        <f>Variables!$B$17</f>
        <v>24.26234284290619</v>
      </c>
      <c r="N30" s="27">
        <f t="shared" si="4"/>
        <v>272579.89993873285</v>
      </c>
      <c r="U30" s="1"/>
      <c r="W30" s="1"/>
    </row>
    <row r="31" spans="1:24" ht="15.75" customHeight="1" x14ac:dyDescent="0.35">
      <c r="A31" s="10">
        <v>29</v>
      </c>
      <c r="B31" s="10">
        <v>2020</v>
      </c>
      <c r="C31" s="6" t="s">
        <v>61</v>
      </c>
      <c r="D31" s="44">
        <f>VLOOKUP(C31,Variables!$G$3:$H$22,2,FALSE)*POWER(SUM(1,Variables!$B$4),'Cost Calculation'!B31-Variables!$F$3)</f>
        <v>169097.80217382134</v>
      </c>
      <c r="E31" s="21" t="str">
        <f t="shared" si="0"/>
        <v>Medium</v>
      </c>
      <c r="F31" s="23">
        <f>VLOOKUP(C31,Variables!$K$3:$L$22,2,FALSE)*(I31/Variables!$B$20)*365</f>
        <v>162.63713394391641</v>
      </c>
      <c r="G31" s="24">
        <f t="shared" si="1"/>
        <v>27501.581901765658</v>
      </c>
      <c r="H31" s="25">
        <f>Variables!$B$3*POWER(SUM(1,Variables!$B$2/100),'Cost Calculation'!B31-Variables!$C$3)</f>
        <v>7566.0471624432785</v>
      </c>
      <c r="I31" s="25">
        <f t="shared" si="2"/>
        <v>264.12742187261892</v>
      </c>
      <c r="K31" s="26">
        <f>Variables!$B$18</f>
        <v>12.536338246924021</v>
      </c>
      <c r="L31" s="27">
        <f t="shared" si="3"/>
        <v>344769.13304601831</v>
      </c>
      <c r="M31" s="26">
        <f>Variables!$B$17</f>
        <v>24.26234284290619</v>
      </c>
      <c r="N31" s="27">
        <f t="shared" si="4"/>
        <v>667252.80882290239</v>
      </c>
      <c r="U31" s="1"/>
      <c r="W31" s="1"/>
    </row>
    <row r="32" spans="1:24" ht="15.75" customHeight="1" x14ac:dyDescent="0.35">
      <c r="A32" s="10">
        <v>30</v>
      </c>
      <c r="B32" s="10">
        <v>2020</v>
      </c>
      <c r="C32" s="6" t="s">
        <v>63</v>
      </c>
      <c r="D32" s="44">
        <f>VLOOKUP(C32,Variables!$G$3:$H$22,2,FALSE)*POWER(SUM(1,Variables!$B$4),'Cost Calculation'!B32-Variables!$F$3)</f>
        <v>298456.32537032006</v>
      </c>
      <c r="E32" s="21" t="str">
        <f t="shared" si="0"/>
        <v>Medium</v>
      </c>
      <c r="F32" s="23">
        <f>VLOOKUP(C32,Variables!$K$3:$L$22,2,FALSE)*(I32/Variables!$B$20)*365</f>
        <v>208.50914608194412</v>
      </c>
      <c r="G32" s="24">
        <f t="shared" si="1"/>
        <v>62230.873545720307</v>
      </c>
      <c r="H32" s="25">
        <f>Variables!$B$3*POWER(SUM(1,Variables!$B$2/100),'Cost Calculation'!B32-Variables!$C$3)</f>
        <v>7566.0471624432785</v>
      </c>
      <c r="I32" s="25">
        <f t="shared" si="2"/>
        <v>264.12742187261892</v>
      </c>
      <c r="K32" s="26">
        <f>Variables!$B$18</f>
        <v>12.536338246924021</v>
      </c>
      <c r="L32" s="27">
        <f t="shared" si="3"/>
        <v>780147.28017070575</v>
      </c>
      <c r="M32" s="26">
        <f>Variables!$B$17</f>
        <v>24.26234284290619</v>
      </c>
      <c r="N32" s="27">
        <f t="shared" si="4"/>
        <v>1509866.7893798072</v>
      </c>
      <c r="U32" s="1"/>
      <c r="W32" s="1"/>
    </row>
    <row r="33" spans="1:23" ht="15.75" customHeight="1" x14ac:dyDescent="0.35">
      <c r="A33" s="10">
        <v>31</v>
      </c>
      <c r="B33" s="10">
        <v>2020</v>
      </c>
      <c r="C33" s="6" t="s">
        <v>65</v>
      </c>
      <c r="D33" s="44">
        <f>VLOOKUP(C33,Variables!$G$3:$H$22,2,FALSE)*POWER(SUM(1,Variables!$B$4),'Cost Calculation'!B33-Variables!$F$3)</f>
        <v>198287.47807767891</v>
      </c>
      <c r="E33" s="21" t="str">
        <f t="shared" si="0"/>
        <v>Medium</v>
      </c>
      <c r="F33" s="23">
        <f>VLOOKUP(C33,Variables!$K$3:$L$22,2,FALSE)*(I33/Variables!$B$20)*365</f>
        <v>208.50914608194412</v>
      </c>
      <c r="G33" s="24">
        <f t="shared" si="1"/>
        <v>41344.752732719047</v>
      </c>
      <c r="H33" s="25">
        <f>Variables!$B$3*POWER(SUM(1,Variables!$B$2/100),'Cost Calculation'!B33-Variables!$C$3)</f>
        <v>7566.0471624432785</v>
      </c>
      <c r="I33" s="25">
        <f t="shared" si="2"/>
        <v>264.12742187261892</v>
      </c>
      <c r="K33" s="26">
        <f>Variables!$B$18</f>
        <v>12.536338246924021</v>
      </c>
      <c r="L33" s="27">
        <f t="shared" si="3"/>
        <v>518311.80499280227</v>
      </c>
      <c r="M33" s="26">
        <f>Variables!$B$17</f>
        <v>24.26234284290619</v>
      </c>
      <c r="N33" s="27">
        <f t="shared" si="4"/>
        <v>1003120.5655564121</v>
      </c>
      <c r="U33" s="1"/>
      <c r="W33" s="1"/>
    </row>
    <row r="34" spans="1:23" ht="15.75" customHeight="1" x14ac:dyDescent="0.35">
      <c r="A34" s="10">
        <v>32</v>
      </c>
      <c r="B34" s="10">
        <v>2020</v>
      </c>
      <c r="C34" s="6" t="s">
        <v>67</v>
      </c>
      <c r="D34" s="44">
        <f>VLOOKUP(C34,Variables!$G$3:$H$22,2,FALSE)*POWER(SUM(1,Variables!$B$4),'Cost Calculation'!B34-Variables!$F$3)</f>
        <v>202274.13534163969</v>
      </c>
      <c r="E34" s="21" t="str">
        <f t="shared" si="0"/>
        <v>Medium</v>
      </c>
      <c r="F34" s="23">
        <f>VLOOKUP(C34,Variables!$K$3:$L$22,2,FALSE)*(I34/Variables!$B$20)*365</f>
        <v>216.84951192522189</v>
      </c>
      <c r="G34" s="24">
        <f t="shared" si="1"/>
        <v>43863.047523930843</v>
      </c>
      <c r="H34" s="25">
        <f>Variables!$B$3*POWER(SUM(1,Variables!$B$2/100),'Cost Calculation'!B34-Variables!$C$3)</f>
        <v>7566.0471624432785</v>
      </c>
      <c r="I34" s="25">
        <f t="shared" si="2"/>
        <v>264.12742187261892</v>
      </c>
      <c r="K34" s="26">
        <f>Variables!$B$18</f>
        <v>12.536338246924021</v>
      </c>
      <c r="L34" s="27">
        <f t="shared" si="3"/>
        <v>549882.0003009002</v>
      </c>
      <c r="M34" s="26">
        <f>Variables!$B$17</f>
        <v>24.26234284290619</v>
      </c>
      <c r="N34" s="27">
        <f t="shared" si="4"/>
        <v>1064220.2971602976</v>
      </c>
      <c r="U34" s="1"/>
      <c r="W34" s="1"/>
    </row>
    <row r="35" spans="1:23" ht="15.75" customHeight="1" x14ac:dyDescent="0.35">
      <c r="A35" s="10">
        <v>33</v>
      </c>
      <c r="B35" s="10">
        <v>2020</v>
      </c>
      <c r="C35" s="6" t="s">
        <v>70</v>
      </c>
      <c r="D35" s="44">
        <f>VLOOKUP(C35,Variables!$G$3:$H$22,2,FALSE)*POWER(SUM(1,Variables!$B$4),'Cost Calculation'!B35-Variables!$F$3)</f>
        <v>69749.04148422154</v>
      </c>
      <c r="E35" s="21" t="str">
        <f t="shared" si="0"/>
        <v>Small</v>
      </c>
      <c r="F35" s="23">
        <f>VLOOKUP(C35,Variables!$K$3:$L$22,2,FALSE)*(I35/Variables!$B$20)*365</f>
        <v>195.99859731702745</v>
      </c>
      <c r="G35" s="24">
        <f t="shared" si="1"/>
        <v>13670.71429511458</v>
      </c>
      <c r="H35" s="25">
        <f>Variables!$B$3*POWER(SUM(1,Variables!$B$2/100),'Cost Calculation'!B35-Variables!$C$3)</f>
        <v>7566.0471624432785</v>
      </c>
      <c r="I35" s="25">
        <f t="shared" si="2"/>
        <v>264.12742187261892</v>
      </c>
      <c r="K35" s="26">
        <f>Variables!$B$18</f>
        <v>12.536338246924021</v>
      </c>
      <c r="L35" s="27">
        <f t="shared" si="3"/>
        <v>171380.69848061586</v>
      </c>
      <c r="M35" s="26">
        <f>Variables!$B$17</f>
        <v>24.26234284290619</v>
      </c>
      <c r="N35" s="27">
        <f t="shared" si="4"/>
        <v>331683.55713548855</v>
      </c>
      <c r="U35" s="1"/>
      <c r="W35" s="1"/>
    </row>
    <row r="36" spans="1:23" ht="15.75" customHeight="1" x14ac:dyDescent="0.35">
      <c r="A36" s="10">
        <v>34</v>
      </c>
      <c r="B36" s="10">
        <v>2020</v>
      </c>
      <c r="C36" s="6" t="s">
        <v>72</v>
      </c>
      <c r="D36" s="44">
        <f>VLOOKUP(C36,Variables!$G$3:$H$22,2,FALSE)*POWER(SUM(1,Variables!$B$4),'Cost Calculation'!B36-Variables!$F$3)</f>
        <v>1624848.4009347225</v>
      </c>
      <c r="E36" s="21" t="str">
        <f t="shared" si="0"/>
        <v>Large</v>
      </c>
      <c r="F36" s="23">
        <f>VLOOKUP(C36,Variables!$K$3:$L$22,2,FALSE)*(I36/Variables!$B$20)*365</f>
        <v>237.70042653341628</v>
      </c>
      <c r="G36" s="24">
        <f t="shared" si="1"/>
        <v>386227.15795432293</v>
      </c>
      <c r="H36" s="25">
        <f>Variables!$B$3*POWER(SUM(1,Variables!$B$2/100),'Cost Calculation'!B36-Variables!$C$3)</f>
        <v>7566.0471624432785</v>
      </c>
      <c r="I36" s="25">
        <f t="shared" si="2"/>
        <v>264.12742187261892</v>
      </c>
      <c r="K36" s="26">
        <f>Variables!$B$18</f>
        <v>12.536338246924021</v>
      </c>
      <c r="L36" s="27">
        <f t="shared" si="3"/>
        <v>4841874.2922635442</v>
      </c>
      <c r="M36" s="26">
        <f>Variables!$B$17</f>
        <v>24.26234284290619</v>
      </c>
      <c r="N36" s="27">
        <f t="shared" si="4"/>
        <v>9370775.7215290647</v>
      </c>
      <c r="U36" s="1"/>
      <c r="W36" s="1"/>
    </row>
    <row r="37" spans="1:23" ht="15.75" customHeight="1" x14ac:dyDescent="0.35">
      <c r="A37" s="10">
        <v>35</v>
      </c>
      <c r="B37" s="10">
        <v>2020</v>
      </c>
      <c r="C37" s="6" t="s">
        <v>74</v>
      </c>
      <c r="D37" s="44">
        <f>VLOOKUP(C37,Variables!$G$3:$H$22,2,FALSE)*POWER(SUM(1,Variables!$B$4),'Cost Calculation'!B37-Variables!$F$3)</f>
        <v>83975.516360333655</v>
      </c>
      <c r="E37" s="21" t="str">
        <f t="shared" si="0"/>
        <v>Small</v>
      </c>
      <c r="F37" s="23">
        <f>VLOOKUP(C37,Variables!$K$3:$L$22,2,FALSE)*(I37/Variables!$B$20)*365</f>
        <v>179.31786563047191</v>
      </c>
      <c r="G37" s="24">
        <f t="shared" si="1"/>
        <v>15058.310358951807</v>
      </c>
      <c r="H37" s="25">
        <f>Variables!$B$3*POWER(SUM(1,Variables!$B$2/100),'Cost Calculation'!B37-Variables!$C$3)</f>
        <v>7566.0471624432785</v>
      </c>
      <c r="I37" s="25">
        <f t="shared" si="2"/>
        <v>264.12742187261892</v>
      </c>
      <c r="K37" s="26">
        <f>Variables!$B$18</f>
        <v>12.536338246924021</v>
      </c>
      <c r="L37" s="27">
        <f t="shared" si="3"/>
        <v>188776.07208697972</v>
      </c>
      <c r="M37" s="26">
        <f>Variables!$B$17</f>
        <v>24.26234284290619</v>
      </c>
      <c r="N37" s="27">
        <f t="shared" si="4"/>
        <v>365349.88856377453</v>
      </c>
      <c r="U37" s="1"/>
      <c r="W37" s="1"/>
    </row>
    <row r="38" spans="1:23" ht="15.75" customHeight="1" x14ac:dyDescent="0.35">
      <c r="A38" s="10">
        <v>36</v>
      </c>
      <c r="B38" s="10">
        <v>2020</v>
      </c>
      <c r="C38" s="6" t="s">
        <v>75</v>
      </c>
      <c r="D38" s="44">
        <f>VLOOKUP(C38,Variables!$G$3:$H$22,2,FALSE)*POWER(SUM(1,Variables!$B$4),'Cost Calculation'!B38-Variables!$F$3)</f>
        <v>87774.049362333026</v>
      </c>
      <c r="E38" s="21" t="str">
        <f t="shared" si="0"/>
        <v>Small</v>
      </c>
      <c r="F38" s="23">
        <f>VLOOKUP(C38,Variables!$K$3:$L$22,2,FALSE)*(I38/Variables!$B$20)*365</f>
        <v>200.16878023866633</v>
      </c>
      <c r="G38" s="24">
        <f t="shared" si="1"/>
        <v>17569.62439746669</v>
      </c>
      <c r="H38" s="25">
        <f>Variables!$B$3*POWER(SUM(1,Variables!$B$2/100),'Cost Calculation'!B38-Variables!$C$3)</f>
        <v>7566.0471624432785</v>
      </c>
      <c r="I38" s="25">
        <f t="shared" si="2"/>
        <v>264.12742187261892</v>
      </c>
      <c r="K38" s="26">
        <f>Variables!$B$18</f>
        <v>12.536338246924021</v>
      </c>
      <c r="L38" s="27">
        <f t="shared" si="3"/>
        <v>220258.7543180511</v>
      </c>
      <c r="M38" s="26">
        <f>Variables!$B$17</f>
        <v>24.26234284290619</v>
      </c>
      <c r="N38" s="27">
        <f t="shared" si="4"/>
        <v>426280.25075242593</v>
      </c>
      <c r="U38" s="1"/>
      <c r="W38" s="1"/>
    </row>
    <row r="39" spans="1:23" ht="15.75" customHeight="1" x14ac:dyDescent="0.35">
      <c r="A39" s="10">
        <v>37</v>
      </c>
      <c r="B39" s="10">
        <v>2020</v>
      </c>
      <c r="C39" s="6" t="s">
        <v>77</v>
      </c>
      <c r="D39" s="44">
        <f>VLOOKUP(C39,Variables!$G$3:$H$22,2,FALSE)*POWER(SUM(1,Variables!$B$4),'Cost Calculation'!B39-Variables!$F$3)</f>
        <v>120870.40155650311</v>
      </c>
      <c r="E39" s="21" t="str">
        <f t="shared" si="0"/>
        <v>Medium</v>
      </c>
      <c r="F39" s="23">
        <f>VLOOKUP(C39,Variables!$K$3:$L$22,2,FALSE)*(I39/Variables!$B$20)*365</f>
        <v>170.97749978719418</v>
      </c>
      <c r="G39" s="24">
        <f t="shared" si="1"/>
        <v>20666.119056405085</v>
      </c>
      <c r="H39" s="25">
        <f>Variables!$B$3*POWER(SUM(1,Variables!$B$2/100),'Cost Calculation'!B39-Variables!$C$3)</f>
        <v>7566.0471624432785</v>
      </c>
      <c r="I39" s="25">
        <f t="shared" si="2"/>
        <v>264.12742187261892</v>
      </c>
      <c r="K39" s="26">
        <f>Variables!$B$18</f>
        <v>12.536338246924021</v>
      </c>
      <c r="L39" s="27">
        <f t="shared" si="3"/>
        <v>259077.45874229644</v>
      </c>
      <c r="M39" s="26">
        <f>Variables!$B$17</f>
        <v>24.26234284290619</v>
      </c>
      <c r="N39" s="27">
        <f t="shared" si="4"/>
        <v>501408.46577881713</v>
      </c>
      <c r="U39" s="1"/>
      <c r="W39" s="1"/>
    </row>
    <row r="40" spans="1:23" ht="15.75" customHeight="1" x14ac:dyDescent="0.35">
      <c r="A40" s="10">
        <v>38</v>
      </c>
      <c r="B40" s="10">
        <v>2020</v>
      </c>
      <c r="C40" s="6" t="s">
        <v>82</v>
      </c>
      <c r="D40" s="44">
        <f>VLOOKUP(C40,Variables!$G$3:$H$22,2,FALSE)*POWER(SUM(1,Variables!$B$4),'Cost Calculation'!B40-Variables!$F$3)</f>
        <v>114483.18859050774</v>
      </c>
      <c r="E40" s="21" t="str">
        <f t="shared" si="0"/>
        <v>Medium</v>
      </c>
      <c r="F40" s="23">
        <f>VLOOKUP(C40,Variables!$K$3:$L$22,2,FALSE)*(I40/Variables!$B$20)*365</f>
        <v>183.4880485521108</v>
      </c>
      <c r="G40" s="24">
        <f t="shared" si="1"/>
        <v>21006.296866495537</v>
      </c>
      <c r="H40" s="25">
        <f>Variables!$B$3*POWER(SUM(1,Variables!$B$2/100),'Cost Calculation'!B40-Variables!$C$3)</f>
        <v>7566.0471624432785</v>
      </c>
      <c r="I40" s="25">
        <f t="shared" si="2"/>
        <v>264.12742187261892</v>
      </c>
      <c r="K40" s="26">
        <f>Variables!$B$18</f>
        <v>12.536338246924021</v>
      </c>
      <c r="L40" s="27">
        <f t="shared" si="3"/>
        <v>263342.0428336882</v>
      </c>
      <c r="M40" s="26">
        <f>Variables!$B$17</f>
        <v>24.26234284290619</v>
      </c>
      <c r="N40" s="27">
        <f t="shared" si="4"/>
        <v>509661.97643478069</v>
      </c>
      <c r="U40" s="1"/>
      <c r="W40" s="1"/>
    </row>
    <row r="41" spans="1:23" ht="15.75" customHeight="1" x14ac:dyDescent="0.35">
      <c r="A41" s="10">
        <v>39</v>
      </c>
      <c r="B41" s="10">
        <v>2020</v>
      </c>
      <c r="C41" s="6" t="s">
        <v>84</v>
      </c>
      <c r="D41" s="44">
        <f>VLOOKUP(C41,Variables!$G$3:$H$22,2,FALSE)*POWER(SUM(1,Variables!$B$4),'Cost Calculation'!B41-Variables!$F$3)</f>
        <v>88737.200523872016</v>
      </c>
      <c r="E41" s="21" t="str">
        <f t="shared" si="0"/>
        <v>Small</v>
      </c>
      <c r="F41" s="23">
        <f>VLOOKUP(C41,Variables!$K$3:$L$22,2,FALSE)*(I41/Variables!$B$20)*365</f>
        <v>183.4880485521108</v>
      </c>
      <c r="G41" s="24">
        <f t="shared" si="1"/>
        <v>16282.21575810262</v>
      </c>
      <c r="H41" s="25">
        <f>Variables!$B$3*POWER(SUM(1,Variables!$B$2/100),'Cost Calculation'!B41-Variables!$C$3)</f>
        <v>7566.0471624432785</v>
      </c>
      <c r="I41" s="25">
        <f t="shared" si="2"/>
        <v>264.12742187261892</v>
      </c>
      <c r="K41" s="26">
        <f>Variables!$B$18</f>
        <v>12.536338246924021</v>
      </c>
      <c r="L41" s="27">
        <f t="shared" si="3"/>
        <v>204119.36415297087</v>
      </c>
      <c r="M41" s="26">
        <f>Variables!$B$17</f>
        <v>24.26234284290619</v>
      </c>
      <c r="N41" s="27">
        <f t="shared" si="4"/>
        <v>395044.7009652555</v>
      </c>
      <c r="U41" s="1"/>
      <c r="W41" s="1"/>
    </row>
    <row r="42" spans="1:23" ht="15.75" customHeight="1" x14ac:dyDescent="0.35">
      <c r="A42" s="10">
        <v>40</v>
      </c>
      <c r="B42" s="10">
        <v>2020</v>
      </c>
      <c r="C42" s="6" t="s">
        <v>85</v>
      </c>
      <c r="D42" s="44">
        <f>VLOOKUP(C42,Variables!$G$3:$H$22,2,FALSE)*POWER(SUM(1,Variables!$B$4),'Cost Calculation'!B42-Variables!$F$3)</f>
        <v>49700.85292058489</v>
      </c>
      <c r="E42" s="21" t="str">
        <f t="shared" si="0"/>
        <v>Small</v>
      </c>
      <c r="F42" s="23">
        <f>VLOOKUP(C42,Variables!$K$3:$L$22,2,FALSE)*(I42/Variables!$B$20)*365</f>
        <v>179.31786563047191</v>
      </c>
      <c r="G42" s="24">
        <f t="shared" si="1"/>
        <v>8912.2508657332874</v>
      </c>
      <c r="H42" s="25">
        <f>Variables!$B$3*POWER(SUM(1,Variables!$B$2/100),'Cost Calculation'!B42-Variables!$C$3)</f>
        <v>7566.0471624432785</v>
      </c>
      <c r="I42" s="25">
        <f t="shared" si="2"/>
        <v>264.12742187261892</v>
      </c>
      <c r="K42" s="26">
        <f>Variables!$B$18</f>
        <v>12.536338246924021</v>
      </c>
      <c r="L42" s="27">
        <f t="shared" si="3"/>
        <v>111726.99139427394</v>
      </c>
      <c r="M42" s="26">
        <f>Variables!$B$17</f>
        <v>24.26234284290619</v>
      </c>
      <c r="N42" s="27">
        <f t="shared" si="4"/>
        <v>216232.08600640853</v>
      </c>
      <c r="U42" s="1"/>
      <c r="W42" s="1"/>
    </row>
    <row r="43" spans="1:23" ht="15.75" customHeight="1" x14ac:dyDescent="0.35">
      <c r="A43" s="10">
        <v>41</v>
      </c>
      <c r="B43" s="10">
        <v>2021</v>
      </c>
      <c r="C43" s="6" t="s">
        <v>19</v>
      </c>
      <c r="D43" s="44">
        <f>VLOOKUP(C43,Variables!$G$3:$H$22,2,FALSE)*POWER(SUM(1,Variables!$B$4),'Cost Calculation'!B43-Variables!$F$3)</f>
        <v>273039.23934419255</v>
      </c>
      <c r="E43" s="21" t="str">
        <f t="shared" si="0"/>
        <v>Medium</v>
      </c>
      <c r="F43" s="23">
        <f>VLOOKUP(C43,Variables!$K$3:$L$22,2,FALSE)*(I43/Variables!$B$20)*365</f>
        <v>194.31196460939535</v>
      </c>
      <c r="G43" s="24">
        <f t="shared" si="1"/>
        <v>53054.791012424968</v>
      </c>
      <c r="H43" s="25">
        <f>Variables!$B$3*POWER(SUM(1,Variables!$B$2/100),'Cost Calculation'!B43-Variables!$C$3)</f>
        <v>7807.4040669252199</v>
      </c>
      <c r="I43" s="25">
        <f t="shared" si="2"/>
        <v>267.54700763724259</v>
      </c>
      <c r="K43" s="26">
        <f>Variables!$B$18</f>
        <v>12.536338246924021</v>
      </c>
      <c r="L43" s="27">
        <f t="shared" si="3"/>
        <v>665112.80575162394</v>
      </c>
      <c r="M43" s="26">
        <f>Variables!$B$17</f>
        <v>24.26234284290619</v>
      </c>
      <c r="N43" s="27">
        <f t="shared" si="4"/>
        <v>1287233.5290021927</v>
      </c>
      <c r="U43" s="1"/>
      <c r="W43" s="1"/>
    </row>
    <row r="44" spans="1:23" ht="15.75" customHeight="1" x14ac:dyDescent="0.35">
      <c r="A44" s="10">
        <v>42</v>
      </c>
      <c r="B44" s="10">
        <v>2021</v>
      </c>
      <c r="C44" s="6" t="s">
        <v>30</v>
      </c>
      <c r="D44" s="44">
        <f>VLOOKUP(C44,Variables!$G$3:$H$22,2,FALSE)*POWER(SUM(1,Variables!$B$4),'Cost Calculation'!B44-Variables!$F$3)</f>
        <v>867655.76587803836</v>
      </c>
      <c r="E44" s="21" t="str">
        <f t="shared" si="0"/>
        <v>Medium</v>
      </c>
      <c r="F44" s="23">
        <f>VLOOKUP(C44,Variables!$K$3:$L$22,2,FALSE)*(I44/Variables!$B$20)*365</f>
        <v>245.00204233358539</v>
      </c>
      <c r="G44" s="24">
        <f t="shared" si="1"/>
        <v>212577.43468263058</v>
      </c>
      <c r="H44" s="25">
        <f>Variables!$B$3*POWER(SUM(1,Variables!$B$2/100),'Cost Calculation'!B44-Variables!$C$3)</f>
        <v>7807.4040669252199</v>
      </c>
      <c r="I44" s="25">
        <f t="shared" si="2"/>
        <v>267.54700763724259</v>
      </c>
      <c r="K44" s="26">
        <f>Variables!$B$18</f>
        <v>12.536338246924021</v>
      </c>
      <c r="L44" s="27">
        <f t="shared" si="3"/>
        <v>2664942.6248448547</v>
      </c>
      <c r="M44" s="26">
        <f>Variables!$B$17</f>
        <v>24.26234284290619</v>
      </c>
      <c r="N44" s="27">
        <f t="shared" si="4"/>
        <v>5157626.6009354806</v>
      </c>
      <c r="U44" s="1"/>
      <c r="W44" s="1"/>
    </row>
    <row r="45" spans="1:23" ht="15.75" customHeight="1" x14ac:dyDescent="0.35">
      <c r="A45" s="10">
        <v>43</v>
      </c>
      <c r="B45" s="10">
        <v>2021</v>
      </c>
      <c r="C45" s="6" t="s">
        <v>36</v>
      </c>
      <c r="D45" s="44">
        <f>VLOOKUP(C45,Variables!$G$3:$H$22,2,FALSE)*POWER(SUM(1,Variables!$B$4),'Cost Calculation'!B45-Variables!$F$3)</f>
        <v>968314.10236186988</v>
      </c>
      <c r="E45" s="21" t="str">
        <f t="shared" si="0"/>
        <v>Medium</v>
      </c>
      <c r="F45" s="23">
        <f>VLOOKUP(C45,Variables!$K$3:$L$22,2,FALSE)*(I45/Variables!$B$20)*365</f>
        <v>160.5185794599353</v>
      </c>
      <c r="G45" s="24">
        <f t="shared" si="1"/>
        <v>155432.40418214974</v>
      </c>
      <c r="H45" s="25">
        <f>Variables!$B$3*POWER(SUM(1,Variables!$B$2/100),'Cost Calculation'!B45-Variables!$C$3)</f>
        <v>7807.4040669252199</v>
      </c>
      <c r="I45" s="25">
        <f t="shared" si="2"/>
        <v>267.54700763724259</v>
      </c>
      <c r="K45" s="26">
        <f>Variables!$B$18</f>
        <v>12.536338246924021</v>
      </c>
      <c r="L45" s="27">
        <f t="shared" si="3"/>
        <v>1948553.1933600369</v>
      </c>
      <c r="M45" s="26">
        <f>Variables!$B$17</f>
        <v>24.26234284290619</v>
      </c>
      <c r="N45" s="27">
        <f t="shared" si="4"/>
        <v>3771154.2791644828</v>
      </c>
      <c r="U45" s="1"/>
      <c r="W45" s="1"/>
    </row>
    <row r="46" spans="1:23" ht="15.75" customHeight="1" x14ac:dyDescent="0.35">
      <c r="A46" s="10">
        <v>44</v>
      </c>
      <c r="B46" s="10">
        <v>2021</v>
      </c>
      <c r="C46" s="6" t="s">
        <v>41</v>
      </c>
      <c r="D46" s="44">
        <f>VLOOKUP(C46,Variables!$G$3:$H$22,2,FALSE)*POWER(SUM(1,Variables!$B$4),'Cost Calculation'!B46-Variables!$F$3)</f>
        <v>72009.55726035354</v>
      </c>
      <c r="E46" s="21" t="str">
        <f t="shared" si="0"/>
        <v>Small</v>
      </c>
      <c r="F46" s="23">
        <f>VLOOKUP(C46,Variables!$K$3:$L$22,2,FALSE)*(I46/Variables!$B$20)*365</f>
        <v>105.60432859206269</v>
      </c>
      <c r="G46" s="24">
        <f t="shared" si="1"/>
        <v>7604.5209466913284</v>
      </c>
      <c r="H46" s="25">
        <f>Variables!$B$3*POWER(SUM(1,Variables!$B$2/100),'Cost Calculation'!B46-Variables!$C$3)</f>
        <v>7807.4040669252199</v>
      </c>
      <c r="I46" s="25">
        <f t="shared" si="2"/>
        <v>267.54700763724259</v>
      </c>
      <c r="K46" s="26">
        <f>Variables!$B$18</f>
        <v>12.536338246924021</v>
      </c>
      <c r="L46" s="27">
        <f t="shared" si="3"/>
        <v>95332.846793541365</v>
      </c>
      <c r="M46" s="26">
        <f>Variables!$B$17</f>
        <v>24.26234284290619</v>
      </c>
      <c r="N46" s="27">
        <f t="shared" si="4"/>
        <v>184503.49436468654</v>
      </c>
      <c r="U46" s="1"/>
      <c r="W46" s="1"/>
    </row>
    <row r="47" spans="1:23" ht="15.75" customHeight="1" x14ac:dyDescent="0.35">
      <c r="A47" s="10">
        <v>45</v>
      </c>
      <c r="B47" s="10">
        <v>2021</v>
      </c>
      <c r="C47" s="6" t="s">
        <v>45</v>
      </c>
      <c r="D47" s="44">
        <f>VLOOKUP(C47,Variables!$G$3:$H$22,2,FALSE)*POWER(SUM(1,Variables!$B$4),'Cost Calculation'!B47-Variables!$F$3)</f>
        <v>722637.32851883676</v>
      </c>
      <c r="E47" s="21" t="str">
        <f t="shared" si="0"/>
        <v>Medium</v>
      </c>
      <c r="F47" s="23">
        <f>VLOOKUP(C47,Variables!$K$3:$L$22,2,FALSE)*(I47/Variables!$B$20)*365</f>
        <v>253.45038862095043</v>
      </c>
      <c r="G47" s="24">
        <f t="shared" si="1"/>
        <v>183152.71174510461</v>
      </c>
      <c r="H47" s="25">
        <f>Variables!$B$3*POWER(SUM(1,Variables!$B$2/100),'Cost Calculation'!B47-Variables!$C$3)</f>
        <v>7807.4040669252199</v>
      </c>
      <c r="I47" s="25">
        <f t="shared" si="2"/>
        <v>267.54700763724259</v>
      </c>
      <c r="K47" s="26">
        <f>Variables!$B$18</f>
        <v>12.536338246924021</v>
      </c>
      <c r="L47" s="27">
        <f t="shared" si="3"/>
        <v>2296064.3452780051</v>
      </c>
      <c r="M47" s="26">
        <f>Variables!$B$17</f>
        <v>24.26234284290619</v>
      </c>
      <c r="N47" s="27">
        <f t="shared" si="4"/>
        <v>4443713.8849676987</v>
      </c>
      <c r="U47" s="1"/>
      <c r="W47" s="1"/>
    </row>
    <row r="48" spans="1:23" ht="15.75" customHeight="1" x14ac:dyDescent="0.35">
      <c r="A48" s="10">
        <v>46</v>
      </c>
      <c r="B48" s="10">
        <v>2021</v>
      </c>
      <c r="C48" s="6" t="s">
        <v>53</v>
      </c>
      <c r="D48" s="44">
        <f>VLOOKUP(C48,Variables!$G$3:$H$22,2,FALSE)*POWER(SUM(1,Variables!$B$4),'Cost Calculation'!B48-Variables!$F$3)</f>
        <v>134758.79910998917</v>
      </c>
      <c r="E48" s="21" t="str">
        <f t="shared" si="0"/>
        <v>Medium</v>
      </c>
      <c r="F48" s="23">
        <f>VLOOKUP(C48,Variables!$K$3:$L$22,2,FALSE)*(I48/Variables!$B$20)*365</f>
        <v>228.10534975885543</v>
      </c>
      <c r="G48" s="24">
        <f t="shared" si="1"/>
        <v>30739.203004067414</v>
      </c>
      <c r="H48" s="25">
        <f>Variables!$B$3*POWER(SUM(1,Variables!$B$2/100),'Cost Calculation'!B48-Variables!$C$3)</f>
        <v>7807.4040669252199</v>
      </c>
      <c r="I48" s="25">
        <f t="shared" si="2"/>
        <v>267.54700763724259</v>
      </c>
      <c r="K48" s="26">
        <f>Variables!$B$18</f>
        <v>12.536338246924021</v>
      </c>
      <c r="L48" s="27">
        <f t="shared" si="3"/>
        <v>385357.04629985208</v>
      </c>
      <c r="M48" s="26">
        <f>Variables!$B$17</f>
        <v>24.26234284290619</v>
      </c>
      <c r="N48" s="27">
        <f t="shared" si="4"/>
        <v>745805.08200237551</v>
      </c>
      <c r="U48" s="1"/>
      <c r="W48" s="1"/>
    </row>
    <row r="49" spans="1:23" ht="15.75" customHeight="1" x14ac:dyDescent="0.35">
      <c r="A49" s="10">
        <v>47</v>
      </c>
      <c r="B49" s="10">
        <v>2021</v>
      </c>
      <c r="C49" s="6" t="s">
        <v>55</v>
      </c>
      <c r="D49" s="44">
        <f>VLOOKUP(C49,Variables!$G$3:$H$22,2,FALSE)*POWER(SUM(1,Variables!$B$4),'Cost Calculation'!B49-Variables!$F$3)</f>
        <v>56566.932252678998</v>
      </c>
      <c r="E49" s="21" t="str">
        <f t="shared" si="0"/>
        <v>Small</v>
      </c>
      <c r="F49" s="23">
        <f>VLOOKUP(C49,Variables!$K$3:$L$22,2,FALSE)*(I49/Variables!$B$20)*365</f>
        <v>228.10534975885543</v>
      </c>
      <c r="G49" s="24">
        <f t="shared" si="1"/>
        <v>12903.219866282823</v>
      </c>
      <c r="H49" s="25">
        <f>Variables!$B$3*POWER(SUM(1,Variables!$B$2/100),'Cost Calculation'!B49-Variables!$C$3)</f>
        <v>7807.4040669252199</v>
      </c>
      <c r="I49" s="25">
        <f t="shared" si="2"/>
        <v>267.54700763724259</v>
      </c>
      <c r="K49" s="26">
        <f>Variables!$B$18</f>
        <v>12.536338246924021</v>
      </c>
      <c r="L49" s="27">
        <f t="shared" si="3"/>
        <v>161759.12871815122</v>
      </c>
      <c r="M49" s="26">
        <f>Variables!$B$17</f>
        <v>24.26234284290619</v>
      </c>
      <c r="N49" s="27">
        <f t="shared" si="4"/>
        <v>313062.344173152</v>
      </c>
      <c r="U49" s="1"/>
      <c r="W49" s="1"/>
    </row>
    <row r="50" spans="1:23" ht="15.75" customHeight="1" x14ac:dyDescent="0.35">
      <c r="A50" s="10">
        <v>48</v>
      </c>
      <c r="B50" s="10">
        <v>2021</v>
      </c>
      <c r="C50" s="6" t="s">
        <v>58</v>
      </c>
      <c r="D50" s="44">
        <f>VLOOKUP(C50,Variables!$G$3:$H$22,2,FALSE)*POWER(SUM(1,Variables!$B$4),'Cost Calculation'!B50-Variables!$F$3)</f>
        <v>59444.844820746286</v>
      </c>
      <c r="E50" s="21" t="str">
        <f t="shared" si="0"/>
        <v>Small</v>
      </c>
      <c r="F50" s="23">
        <f>VLOOKUP(C50,Variables!$K$3:$L$22,2,FALSE)*(I50/Variables!$B$20)*365</f>
        <v>194.31196460939535</v>
      </c>
      <c r="G50" s="24">
        <f t="shared" si="1"/>
        <v>11550.844583019851</v>
      </c>
      <c r="H50" s="25">
        <f>Variables!$B$3*POWER(SUM(1,Variables!$B$2/100),'Cost Calculation'!B50-Variables!$C$3)</f>
        <v>7807.4040669252199</v>
      </c>
      <c r="I50" s="25">
        <f t="shared" si="2"/>
        <v>267.54700763724259</v>
      </c>
      <c r="K50" s="26">
        <f>Variables!$B$18</f>
        <v>12.536338246924021</v>
      </c>
      <c r="L50" s="27">
        <f t="shared" si="3"/>
        <v>144805.2947303869</v>
      </c>
      <c r="M50" s="26">
        <f>Variables!$B$17</f>
        <v>24.26234284290619</v>
      </c>
      <c r="N50" s="27">
        <f t="shared" si="4"/>
        <v>280250.55139835342</v>
      </c>
      <c r="U50" s="1"/>
      <c r="W50" s="1"/>
    </row>
    <row r="51" spans="1:23" ht="15.75" customHeight="1" x14ac:dyDescent="0.35">
      <c r="A51" s="10">
        <v>49</v>
      </c>
      <c r="B51" s="10">
        <v>2021</v>
      </c>
      <c r="C51" s="6" t="s">
        <v>61</v>
      </c>
      <c r="D51" s="44">
        <f>VLOOKUP(C51,Variables!$G$3:$H$22,2,FALSE)*POWER(SUM(1,Variables!$B$4),'Cost Calculation'!B51-Variables!$F$3)</f>
        <v>171634.26920642864</v>
      </c>
      <c r="E51" s="21" t="str">
        <f t="shared" si="0"/>
        <v>Medium</v>
      </c>
      <c r="F51" s="23">
        <f>VLOOKUP(C51,Variables!$K$3:$L$22,2,FALSE)*(I51/Variables!$B$20)*365</f>
        <v>164.74275260361779</v>
      </c>
      <c r="G51" s="24">
        <f t="shared" si="1"/>
        <v>28275.501950177408</v>
      </c>
      <c r="H51" s="25">
        <f>Variables!$B$3*POWER(SUM(1,Variables!$B$2/100),'Cost Calculation'!B51-Variables!$C$3)</f>
        <v>7807.4040669252199</v>
      </c>
      <c r="I51" s="25">
        <f t="shared" si="2"/>
        <v>267.54700763724259</v>
      </c>
      <c r="K51" s="26">
        <f>Variables!$B$18</f>
        <v>12.536338246924021</v>
      </c>
      <c r="L51" s="27">
        <f t="shared" si="3"/>
        <v>354471.2565489838</v>
      </c>
      <c r="M51" s="26">
        <f>Variables!$B$17</f>
        <v>24.26234284290619</v>
      </c>
      <c r="N51" s="27">
        <f t="shared" si="4"/>
        <v>686029.92237046687</v>
      </c>
      <c r="U51" s="1"/>
      <c r="W51" s="1"/>
    </row>
    <row r="52" spans="1:23" ht="15.75" customHeight="1" x14ac:dyDescent="0.35">
      <c r="A52" s="10">
        <v>50</v>
      </c>
      <c r="B52" s="10">
        <v>2021</v>
      </c>
      <c r="C52" s="6" t="s">
        <v>63</v>
      </c>
      <c r="D52" s="44">
        <f>VLOOKUP(C52,Variables!$G$3:$H$22,2,FALSE)*POWER(SUM(1,Variables!$B$4),'Cost Calculation'!B52-Variables!$F$3)</f>
        <v>302933.17025087483</v>
      </c>
      <c r="E52" s="21" t="str">
        <f t="shared" si="0"/>
        <v>Medium</v>
      </c>
      <c r="F52" s="23">
        <f>VLOOKUP(C52,Variables!$K$3:$L$22,2,FALSE)*(I52/Variables!$B$20)*365</f>
        <v>211.20865718412537</v>
      </c>
      <c r="G52" s="24">
        <f t="shared" si="1"/>
        <v>63982.10810521731</v>
      </c>
      <c r="H52" s="25">
        <f>Variables!$B$3*POWER(SUM(1,Variables!$B$2/100),'Cost Calculation'!B52-Variables!$C$3)</f>
        <v>7807.4040669252199</v>
      </c>
      <c r="I52" s="25">
        <f t="shared" si="2"/>
        <v>267.54700763724259</v>
      </c>
      <c r="K52" s="26">
        <f>Variables!$B$18</f>
        <v>12.536338246924021</v>
      </c>
      <c r="L52" s="27">
        <f t="shared" si="3"/>
        <v>802101.34895826317</v>
      </c>
      <c r="M52" s="26">
        <f>Variables!$B$17</f>
        <v>24.26234284290619</v>
      </c>
      <c r="N52" s="27">
        <f t="shared" si="4"/>
        <v>1552355.8426606692</v>
      </c>
      <c r="U52" s="1"/>
      <c r="W52" s="1"/>
    </row>
    <row r="53" spans="1:23" ht="15.75" customHeight="1" x14ac:dyDescent="0.35">
      <c r="A53" s="10">
        <v>51</v>
      </c>
      <c r="B53" s="10">
        <v>2021</v>
      </c>
      <c r="C53" s="6" t="s">
        <v>65</v>
      </c>
      <c r="D53" s="44">
        <f>VLOOKUP(C53,Variables!$G$3:$H$22,2,FALSE)*POWER(SUM(1,Variables!$B$4),'Cost Calculation'!B53-Variables!$F$3)</f>
        <v>201261.79024884404</v>
      </c>
      <c r="E53" s="21" t="str">
        <f t="shared" si="0"/>
        <v>Medium</v>
      </c>
      <c r="F53" s="23">
        <f>VLOOKUP(C53,Variables!$K$3:$L$22,2,FALSE)*(I53/Variables!$B$20)*365</f>
        <v>211.20865718412537</v>
      </c>
      <c r="G53" s="24">
        <f t="shared" si="1"/>
        <v>42508.232460931453</v>
      </c>
      <c r="H53" s="25">
        <f>Variables!$B$3*POWER(SUM(1,Variables!$B$2/100),'Cost Calculation'!B53-Variables!$C$3)</f>
        <v>7807.4040669252199</v>
      </c>
      <c r="I53" s="25">
        <f t="shared" si="2"/>
        <v>267.54700763724259</v>
      </c>
      <c r="K53" s="26">
        <f>Variables!$B$18</f>
        <v>12.536338246924021</v>
      </c>
      <c r="L53" s="27">
        <f t="shared" si="3"/>
        <v>532897.58040911215</v>
      </c>
      <c r="M53" s="26">
        <f>Variables!$B$17</f>
        <v>24.26234284290619</v>
      </c>
      <c r="N53" s="27">
        <f t="shared" si="4"/>
        <v>1031349.3096130728</v>
      </c>
      <c r="U53" s="1"/>
      <c r="W53" s="1"/>
    </row>
    <row r="54" spans="1:23" ht="15.75" customHeight="1" x14ac:dyDescent="0.35">
      <c r="A54" s="10">
        <v>52</v>
      </c>
      <c r="B54" s="10">
        <v>2021</v>
      </c>
      <c r="C54" s="6" t="s">
        <v>67</v>
      </c>
      <c r="D54" s="44">
        <f>VLOOKUP(C54,Variables!$G$3:$H$22,2,FALSE)*POWER(SUM(1,Variables!$B$4),'Cost Calculation'!B54-Variables!$F$3)</f>
        <v>205308.24737176427</v>
      </c>
      <c r="E54" s="21" t="str">
        <f t="shared" si="0"/>
        <v>Medium</v>
      </c>
      <c r="F54" s="23">
        <f>VLOOKUP(C54,Variables!$K$3:$L$22,2,FALSE)*(I54/Variables!$B$20)*365</f>
        <v>219.65700347149041</v>
      </c>
      <c r="G54" s="24">
        <f t="shared" si="1"/>
        <v>45097.394405665233</v>
      </c>
      <c r="H54" s="25">
        <f>Variables!$B$3*POWER(SUM(1,Variables!$B$2/100),'Cost Calculation'!B54-Variables!$C$3)</f>
        <v>7807.4040669252199</v>
      </c>
      <c r="I54" s="25">
        <f t="shared" si="2"/>
        <v>267.54700763724259</v>
      </c>
      <c r="K54" s="26">
        <f>Variables!$B$18</f>
        <v>12.536338246924021</v>
      </c>
      <c r="L54" s="27">
        <f t="shared" si="3"/>
        <v>565356.19032435841</v>
      </c>
      <c r="M54" s="26">
        <f>Variables!$B$17</f>
        <v>24.26234284290619</v>
      </c>
      <c r="N54" s="27">
        <f t="shared" si="4"/>
        <v>1094168.4443920094</v>
      </c>
      <c r="U54" s="1"/>
      <c r="W54" s="1"/>
    </row>
    <row r="55" spans="1:23" ht="15.75" customHeight="1" x14ac:dyDescent="0.35">
      <c r="A55" s="10">
        <v>53</v>
      </c>
      <c r="B55" s="10">
        <v>2021</v>
      </c>
      <c r="C55" s="6" t="s">
        <v>70</v>
      </c>
      <c r="D55" s="44">
        <f>VLOOKUP(C55,Variables!$G$3:$H$22,2,FALSE)*POWER(SUM(1,Variables!$B$4),'Cost Calculation'!B55-Variables!$F$3)</f>
        <v>70795.277106484864</v>
      </c>
      <c r="E55" s="21" t="str">
        <f t="shared" si="0"/>
        <v>Small</v>
      </c>
      <c r="F55" s="23">
        <f>VLOOKUP(C55,Variables!$K$3:$L$22,2,FALSE)*(I55/Variables!$B$20)*365</f>
        <v>198.53613775307784</v>
      </c>
      <c r="G55" s="24">
        <f t="shared" si="1"/>
        <v>14055.420887880397</v>
      </c>
      <c r="H55" s="25">
        <f>Variables!$B$3*POWER(SUM(1,Variables!$B$2/100),'Cost Calculation'!B55-Variables!$C$3)</f>
        <v>7807.4040669252199</v>
      </c>
      <c r="I55" s="25">
        <f t="shared" si="2"/>
        <v>267.54700763724259</v>
      </c>
      <c r="K55" s="26">
        <f>Variables!$B$18</f>
        <v>12.536338246924021</v>
      </c>
      <c r="L55" s="27">
        <f t="shared" si="3"/>
        <v>176203.51045334979</v>
      </c>
      <c r="M55" s="26">
        <f>Variables!$B$17</f>
        <v>24.26234284290619</v>
      </c>
      <c r="N55" s="27">
        <f t="shared" si="4"/>
        <v>341017.44038309908</v>
      </c>
      <c r="U55" s="1"/>
      <c r="W55" s="1"/>
    </row>
    <row r="56" spans="1:23" ht="15.75" customHeight="1" x14ac:dyDescent="0.35">
      <c r="A56" s="10">
        <v>54</v>
      </c>
      <c r="B56" s="10">
        <v>2021</v>
      </c>
      <c r="C56" s="6" t="s">
        <v>72</v>
      </c>
      <c r="D56" s="44">
        <f>VLOOKUP(C56,Variables!$G$3:$H$22,2,FALSE)*POWER(SUM(1,Variables!$B$4),'Cost Calculation'!B56-Variables!$F$3)</f>
        <v>1649221.1269487431</v>
      </c>
      <c r="E56" s="21" t="str">
        <f t="shared" si="0"/>
        <v>Large</v>
      </c>
      <c r="F56" s="23">
        <f>VLOOKUP(C56,Variables!$K$3:$L$22,2,FALSE)*(I56/Variables!$B$20)*365</f>
        <v>240.7778691899029</v>
      </c>
      <c r="G56" s="24">
        <f t="shared" si="1"/>
        <v>397095.94876968872</v>
      </c>
      <c r="H56" s="25">
        <f>Variables!$B$3*POWER(SUM(1,Variables!$B$2/100),'Cost Calculation'!B56-Variables!$C$3)</f>
        <v>7807.4040669252199</v>
      </c>
      <c r="I56" s="25">
        <f t="shared" si="2"/>
        <v>267.54700763724259</v>
      </c>
      <c r="K56" s="26">
        <f>Variables!$B$18</f>
        <v>12.536338246924021</v>
      </c>
      <c r="L56" s="27">
        <f t="shared" si="3"/>
        <v>4978129.1302600307</v>
      </c>
      <c r="M56" s="26">
        <f>Variables!$B$17</f>
        <v>24.26234284290619</v>
      </c>
      <c r="N56" s="27">
        <f t="shared" si="4"/>
        <v>9634478.0505793002</v>
      </c>
      <c r="U56" s="1"/>
      <c r="W56" s="1"/>
    </row>
    <row r="57" spans="1:23" ht="15.75" customHeight="1" x14ac:dyDescent="0.35">
      <c r="A57" s="10">
        <v>55</v>
      </c>
      <c r="B57" s="10">
        <v>2021</v>
      </c>
      <c r="C57" s="6" t="s">
        <v>74</v>
      </c>
      <c r="D57" s="44">
        <f>VLOOKUP(C57,Variables!$G$3:$H$22,2,FALSE)*POWER(SUM(1,Variables!$B$4),'Cost Calculation'!B57-Variables!$F$3)</f>
        <v>85235.149105738659</v>
      </c>
      <c r="E57" s="21" t="str">
        <f t="shared" si="0"/>
        <v>Small</v>
      </c>
      <c r="F57" s="23">
        <f>VLOOKUP(C57,Variables!$K$3:$L$22,2,FALSE)*(I57/Variables!$B$20)*365</f>
        <v>181.63944517834781</v>
      </c>
      <c r="G57" s="24">
        <f t="shared" si="1"/>
        <v>15482.065193260118</v>
      </c>
      <c r="H57" s="25">
        <f>Variables!$B$3*POWER(SUM(1,Variables!$B$2/100),'Cost Calculation'!B57-Variables!$C$3)</f>
        <v>7807.4040669252199</v>
      </c>
      <c r="I57" s="25">
        <f t="shared" si="2"/>
        <v>267.54700763724259</v>
      </c>
      <c r="K57" s="26">
        <f>Variables!$B$18</f>
        <v>12.536338246924021</v>
      </c>
      <c r="L57" s="27">
        <f t="shared" si="3"/>
        <v>194088.40602363794</v>
      </c>
      <c r="M57" s="26">
        <f>Variables!$B$17</f>
        <v>24.26234284290619</v>
      </c>
      <c r="N57" s="27">
        <f t="shared" si="4"/>
        <v>375631.17363510164</v>
      </c>
      <c r="U57" s="1"/>
      <c r="W57" s="1"/>
    </row>
    <row r="58" spans="1:23" ht="15.75" customHeight="1" x14ac:dyDescent="0.35">
      <c r="A58" s="10">
        <v>56</v>
      </c>
      <c r="B58" s="10">
        <v>2021</v>
      </c>
      <c r="C58" s="6" t="s">
        <v>75</v>
      </c>
      <c r="D58" s="44">
        <f>VLOOKUP(C58,Variables!$G$3:$H$22,2,FALSE)*POWER(SUM(1,Variables!$B$4),'Cost Calculation'!B58-Variables!$F$3)</f>
        <v>89090.660102768015</v>
      </c>
      <c r="E58" s="21" t="str">
        <f t="shared" si="0"/>
        <v>Small</v>
      </c>
      <c r="F58" s="23">
        <f>VLOOKUP(C58,Variables!$K$3:$L$22,2,FALSE)*(I58/Variables!$B$20)*365</f>
        <v>202.76031089676033</v>
      </c>
      <c r="G58" s="24">
        <f t="shared" si="1"/>
        <v>18064.049940434845</v>
      </c>
      <c r="H58" s="25">
        <f>Variables!$B$3*POWER(SUM(1,Variables!$B$2/100),'Cost Calculation'!B58-Variables!$C$3)</f>
        <v>7807.4040669252199</v>
      </c>
      <c r="I58" s="25">
        <f t="shared" si="2"/>
        <v>267.54700763724259</v>
      </c>
      <c r="K58" s="26">
        <f>Variables!$B$18</f>
        <v>12.536338246924021</v>
      </c>
      <c r="L58" s="27">
        <f t="shared" si="3"/>
        <v>226457.04016261894</v>
      </c>
      <c r="M58" s="26">
        <f>Variables!$B$17</f>
        <v>24.26234284290619</v>
      </c>
      <c r="N58" s="27">
        <f t="shared" si="4"/>
        <v>438276.17278620932</v>
      </c>
      <c r="U58" s="1"/>
      <c r="W58" s="1"/>
    </row>
    <row r="59" spans="1:23" ht="15.75" customHeight="1" x14ac:dyDescent="0.35">
      <c r="A59" s="10">
        <v>57</v>
      </c>
      <c r="B59" s="10">
        <v>2021</v>
      </c>
      <c r="C59" s="6" t="s">
        <v>77</v>
      </c>
      <c r="D59" s="44">
        <f>VLOOKUP(C59,Variables!$G$3:$H$22,2,FALSE)*POWER(SUM(1,Variables!$B$4),'Cost Calculation'!B59-Variables!$F$3)</f>
        <v>122683.45757985064</v>
      </c>
      <c r="E59" s="21" t="str">
        <f t="shared" si="0"/>
        <v>Medium</v>
      </c>
      <c r="F59" s="23">
        <f>VLOOKUP(C59,Variables!$K$3:$L$22,2,FALSE)*(I59/Variables!$B$20)*365</f>
        <v>173.19109889098277</v>
      </c>
      <c r="G59" s="24">
        <f t="shared" si="1"/>
        <v>21247.682833999603</v>
      </c>
      <c r="H59" s="25">
        <f>Variables!$B$3*POWER(SUM(1,Variables!$B$2/100),'Cost Calculation'!B59-Variables!$C$3)</f>
        <v>7807.4040669252199</v>
      </c>
      <c r="I59" s="25">
        <f t="shared" si="2"/>
        <v>267.54700763724259</v>
      </c>
      <c r="K59" s="26">
        <f>Variables!$B$18</f>
        <v>12.536338246924021</v>
      </c>
      <c r="L59" s="27">
        <f t="shared" si="3"/>
        <v>266368.13897038018</v>
      </c>
      <c r="M59" s="26">
        <f>Variables!$B$17</f>
        <v>24.26234284290619</v>
      </c>
      <c r="N59" s="27">
        <f t="shared" si="4"/>
        <v>515518.56553583097</v>
      </c>
      <c r="U59" s="1"/>
      <c r="W59" s="1"/>
    </row>
    <row r="60" spans="1:23" ht="15.75" customHeight="1" x14ac:dyDescent="0.35">
      <c r="A60" s="10">
        <v>58</v>
      </c>
      <c r="B60" s="10">
        <v>2021</v>
      </c>
      <c r="C60" s="6" t="s">
        <v>82</v>
      </c>
      <c r="D60" s="44">
        <f>VLOOKUP(C60,Variables!$G$3:$H$22,2,FALSE)*POWER(SUM(1,Variables!$B$4),'Cost Calculation'!B60-Variables!$F$3)</f>
        <v>116200.43641936533</v>
      </c>
      <c r="E60" s="21" t="str">
        <f t="shared" si="0"/>
        <v>Medium</v>
      </c>
      <c r="F60" s="23">
        <f>VLOOKUP(C60,Variables!$K$3:$L$22,2,FALSE)*(I60/Variables!$B$20)*365</f>
        <v>185.86361832203033</v>
      </c>
      <c r="G60" s="24">
        <f t="shared" si="1"/>
        <v>21597.433563502269</v>
      </c>
      <c r="H60" s="25">
        <f>Variables!$B$3*POWER(SUM(1,Variables!$B$2/100),'Cost Calculation'!B60-Variables!$C$3)</f>
        <v>7807.4040669252199</v>
      </c>
      <c r="I60" s="25">
        <f t="shared" si="2"/>
        <v>267.54700763724259</v>
      </c>
      <c r="K60" s="26">
        <f>Variables!$B$18</f>
        <v>12.536338246924021</v>
      </c>
      <c r="L60" s="27">
        <f t="shared" si="3"/>
        <v>270752.73241753405</v>
      </c>
      <c r="M60" s="26">
        <f>Variables!$B$17</f>
        <v>24.26234284290619</v>
      </c>
      <c r="N60" s="27">
        <f t="shared" si="4"/>
        <v>524004.33764458122</v>
      </c>
      <c r="U60" s="1"/>
      <c r="W60" s="1"/>
    </row>
    <row r="61" spans="1:23" ht="15.75" customHeight="1" x14ac:dyDescent="0.35">
      <c r="A61" s="10">
        <v>59</v>
      </c>
      <c r="B61" s="10">
        <v>2021</v>
      </c>
      <c r="C61" s="6" t="s">
        <v>84</v>
      </c>
      <c r="D61" s="44">
        <f>VLOOKUP(C61,Variables!$G$3:$H$22,2,FALSE)*POWER(SUM(1,Variables!$B$4),'Cost Calculation'!B61-Variables!$F$3)</f>
        <v>90068.258531730084</v>
      </c>
      <c r="E61" s="21" t="str">
        <f t="shared" si="0"/>
        <v>Small</v>
      </c>
      <c r="F61" s="23">
        <f>VLOOKUP(C61,Variables!$K$3:$L$22,2,FALSE)*(I61/Variables!$B$20)*365</f>
        <v>185.86361832203033</v>
      </c>
      <c r="G61" s="24">
        <f t="shared" si="1"/>
        <v>16740.412426671432</v>
      </c>
      <c r="H61" s="25">
        <f>Variables!$B$3*POWER(SUM(1,Variables!$B$2/100),'Cost Calculation'!B61-Variables!$C$3)</f>
        <v>7807.4040669252199</v>
      </c>
      <c r="I61" s="25">
        <f t="shared" si="2"/>
        <v>267.54700763724259</v>
      </c>
      <c r="K61" s="26">
        <f>Variables!$B$18</f>
        <v>12.536338246924021</v>
      </c>
      <c r="L61" s="27">
        <f t="shared" si="3"/>
        <v>209863.47257376323</v>
      </c>
      <c r="M61" s="26">
        <f>Variables!$B$17</f>
        <v>24.26234284290619</v>
      </c>
      <c r="N61" s="27">
        <f t="shared" si="4"/>
        <v>406161.62562754942</v>
      </c>
      <c r="U61" s="1"/>
      <c r="W61" s="1"/>
    </row>
    <row r="62" spans="1:23" ht="15.75" customHeight="1" x14ac:dyDescent="0.35">
      <c r="A62" s="10">
        <v>60</v>
      </c>
      <c r="B62" s="10">
        <v>2021</v>
      </c>
      <c r="C62" s="6" t="s">
        <v>85</v>
      </c>
      <c r="D62" s="44">
        <f>VLOOKUP(C62,Variables!$G$3:$H$22,2,FALSE)*POWER(SUM(1,Variables!$B$4),'Cost Calculation'!B62-Variables!$F$3)</f>
        <v>50446.365714393658</v>
      </c>
      <c r="E62" s="21" t="str">
        <f t="shared" si="0"/>
        <v>Small</v>
      </c>
      <c r="F62" s="23">
        <f>VLOOKUP(C62,Variables!$K$3:$L$22,2,FALSE)*(I62/Variables!$B$20)*365</f>
        <v>181.63944517834781</v>
      </c>
      <c r="G62" s="24">
        <f t="shared" si="1"/>
        <v>9163.0498796264928</v>
      </c>
      <c r="H62" s="25">
        <f>Variables!$B$3*POWER(SUM(1,Variables!$B$2/100),'Cost Calculation'!B62-Variables!$C$3)</f>
        <v>7807.4040669252199</v>
      </c>
      <c r="I62" s="25">
        <f t="shared" si="2"/>
        <v>267.54700763724259</v>
      </c>
      <c r="K62" s="26">
        <f>Variables!$B$18</f>
        <v>12.536338246924021</v>
      </c>
      <c r="L62" s="27">
        <f t="shared" si="3"/>
        <v>114871.09266443415</v>
      </c>
      <c r="M62" s="26">
        <f>Variables!$B$17</f>
        <v>24.26234284290619</v>
      </c>
      <c r="N62" s="27">
        <f t="shared" si="4"/>
        <v>222317.05766614826</v>
      </c>
      <c r="U62" s="1"/>
      <c r="W62" s="1"/>
    </row>
    <row r="63" spans="1:23" ht="15.75" customHeight="1" x14ac:dyDescent="0.35">
      <c r="A63" s="10">
        <v>61</v>
      </c>
      <c r="B63" s="10">
        <v>2022</v>
      </c>
      <c r="C63" s="6" t="s">
        <v>19</v>
      </c>
      <c r="D63" s="44">
        <f>VLOOKUP(C63,Variables!$G$3:$H$22,2,FALSE)*POWER(SUM(1,Variables!$B$4),'Cost Calculation'!B63-Variables!$F$3)</f>
        <v>277134.82793435542</v>
      </c>
      <c r="E63" s="21" t="str">
        <f t="shared" si="0"/>
        <v>Medium</v>
      </c>
      <c r="F63" s="23">
        <f>VLOOKUP(C63,Variables!$K$3:$L$22,2,FALSE)*(I63/Variables!$B$20)*365</f>
        <v>196.83766775360601</v>
      </c>
      <c r="G63" s="24">
        <f t="shared" si="1"/>
        <v>54550.573183895423</v>
      </c>
      <c r="H63" s="25">
        <f>Variables!$B$3*POWER(SUM(1,Variables!$B$2/100),'Cost Calculation'!B63-Variables!$C$3)</f>
        <v>8056.4602566601352</v>
      </c>
      <c r="I63" s="25">
        <f t="shared" si="2"/>
        <v>271.0246335249326</v>
      </c>
      <c r="K63" s="26">
        <f>Variables!$B$18</f>
        <v>12.536338246924021</v>
      </c>
      <c r="L63" s="27">
        <f t="shared" si="3"/>
        <v>683864.43699689605</v>
      </c>
      <c r="M63" s="26">
        <f>Variables!$B$17</f>
        <v>24.26234284290619</v>
      </c>
      <c r="N63" s="27">
        <f t="shared" si="4"/>
        <v>1323524.7088647154</v>
      </c>
      <c r="U63" s="1"/>
      <c r="W63" s="1"/>
    </row>
    <row r="64" spans="1:23" ht="15.75" customHeight="1" x14ac:dyDescent="0.35">
      <c r="A64" s="10">
        <v>62</v>
      </c>
      <c r="B64" s="10">
        <v>2022</v>
      </c>
      <c r="C64" s="6" t="s">
        <v>30</v>
      </c>
      <c r="D64" s="44">
        <f>VLOOKUP(C64,Variables!$G$3:$H$22,2,FALSE)*POWER(SUM(1,Variables!$B$4),'Cost Calculation'!B64-Variables!$F$3)</f>
        <v>880670.6023662088</v>
      </c>
      <c r="E64" s="21" t="str">
        <f t="shared" si="0"/>
        <v>Medium</v>
      </c>
      <c r="F64" s="23">
        <f>VLOOKUP(C64,Variables!$K$3:$L$22,2,FALSE)*(I64/Variables!$B$20)*365</f>
        <v>248.18662455889449</v>
      </c>
      <c r="G64" s="24">
        <f t="shared" si="1"/>
        <v>218570.66414951772</v>
      </c>
      <c r="H64" s="25">
        <f>Variables!$B$3*POWER(SUM(1,Variables!$B$2/100),'Cost Calculation'!B64-Variables!$C$3)</f>
        <v>8056.4602566601352</v>
      </c>
      <c r="I64" s="25">
        <f t="shared" si="2"/>
        <v>271.0246335249326</v>
      </c>
      <c r="K64" s="26">
        <f>Variables!$B$18</f>
        <v>12.536338246924021</v>
      </c>
      <c r="L64" s="27">
        <f t="shared" si="3"/>
        <v>2740075.7766331839</v>
      </c>
      <c r="M64" s="26">
        <f>Variables!$B$17</f>
        <v>24.26234284290619</v>
      </c>
      <c r="N64" s="27">
        <f t="shared" si="4"/>
        <v>5303036.3889973033</v>
      </c>
      <c r="U64" s="1"/>
      <c r="W64" s="1"/>
    </row>
    <row r="65" spans="1:23" ht="15.75" customHeight="1" x14ac:dyDescent="0.35">
      <c r="A65" s="10">
        <v>63</v>
      </c>
      <c r="B65" s="10">
        <v>2022</v>
      </c>
      <c r="C65" s="6" t="s">
        <v>36</v>
      </c>
      <c r="D65" s="44">
        <f>VLOOKUP(C65,Variables!$G$3:$H$22,2,FALSE)*POWER(SUM(1,Variables!$B$4),'Cost Calculation'!B65-Variables!$F$3)</f>
        <v>982838.81389729783</v>
      </c>
      <c r="E65" s="21" t="str">
        <f t="shared" si="0"/>
        <v>Medium</v>
      </c>
      <c r="F65" s="23">
        <f>VLOOKUP(C65,Variables!$K$3:$L$22,2,FALSE)*(I65/Variables!$B$20)*365</f>
        <v>162.60502988341364</v>
      </c>
      <c r="G65" s="24">
        <f t="shared" si="1"/>
        <v>159814.53470434892</v>
      </c>
      <c r="H65" s="25">
        <f>Variables!$B$3*POWER(SUM(1,Variables!$B$2/100),'Cost Calculation'!B65-Variables!$C$3)</f>
        <v>8056.4602566601352</v>
      </c>
      <c r="I65" s="25">
        <f t="shared" si="2"/>
        <v>271.0246335249326</v>
      </c>
      <c r="K65" s="26">
        <f>Variables!$B$18</f>
        <v>12.536338246924021</v>
      </c>
      <c r="L65" s="27">
        <f t="shared" si="3"/>
        <v>2003489.0638284956</v>
      </c>
      <c r="M65" s="26">
        <f>Variables!$B$17</f>
        <v>24.26234284290619</v>
      </c>
      <c r="N65" s="27">
        <f t="shared" si="4"/>
        <v>3877475.0322764427</v>
      </c>
      <c r="U65" s="1"/>
      <c r="W65" s="1"/>
    </row>
    <row r="66" spans="1:23" ht="15.75" customHeight="1" x14ac:dyDescent="0.35">
      <c r="A66" s="10">
        <v>64</v>
      </c>
      <c r="B66" s="10">
        <v>2022</v>
      </c>
      <c r="C66" s="6" t="s">
        <v>41</v>
      </c>
      <c r="D66" s="44">
        <f>VLOOKUP(C66,Variables!$G$3:$H$22,2,FALSE)*POWER(SUM(1,Variables!$B$4),'Cost Calculation'!B66-Variables!$F$3)</f>
        <v>73089.700619258831</v>
      </c>
      <c r="E66" s="21" t="str">
        <f t="shared" si="0"/>
        <v>Small</v>
      </c>
      <c r="F66" s="23">
        <f>VLOOKUP(C66,Variables!$K$3:$L$22,2,FALSE)*(I66/Variables!$B$20)*365</f>
        <v>106.97699334435109</v>
      </c>
      <c r="G66" s="24">
        <f t="shared" si="1"/>
        <v>7818.916416687066</v>
      </c>
      <c r="H66" s="25">
        <f>Variables!$B$3*POWER(SUM(1,Variables!$B$2/100),'Cost Calculation'!B66-Variables!$C$3)</f>
        <v>8056.4602566601352</v>
      </c>
      <c r="I66" s="25">
        <f t="shared" si="2"/>
        <v>271.0246335249326</v>
      </c>
      <c r="K66" s="26">
        <f>Variables!$B$18</f>
        <v>12.536338246924021</v>
      </c>
      <c r="L66" s="27">
        <f t="shared" si="3"/>
        <v>98020.580924016191</v>
      </c>
      <c r="M66" s="26">
        <f>Variables!$B$17</f>
        <v>24.26234284290619</v>
      </c>
      <c r="N66" s="27">
        <f t="shared" si="4"/>
        <v>189705.23076168913</v>
      </c>
      <c r="U66" s="1"/>
      <c r="W66" s="1"/>
    </row>
    <row r="67" spans="1:23" ht="15.75" customHeight="1" x14ac:dyDescent="0.35">
      <c r="A67" s="10">
        <v>65</v>
      </c>
      <c r="B67" s="10">
        <v>2022</v>
      </c>
      <c r="C67" s="6" t="s">
        <v>45</v>
      </c>
      <c r="D67" s="44">
        <f>VLOOKUP(C67,Variables!$G$3:$H$22,2,FALSE)*POWER(SUM(1,Variables!$B$4),'Cost Calculation'!B67-Variables!$F$3)</f>
        <v>733476.88844661915</v>
      </c>
      <c r="E67" s="21" t="str">
        <f t="shared" si="0"/>
        <v>Medium</v>
      </c>
      <c r="F67" s="23">
        <f>VLOOKUP(C67,Variables!$K$3:$L$22,2,FALSE)*(I67/Variables!$B$20)*365</f>
        <v>256.74478402644257</v>
      </c>
      <c r="G67" s="24">
        <f t="shared" si="1"/>
        <v>188316.36531261436</v>
      </c>
      <c r="H67" s="25">
        <f>Variables!$B$3*POWER(SUM(1,Variables!$B$2/100),'Cost Calculation'!B67-Variables!$C$3)</f>
        <v>8056.4602566601352</v>
      </c>
      <c r="I67" s="25">
        <f t="shared" si="2"/>
        <v>271.0246335249326</v>
      </c>
      <c r="K67" s="26">
        <f>Variables!$B$18</f>
        <v>12.536338246924021</v>
      </c>
      <c r="L67" s="27">
        <f t="shared" si="3"/>
        <v>2360797.6529902434</v>
      </c>
      <c r="M67" s="26">
        <f>Variables!$B$17</f>
        <v>24.26234284290619</v>
      </c>
      <c r="N67" s="27">
        <f t="shared" si="4"/>
        <v>4568996.2181446161</v>
      </c>
      <c r="U67" s="1"/>
      <c r="W67" s="1"/>
    </row>
    <row r="68" spans="1:23" ht="15.75" customHeight="1" x14ac:dyDescent="0.35">
      <c r="A68" s="10">
        <v>66</v>
      </c>
      <c r="B68" s="10">
        <v>2022</v>
      </c>
      <c r="C68" s="6" t="s">
        <v>53</v>
      </c>
      <c r="D68" s="44">
        <f>VLOOKUP(C68,Variables!$G$3:$H$22,2,FALSE)*POWER(SUM(1,Variables!$B$4),'Cost Calculation'!B68-Variables!$F$3)</f>
        <v>136780.18109663899</v>
      </c>
      <c r="E68" s="21" t="str">
        <f t="shared" si="0"/>
        <v>Medium</v>
      </c>
      <c r="F68" s="23">
        <f>VLOOKUP(C68,Variables!$K$3:$L$22,2,FALSE)*(I68/Variables!$B$20)*365</f>
        <v>231.07030562379836</v>
      </c>
      <c r="G68" s="24">
        <f t="shared" si="1"/>
        <v>31605.838249278859</v>
      </c>
      <c r="H68" s="25">
        <f>Variables!$B$3*POWER(SUM(1,Variables!$B$2/100),'Cost Calculation'!B68-Variables!$C$3)</f>
        <v>8056.4602566601352</v>
      </c>
      <c r="I68" s="25">
        <f t="shared" si="2"/>
        <v>271.0246335249326</v>
      </c>
      <c r="K68" s="26">
        <f>Variables!$B$18</f>
        <v>12.536338246924021</v>
      </c>
      <c r="L68" s="27">
        <f t="shared" si="3"/>
        <v>396221.47887052869</v>
      </c>
      <c r="M68" s="26">
        <f>Variables!$B$17</f>
        <v>24.26234284290619</v>
      </c>
      <c r="N68" s="27">
        <f t="shared" si="4"/>
        <v>766831.68344144162</v>
      </c>
      <c r="U68" s="1"/>
      <c r="W68" s="1"/>
    </row>
    <row r="69" spans="1:23" ht="15.75" customHeight="1" x14ac:dyDescent="0.35">
      <c r="A69" s="10">
        <v>67</v>
      </c>
      <c r="B69" s="10">
        <v>2022</v>
      </c>
      <c r="C69" s="6" t="s">
        <v>55</v>
      </c>
      <c r="D69" s="44">
        <f>VLOOKUP(C69,Variables!$G$3:$H$22,2,FALSE)*POWER(SUM(1,Variables!$B$4),'Cost Calculation'!B69-Variables!$F$3)</f>
        <v>57415.436236469177</v>
      </c>
      <c r="E69" s="21" t="str">
        <f t="shared" si="0"/>
        <v>Small</v>
      </c>
      <c r="F69" s="23">
        <f>VLOOKUP(C69,Variables!$K$3:$L$22,2,FALSE)*(I69/Variables!$B$20)*365</f>
        <v>231.07030562379836</v>
      </c>
      <c r="G69" s="24">
        <f t="shared" si="1"/>
        <v>13267.002398684639</v>
      </c>
      <c r="H69" s="25">
        <f>Variables!$B$3*POWER(SUM(1,Variables!$B$2/100),'Cost Calculation'!B69-Variables!$C$3)</f>
        <v>8056.4602566601352</v>
      </c>
      <c r="I69" s="25">
        <f t="shared" si="2"/>
        <v>271.0246335249326</v>
      </c>
      <c r="K69" s="26">
        <f>Variables!$B$18</f>
        <v>12.536338246924021</v>
      </c>
      <c r="L69" s="27">
        <f t="shared" si="3"/>
        <v>166319.62959266297</v>
      </c>
      <c r="M69" s="26">
        <f>Variables!$B$17</f>
        <v>24.26234284290619</v>
      </c>
      <c r="N69" s="27">
        <f t="shared" si="4"/>
        <v>321888.56069454551</v>
      </c>
      <c r="U69" s="1"/>
      <c r="W69" s="1"/>
    </row>
    <row r="70" spans="1:23" ht="15.75" customHeight="1" x14ac:dyDescent="0.35">
      <c r="A70" s="10">
        <v>68</v>
      </c>
      <c r="B70" s="10">
        <v>2022</v>
      </c>
      <c r="C70" s="6" t="s">
        <v>58</v>
      </c>
      <c r="D70" s="44">
        <f>VLOOKUP(C70,Variables!$G$3:$H$22,2,FALSE)*POWER(SUM(1,Variables!$B$4),'Cost Calculation'!B70-Variables!$F$3)</f>
        <v>60336.517493057472</v>
      </c>
      <c r="E70" s="21" t="str">
        <f t="shared" si="0"/>
        <v>Small</v>
      </c>
      <c r="F70" s="23">
        <f>VLOOKUP(C70,Variables!$K$3:$L$22,2,FALSE)*(I70/Variables!$B$20)*365</f>
        <v>196.83766775360601</v>
      </c>
      <c r="G70" s="24">
        <f t="shared" si="1"/>
        <v>11876.499383708084</v>
      </c>
      <c r="H70" s="25">
        <f>Variables!$B$3*POWER(SUM(1,Variables!$B$2/100),'Cost Calculation'!B70-Variables!$C$3)</f>
        <v>8056.4602566601352</v>
      </c>
      <c r="I70" s="25">
        <f t="shared" si="2"/>
        <v>271.0246335249326</v>
      </c>
      <c r="K70" s="26">
        <f>Variables!$B$18</f>
        <v>12.536338246924021</v>
      </c>
      <c r="L70" s="27">
        <f t="shared" si="3"/>
        <v>148887.81346354922</v>
      </c>
      <c r="M70" s="26">
        <f>Variables!$B$17</f>
        <v>24.26234284290619</v>
      </c>
      <c r="N70" s="27">
        <f t="shared" si="4"/>
        <v>288151.69982108957</v>
      </c>
      <c r="U70" s="1"/>
      <c r="W70" s="1"/>
    </row>
    <row r="71" spans="1:23" ht="15.75" customHeight="1" x14ac:dyDescent="0.35">
      <c r="A71" s="10">
        <v>69</v>
      </c>
      <c r="B71" s="10">
        <v>2022</v>
      </c>
      <c r="C71" s="6" t="s">
        <v>61</v>
      </c>
      <c r="D71" s="44">
        <f>VLOOKUP(C71,Variables!$G$3:$H$22,2,FALSE)*POWER(SUM(1,Variables!$B$4),'Cost Calculation'!B71-Variables!$F$3)</f>
        <v>174208.78324452505</v>
      </c>
      <c r="E71" s="21" t="str">
        <f t="shared" si="0"/>
        <v>Medium</v>
      </c>
      <c r="F71" s="23">
        <f>VLOOKUP(C71,Variables!$K$3:$L$22,2,FALSE)*(I71/Variables!$B$20)*365</f>
        <v>166.8841096171877</v>
      </c>
      <c r="G71" s="24">
        <f t="shared" si="1"/>
        <v>29072.677679256212</v>
      </c>
      <c r="H71" s="25">
        <f>Variables!$B$3*POWER(SUM(1,Variables!$B$2/100),'Cost Calculation'!B71-Variables!$C$3)</f>
        <v>8056.4602566601352</v>
      </c>
      <c r="I71" s="25">
        <f t="shared" si="2"/>
        <v>271.0246335249326</v>
      </c>
      <c r="K71" s="26">
        <f>Variables!$B$18</f>
        <v>12.536338246924021</v>
      </c>
      <c r="L71" s="27">
        <f t="shared" si="3"/>
        <v>364464.92113095394</v>
      </c>
      <c r="M71" s="26">
        <f>Variables!$B$17</f>
        <v>24.26234284290619</v>
      </c>
      <c r="N71" s="27">
        <f t="shared" si="4"/>
        <v>705371.27321542054</v>
      </c>
      <c r="U71" s="1"/>
      <c r="W71" s="1"/>
    </row>
    <row r="72" spans="1:23" ht="15.75" customHeight="1" x14ac:dyDescent="0.35">
      <c r="A72" s="10">
        <v>70</v>
      </c>
      <c r="B72" s="10">
        <v>2022</v>
      </c>
      <c r="C72" s="6" t="s">
        <v>63</v>
      </c>
      <c r="D72" s="44">
        <f>VLOOKUP(C72,Variables!$G$3:$H$22,2,FALSE)*POWER(SUM(1,Variables!$B$4),'Cost Calculation'!B72-Variables!$F$3)</f>
        <v>307477.16780463792</v>
      </c>
      <c r="E72" s="21" t="str">
        <f t="shared" si="0"/>
        <v>Medium</v>
      </c>
      <c r="F72" s="23">
        <f>VLOOKUP(C72,Variables!$K$3:$L$22,2,FALSE)*(I72/Variables!$B$20)*365</f>
        <v>213.95398668870217</v>
      </c>
      <c r="G72" s="24">
        <f t="shared" si="1"/>
        <v>65785.965867553343</v>
      </c>
      <c r="H72" s="25">
        <f>Variables!$B$3*POWER(SUM(1,Variables!$B$2/100),'Cost Calculation'!B72-Variables!$C$3)</f>
        <v>8056.4602566601352</v>
      </c>
      <c r="I72" s="25">
        <f t="shared" si="2"/>
        <v>271.0246335249326</v>
      </c>
      <c r="K72" s="26">
        <f>Variables!$B$18</f>
        <v>12.536338246924021</v>
      </c>
      <c r="L72" s="27">
        <f t="shared" si="3"/>
        <v>824715.12001624715</v>
      </c>
      <c r="M72" s="26">
        <f>Variables!$B$17</f>
        <v>24.26234284290619</v>
      </c>
      <c r="N72" s="27">
        <f t="shared" si="4"/>
        <v>1596121.6581303037</v>
      </c>
      <c r="U72" s="1"/>
      <c r="W72" s="1"/>
    </row>
    <row r="73" spans="1:23" ht="15.75" customHeight="1" x14ac:dyDescent="0.35">
      <c r="A73" s="10">
        <v>71</v>
      </c>
      <c r="B73" s="10">
        <v>2022</v>
      </c>
      <c r="C73" s="6" t="s">
        <v>65</v>
      </c>
      <c r="D73" s="44">
        <f>VLOOKUP(C73,Variables!$G$3:$H$22,2,FALSE)*POWER(SUM(1,Variables!$B$4),'Cost Calculation'!B73-Variables!$F$3)</f>
        <v>204280.71710257669</v>
      </c>
      <c r="E73" s="21" t="str">
        <f t="shared" si="0"/>
        <v>Medium</v>
      </c>
      <c r="F73" s="23">
        <f>VLOOKUP(C73,Variables!$K$3:$L$22,2,FALSE)*(I73/Variables!$B$20)*365</f>
        <v>213.95398668870217</v>
      </c>
      <c r="G73" s="24">
        <f t="shared" si="1"/>
        <v>43706.673827723229</v>
      </c>
      <c r="H73" s="25">
        <f>Variables!$B$3*POWER(SUM(1,Variables!$B$2/100),'Cost Calculation'!B73-Variables!$C$3)</f>
        <v>8056.4602566601352</v>
      </c>
      <c r="I73" s="25">
        <f t="shared" si="2"/>
        <v>271.0246335249326</v>
      </c>
      <c r="K73" s="26">
        <f>Variables!$B$18</f>
        <v>12.536338246924021</v>
      </c>
      <c r="L73" s="27">
        <f t="shared" si="3"/>
        <v>547921.64675231988</v>
      </c>
      <c r="M73" s="26">
        <f>Variables!$B$17</f>
        <v>24.26234284290619</v>
      </c>
      <c r="N73" s="27">
        <f t="shared" si="4"/>
        <v>1060426.304931296</v>
      </c>
      <c r="U73" s="1"/>
      <c r="W73" s="1"/>
    </row>
    <row r="74" spans="1:23" ht="15.75" customHeight="1" x14ac:dyDescent="0.35">
      <c r="A74" s="10">
        <v>72</v>
      </c>
      <c r="B74" s="10">
        <v>2022</v>
      </c>
      <c r="C74" s="6" t="s">
        <v>67</v>
      </c>
      <c r="D74" s="44">
        <f>VLOOKUP(C74,Variables!$G$3:$H$22,2,FALSE)*POWER(SUM(1,Variables!$B$4),'Cost Calculation'!B74-Variables!$F$3)</f>
        <v>208387.87108234069</v>
      </c>
      <c r="E74" s="21" t="str">
        <f t="shared" si="0"/>
        <v>Medium</v>
      </c>
      <c r="F74" s="23">
        <f>VLOOKUP(C74,Variables!$K$3:$L$22,2,FALSE)*(I74/Variables!$B$20)*365</f>
        <v>222.51214615625025</v>
      </c>
      <c r="G74" s="24">
        <f t="shared" si="1"/>
        <v>46368.832427463625</v>
      </c>
      <c r="H74" s="25">
        <f>Variables!$B$3*POWER(SUM(1,Variables!$B$2/100),'Cost Calculation'!B74-Variables!$C$3)</f>
        <v>8056.4602566601352</v>
      </c>
      <c r="I74" s="25">
        <f t="shared" si="2"/>
        <v>271.0246335249326</v>
      </c>
      <c r="K74" s="26">
        <f>Variables!$B$18</f>
        <v>12.536338246924021</v>
      </c>
      <c r="L74" s="27">
        <f t="shared" si="3"/>
        <v>581295.36742562312</v>
      </c>
      <c r="M74" s="26">
        <f>Variables!$B$17</f>
        <v>24.26234284290619</v>
      </c>
      <c r="N74" s="27">
        <f t="shared" si="4"/>
        <v>1125016.5095803884</v>
      </c>
      <c r="U74" s="1"/>
      <c r="W74" s="1"/>
    </row>
    <row r="75" spans="1:23" ht="15.75" customHeight="1" x14ac:dyDescent="0.35">
      <c r="A75" s="10">
        <v>73</v>
      </c>
      <c r="B75" s="10">
        <v>2022</v>
      </c>
      <c r="C75" s="6" t="s">
        <v>70</v>
      </c>
      <c r="D75" s="44">
        <f>VLOOKUP(C75,Variables!$G$3:$H$22,2,FALSE)*POWER(SUM(1,Variables!$B$4),'Cost Calculation'!B75-Variables!$F$3)</f>
        <v>71857.206263082116</v>
      </c>
      <c r="E75" s="21" t="str">
        <f t="shared" si="0"/>
        <v>Small</v>
      </c>
      <c r="F75" s="23">
        <f>VLOOKUP(C75,Variables!$K$3:$L$22,2,FALSE)*(I75/Variables!$B$20)*365</f>
        <v>201.11674748738002</v>
      </c>
      <c r="G75" s="24">
        <f t="shared" si="1"/>
        <v>14451.687607160868</v>
      </c>
      <c r="H75" s="25">
        <f>Variables!$B$3*POWER(SUM(1,Variables!$B$2/100),'Cost Calculation'!B75-Variables!$C$3)</f>
        <v>8056.4602566601352</v>
      </c>
      <c r="I75" s="25">
        <f t="shared" si="2"/>
        <v>271.0246335249326</v>
      </c>
      <c r="K75" s="26">
        <f>Variables!$B$18</f>
        <v>12.536338246924021</v>
      </c>
      <c r="L75" s="27">
        <f t="shared" si="3"/>
        <v>181171.24408224868</v>
      </c>
      <c r="M75" s="26">
        <f>Variables!$B$17</f>
        <v>24.26234284290619</v>
      </c>
      <c r="N75" s="27">
        <f t="shared" si="4"/>
        <v>350631.79938351555</v>
      </c>
      <c r="U75" s="1"/>
      <c r="W75" s="1"/>
    </row>
    <row r="76" spans="1:23" ht="15.75" customHeight="1" x14ac:dyDescent="0.35">
      <c r="A76" s="10">
        <v>74</v>
      </c>
      <c r="B76" s="10">
        <v>2022</v>
      </c>
      <c r="C76" s="6" t="s">
        <v>72</v>
      </c>
      <c r="D76" s="44">
        <f>VLOOKUP(C76,Variables!$G$3:$H$22,2,FALSE)*POWER(SUM(1,Variables!$B$4),'Cost Calculation'!B76-Variables!$F$3)</f>
        <v>1673959.4438529741</v>
      </c>
      <c r="E76" s="21" t="str">
        <f t="shared" si="0"/>
        <v>Large</v>
      </c>
      <c r="F76" s="23">
        <f>VLOOKUP(C76,Variables!$K$3:$L$22,2,FALSE)*(I76/Variables!$B$20)*365</f>
        <v>243.90754482512045</v>
      </c>
      <c r="G76" s="24">
        <f t="shared" si="1"/>
        <v>408291.33808700298</v>
      </c>
      <c r="H76" s="25">
        <f>Variables!$B$3*POWER(SUM(1,Variables!$B$2/100),'Cost Calculation'!B76-Variables!$C$3)</f>
        <v>8056.4602566601352</v>
      </c>
      <c r="I76" s="25">
        <f t="shared" si="2"/>
        <v>271.0246335249326</v>
      </c>
      <c r="K76" s="26">
        <f>Variables!$B$18</f>
        <v>12.536338246924021</v>
      </c>
      <c r="L76" s="27">
        <f t="shared" si="3"/>
        <v>5118478.317547882</v>
      </c>
      <c r="M76" s="26">
        <f>Variables!$B$17</f>
        <v>24.26234284290619</v>
      </c>
      <c r="N76" s="27">
        <f t="shared" si="4"/>
        <v>9906104.424455788</v>
      </c>
      <c r="U76" s="1"/>
      <c r="W76" s="1"/>
    </row>
    <row r="77" spans="1:23" ht="15.75" customHeight="1" x14ac:dyDescent="0.35">
      <c r="A77" s="10">
        <v>75</v>
      </c>
      <c r="B77" s="10">
        <v>2022</v>
      </c>
      <c r="C77" s="6" t="s">
        <v>74</v>
      </c>
      <c r="D77" s="44">
        <f>VLOOKUP(C77,Variables!$G$3:$H$22,2,FALSE)*POWER(SUM(1,Variables!$B$4),'Cost Calculation'!B77-Variables!$F$3)</f>
        <v>86513.676342324718</v>
      </c>
      <c r="E77" s="21" t="str">
        <f t="shared" si="0"/>
        <v>Small</v>
      </c>
      <c r="F77" s="23">
        <f>VLOOKUP(C77,Variables!$K$3:$L$22,2,FALSE)*(I77/Variables!$B$20)*365</f>
        <v>184.00042855228384</v>
      </c>
      <c r="G77" s="24">
        <f t="shared" si="1"/>
        <v>15918.553522621329</v>
      </c>
      <c r="H77" s="25">
        <f>Variables!$B$3*POWER(SUM(1,Variables!$B$2/100),'Cost Calculation'!B77-Variables!$C$3)</f>
        <v>8056.4602566601352</v>
      </c>
      <c r="I77" s="25">
        <f t="shared" si="2"/>
        <v>271.0246335249326</v>
      </c>
      <c r="K77" s="26">
        <f>Variables!$B$18</f>
        <v>12.536338246924021</v>
      </c>
      <c r="L77" s="27">
        <f t="shared" si="3"/>
        <v>199560.37136134488</v>
      </c>
      <c r="M77" s="26">
        <f>Variables!$B$17</f>
        <v>24.26234284290619</v>
      </c>
      <c r="N77" s="27">
        <f t="shared" si="4"/>
        <v>386221.40312899073</v>
      </c>
      <c r="U77" s="1"/>
      <c r="W77" s="1"/>
    </row>
    <row r="78" spans="1:23" ht="15.75" customHeight="1" x14ac:dyDescent="0.35">
      <c r="A78" s="10">
        <v>76</v>
      </c>
      <c r="B78" s="10">
        <v>2022</v>
      </c>
      <c r="C78" s="6" t="s">
        <v>75</v>
      </c>
      <c r="D78" s="44">
        <f>VLOOKUP(C78,Variables!$G$3:$H$22,2,FALSE)*POWER(SUM(1,Variables!$B$4),'Cost Calculation'!B78-Variables!$F$3)</f>
        <v>90427.020004309525</v>
      </c>
      <c r="E78" s="21" t="str">
        <f t="shared" si="0"/>
        <v>Small</v>
      </c>
      <c r="F78" s="23">
        <f>VLOOKUP(C78,Variables!$K$3:$L$22,2,FALSE)*(I78/Variables!$B$20)*365</f>
        <v>205.39582722115406</v>
      </c>
      <c r="G78" s="24">
        <f t="shared" si="1"/>
        <v>18573.332576929002</v>
      </c>
      <c r="H78" s="25">
        <f>Variables!$B$3*POWER(SUM(1,Variables!$B$2/100),'Cost Calculation'!B78-Variables!$C$3)</f>
        <v>8056.4602566601352</v>
      </c>
      <c r="I78" s="25">
        <f t="shared" si="2"/>
        <v>271.0246335249326</v>
      </c>
      <c r="K78" s="26">
        <f>Variables!$B$18</f>
        <v>12.536338246924021</v>
      </c>
      <c r="L78" s="27">
        <f t="shared" si="3"/>
        <v>232841.57955699496</v>
      </c>
      <c r="M78" s="26">
        <f>Variables!$B$17</f>
        <v>24.26234284290619</v>
      </c>
      <c r="N78" s="27">
        <f t="shared" si="4"/>
        <v>450632.56271676975</v>
      </c>
      <c r="U78" s="1"/>
      <c r="W78" s="1"/>
    </row>
    <row r="79" spans="1:23" ht="15.75" customHeight="1" x14ac:dyDescent="0.35">
      <c r="A79" s="10">
        <v>77</v>
      </c>
      <c r="B79" s="10">
        <v>2022</v>
      </c>
      <c r="C79" s="6" t="s">
        <v>77</v>
      </c>
      <c r="D79" s="44">
        <f>VLOOKUP(C79,Variables!$G$3:$H$22,2,FALSE)*POWER(SUM(1,Variables!$B$4),'Cost Calculation'!B79-Variables!$F$3)</f>
        <v>124523.70944354839</v>
      </c>
      <c r="E79" s="21" t="str">
        <f t="shared" si="0"/>
        <v>Medium</v>
      </c>
      <c r="F79" s="23">
        <f>VLOOKUP(C79,Variables!$K$3:$L$22,2,FALSE)*(I79/Variables!$B$20)*365</f>
        <v>175.44226908473576</v>
      </c>
      <c r="G79" s="24">
        <f t="shared" si="1"/>
        <v>21846.722139624468</v>
      </c>
      <c r="H79" s="25">
        <f>Variables!$B$3*POWER(SUM(1,Variables!$B$2/100),'Cost Calculation'!B79-Variables!$C$3)</f>
        <v>8056.4602566601352</v>
      </c>
      <c r="I79" s="25">
        <f t="shared" si="2"/>
        <v>271.0246335249326</v>
      </c>
      <c r="K79" s="26">
        <f>Variables!$B$18</f>
        <v>12.536338246924021</v>
      </c>
      <c r="L79" s="27">
        <f t="shared" si="3"/>
        <v>273877.89832889603</v>
      </c>
      <c r="M79" s="26">
        <f>Variables!$B$17</f>
        <v>24.26234284290619</v>
      </c>
      <c r="N79" s="27">
        <f t="shared" si="4"/>
        <v>530052.66254527785</v>
      </c>
      <c r="U79" s="1"/>
      <c r="W79" s="1"/>
    </row>
    <row r="80" spans="1:23" ht="15.75" customHeight="1" x14ac:dyDescent="0.35">
      <c r="A80" s="10">
        <v>78</v>
      </c>
      <c r="B80" s="10">
        <v>2022</v>
      </c>
      <c r="C80" s="6" t="s">
        <v>82</v>
      </c>
      <c r="D80" s="44">
        <f>VLOOKUP(C80,Variables!$G$3:$H$22,2,FALSE)*POWER(SUM(1,Variables!$B$4),'Cost Calculation'!B80-Variables!$F$3)</f>
        <v>117943.44296565579</v>
      </c>
      <c r="E80" s="21" t="str">
        <f t="shared" si="0"/>
        <v>Medium</v>
      </c>
      <c r="F80" s="23">
        <f>VLOOKUP(C80,Variables!$K$3:$L$22,2,FALSE)*(I80/Variables!$B$20)*365</f>
        <v>188.27950828605793</v>
      </c>
      <c r="G80" s="24">
        <f t="shared" si="1"/>
        <v>22206.333447138393</v>
      </c>
      <c r="H80" s="25">
        <f>Variables!$B$3*POWER(SUM(1,Variables!$B$2/100),'Cost Calculation'!B80-Variables!$C$3)</f>
        <v>8056.4602566601352</v>
      </c>
      <c r="I80" s="25">
        <f t="shared" si="2"/>
        <v>271.0246335249326</v>
      </c>
      <c r="K80" s="26">
        <f>Variables!$B$18</f>
        <v>12.536338246924021</v>
      </c>
      <c r="L80" s="27">
        <f t="shared" si="3"/>
        <v>278386.10731730919</v>
      </c>
      <c r="M80" s="26">
        <f>Variables!$B$17</f>
        <v>24.26234284290619</v>
      </c>
      <c r="N80" s="27">
        <f t="shared" si="4"/>
        <v>538777.67537836649</v>
      </c>
      <c r="U80" s="1"/>
      <c r="W80" s="1"/>
    </row>
    <row r="81" spans="1:23" ht="15.75" customHeight="1" x14ac:dyDescent="0.35">
      <c r="A81" s="10">
        <v>79</v>
      </c>
      <c r="B81" s="10">
        <v>2022</v>
      </c>
      <c r="C81" s="6" t="s">
        <v>84</v>
      </c>
      <c r="D81" s="44">
        <f>VLOOKUP(C81,Variables!$G$3:$H$22,2,FALSE)*POWER(SUM(1,Variables!$B$4),'Cost Calculation'!B81-Variables!$F$3)</f>
        <v>91419.282409706022</v>
      </c>
      <c r="E81" s="21" t="str">
        <f t="shared" si="0"/>
        <v>Small</v>
      </c>
      <c r="F81" s="23">
        <f>VLOOKUP(C81,Variables!$K$3:$L$22,2,FALSE)*(I81/Variables!$B$20)*365</f>
        <v>188.27950828605793</v>
      </c>
      <c r="G81" s="24">
        <f t="shared" si="1"/>
        <v>17212.377539963716</v>
      </c>
      <c r="H81" s="25">
        <f>Variables!$B$3*POWER(SUM(1,Variables!$B$2/100),'Cost Calculation'!B81-Variables!$C$3)</f>
        <v>8056.4602566601352</v>
      </c>
      <c r="I81" s="25">
        <f t="shared" si="2"/>
        <v>271.0246335249326</v>
      </c>
      <c r="K81" s="26">
        <f>Variables!$B$18</f>
        <v>12.536338246924021</v>
      </c>
      <c r="L81" s="27">
        <f t="shared" si="3"/>
        <v>215780.18687474314</v>
      </c>
      <c r="M81" s="26">
        <f>Variables!$B$17</f>
        <v>24.26234284290619</v>
      </c>
      <c r="N81" s="27">
        <f t="shared" si="4"/>
        <v>417612.60501613794</v>
      </c>
      <c r="U81" s="1"/>
      <c r="W81" s="1"/>
    </row>
    <row r="82" spans="1:23" ht="15.75" customHeight="1" x14ac:dyDescent="0.35">
      <c r="A82" s="10">
        <v>80</v>
      </c>
      <c r="B82" s="10">
        <v>2022</v>
      </c>
      <c r="C82" s="6" t="s">
        <v>85</v>
      </c>
      <c r="D82" s="44">
        <f>VLOOKUP(C82,Variables!$G$3:$H$22,2,FALSE)*POWER(SUM(1,Variables!$B$4),'Cost Calculation'!B82-Variables!$F$3)</f>
        <v>51203.061200109551</v>
      </c>
      <c r="E82" s="21" t="str">
        <f t="shared" si="0"/>
        <v>Small</v>
      </c>
      <c r="F82" s="23">
        <f>VLOOKUP(C82,Variables!$K$3:$L$22,2,FALSE)*(I82/Variables!$B$20)*365</f>
        <v>184.00042855228384</v>
      </c>
      <c r="G82" s="24">
        <f t="shared" si="1"/>
        <v>9421.3852040089732</v>
      </c>
      <c r="H82" s="25">
        <f>Variables!$B$3*POWER(SUM(1,Variables!$B$2/100),'Cost Calculation'!B82-Variables!$C$3)</f>
        <v>8056.4602566601352</v>
      </c>
      <c r="I82" s="25">
        <f t="shared" si="2"/>
        <v>271.0246335249326</v>
      </c>
      <c r="K82" s="26">
        <f>Variables!$B$18</f>
        <v>12.536338246924021</v>
      </c>
      <c r="L82" s="27">
        <f t="shared" si="3"/>
        <v>118109.67167202177</v>
      </c>
      <c r="M82" s="26">
        <f>Variables!$B$17</f>
        <v>24.26234284290619</v>
      </c>
      <c r="N82" s="27">
        <f t="shared" si="4"/>
        <v>228584.87787474939</v>
      </c>
      <c r="U82" s="1"/>
      <c r="W82" s="1"/>
    </row>
    <row r="83" spans="1:23" ht="15.75" customHeight="1" x14ac:dyDescent="0.35">
      <c r="A83" s="10">
        <v>81</v>
      </c>
      <c r="B83" s="10">
        <v>2023</v>
      </c>
      <c r="C83" s="6" t="s">
        <v>19</v>
      </c>
      <c r="D83" s="44">
        <f>VLOOKUP(C83,Variables!$G$3:$H$22,2,FALSE)*POWER(SUM(1,Variables!$B$4),'Cost Calculation'!B83-Variables!$F$3)</f>
        <v>281291.85035337071</v>
      </c>
      <c r="E83" s="21" t="str">
        <f t="shared" si="0"/>
        <v>Medium</v>
      </c>
      <c r="F83" s="23">
        <f>VLOOKUP(C83,Variables!$K$3:$L$22,2,FALSE)*(I83/Variables!$B$20)*365</f>
        <v>199.40552382802059</v>
      </c>
      <c r="G83" s="24">
        <f t="shared" si="1"/>
        <v>56091.148768267063</v>
      </c>
      <c r="H83" s="25">
        <f>Variables!$B$3*POWER(SUM(1,Variables!$B$2/100),'Cost Calculation'!B83-Variables!$C$3)</f>
        <v>8313.4613388475955</v>
      </c>
      <c r="I83" s="25">
        <f t="shared" si="2"/>
        <v>274.56029953568896</v>
      </c>
      <c r="K83" s="26">
        <f>Variables!$B$18</f>
        <v>12.536338246924021</v>
      </c>
      <c r="L83" s="27">
        <f t="shared" si="3"/>
        <v>703177.61361753161</v>
      </c>
      <c r="M83" s="26">
        <f>Variables!$B$17</f>
        <v>24.26234284290619</v>
      </c>
      <c r="N83" s="27">
        <f t="shared" si="4"/>
        <v>1360902.6818681506</v>
      </c>
      <c r="U83" s="1"/>
      <c r="W83" s="1"/>
    </row>
    <row r="84" spans="1:23" ht="15.75" customHeight="1" x14ac:dyDescent="0.35">
      <c r="A84" s="10">
        <v>82</v>
      </c>
      <c r="B84" s="10">
        <v>2023</v>
      </c>
      <c r="C84" s="6" t="s">
        <v>30</v>
      </c>
      <c r="D84" s="44">
        <f>VLOOKUP(C84,Variables!$G$3:$H$22,2,FALSE)*POWER(SUM(1,Variables!$B$4),'Cost Calculation'!B84-Variables!$F$3)</f>
        <v>893880.66140170186</v>
      </c>
      <c r="E84" s="21" t="str">
        <f t="shared" si="0"/>
        <v>Medium</v>
      </c>
      <c r="F84" s="23">
        <f>VLOOKUP(C84,Variables!$K$3:$L$22,2,FALSE)*(I84/Variables!$B$20)*365</f>
        <v>251.42435613098246</v>
      </c>
      <c r="G84" s="24">
        <f t="shared" si="1"/>
        <v>224743.36975085965</v>
      </c>
      <c r="H84" s="25">
        <f>Variables!$B$3*POWER(SUM(1,Variables!$B$2/100),'Cost Calculation'!B84-Variables!$C$3)</f>
        <v>8313.4613388475955</v>
      </c>
      <c r="I84" s="25">
        <f t="shared" si="2"/>
        <v>274.56029953568896</v>
      </c>
      <c r="K84" s="26">
        <f>Variables!$B$18</f>
        <v>12.536338246924021</v>
      </c>
      <c r="L84" s="27">
        <f t="shared" si="3"/>
        <v>2817458.901950289</v>
      </c>
      <c r="M84" s="26">
        <f>Variables!$B$17</f>
        <v>24.26234284290619</v>
      </c>
      <c r="N84" s="27">
        <f t="shared" si="4"/>
        <v>5452800.6885653893</v>
      </c>
      <c r="U84" s="1"/>
      <c r="W84" s="1"/>
    </row>
    <row r="85" spans="1:23" ht="15.75" customHeight="1" x14ac:dyDescent="0.35">
      <c r="A85" s="10">
        <v>83</v>
      </c>
      <c r="B85" s="10">
        <v>2023</v>
      </c>
      <c r="C85" s="6" t="s">
        <v>36</v>
      </c>
      <c r="D85" s="44">
        <f>VLOOKUP(C85,Variables!$G$3:$H$22,2,FALSE)*POWER(SUM(1,Variables!$B$4),'Cost Calculation'!B85-Variables!$F$3)</f>
        <v>997581.3961057571</v>
      </c>
      <c r="E85" s="21" t="str">
        <f t="shared" si="0"/>
        <v>Medium</v>
      </c>
      <c r="F85" s="23">
        <f>VLOOKUP(C85,Variables!$K$3:$L$22,2,FALSE)*(I85/Variables!$B$20)*365</f>
        <v>164.72630229271266</v>
      </c>
      <c r="G85" s="24">
        <f t="shared" si="1"/>
        <v>164327.89461650327</v>
      </c>
      <c r="H85" s="25">
        <f>Variables!$B$3*POWER(SUM(1,Variables!$B$2/100),'Cost Calculation'!B85-Variables!$C$3)</f>
        <v>8313.4613388475955</v>
      </c>
      <c r="I85" s="25">
        <f t="shared" si="2"/>
        <v>274.56029953568896</v>
      </c>
      <c r="K85" s="26">
        <f>Variables!$B$18</f>
        <v>12.536338246924021</v>
      </c>
      <c r="L85" s="27">
        <f t="shared" si="3"/>
        <v>2060070.0703173699</v>
      </c>
      <c r="M85" s="26">
        <f>Variables!$B$17</f>
        <v>24.26234284290619</v>
      </c>
      <c r="N85" s="27">
        <f t="shared" si="4"/>
        <v>3986979.7178385607</v>
      </c>
      <c r="U85" s="1"/>
      <c r="W85" s="1"/>
    </row>
    <row r="86" spans="1:23" ht="15.75" customHeight="1" x14ac:dyDescent="0.35">
      <c r="A86" s="10">
        <v>84</v>
      </c>
      <c r="B86" s="10">
        <v>2023</v>
      </c>
      <c r="C86" s="6" t="s">
        <v>41</v>
      </c>
      <c r="D86" s="44">
        <f>VLOOKUP(C86,Variables!$G$3:$H$22,2,FALSE)*POWER(SUM(1,Variables!$B$4),'Cost Calculation'!B86-Variables!$F$3)</f>
        <v>74186.046128547707</v>
      </c>
      <c r="E86" s="21" t="str">
        <f t="shared" si="0"/>
        <v>Small</v>
      </c>
      <c r="F86" s="23">
        <f>VLOOKUP(C86,Variables!$K$3:$L$22,2,FALSE)*(I86/Variables!$B$20)*365</f>
        <v>108.37256729783726</v>
      </c>
      <c r="G86" s="24">
        <f t="shared" si="1"/>
        <v>8039.7322766264961</v>
      </c>
      <c r="H86" s="25">
        <f>Variables!$B$3*POWER(SUM(1,Variables!$B$2/100),'Cost Calculation'!B86-Variables!$C$3)</f>
        <v>8313.4613388475955</v>
      </c>
      <c r="I86" s="25">
        <f t="shared" si="2"/>
        <v>274.56029953568896</v>
      </c>
      <c r="K86" s="26">
        <f>Variables!$B$18</f>
        <v>12.536338246924021</v>
      </c>
      <c r="L86" s="27">
        <f t="shared" si="3"/>
        <v>100788.80323450228</v>
      </c>
      <c r="M86" s="26">
        <f>Variables!$B$17</f>
        <v>24.26234284290619</v>
      </c>
      <c r="N86" s="27">
        <f t="shared" si="4"/>
        <v>195062.74086069074</v>
      </c>
      <c r="U86" s="1"/>
      <c r="W86" s="1"/>
    </row>
    <row r="87" spans="1:23" ht="15.75" customHeight="1" x14ac:dyDescent="0.35">
      <c r="A87" s="10">
        <v>85</v>
      </c>
      <c r="B87" s="10">
        <v>2023</v>
      </c>
      <c r="C87" s="6" t="s">
        <v>45</v>
      </c>
      <c r="D87" s="44">
        <f>VLOOKUP(C87,Variables!$G$3:$H$22,2,FALSE)*POWER(SUM(1,Variables!$B$4),'Cost Calculation'!B87-Variables!$F$3)</f>
        <v>744479.04177331843</v>
      </c>
      <c r="E87" s="21" t="str">
        <f t="shared" si="0"/>
        <v>Medium</v>
      </c>
      <c r="F87" s="23">
        <f>VLOOKUP(C87,Variables!$K$3:$L$22,2,FALSE)*(I87/Variables!$B$20)*365</f>
        <v>260.09416151480946</v>
      </c>
      <c r="G87" s="24">
        <f t="shared" si="1"/>
        <v>193634.65213538005</v>
      </c>
      <c r="H87" s="25">
        <f>Variables!$B$3*POWER(SUM(1,Variables!$B$2/100),'Cost Calculation'!B87-Variables!$C$3)</f>
        <v>8313.4613388475955</v>
      </c>
      <c r="I87" s="25">
        <f t="shared" si="2"/>
        <v>274.56029953568896</v>
      </c>
      <c r="K87" s="26">
        <f>Variables!$B$18</f>
        <v>12.536338246924021</v>
      </c>
      <c r="L87" s="27">
        <f t="shared" si="3"/>
        <v>2427469.4954945929</v>
      </c>
      <c r="M87" s="26">
        <f>Variables!$B$17</f>
        <v>24.26234284290619</v>
      </c>
      <c r="N87" s="27">
        <f t="shared" si="4"/>
        <v>4698030.3163754679</v>
      </c>
      <c r="U87" s="1"/>
      <c r="W87" s="1"/>
    </row>
    <row r="88" spans="1:23" ht="15.75" customHeight="1" x14ac:dyDescent="0.35">
      <c r="A88" s="10">
        <v>86</v>
      </c>
      <c r="B88" s="10">
        <v>2023</v>
      </c>
      <c r="C88" s="6" t="s">
        <v>53</v>
      </c>
      <c r="D88" s="44">
        <f>VLOOKUP(C88,Variables!$G$3:$H$22,2,FALSE)*POWER(SUM(1,Variables!$B$4),'Cost Calculation'!B88-Variables!$F$3)</f>
        <v>138831.88381308856</v>
      </c>
      <c r="E88" s="21" t="str">
        <f t="shared" si="0"/>
        <v>Medium</v>
      </c>
      <c r="F88" s="23">
        <f>VLOOKUP(C88,Variables!$K$3:$L$22,2,FALSE)*(I88/Variables!$B$20)*365</f>
        <v>234.08474536332849</v>
      </c>
      <c r="G88" s="24">
        <f t="shared" si="1"/>
        <v>32498.426170698043</v>
      </c>
      <c r="H88" s="25">
        <f>Variables!$B$3*POWER(SUM(1,Variables!$B$2/100),'Cost Calculation'!B88-Variables!$C$3)</f>
        <v>8313.4613388475955</v>
      </c>
      <c r="I88" s="25">
        <f t="shared" si="2"/>
        <v>274.56029953568896</v>
      </c>
      <c r="K88" s="26">
        <f>Variables!$B$18</f>
        <v>12.536338246924021</v>
      </c>
      <c r="L88" s="27">
        <f t="shared" si="3"/>
        <v>407411.26296855847</v>
      </c>
      <c r="M88" s="26">
        <f>Variables!$B$17</f>
        <v>24.26234284290619</v>
      </c>
      <c r="N88" s="27">
        <f t="shared" si="4"/>
        <v>788487.9576083509</v>
      </c>
      <c r="U88" s="1"/>
      <c r="W88" s="1"/>
    </row>
    <row r="89" spans="1:23" ht="15.75" customHeight="1" x14ac:dyDescent="0.35">
      <c r="A89" s="10">
        <v>87</v>
      </c>
      <c r="B89" s="10">
        <v>2023</v>
      </c>
      <c r="C89" s="6" t="s">
        <v>55</v>
      </c>
      <c r="D89" s="44">
        <f>VLOOKUP(C89,Variables!$G$3:$H$22,2,FALSE)*POWER(SUM(1,Variables!$B$4),'Cost Calculation'!B89-Variables!$F$3)</f>
        <v>58276.667780016207</v>
      </c>
      <c r="E89" s="21" t="str">
        <f t="shared" si="0"/>
        <v>Small</v>
      </c>
      <c r="F89" s="23">
        <f>VLOOKUP(C89,Variables!$K$3:$L$22,2,FALSE)*(I89/Variables!$B$20)*365</f>
        <v>234.08474536332849</v>
      </c>
      <c r="G89" s="24">
        <f t="shared" si="1"/>
        <v>13641.678937908384</v>
      </c>
      <c r="H89" s="25">
        <f>Variables!$B$3*POWER(SUM(1,Variables!$B$2/100),'Cost Calculation'!B89-Variables!$C$3)</f>
        <v>8313.4613388475955</v>
      </c>
      <c r="I89" s="25">
        <f t="shared" si="2"/>
        <v>274.56029953568896</v>
      </c>
      <c r="K89" s="26">
        <f>Variables!$B$18</f>
        <v>12.536338246924021</v>
      </c>
      <c r="L89" s="27">
        <f t="shared" si="3"/>
        <v>171016.70142155874</v>
      </c>
      <c r="M89" s="26">
        <f>Variables!$B$17</f>
        <v>24.26234284290619</v>
      </c>
      <c r="N89" s="27">
        <f t="shared" si="4"/>
        <v>330979.09134438558</v>
      </c>
      <c r="U89" s="1"/>
      <c r="W89" s="1"/>
    </row>
    <row r="90" spans="1:23" ht="15.75" customHeight="1" x14ac:dyDescent="0.35">
      <c r="A90" s="10">
        <v>88</v>
      </c>
      <c r="B90" s="10">
        <v>2023</v>
      </c>
      <c r="C90" s="6" t="s">
        <v>58</v>
      </c>
      <c r="D90" s="44">
        <f>VLOOKUP(C90,Variables!$G$3:$H$22,2,FALSE)*POWER(SUM(1,Variables!$B$4),'Cost Calculation'!B90-Variables!$F$3)</f>
        <v>61241.56525545333</v>
      </c>
      <c r="E90" s="21" t="str">
        <f t="shared" si="0"/>
        <v>Small</v>
      </c>
      <c r="F90" s="23">
        <f>VLOOKUP(C90,Variables!$K$3:$L$22,2,FALSE)*(I90/Variables!$B$20)*365</f>
        <v>199.40552382802059</v>
      </c>
      <c r="G90" s="24">
        <f t="shared" si="1"/>
        <v>12211.906399811576</v>
      </c>
      <c r="H90" s="25">
        <f>Variables!$B$3*POWER(SUM(1,Variables!$B$2/100),'Cost Calculation'!B90-Variables!$C$3)</f>
        <v>8313.4613388475955</v>
      </c>
      <c r="I90" s="25">
        <f t="shared" si="2"/>
        <v>274.56029953568896</v>
      </c>
      <c r="K90" s="26">
        <f>Variables!$B$18</f>
        <v>12.536338246924021</v>
      </c>
      <c r="L90" s="27">
        <f t="shared" si="3"/>
        <v>153092.5892678141</v>
      </c>
      <c r="M90" s="26">
        <f>Variables!$B$17</f>
        <v>24.26234284290619</v>
      </c>
      <c r="N90" s="27">
        <f t="shared" si="4"/>
        <v>296289.45983770868</v>
      </c>
      <c r="U90" s="1"/>
      <c r="W90" s="1"/>
    </row>
    <row r="91" spans="1:23" ht="15.75" customHeight="1" x14ac:dyDescent="0.35">
      <c r="A91" s="10">
        <v>89</v>
      </c>
      <c r="B91" s="10">
        <v>2023</v>
      </c>
      <c r="C91" s="6" t="s">
        <v>61</v>
      </c>
      <c r="D91" s="44">
        <f>VLOOKUP(C91,Variables!$G$3:$H$22,2,FALSE)*POWER(SUM(1,Variables!$B$4),'Cost Calculation'!B91-Variables!$F$3)</f>
        <v>176821.91499319291</v>
      </c>
      <c r="E91" s="21" t="str">
        <f t="shared" si="0"/>
        <v>Medium</v>
      </c>
      <c r="F91" s="23">
        <f>VLOOKUP(C91,Variables!$K$3:$L$22,2,FALSE)*(I91/Variables!$B$20)*365</f>
        <v>169.06120498462616</v>
      </c>
      <c r="G91" s="24">
        <f t="shared" si="1"/>
        <v>29893.726016438326</v>
      </c>
      <c r="H91" s="25">
        <f>Variables!$B$3*POWER(SUM(1,Variables!$B$2/100),'Cost Calculation'!B91-Variables!$C$3)</f>
        <v>8313.4613388475955</v>
      </c>
      <c r="I91" s="25">
        <f t="shared" si="2"/>
        <v>274.56029953568896</v>
      </c>
      <c r="K91" s="26">
        <f>Variables!$B$18</f>
        <v>12.536338246924021</v>
      </c>
      <c r="L91" s="27">
        <f t="shared" si="3"/>
        <v>374757.86080294347</v>
      </c>
      <c r="M91" s="26">
        <f>Variables!$B$17</f>
        <v>24.26234284290619</v>
      </c>
      <c r="N91" s="27">
        <f t="shared" si="4"/>
        <v>725291.82946273102</v>
      </c>
      <c r="U91" s="1"/>
      <c r="W91" s="1"/>
    </row>
    <row r="92" spans="1:23" ht="15.75" customHeight="1" x14ac:dyDescent="0.35">
      <c r="A92" s="10">
        <v>90</v>
      </c>
      <c r="B92" s="10">
        <v>2023</v>
      </c>
      <c r="C92" s="6" t="s">
        <v>63</v>
      </c>
      <c r="D92" s="44">
        <f>VLOOKUP(C92,Variables!$G$3:$H$22,2,FALSE)*POWER(SUM(1,Variables!$B$4),'Cost Calculation'!B92-Variables!$F$3)</f>
        <v>312089.32532170747</v>
      </c>
      <c r="E92" s="21" t="str">
        <f t="shared" si="0"/>
        <v>Medium</v>
      </c>
      <c r="F92" s="23">
        <f>VLOOKUP(C92,Variables!$K$3:$L$22,2,FALSE)*(I92/Variables!$B$20)*365</f>
        <v>216.74513459567453</v>
      </c>
      <c r="G92" s="24">
        <f t="shared" si="1"/>
        <v>67643.842822726743</v>
      </c>
      <c r="H92" s="25">
        <f>Variables!$B$3*POWER(SUM(1,Variables!$B$2/100),'Cost Calculation'!B92-Variables!$C$3)</f>
        <v>8313.4613388475955</v>
      </c>
      <c r="I92" s="25">
        <f t="shared" si="2"/>
        <v>274.56029953568896</v>
      </c>
      <c r="K92" s="26">
        <f>Variables!$B$18</f>
        <v>12.536338246924021</v>
      </c>
      <c r="L92" s="27">
        <f t="shared" si="3"/>
        <v>848006.09394746623</v>
      </c>
      <c r="M92" s="26">
        <f>Variables!$B$17</f>
        <v>24.26234284290619</v>
      </c>
      <c r="N92" s="27">
        <f t="shared" si="4"/>
        <v>1641198.1057766555</v>
      </c>
      <c r="U92" s="1"/>
      <c r="W92" s="1"/>
    </row>
    <row r="93" spans="1:23" ht="15.75" customHeight="1" x14ac:dyDescent="0.35">
      <c r="A93" s="10">
        <v>91</v>
      </c>
      <c r="B93" s="10">
        <v>2023</v>
      </c>
      <c r="C93" s="6" t="s">
        <v>65</v>
      </c>
      <c r="D93" s="44">
        <f>VLOOKUP(C93,Variables!$G$3:$H$22,2,FALSE)*POWER(SUM(1,Variables!$B$4),'Cost Calculation'!B93-Variables!$F$3)</f>
        <v>207344.92785911533</v>
      </c>
      <c r="E93" s="21" t="str">
        <f t="shared" si="0"/>
        <v>Medium</v>
      </c>
      <c r="F93" s="23">
        <f>VLOOKUP(C93,Variables!$K$3:$L$22,2,FALSE)*(I93/Variables!$B$20)*365</f>
        <v>216.74513459567453</v>
      </c>
      <c r="G93" s="24">
        <f t="shared" si="1"/>
        <v>44941.004296554376</v>
      </c>
      <c r="H93" s="25">
        <f>Variables!$B$3*POWER(SUM(1,Variables!$B$2/100),'Cost Calculation'!B93-Variables!$C$3)</f>
        <v>8313.4613388475955</v>
      </c>
      <c r="I93" s="25">
        <f t="shared" si="2"/>
        <v>274.56029953568896</v>
      </c>
      <c r="K93" s="26">
        <f>Variables!$B$18</f>
        <v>12.536338246924021</v>
      </c>
      <c r="L93" s="27">
        <f t="shared" si="3"/>
        <v>563395.63101807144</v>
      </c>
      <c r="M93" s="26">
        <f>Variables!$B$17</f>
        <v>24.26234284290619</v>
      </c>
      <c r="N93" s="27">
        <f t="shared" si="4"/>
        <v>1090374.0539475223</v>
      </c>
      <c r="U93" s="1"/>
      <c r="W93" s="1"/>
    </row>
    <row r="94" spans="1:23" ht="15.75" customHeight="1" x14ac:dyDescent="0.35">
      <c r="A94" s="10">
        <v>92</v>
      </c>
      <c r="B94" s="10">
        <v>2023</v>
      </c>
      <c r="C94" s="6" t="s">
        <v>67</v>
      </c>
      <c r="D94" s="44">
        <f>VLOOKUP(C94,Variables!$G$3:$H$22,2,FALSE)*POWER(SUM(1,Variables!$B$4),'Cost Calculation'!B94-Variables!$F$3)</f>
        <v>211513.6891485758</v>
      </c>
      <c r="E94" s="21" t="str">
        <f t="shared" si="0"/>
        <v>Medium</v>
      </c>
      <c r="F94" s="23">
        <f>VLOOKUP(C94,Variables!$K$3:$L$22,2,FALSE)*(I94/Variables!$B$20)*365</f>
        <v>225.41493997950153</v>
      </c>
      <c r="G94" s="24">
        <f t="shared" si="1"/>
        <v>47678.345544269163</v>
      </c>
      <c r="H94" s="25">
        <f>Variables!$B$3*POWER(SUM(1,Variables!$B$2/100),'Cost Calculation'!B94-Variables!$C$3)</f>
        <v>8313.4613388475955</v>
      </c>
      <c r="I94" s="25">
        <f t="shared" si="2"/>
        <v>274.56029953568896</v>
      </c>
      <c r="K94" s="26">
        <f>Variables!$B$18</f>
        <v>12.536338246924021</v>
      </c>
      <c r="L94" s="27">
        <f t="shared" si="3"/>
        <v>597711.86679668096</v>
      </c>
      <c r="M94" s="26">
        <f>Variables!$B$17</f>
        <v>24.26234284290619</v>
      </c>
      <c r="N94" s="27">
        <f t="shared" si="4"/>
        <v>1156788.3657776071</v>
      </c>
      <c r="U94" s="1"/>
      <c r="W94" s="1"/>
    </row>
    <row r="95" spans="1:23" ht="15.75" customHeight="1" x14ac:dyDescent="0.35">
      <c r="A95" s="10">
        <v>93</v>
      </c>
      <c r="B95" s="10">
        <v>2023</v>
      </c>
      <c r="C95" s="6" t="s">
        <v>70</v>
      </c>
      <c r="D95" s="44">
        <f>VLOOKUP(C95,Variables!$G$3:$H$22,2,FALSE)*POWER(SUM(1,Variables!$B$4),'Cost Calculation'!B95-Variables!$F$3)</f>
        <v>72935.064357028343</v>
      </c>
      <c r="E95" s="21" t="str">
        <f t="shared" si="0"/>
        <v>Small</v>
      </c>
      <c r="F95" s="23">
        <f>VLOOKUP(C95,Variables!$K$3:$L$22,2,FALSE)*(I95/Variables!$B$20)*365</f>
        <v>203.74042651993406</v>
      </c>
      <c r="G95" s="24">
        <f t="shared" si="1"/>
        <v>14859.821120359795</v>
      </c>
      <c r="H95" s="25">
        <f>Variables!$B$3*POWER(SUM(1,Variables!$B$2/100),'Cost Calculation'!B95-Variables!$C$3)</f>
        <v>8313.4613388475955</v>
      </c>
      <c r="I95" s="25">
        <f t="shared" si="2"/>
        <v>274.56029953568896</v>
      </c>
      <c r="K95" s="26">
        <f>Variables!$B$18</f>
        <v>12.536338246924021</v>
      </c>
      <c r="L95" s="27">
        <f t="shared" si="3"/>
        <v>186287.74385361586</v>
      </c>
      <c r="M95" s="26">
        <f>Variables!$B$17</f>
        <v>24.26234284290619</v>
      </c>
      <c r="N95" s="27">
        <f t="shared" si="4"/>
        <v>360534.07460642769</v>
      </c>
      <c r="U95" s="1"/>
      <c r="W95" s="1"/>
    </row>
    <row r="96" spans="1:23" ht="15.75" customHeight="1" x14ac:dyDescent="0.35">
      <c r="A96" s="10">
        <v>94</v>
      </c>
      <c r="B96" s="10">
        <v>2023</v>
      </c>
      <c r="C96" s="6" t="s">
        <v>72</v>
      </c>
      <c r="D96" s="44">
        <f>VLOOKUP(C96,Variables!$G$3:$H$22,2,FALSE)*POWER(SUM(1,Variables!$B$4),'Cost Calculation'!B96-Variables!$F$3)</f>
        <v>1699068.8355107687</v>
      </c>
      <c r="E96" s="21" t="str">
        <f t="shared" si="0"/>
        <v>Large</v>
      </c>
      <c r="F96" s="23">
        <f>VLOOKUP(C96,Variables!$K$3:$L$22,2,FALSE)*(I96/Variables!$B$20)*365</f>
        <v>247.08945343906896</v>
      </c>
      <c r="G96" s="24">
        <f t="shared" si="1"/>
        <v>419821.98992171121</v>
      </c>
      <c r="H96" s="25">
        <f>Variables!$B$3*POWER(SUM(1,Variables!$B$2/100),'Cost Calculation'!B96-Variables!$C$3)</f>
        <v>8313.4613388475955</v>
      </c>
      <c r="I96" s="25">
        <f t="shared" si="2"/>
        <v>274.56029953568896</v>
      </c>
      <c r="K96" s="26">
        <f>Variables!$B$18</f>
        <v>12.536338246924021</v>
      </c>
      <c r="L96" s="27">
        <f t="shared" si="3"/>
        <v>5263030.4691552995</v>
      </c>
      <c r="M96" s="26">
        <f>Variables!$B$17</f>
        <v>24.26234284290619</v>
      </c>
      <c r="N96" s="27">
        <f t="shared" si="4"/>
        <v>10185865.052471664</v>
      </c>
      <c r="U96" s="1"/>
      <c r="W96" s="1"/>
    </row>
    <row r="97" spans="1:23" ht="15.75" customHeight="1" x14ac:dyDescent="0.35">
      <c r="A97" s="10">
        <v>95</v>
      </c>
      <c r="B97" s="10">
        <v>2023</v>
      </c>
      <c r="C97" s="6" t="s">
        <v>74</v>
      </c>
      <c r="D97" s="44">
        <f>VLOOKUP(C97,Variables!$G$3:$H$22,2,FALSE)*POWER(SUM(1,Variables!$B$4),'Cost Calculation'!B97-Variables!$F$3)</f>
        <v>87811.381487459585</v>
      </c>
      <c r="E97" s="21" t="str">
        <f t="shared" si="0"/>
        <v>Small</v>
      </c>
      <c r="F97" s="23">
        <f>VLOOKUP(C97,Variables!$K$3:$L$22,2,FALSE)*(I97/Variables!$B$20)*365</f>
        <v>186.4008157522801</v>
      </c>
      <c r="G97" s="24">
        <f t="shared" si="1"/>
        <v>16368.113141597134</v>
      </c>
      <c r="H97" s="25">
        <f>Variables!$B$3*POWER(SUM(1,Variables!$B$2/100),'Cost Calculation'!B97-Variables!$C$3)</f>
        <v>8313.4613388475955</v>
      </c>
      <c r="I97" s="25">
        <f t="shared" si="2"/>
        <v>274.56029953568896</v>
      </c>
      <c r="K97" s="26">
        <f>Variables!$B$18</f>
        <v>12.536338246924021</v>
      </c>
      <c r="L97" s="27">
        <f t="shared" si="3"/>
        <v>205196.20280698384</v>
      </c>
      <c r="M97" s="26">
        <f>Variables!$B$17</f>
        <v>24.26234284290619</v>
      </c>
      <c r="N97" s="27">
        <f t="shared" si="4"/>
        <v>397128.77273290796</v>
      </c>
      <c r="U97" s="1"/>
      <c r="W97" s="1"/>
    </row>
    <row r="98" spans="1:23" ht="15.75" customHeight="1" x14ac:dyDescent="0.35">
      <c r="A98" s="10">
        <v>96</v>
      </c>
      <c r="B98" s="10">
        <v>2023</v>
      </c>
      <c r="C98" s="6" t="s">
        <v>75</v>
      </c>
      <c r="D98" s="44">
        <f>VLOOKUP(C98,Variables!$G$3:$H$22,2,FALSE)*POWER(SUM(1,Variables!$B$4),'Cost Calculation'!B98-Variables!$F$3)</f>
        <v>91783.425304374163</v>
      </c>
      <c r="E98" s="21" t="str">
        <f t="shared" si="0"/>
        <v>Small</v>
      </c>
      <c r="F98" s="23">
        <f>VLOOKUP(C98,Variables!$K$3:$L$22,2,FALSE)*(I98/Variables!$B$20)*365</f>
        <v>208.07532921184756</v>
      </c>
      <c r="G98" s="24">
        <f t="shared" si="1"/>
        <v>19097.866436398675</v>
      </c>
      <c r="H98" s="25">
        <f>Variables!$B$3*POWER(SUM(1,Variables!$B$2/100),'Cost Calculation'!B98-Variables!$C$3)</f>
        <v>8313.4613388475955</v>
      </c>
      <c r="I98" s="25">
        <f t="shared" si="2"/>
        <v>274.56029953568896</v>
      </c>
      <c r="K98" s="26">
        <f>Variables!$B$18</f>
        <v>12.536338246924021</v>
      </c>
      <c r="L98" s="27">
        <f t="shared" si="3"/>
        <v>239417.31344127128</v>
      </c>
      <c r="M98" s="26">
        <f>Variables!$B$17</f>
        <v>24.26234284290619</v>
      </c>
      <c r="N98" s="27">
        <f t="shared" si="4"/>
        <v>463358.98304793576</v>
      </c>
      <c r="U98" s="1"/>
      <c r="W98" s="1"/>
    </row>
    <row r="99" spans="1:23" ht="15.75" customHeight="1" x14ac:dyDescent="0.35">
      <c r="A99" s="10">
        <v>97</v>
      </c>
      <c r="B99" s="10">
        <v>2023</v>
      </c>
      <c r="C99" s="6" t="s">
        <v>77</v>
      </c>
      <c r="D99" s="44">
        <f>VLOOKUP(C99,Variables!$G$3:$H$22,2,FALSE)*POWER(SUM(1,Variables!$B$4),'Cost Calculation'!B99-Variables!$F$3)</f>
        <v>126391.5650852016</v>
      </c>
      <c r="E99" s="21" t="str">
        <f t="shared" si="0"/>
        <v>Medium</v>
      </c>
      <c r="F99" s="23">
        <f>VLOOKUP(C99,Variables!$K$3:$L$22,2,FALSE)*(I99/Variables!$B$20)*365</f>
        <v>177.7310103684531</v>
      </c>
      <c r="G99" s="24">
        <f t="shared" si="1"/>
        <v>22463.700564642982</v>
      </c>
      <c r="H99" s="25">
        <f>Variables!$B$3*POWER(SUM(1,Variables!$B$2/100),'Cost Calculation'!B99-Variables!$C$3)</f>
        <v>8313.4613388475955</v>
      </c>
      <c r="I99" s="25">
        <f t="shared" si="2"/>
        <v>274.56029953568896</v>
      </c>
      <c r="K99" s="26">
        <f>Variables!$B$18</f>
        <v>12.536338246924021</v>
      </c>
      <c r="L99" s="27">
        <f t="shared" si="3"/>
        <v>281612.54855598253</v>
      </c>
      <c r="M99" s="26">
        <f>Variables!$B$17</f>
        <v>24.26234284290619</v>
      </c>
      <c r="N99" s="27">
        <f t="shared" si="4"/>
        <v>545022.00461975345</v>
      </c>
      <c r="U99" s="1"/>
      <c r="W99" s="1"/>
    </row>
    <row r="100" spans="1:23" ht="15.75" customHeight="1" x14ac:dyDescent="0.35">
      <c r="A100" s="10">
        <v>98</v>
      </c>
      <c r="B100" s="10">
        <v>2023</v>
      </c>
      <c r="C100" s="6" t="s">
        <v>82</v>
      </c>
      <c r="D100" s="44">
        <f>VLOOKUP(C100,Variables!$G$3:$H$22,2,FALSE)*POWER(SUM(1,Variables!$B$4),'Cost Calculation'!B100-Variables!$F$3)</f>
        <v>119712.59461014062</v>
      </c>
      <c r="E100" s="21" t="str">
        <f t="shared" si="0"/>
        <v>Medium</v>
      </c>
      <c r="F100" s="23">
        <f>VLOOKUP(C100,Variables!$K$3:$L$22,2,FALSE)*(I100/Variables!$B$20)*365</f>
        <v>190.73571844419359</v>
      </c>
      <c r="G100" s="24">
        <f t="shared" si="1"/>
        <v>22833.467739783668</v>
      </c>
      <c r="H100" s="25">
        <f>Variables!$B$3*POWER(SUM(1,Variables!$B$2/100),'Cost Calculation'!B100-Variables!$C$3)</f>
        <v>8313.4613388475955</v>
      </c>
      <c r="I100" s="25">
        <f t="shared" si="2"/>
        <v>274.56029953568896</v>
      </c>
      <c r="K100" s="26">
        <f>Variables!$B$18</f>
        <v>12.536338246924021</v>
      </c>
      <c r="L100" s="27">
        <f t="shared" si="3"/>
        <v>286248.07493615575</v>
      </c>
      <c r="M100" s="26">
        <f>Variables!$B$17</f>
        <v>24.26234284290619</v>
      </c>
      <c r="N100" s="27">
        <f t="shared" si="4"/>
        <v>553993.42259506963</v>
      </c>
      <c r="U100" s="1"/>
      <c r="W100" s="1"/>
    </row>
    <row r="101" spans="1:23" ht="15.75" customHeight="1" x14ac:dyDescent="0.35">
      <c r="A101" s="10">
        <v>99</v>
      </c>
      <c r="B101" s="10">
        <v>2023</v>
      </c>
      <c r="C101" s="6" t="s">
        <v>84</v>
      </c>
      <c r="D101" s="44">
        <f>VLOOKUP(C101,Variables!$G$3:$H$22,2,FALSE)*POWER(SUM(1,Variables!$B$4),'Cost Calculation'!B101-Variables!$F$3)</f>
        <v>92790.571645851611</v>
      </c>
      <c r="E101" s="21" t="str">
        <f t="shared" si="0"/>
        <v>Small</v>
      </c>
      <c r="F101" s="23">
        <f>VLOOKUP(C101,Variables!$K$3:$L$22,2,FALSE)*(I101/Variables!$B$20)*365</f>
        <v>190.73571844419359</v>
      </c>
      <c r="G101" s="24">
        <f t="shared" si="1"/>
        <v>17698.476347718926</v>
      </c>
      <c r="H101" s="25">
        <f>Variables!$B$3*POWER(SUM(1,Variables!$B$2/100),'Cost Calculation'!B101-Variables!$C$3)</f>
        <v>8313.4613388475955</v>
      </c>
      <c r="I101" s="25">
        <f t="shared" si="2"/>
        <v>274.56029953568896</v>
      </c>
      <c r="K101" s="26">
        <f>Variables!$B$18</f>
        <v>12.536338246924021</v>
      </c>
      <c r="L101" s="27">
        <f t="shared" si="3"/>
        <v>221874.08595018895</v>
      </c>
      <c r="M101" s="26">
        <f>Variables!$B$17</f>
        <v>24.26234284290619</v>
      </c>
      <c r="N101" s="27">
        <f t="shared" si="4"/>
        <v>429406.50094542274</v>
      </c>
      <c r="U101" s="1"/>
      <c r="W101" s="1"/>
    </row>
    <row r="102" spans="1:23" ht="15.75" customHeight="1" x14ac:dyDescent="0.35">
      <c r="A102" s="10">
        <v>100</v>
      </c>
      <c r="B102" s="10">
        <v>2023</v>
      </c>
      <c r="C102" s="6" t="s">
        <v>85</v>
      </c>
      <c r="D102" s="44">
        <f>VLOOKUP(C102,Variables!$G$3:$H$22,2,FALSE)*POWER(SUM(1,Variables!$B$4),'Cost Calculation'!B102-Variables!$F$3)</f>
        <v>51971.107118111191</v>
      </c>
      <c r="E102" s="21" t="str">
        <f t="shared" si="0"/>
        <v>Small</v>
      </c>
      <c r="F102" s="23">
        <f>VLOOKUP(C102,Variables!$K$3:$L$22,2,FALSE)*(I102/Variables!$B$20)*365</f>
        <v>186.4008157522801</v>
      </c>
      <c r="G102" s="24">
        <f t="shared" si="1"/>
        <v>9687.4567623650564</v>
      </c>
      <c r="H102" s="25">
        <f>Variables!$B$3*POWER(SUM(1,Variables!$B$2/100),'Cost Calculation'!B102-Variables!$C$3)</f>
        <v>8313.4613388475955</v>
      </c>
      <c r="I102" s="25">
        <f t="shared" si="2"/>
        <v>274.56029953568896</v>
      </c>
      <c r="K102" s="26">
        <f>Variables!$B$18</f>
        <v>12.536338246924021</v>
      </c>
      <c r="L102" s="27">
        <f t="shared" si="3"/>
        <v>121445.23472545981</v>
      </c>
      <c r="M102" s="26">
        <f>Variables!$B$17</f>
        <v>24.26234284290619</v>
      </c>
      <c r="N102" s="27">
        <f t="shared" si="4"/>
        <v>235040.39724433099</v>
      </c>
      <c r="U102" s="1"/>
      <c r="W102" s="1"/>
    </row>
    <row r="103" spans="1:23" ht="15.75" customHeight="1" x14ac:dyDescent="0.35">
      <c r="A103" s="10">
        <v>101</v>
      </c>
      <c r="B103" s="10">
        <v>2024</v>
      </c>
      <c r="C103" s="6" t="s">
        <v>19</v>
      </c>
      <c r="D103" s="44">
        <f>VLOOKUP(C103,Variables!$G$3:$H$22,2,FALSE)*POWER(SUM(1,Variables!$B$4),'Cost Calculation'!B103-Variables!$F$3)</f>
        <v>285511.2281086712</v>
      </c>
      <c r="E103" s="21" t="str">
        <f t="shared" si="0"/>
        <v>Medium</v>
      </c>
      <c r="F103" s="23">
        <f>VLOOKUP(C103,Variables!$K$3:$L$22,2,FALSE)*(I103/Variables!$B$20)*365</f>
        <v>202.01553283263834</v>
      </c>
      <c r="G103" s="24">
        <f t="shared" si="1"/>
        <v>57677.702876074167</v>
      </c>
      <c r="H103" s="25">
        <f>Variables!$B$3*POWER(SUM(1,Variables!$B$2/100),'Cost Calculation'!B103-Variables!$C$3)</f>
        <v>8578.6607555568335</v>
      </c>
      <c r="I103" s="25">
        <f t="shared" si="2"/>
        <v>278.15400566951075</v>
      </c>
      <c r="K103" s="26">
        <f>Variables!$B$18</f>
        <v>12.536338246924021</v>
      </c>
      <c r="L103" s="27">
        <f t="shared" si="3"/>
        <v>723067.19256004819</v>
      </c>
      <c r="M103" s="26">
        <f>Variables!$B$17</f>
        <v>24.26234284290619</v>
      </c>
      <c r="N103" s="27">
        <f t="shared" si="4"/>
        <v>1399396.2015705877</v>
      </c>
      <c r="U103" s="1"/>
      <c r="W103" s="1"/>
    </row>
    <row r="104" spans="1:23" ht="15.75" customHeight="1" x14ac:dyDescent="0.35">
      <c r="A104" s="10">
        <v>102</v>
      </c>
      <c r="B104" s="10">
        <v>2024</v>
      </c>
      <c r="C104" s="6" t="s">
        <v>30</v>
      </c>
      <c r="D104" s="44">
        <f>VLOOKUP(C104,Variables!$G$3:$H$22,2,FALSE)*POWER(SUM(1,Variables!$B$4),'Cost Calculation'!B104-Variables!$F$3)</f>
        <v>907288.87132272718</v>
      </c>
      <c r="E104" s="21" t="str">
        <f t="shared" si="0"/>
        <v>Medium</v>
      </c>
      <c r="F104" s="23">
        <f>VLOOKUP(C104,Variables!$K$3:$L$22,2,FALSE)*(I104/Variables!$B$20)*365</f>
        <v>254.71523704984833</v>
      </c>
      <c r="G104" s="24">
        <f t="shared" si="1"/>
        <v>231100.29993165779</v>
      </c>
      <c r="H104" s="25">
        <f>Variables!$B$3*POWER(SUM(1,Variables!$B$2/100),'Cost Calculation'!B104-Variables!$C$3)</f>
        <v>8578.6607555568335</v>
      </c>
      <c r="I104" s="25">
        <f t="shared" si="2"/>
        <v>278.15400566951075</v>
      </c>
      <c r="K104" s="26">
        <f>Variables!$B$18</f>
        <v>12.536338246924021</v>
      </c>
      <c r="L104" s="27">
        <f t="shared" si="3"/>
        <v>2897151.5289088544</v>
      </c>
      <c r="M104" s="26">
        <f>Variables!$B$17</f>
        <v>24.26234284290619</v>
      </c>
      <c r="N104" s="27">
        <f t="shared" si="4"/>
        <v>5607034.7080403315</v>
      </c>
      <c r="U104" s="1"/>
      <c r="W104" s="1"/>
    </row>
    <row r="105" spans="1:23" ht="15.75" customHeight="1" x14ac:dyDescent="0.35">
      <c r="A105" s="10">
        <v>103</v>
      </c>
      <c r="B105" s="10">
        <v>2024</v>
      </c>
      <c r="C105" s="6" t="s">
        <v>36</v>
      </c>
      <c r="D105" s="44">
        <f>VLOOKUP(C105,Variables!$G$3:$H$22,2,FALSE)*POWER(SUM(1,Variables!$B$4),'Cost Calculation'!B105-Variables!$F$3)</f>
        <v>1012545.1170473433</v>
      </c>
      <c r="E105" s="21" t="str">
        <f t="shared" si="0"/>
        <v>Large</v>
      </c>
      <c r="F105" s="23">
        <f>VLOOKUP(C105,Variables!$K$3:$L$22,2,FALSE)*(I105/Variables!$B$20)*365</f>
        <v>166.88239668783169</v>
      </c>
      <c r="G105" s="24">
        <f t="shared" si="1"/>
        <v>168975.9558874217</v>
      </c>
      <c r="H105" s="25">
        <f>Variables!$B$3*POWER(SUM(1,Variables!$B$2/100),'Cost Calculation'!B105-Variables!$C$3)</f>
        <v>8578.6607555568335</v>
      </c>
      <c r="I105" s="25">
        <f t="shared" si="2"/>
        <v>278.15400566951075</v>
      </c>
      <c r="K105" s="26">
        <f>Variables!$B$18</f>
        <v>12.536338246924021</v>
      </c>
      <c r="L105" s="27">
        <f t="shared" si="3"/>
        <v>2118339.738602031</v>
      </c>
      <c r="M105" s="26">
        <f>Variables!$B$17</f>
        <v>24.26234284290619</v>
      </c>
      <c r="N105" s="27">
        <f t="shared" si="4"/>
        <v>4099752.5739484178</v>
      </c>
      <c r="U105" s="1"/>
      <c r="W105" s="1"/>
    </row>
    <row r="106" spans="1:23" ht="15.75" customHeight="1" x14ac:dyDescent="0.35">
      <c r="A106" s="10">
        <v>104</v>
      </c>
      <c r="B106" s="10">
        <v>2024</v>
      </c>
      <c r="C106" s="6" t="s">
        <v>41</v>
      </c>
      <c r="D106" s="44">
        <f>VLOOKUP(C106,Variables!$G$3:$H$22,2,FALSE)*POWER(SUM(1,Variables!$B$4),'Cost Calculation'!B106-Variables!$F$3)</f>
        <v>75298.836820475903</v>
      </c>
      <c r="E106" s="21" t="str">
        <f t="shared" si="0"/>
        <v>Small</v>
      </c>
      <c r="F106" s="23">
        <f>VLOOKUP(C106,Variables!$K$3:$L$22,2,FALSE)*(I106/Variables!$B$20)*365</f>
        <v>109.79105045252084</v>
      </c>
      <c r="G106" s="24">
        <f t="shared" si="1"/>
        <v>8267.1383923730027</v>
      </c>
      <c r="H106" s="25">
        <f>Variables!$B$3*POWER(SUM(1,Variables!$B$2/100),'Cost Calculation'!B106-Variables!$C$3)</f>
        <v>8578.6607555568335</v>
      </c>
      <c r="I106" s="25">
        <f t="shared" si="2"/>
        <v>278.15400566951075</v>
      </c>
      <c r="K106" s="26">
        <f>Variables!$B$18</f>
        <v>12.536338246924021</v>
      </c>
      <c r="L106" s="27">
        <f t="shared" si="3"/>
        <v>103639.64322091964</v>
      </c>
      <c r="M106" s="26">
        <f>Variables!$B$17</f>
        <v>24.26234284290619</v>
      </c>
      <c r="N106" s="27">
        <f t="shared" si="4"/>
        <v>200580.1460055061</v>
      </c>
      <c r="U106" s="1"/>
      <c r="W106" s="1"/>
    </row>
    <row r="107" spans="1:23" ht="15.75" customHeight="1" x14ac:dyDescent="0.35">
      <c r="A107" s="10">
        <v>105</v>
      </c>
      <c r="B107" s="10">
        <v>2024</v>
      </c>
      <c r="C107" s="6" t="s">
        <v>45</v>
      </c>
      <c r="D107" s="44">
        <f>VLOOKUP(C107,Variables!$G$3:$H$22,2,FALSE)*POWER(SUM(1,Variables!$B$4),'Cost Calculation'!B107-Variables!$F$3)</f>
        <v>755646.22739991802</v>
      </c>
      <c r="E107" s="21" t="str">
        <f t="shared" si="0"/>
        <v>Medium</v>
      </c>
      <c r="F107" s="23">
        <f>VLOOKUP(C107,Variables!$K$3:$L$22,2,FALSE)*(I107/Variables!$B$20)*365</f>
        <v>263.49852108605</v>
      </c>
      <c r="G107" s="24">
        <f t="shared" si="1"/>
        <v>199111.66338413142</v>
      </c>
      <c r="H107" s="25">
        <f>Variables!$B$3*POWER(SUM(1,Variables!$B$2/100),'Cost Calculation'!B107-Variables!$C$3)</f>
        <v>8578.6607555568335</v>
      </c>
      <c r="I107" s="25">
        <f t="shared" si="2"/>
        <v>278.15400566951075</v>
      </c>
      <c r="K107" s="26">
        <f>Variables!$B$18</f>
        <v>12.536338246924021</v>
      </c>
      <c r="L107" s="27">
        <f t="shared" si="3"/>
        <v>2496131.1610911479</v>
      </c>
      <c r="M107" s="26">
        <f>Variables!$B$17</f>
        <v>24.26234284290619</v>
      </c>
      <c r="N107" s="27">
        <f t="shared" si="4"/>
        <v>4830915.4410471274</v>
      </c>
      <c r="U107" s="1"/>
      <c r="W107" s="1"/>
    </row>
    <row r="108" spans="1:23" ht="15.75" customHeight="1" x14ac:dyDescent="0.35">
      <c r="A108" s="10">
        <v>106</v>
      </c>
      <c r="B108" s="10">
        <v>2024</v>
      </c>
      <c r="C108" s="6" t="s">
        <v>53</v>
      </c>
      <c r="D108" s="44">
        <f>VLOOKUP(C108,Variables!$G$3:$H$22,2,FALSE)*POWER(SUM(1,Variables!$B$4),'Cost Calculation'!B108-Variables!$F$3)</f>
        <v>140914.36207028484</v>
      </c>
      <c r="E108" s="21" t="str">
        <f t="shared" si="0"/>
        <v>Medium</v>
      </c>
      <c r="F108" s="23">
        <f>VLOOKUP(C108,Variables!$K$3:$L$22,2,FALSE)*(I108/Variables!$B$20)*365</f>
        <v>237.14866897744503</v>
      </c>
      <c r="G108" s="24">
        <f t="shared" si="1"/>
        <v>33417.653404773817</v>
      </c>
      <c r="H108" s="25">
        <f>Variables!$B$3*POWER(SUM(1,Variables!$B$2/100),'Cost Calculation'!B108-Variables!$C$3)</f>
        <v>8578.6607555568335</v>
      </c>
      <c r="I108" s="25">
        <f t="shared" si="2"/>
        <v>278.15400566951075</v>
      </c>
      <c r="K108" s="26">
        <f>Variables!$B$18</f>
        <v>12.536338246924021</v>
      </c>
      <c r="L108" s="27">
        <f t="shared" si="3"/>
        <v>418935.00650071673</v>
      </c>
      <c r="M108" s="26">
        <f>Variables!$B$17</f>
        <v>24.26234284290619</v>
      </c>
      <c r="N108" s="27">
        <f t="shared" si="4"/>
        <v>810790.56391203369</v>
      </c>
      <c r="U108" s="1"/>
      <c r="W108" s="1"/>
    </row>
    <row r="109" spans="1:23" ht="15.75" customHeight="1" x14ac:dyDescent="0.35">
      <c r="A109" s="10">
        <v>107</v>
      </c>
      <c r="B109" s="10">
        <v>2024</v>
      </c>
      <c r="C109" s="6" t="s">
        <v>55</v>
      </c>
      <c r="D109" s="44">
        <f>VLOOKUP(C109,Variables!$G$3:$H$22,2,FALSE)*POWER(SUM(1,Variables!$B$4),'Cost Calculation'!B109-Variables!$F$3)</f>
        <v>59150.817796716437</v>
      </c>
      <c r="E109" s="21" t="str">
        <f t="shared" si="0"/>
        <v>Small</v>
      </c>
      <c r="F109" s="23">
        <f>VLOOKUP(C109,Variables!$K$3:$L$22,2,FALSE)*(I109/Variables!$B$20)*365</f>
        <v>237.14866897744503</v>
      </c>
      <c r="G109" s="24">
        <f t="shared" si="1"/>
        <v>14027.537709418672</v>
      </c>
      <c r="H109" s="25">
        <f>Variables!$B$3*POWER(SUM(1,Variables!$B$2/100),'Cost Calculation'!B109-Variables!$C$3)</f>
        <v>8578.6607555568335</v>
      </c>
      <c r="I109" s="25">
        <f t="shared" si="2"/>
        <v>278.15400566951075</v>
      </c>
      <c r="K109" s="26">
        <f>Variables!$B$18</f>
        <v>12.536338246924021</v>
      </c>
      <c r="L109" s="27">
        <f t="shared" si="3"/>
        <v>175853.95749675427</v>
      </c>
      <c r="M109" s="26">
        <f>Variables!$B$17</f>
        <v>24.26234284290619</v>
      </c>
      <c r="N109" s="27">
        <f t="shared" si="4"/>
        <v>340340.92914771079</v>
      </c>
      <c r="U109" s="1"/>
      <c r="W109" s="1"/>
    </row>
    <row r="110" spans="1:23" ht="15.75" customHeight="1" x14ac:dyDescent="0.35">
      <c r="A110" s="10">
        <v>108</v>
      </c>
      <c r="B110" s="10">
        <v>2024</v>
      </c>
      <c r="C110" s="6" t="s">
        <v>58</v>
      </c>
      <c r="D110" s="44">
        <f>VLOOKUP(C110,Variables!$G$3:$H$22,2,FALSE)*POWER(SUM(1,Variables!$B$4),'Cost Calculation'!B110-Variables!$F$3)</f>
        <v>62160.188734285111</v>
      </c>
      <c r="E110" s="21" t="str">
        <f t="shared" si="0"/>
        <v>Small</v>
      </c>
      <c r="F110" s="23">
        <f>VLOOKUP(C110,Variables!$K$3:$L$22,2,FALSE)*(I110/Variables!$B$20)*365</f>
        <v>202.01553283263834</v>
      </c>
      <c r="G110" s="24">
        <f t="shared" si="1"/>
        <v>12557.32364813397</v>
      </c>
      <c r="H110" s="25">
        <f>Variables!$B$3*POWER(SUM(1,Variables!$B$2/100),'Cost Calculation'!B110-Variables!$C$3)</f>
        <v>8578.6607555568335</v>
      </c>
      <c r="I110" s="25">
        <f t="shared" si="2"/>
        <v>278.15400566951075</v>
      </c>
      <c r="K110" s="26">
        <f>Variables!$B$18</f>
        <v>12.536338246924021</v>
      </c>
      <c r="L110" s="27">
        <f t="shared" si="3"/>
        <v>157422.85672910538</v>
      </c>
      <c r="M110" s="26">
        <f>Variables!$B$17</f>
        <v>24.26234284290619</v>
      </c>
      <c r="N110" s="27">
        <f t="shared" si="4"/>
        <v>304670.09154035989</v>
      </c>
      <c r="U110" s="1"/>
      <c r="W110" s="1"/>
    </row>
    <row r="111" spans="1:23" ht="15.75" customHeight="1" x14ac:dyDescent="0.35">
      <c r="A111" s="10">
        <v>109</v>
      </c>
      <c r="B111" s="10">
        <v>2024</v>
      </c>
      <c r="C111" s="6" t="s">
        <v>61</v>
      </c>
      <c r="D111" s="44">
        <f>VLOOKUP(C111,Variables!$G$3:$H$22,2,FALSE)*POWER(SUM(1,Variables!$B$4),'Cost Calculation'!B111-Variables!$F$3)</f>
        <v>179474.24371809076</v>
      </c>
      <c r="E111" s="21" t="str">
        <f t="shared" si="0"/>
        <v>Medium</v>
      </c>
      <c r="F111" s="23">
        <f>VLOOKUP(C111,Variables!$K$3:$L$22,2,FALSE)*(I111/Variables!$B$20)*365</f>
        <v>171.27403870593253</v>
      </c>
      <c r="G111" s="24">
        <f t="shared" si="1"/>
        <v>30739.278565290242</v>
      </c>
      <c r="H111" s="25">
        <f>Variables!$B$3*POWER(SUM(1,Variables!$B$2/100),'Cost Calculation'!B111-Variables!$C$3)</f>
        <v>8578.6607555568335</v>
      </c>
      <c r="I111" s="25">
        <f t="shared" si="2"/>
        <v>278.15400566951075</v>
      </c>
      <c r="K111" s="26">
        <f>Variables!$B$18</f>
        <v>12.536338246924021</v>
      </c>
      <c r="L111" s="27">
        <f t="shared" si="3"/>
        <v>385357.99356089981</v>
      </c>
      <c r="M111" s="26">
        <f>Variables!$B$17</f>
        <v>24.26234284290619</v>
      </c>
      <c r="N111" s="27">
        <f t="shared" si="4"/>
        <v>745806.91529466934</v>
      </c>
      <c r="U111" s="1"/>
      <c r="W111" s="1"/>
    </row>
    <row r="112" spans="1:23" ht="15.75" customHeight="1" x14ac:dyDescent="0.35">
      <c r="A112" s="10">
        <v>110</v>
      </c>
      <c r="B112" s="10">
        <v>2024</v>
      </c>
      <c r="C112" s="6" t="s">
        <v>63</v>
      </c>
      <c r="D112" s="44">
        <f>VLOOKUP(C112,Variables!$G$3:$H$22,2,FALSE)*POWER(SUM(1,Variables!$B$4),'Cost Calculation'!B112-Variables!$F$3)</f>
        <v>316770.665201533</v>
      </c>
      <c r="E112" s="21" t="str">
        <f t="shared" si="0"/>
        <v>Medium</v>
      </c>
      <c r="F112" s="23">
        <f>VLOOKUP(C112,Variables!$K$3:$L$22,2,FALSE)*(I112/Variables!$B$20)*365</f>
        <v>219.58210090504167</v>
      </c>
      <c r="G112" s="24">
        <f t="shared" si="1"/>
        <v>69557.168170040197</v>
      </c>
      <c r="H112" s="25">
        <f>Variables!$B$3*POWER(SUM(1,Variables!$B$2/100),'Cost Calculation'!B112-Variables!$C$3)</f>
        <v>8578.6607555568335</v>
      </c>
      <c r="I112" s="25">
        <f t="shared" si="2"/>
        <v>278.15400566951075</v>
      </c>
      <c r="K112" s="26">
        <f>Variables!$B$18</f>
        <v>12.536338246924021</v>
      </c>
      <c r="L112" s="27">
        <f t="shared" si="3"/>
        <v>871992.18767780112</v>
      </c>
      <c r="M112" s="26">
        <f>Variables!$B$17</f>
        <v>24.26234284290619</v>
      </c>
      <c r="N112" s="27">
        <f t="shared" si="4"/>
        <v>1687619.8613231969</v>
      </c>
      <c r="U112" s="1"/>
      <c r="W112" s="1"/>
    </row>
    <row r="113" spans="1:23" ht="15.75" customHeight="1" x14ac:dyDescent="0.35">
      <c r="A113" s="10">
        <v>111</v>
      </c>
      <c r="B113" s="10">
        <v>2024</v>
      </c>
      <c r="C113" s="6" t="s">
        <v>65</v>
      </c>
      <c r="D113" s="44">
        <f>VLOOKUP(C113,Variables!$G$3:$H$22,2,FALSE)*POWER(SUM(1,Variables!$B$4),'Cost Calculation'!B113-Variables!$F$3)</f>
        <v>210455.10177700201</v>
      </c>
      <c r="E113" s="21" t="str">
        <f t="shared" si="0"/>
        <v>Medium</v>
      </c>
      <c r="F113" s="23">
        <f>VLOOKUP(C113,Variables!$K$3:$L$22,2,FALSE)*(I113/Variables!$B$20)*365</f>
        <v>219.58210090504167</v>
      </c>
      <c r="G113" s="24">
        <f t="shared" si="1"/>
        <v>46212.173394378471</v>
      </c>
      <c r="H113" s="25">
        <f>Variables!$B$3*POWER(SUM(1,Variables!$B$2/100),'Cost Calculation'!B113-Variables!$C$3)</f>
        <v>8578.6607555568335</v>
      </c>
      <c r="I113" s="25">
        <f t="shared" si="2"/>
        <v>278.15400566951075</v>
      </c>
      <c r="K113" s="26">
        <f>Variables!$B$18</f>
        <v>12.536338246924021</v>
      </c>
      <c r="L113" s="27">
        <f t="shared" si="3"/>
        <v>579331.43679743155</v>
      </c>
      <c r="M113" s="26">
        <f>Variables!$B$17</f>
        <v>24.26234284290619</v>
      </c>
      <c r="N113" s="27">
        <f t="shared" si="4"/>
        <v>1121215.5944102383</v>
      </c>
      <c r="U113" s="1"/>
      <c r="W113" s="1"/>
    </row>
    <row r="114" spans="1:23" ht="15.75" customHeight="1" x14ac:dyDescent="0.35">
      <c r="A114" s="10">
        <v>112</v>
      </c>
      <c r="B114" s="10">
        <v>2024</v>
      </c>
      <c r="C114" s="6" t="s">
        <v>67</v>
      </c>
      <c r="D114" s="44">
        <f>VLOOKUP(C114,Variables!$G$3:$H$22,2,FALSE)*POWER(SUM(1,Variables!$B$4),'Cost Calculation'!B114-Variables!$F$3)</f>
        <v>214686.39448580437</v>
      </c>
      <c r="E114" s="21" t="str">
        <f t="shared" si="0"/>
        <v>Medium</v>
      </c>
      <c r="F114" s="23">
        <f>VLOOKUP(C114,Variables!$K$3:$L$22,2,FALSE)*(I114/Variables!$B$20)*365</f>
        <v>228.36538494124338</v>
      </c>
      <c r="G114" s="24">
        <f t="shared" si="1"/>
        <v>49026.941118398347</v>
      </c>
      <c r="H114" s="25">
        <f>Variables!$B$3*POWER(SUM(1,Variables!$B$2/100),'Cost Calculation'!B114-Variables!$C$3)</f>
        <v>8578.6607555568335</v>
      </c>
      <c r="I114" s="25">
        <f t="shared" si="2"/>
        <v>278.15400566951075</v>
      </c>
      <c r="K114" s="26">
        <f>Variables!$B$18</f>
        <v>12.536338246924021</v>
      </c>
      <c r="L114" s="27">
        <f t="shared" si="3"/>
        <v>614618.31707226916</v>
      </c>
      <c r="M114" s="26">
        <f>Variables!$B$17</f>
        <v>24.26234284290619</v>
      </c>
      <c r="N114" s="27">
        <f t="shared" si="4"/>
        <v>1189508.4539535553</v>
      </c>
      <c r="U114" s="1"/>
      <c r="W114" s="1"/>
    </row>
    <row r="115" spans="1:23" ht="15.75" customHeight="1" x14ac:dyDescent="0.35">
      <c r="A115" s="10">
        <v>113</v>
      </c>
      <c r="B115" s="10">
        <v>2024</v>
      </c>
      <c r="C115" s="6" t="s">
        <v>70</v>
      </c>
      <c r="D115" s="44">
        <f>VLOOKUP(C115,Variables!$G$3:$H$22,2,FALSE)*POWER(SUM(1,Variables!$B$4),'Cost Calculation'!B115-Variables!$F$3)</f>
        <v>74029.090322383752</v>
      </c>
      <c r="E115" s="21" t="str">
        <f t="shared" si="0"/>
        <v>Small</v>
      </c>
      <c r="F115" s="23">
        <f>VLOOKUP(C115,Variables!$K$3:$L$22,2,FALSE)*(I115/Variables!$B$20)*365</f>
        <v>206.40717485073915</v>
      </c>
      <c r="G115" s="24">
        <f t="shared" si="1"/>
        <v>15280.135390213425</v>
      </c>
      <c r="H115" s="25">
        <f>Variables!$B$3*POWER(SUM(1,Variables!$B$2/100),'Cost Calculation'!B115-Variables!$C$3)</f>
        <v>8578.6607555568335</v>
      </c>
      <c r="I115" s="25">
        <f t="shared" si="2"/>
        <v>278.15400566951075</v>
      </c>
      <c r="K115" s="26">
        <f>Variables!$B$18</f>
        <v>12.536338246924021</v>
      </c>
      <c r="L115" s="27">
        <f t="shared" si="3"/>
        <v>191556.94571050987</v>
      </c>
      <c r="M115" s="26">
        <f>Variables!$B$17</f>
        <v>24.26234284290619</v>
      </c>
      <c r="N115" s="27">
        <f t="shared" si="4"/>
        <v>370731.88352338225</v>
      </c>
      <c r="U115" s="1"/>
      <c r="W115" s="1"/>
    </row>
    <row r="116" spans="1:23" ht="15.75" customHeight="1" x14ac:dyDescent="0.35">
      <c r="A116" s="10">
        <v>114</v>
      </c>
      <c r="B116" s="10">
        <v>2024</v>
      </c>
      <c r="C116" s="6" t="s">
        <v>72</v>
      </c>
      <c r="D116" s="44">
        <f>VLOOKUP(C116,Variables!$G$3:$H$22,2,FALSE)*POWER(SUM(1,Variables!$B$4),'Cost Calculation'!B116-Variables!$F$3)</f>
        <v>1724554.8680434297</v>
      </c>
      <c r="E116" s="21" t="str">
        <f t="shared" si="0"/>
        <v>Large</v>
      </c>
      <c r="F116" s="23">
        <f>VLOOKUP(C116,Variables!$K$3:$L$22,2,FALSE)*(I116/Variables!$B$20)*365</f>
        <v>250.32359503174752</v>
      </c>
      <c r="G116" s="24">
        <f t="shared" si="1"/>
        <v>431696.77439813229</v>
      </c>
      <c r="H116" s="25">
        <f>Variables!$B$3*POWER(SUM(1,Variables!$B$2/100),'Cost Calculation'!B116-Variables!$C$3)</f>
        <v>8578.6607555568335</v>
      </c>
      <c r="I116" s="25">
        <f t="shared" si="2"/>
        <v>278.15400566951075</v>
      </c>
      <c r="K116" s="26">
        <f>Variables!$B$18</f>
        <v>12.536338246924021</v>
      </c>
      <c r="L116" s="27">
        <f t="shared" si="3"/>
        <v>5411896.7839610362</v>
      </c>
      <c r="M116" s="26">
        <f>Variables!$B$17</f>
        <v>24.26234284290619</v>
      </c>
      <c r="N116" s="27">
        <f t="shared" si="4"/>
        <v>10473975.144624213</v>
      </c>
      <c r="U116" s="1"/>
      <c r="W116" s="1"/>
    </row>
    <row r="117" spans="1:23" ht="15.75" customHeight="1" x14ac:dyDescent="0.35">
      <c r="A117" s="10">
        <v>115</v>
      </c>
      <c r="B117" s="10">
        <v>2024</v>
      </c>
      <c r="C117" s="6" t="s">
        <v>74</v>
      </c>
      <c r="D117" s="44">
        <f>VLOOKUP(C117,Variables!$G$3:$H$22,2,FALSE)*POWER(SUM(1,Variables!$B$4),'Cost Calculation'!B117-Variables!$F$3)</f>
        <v>89128.552209771457</v>
      </c>
      <c r="E117" s="21" t="str">
        <f t="shared" si="0"/>
        <v>Small</v>
      </c>
      <c r="F117" s="23">
        <f>VLOOKUP(C117,Variables!$K$3:$L$22,2,FALSE)*(I117/Variables!$B$20)*365</f>
        <v>188.84060677833585</v>
      </c>
      <c r="G117" s="24">
        <f t="shared" si="1"/>
        <v>16831.08988056783</v>
      </c>
      <c r="H117" s="25">
        <f>Variables!$B$3*POWER(SUM(1,Variables!$B$2/100),'Cost Calculation'!B117-Variables!$C$3)</f>
        <v>8578.6607555568335</v>
      </c>
      <c r="I117" s="25">
        <f t="shared" si="2"/>
        <v>278.15400566951075</v>
      </c>
      <c r="K117" s="26">
        <f>Variables!$B$18</f>
        <v>12.536338246924021</v>
      </c>
      <c r="L117" s="27">
        <f t="shared" si="3"/>
        <v>211000.23580717834</v>
      </c>
      <c r="M117" s="26">
        <f>Variables!$B$17</f>
        <v>24.26234284290619</v>
      </c>
      <c r="N117" s="27">
        <f t="shared" si="4"/>
        <v>408361.67310210568</v>
      </c>
      <c r="U117" s="1"/>
      <c r="W117" s="1"/>
    </row>
    <row r="118" spans="1:23" ht="15.75" customHeight="1" x14ac:dyDescent="0.35">
      <c r="A118" s="10">
        <v>116</v>
      </c>
      <c r="B118" s="10">
        <v>2024</v>
      </c>
      <c r="C118" s="6" t="s">
        <v>75</v>
      </c>
      <c r="D118" s="44">
        <f>VLOOKUP(C118,Variables!$G$3:$H$22,2,FALSE)*POWER(SUM(1,Variables!$B$4),'Cost Calculation'!B118-Variables!$F$3)</f>
        <v>93160.176683939746</v>
      </c>
      <c r="E118" s="21" t="str">
        <f t="shared" si="0"/>
        <v>Small</v>
      </c>
      <c r="F118" s="23">
        <f>VLOOKUP(C118,Variables!$K$3:$L$22,2,FALSE)*(I118/Variables!$B$20)*365</f>
        <v>210.79881686883999</v>
      </c>
      <c r="G118" s="24">
        <f t="shared" si="1"/>
        <v>19638.055024266592</v>
      </c>
      <c r="H118" s="25">
        <f>Variables!$B$3*POWER(SUM(1,Variables!$B$2/100),'Cost Calculation'!B118-Variables!$C$3)</f>
        <v>8578.6607555568335</v>
      </c>
      <c r="I118" s="25">
        <f t="shared" si="2"/>
        <v>278.15400566951075</v>
      </c>
      <c r="K118" s="26">
        <f>Variables!$B$18</f>
        <v>12.536338246924021</v>
      </c>
      <c r="L118" s="27">
        <f t="shared" si="3"/>
        <v>246189.30029591173</v>
      </c>
      <c r="M118" s="26">
        <f>Variables!$B$17</f>
        <v>24.26234284290619</v>
      </c>
      <c r="N118" s="27">
        <f t="shared" si="4"/>
        <v>476465.22376661247</v>
      </c>
      <c r="U118" s="1"/>
      <c r="W118" s="1"/>
    </row>
    <row r="119" spans="1:23" ht="15.75" customHeight="1" x14ac:dyDescent="0.35">
      <c r="A119" s="10">
        <v>117</v>
      </c>
      <c r="B119" s="10">
        <v>2024</v>
      </c>
      <c r="C119" s="6" t="s">
        <v>77</v>
      </c>
      <c r="D119" s="44">
        <f>VLOOKUP(C119,Variables!$G$3:$H$22,2,FALSE)*POWER(SUM(1,Variables!$B$4),'Cost Calculation'!B119-Variables!$F$3)</f>
        <v>128287.43856147959</v>
      </c>
      <c r="E119" s="21" t="str">
        <f t="shared" si="0"/>
        <v>Medium</v>
      </c>
      <c r="F119" s="23">
        <f>VLOOKUP(C119,Variables!$K$3:$L$22,2,FALSE)*(I119/Variables!$B$20)*365</f>
        <v>180.05732274213418</v>
      </c>
      <c r="G119" s="24">
        <f t="shared" si="1"/>
        <v>23099.092728826039</v>
      </c>
      <c r="H119" s="25">
        <f>Variables!$B$3*POWER(SUM(1,Variables!$B$2/100),'Cost Calculation'!B119-Variables!$C$3)</f>
        <v>8578.6607555568335</v>
      </c>
      <c r="I119" s="25">
        <f t="shared" si="2"/>
        <v>278.15400566951075</v>
      </c>
      <c r="K119" s="26">
        <f>Variables!$B$18</f>
        <v>12.536338246924021</v>
      </c>
      <c r="L119" s="27">
        <f t="shared" si="3"/>
        <v>289578.03964562644</v>
      </c>
      <c r="M119" s="26">
        <f>Variables!$B$17</f>
        <v>24.26234284290619</v>
      </c>
      <c r="N119" s="27">
        <f t="shared" si="4"/>
        <v>560438.10714685882</v>
      </c>
      <c r="U119" s="1"/>
      <c r="W119" s="1"/>
    </row>
    <row r="120" spans="1:23" ht="15.75" customHeight="1" x14ac:dyDescent="0.35">
      <c r="A120" s="10">
        <v>118</v>
      </c>
      <c r="B120" s="10">
        <v>2024</v>
      </c>
      <c r="C120" s="6" t="s">
        <v>82</v>
      </c>
      <c r="D120" s="44">
        <f>VLOOKUP(C120,Variables!$G$3:$H$22,2,FALSE)*POWER(SUM(1,Variables!$B$4),'Cost Calculation'!B120-Variables!$F$3)</f>
        <v>121508.2835292927</v>
      </c>
      <c r="E120" s="21" t="str">
        <f t="shared" si="0"/>
        <v>Medium</v>
      </c>
      <c r="F120" s="23">
        <f>VLOOKUP(C120,Variables!$K$3:$L$22,2,FALSE)*(I120/Variables!$B$20)*365</f>
        <v>193.23224879643669</v>
      </c>
      <c r="G120" s="24">
        <f t="shared" si="1"/>
        <v>23479.318873760258</v>
      </c>
      <c r="H120" s="25">
        <f>Variables!$B$3*POWER(SUM(1,Variables!$B$2/100),'Cost Calculation'!B120-Variables!$C$3)</f>
        <v>8578.6607555568335</v>
      </c>
      <c r="I120" s="25">
        <f t="shared" si="2"/>
        <v>278.15400566951075</v>
      </c>
      <c r="K120" s="26">
        <f>Variables!$B$18</f>
        <v>12.536338246924021</v>
      </c>
      <c r="L120" s="27">
        <f t="shared" si="3"/>
        <v>294344.68320884573</v>
      </c>
      <c r="M120" s="26">
        <f>Variables!$B$17</f>
        <v>24.26234284290619</v>
      </c>
      <c r="N120" s="27">
        <f t="shared" si="4"/>
        <v>569663.28423308942</v>
      </c>
      <c r="U120" s="1"/>
      <c r="W120" s="1"/>
    </row>
    <row r="121" spans="1:23" ht="15.75" customHeight="1" x14ac:dyDescent="0.35">
      <c r="A121" s="10">
        <v>119</v>
      </c>
      <c r="B121" s="10">
        <v>2024</v>
      </c>
      <c r="C121" s="6" t="s">
        <v>84</v>
      </c>
      <c r="D121" s="44">
        <f>VLOOKUP(C121,Variables!$G$3:$H$22,2,FALSE)*POWER(SUM(1,Variables!$B$4),'Cost Calculation'!B121-Variables!$F$3)</f>
        <v>94182.430220539361</v>
      </c>
      <c r="E121" s="21" t="str">
        <f t="shared" si="0"/>
        <v>Small</v>
      </c>
      <c r="F121" s="23">
        <f>VLOOKUP(C121,Variables!$K$3:$L$22,2,FALSE)*(I121/Variables!$B$20)*365</f>
        <v>193.23224879643669</v>
      </c>
      <c r="G121" s="24">
        <f t="shared" si="1"/>
        <v>18199.0827886283</v>
      </c>
      <c r="H121" s="25">
        <f>Variables!$B$3*POWER(SUM(1,Variables!$B$2/100),'Cost Calculation'!B121-Variables!$C$3)</f>
        <v>8578.6607555568335</v>
      </c>
      <c r="I121" s="25">
        <f t="shared" si="2"/>
        <v>278.15400566951075</v>
      </c>
      <c r="K121" s="26">
        <f>Variables!$B$18</f>
        <v>12.536338246924021</v>
      </c>
      <c r="L121" s="27">
        <f t="shared" si="3"/>
        <v>228149.85762201765</v>
      </c>
      <c r="M121" s="26">
        <f>Variables!$B$17</f>
        <v>24.26234284290619</v>
      </c>
      <c r="N121" s="27">
        <f t="shared" si="4"/>
        <v>441552.38604413305</v>
      </c>
      <c r="U121" s="1"/>
      <c r="W121" s="1"/>
    </row>
    <row r="122" spans="1:23" ht="15.75" customHeight="1" x14ac:dyDescent="0.35">
      <c r="A122" s="10">
        <v>120</v>
      </c>
      <c r="B122" s="10">
        <v>2024</v>
      </c>
      <c r="C122" s="6" t="s">
        <v>85</v>
      </c>
      <c r="D122" s="44">
        <f>VLOOKUP(C122,Variables!$G$3:$H$22,2,FALSE)*POWER(SUM(1,Variables!$B$4),'Cost Calculation'!B122-Variables!$F$3)</f>
        <v>52750.67372488285</v>
      </c>
      <c r="E122" s="21" t="str">
        <f t="shared" si="0"/>
        <v>Small</v>
      </c>
      <c r="F122" s="23">
        <f>VLOOKUP(C122,Variables!$K$3:$L$22,2,FALSE)*(I122/Variables!$B$20)*365</f>
        <v>188.84060677833585</v>
      </c>
      <c r="G122" s="24">
        <f t="shared" si="1"/>
        <v>9961.4692341728951</v>
      </c>
      <c r="H122" s="25">
        <f>Variables!$B$3*POWER(SUM(1,Variables!$B$2/100),'Cost Calculation'!B122-Variables!$C$3)</f>
        <v>8578.6607555568335</v>
      </c>
      <c r="I122" s="25">
        <f t="shared" si="2"/>
        <v>278.15400566951075</v>
      </c>
      <c r="K122" s="26">
        <f>Variables!$B$18</f>
        <v>12.536338246924021</v>
      </c>
      <c r="L122" s="27">
        <f t="shared" si="3"/>
        <v>124880.3477559186</v>
      </c>
      <c r="M122" s="26">
        <f>Variables!$B$17</f>
        <v>24.26234284290619</v>
      </c>
      <c r="N122" s="27">
        <f t="shared" si="4"/>
        <v>241688.58177856496</v>
      </c>
      <c r="U122" s="1"/>
      <c r="W122" s="1"/>
    </row>
    <row r="123" spans="1:23" ht="15.75" customHeight="1" x14ac:dyDescent="0.35">
      <c r="A123" s="10">
        <v>121</v>
      </c>
      <c r="B123" s="10">
        <v>2025</v>
      </c>
      <c r="C123" s="6" t="s">
        <v>19</v>
      </c>
      <c r="D123" s="44">
        <f>VLOOKUP(C123,Variables!$G$3:$H$22,2,FALSE)*POWER(SUM(1,Variables!$B$4),'Cost Calculation'!B123-Variables!$F$3)</f>
        <v>289793.89653030125</v>
      </c>
      <c r="E123" s="21" t="str">
        <f t="shared" si="0"/>
        <v>Medium</v>
      </c>
      <c r="F123" s="23">
        <f>VLOOKUP(C123,Variables!$K$3:$L$22,2,FALSE)*(I123/Variables!$B$20)*365</f>
        <v>204.66769476745972</v>
      </c>
      <c r="G123" s="24">
        <f t="shared" si="1"/>
        <v>59311.448760536499</v>
      </c>
      <c r="H123" s="25">
        <f>Variables!$B$3*POWER(SUM(1,Variables!$B$2/100),'Cost Calculation'!B123-Variables!$C$3)</f>
        <v>8852.320033659098</v>
      </c>
      <c r="I123" s="25">
        <f t="shared" si="2"/>
        <v>281.80575192639844</v>
      </c>
      <c r="K123" s="26">
        <f>Variables!$B$18</f>
        <v>12.536338246924021</v>
      </c>
      <c r="L123" s="27">
        <f t="shared" si="3"/>
        <v>743548.38357718801</v>
      </c>
      <c r="M123" s="26">
        <f>Variables!$B$17</f>
        <v>24.26234284290619</v>
      </c>
      <c r="N123" s="27">
        <f t="shared" si="4"/>
        <v>1439034.7043375999</v>
      </c>
      <c r="U123" s="1"/>
      <c r="W123" s="1"/>
    </row>
    <row r="124" spans="1:23" ht="15.75" customHeight="1" x14ac:dyDescent="0.35">
      <c r="A124" s="10">
        <v>122</v>
      </c>
      <c r="B124" s="10">
        <v>2025</v>
      </c>
      <c r="C124" s="6" t="s">
        <v>30</v>
      </c>
      <c r="D124" s="44">
        <f>VLOOKUP(C124,Variables!$G$3:$H$22,2,FALSE)*POWER(SUM(1,Variables!$B$4),'Cost Calculation'!B124-Variables!$F$3)</f>
        <v>920898.20439256809</v>
      </c>
      <c r="E124" s="21" t="str">
        <f t="shared" si="0"/>
        <v>Medium</v>
      </c>
      <c r="F124" s="23">
        <f>VLOOKUP(C124,Variables!$K$3:$L$22,2,FALSE)*(I124/Variables!$B$20)*365</f>
        <v>258.05926731549266</v>
      </c>
      <c r="G124" s="24">
        <f t="shared" si="1"/>
        <v>237646.31589769895</v>
      </c>
      <c r="H124" s="25">
        <f>Variables!$B$3*POWER(SUM(1,Variables!$B$2/100),'Cost Calculation'!B124-Variables!$C$3)</f>
        <v>8852.320033659098</v>
      </c>
      <c r="I124" s="25">
        <f t="shared" si="2"/>
        <v>281.80575192639844</v>
      </c>
      <c r="K124" s="26">
        <f>Variables!$B$18</f>
        <v>12.536338246924021</v>
      </c>
      <c r="L124" s="27">
        <f t="shared" si="3"/>
        <v>2979214.5992289116</v>
      </c>
      <c r="M124" s="26">
        <f>Variables!$B$17</f>
        <v>24.26234284290619</v>
      </c>
      <c r="N124" s="27">
        <f t="shared" si="4"/>
        <v>5765856.3916635597</v>
      </c>
      <c r="U124" s="1"/>
      <c r="W124" s="1"/>
    </row>
    <row r="125" spans="1:23" ht="15.75" customHeight="1" x14ac:dyDescent="0.35">
      <c r="A125" s="10">
        <v>123</v>
      </c>
      <c r="B125" s="10">
        <v>2025</v>
      </c>
      <c r="C125" s="6" t="s">
        <v>36</v>
      </c>
      <c r="D125" s="44">
        <f>VLOOKUP(C125,Variables!$G$3:$H$22,2,FALSE)*POWER(SUM(1,Variables!$B$4),'Cost Calculation'!B125-Variables!$F$3)</f>
        <v>1027733.2938030533</v>
      </c>
      <c r="E125" s="21" t="str">
        <f t="shared" si="0"/>
        <v>Large</v>
      </c>
      <c r="F125" s="23">
        <f>VLOOKUP(C125,Variables!$K$3:$L$22,2,FALSE)*(I125/Variables!$B$20)*365</f>
        <v>169.07331306877109</v>
      </c>
      <c r="G125" s="24">
        <f t="shared" si="1"/>
        <v>173762.27293436293</v>
      </c>
      <c r="H125" s="25">
        <f>Variables!$B$3*POWER(SUM(1,Variables!$B$2/100),'Cost Calculation'!B125-Variables!$C$3)</f>
        <v>8852.320033659098</v>
      </c>
      <c r="I125" s="25">
        <f t="shared" si="2"/>
        <v>281.80575192639844</v>
      </c>
      <c r="K125" s="26">
        <f>Variables!$B$18</f>
        <v>12.536338246924021</v>
      </c>
      <c r="L125" s="27">
        <f t="shared" si="3"/>
        <v>2178342.6280595046</v>
      </c>
      <c r="M125" s="26">
        <f>Variables!$B$17</f>
        <v>24.26234284290619</v>
      </c>
      <c r="N125" s="27">
        <f t="shared" si="4"/>
        <v>4215879.8390961522</v>
      </c>
      <c r="U125" s="1"/>
      <c r="W125" s="1"/>
    </row>
    <row r="126" spans="1:23" ht="15.75" customHeight="1" x14ac:dyDescent="0.35">
      <c r="A126" s="10">
        <v>124</v>
      </c>
      <c r="B126" s="10">
        <v>2025</v>
      </c>
      <c r="C126" s="6" t="s">
        <v>41</v>
      </c>
      <c r="D126" s="44">
        <f>VLOOKUP(C126,Variables!$G$3:$H$22,2,FALSE)*POWER(SUM(1,Variables!$B$4),'Cost Calculation'!B126-Variables!$F$3)</f>
        <v>76428.319372783037</v>
      </c>
      <c r="E126" s="21" t="str">
        <f t="shared" si="0"/>
        <v>Small</v>
      </c>
      <c r="F126" s="23">
        <f>VLOOKUP(C126,Variables!$K$3:$L$22,2,FALSE)*(I126/Variables!$B$20)*365</f>
        <v>111.23244280840201</v>
      </c>
      <c r="G126" s="24">
        <f t="shared" si="1"/>
        <v>8501.3086635753734</v>
      </c>
      <c r="H126" s="25">
        <f>Variables!$B$3*POWER(SUM(1,Variables!$B$2/100),'Cost Calculation'!B126-Variables!$C$3)</f>
        <v>8852.320033659098</v>
      </c>
      <c r="I126" s="25">
        <f t="shared" si="2"/>
        <v>281.80575192639844</v>
      </c>
      <c r="K126" s="26">
        <f>Variables!$B$18</f>
        <v>12.536338246924021</v>
      </c>
      <c r="L126" s="27">
        <f t="shared" si="3"/>
        <v>106575.2809480865</v>
      </c>
      <c r="M126" s="26">
        <f>Variables!$B$17</f>
        <v>24.26234284290619</v>
      </c>
      <c r="N126" s="27">
        <f t="shared" si="4"/>
        <v>206261.66540903435</v>
      </c>
      <c r="U126" s="1"/>
      <c r="W126" s="1"/>
    </row>
    <row r="127" spans="1:23" ht="15.75" customHeight="1" x14ac:dyDescent="0.35">
      <c r="A127" s="10">
        <v>125</v>
      </c>
      <c r="B127" s="10">
        <v>2025</v>
      </c>
      <c r="C127" s="6" t="s">
        <v>45</v>
      </c>
      <c r="D127" s="44">
        <f>VLOOKUP(C127,Variables!$G$3:$H$22,2,FALSE)*POWER(SUM(1,Variables!$B$4),'Cost Calculation'!B127-Variables!$F$3)</f>
        <v>766980.92081091669</v>
      </c>
      <c r="E127" s="21" t="str">
        <f t="shared" si="0"/>
        <v>Medium</v>
      </c>
      <c r="F127" s="23">
        <f>VLOOKUP(C127,Variables!$K$3:$L$22,2,FALSE)*(I127/Variables!$B$20)*365</f>
        <v>266.95786274016484</v>
      </c>
      <c r="G127" s="24">
        <f t="shared" si="1"/>
        <v>204751.58738216595</v>
      </c>
      <c r="H127" s="25">
        <f>Variables!$B$3*POWER(SUM(1,Variables!$B$2/100),'Cost Calculation'!B127-Variables!$C$3)</f>
        <v>8852.320033659098</v>
      </c>
      <c r="I127" s="25">
        <f t="shared" si="2"/>
        <v>281.80575192639844</v>
      </c>
      <c r="K127" s="26">
        <f>Variables!$B$18</f>
        <v>12.536338246924021</v>
      </c>
      <c r="L127" s="27">
        <f t="shared" si="3"/>
        <v>2566835.1560174529</v>
      </c>
      <c r="M127" s="26">
        <f>Variables!$B$17</f>
        <v>24.26234284290619</v>
      </c>
      <c r="N127" s="27">
        <f t="shared" si="4"/>
        <v>4967753.2106953757</v>
      </c>
      <c r="U127" s="1"/>
      <c r="W127" s="1"/>
    </row>
    <row r="128" spans="1:23" ht="15.75" customHeight="1" x14ac:dyDescent="0.35">
      <c r="A128" s="10">
        <v>126</v>
      </c>
      <c r="B128" s="10">
        <v>2025</v>
      </c>
      <c r="C128" s="6" t="s">
        <v>53</v>
      </c>
      <c r="D128" s="44">
        <f>VLOOKUP(C128,Variables!$G$3:$H$22,2,FALSE)*POWER(SUM(1,Variables!$B$4),'Cost Calculation'!B128-Variables!$F$3)</f>
        <v>143028.07750133911</v>
      </c>
      <c r="E128" s="21" t="str">
        <f t="shared" si="0"/>
        <v>Medium</v>
      </c>
      <c r="F128" s="23">
        <f>VLOOKUP(C128,Variables!$K$3:$L$22,2,FALSE)*(I128/Variables!$B$20)*365</f>
        <v>240.26207646614839</v>
      </c>
      <c r="G128" s="24">
        <f t="shared" si="1"/>
        <v>34364.22289343294</v>
      </c>
      <c r="H128" s="25">
        <f>Variables!$B$3*POWER(SUM(1,Variables!$B$2/100),'Cost Calculation'!B128-Variables!$C$3)</f>
        <v>8852.320033659098</v>
      </c>
      <c r="I128" s="25">
        <f t="shared" si="2"/>
        <v>281.80575192639844</v>
      </c>
      <c r="K128" s="26">
        <f>Variables!$B$18</f>
        <v>12.536338246924021</v>
      </c>
      <c r="L128" s="27">
        <f t="shared" si="3"/>
        <v>430801.52178476541</v>
      </c>
      <c r="M128" s="26">
        <f>Variables!$B$17</f>
        <v>24.26234284290619</v>
      </c>
      <c r="N128" s="27">
        <f t="shared" si="4"/>
        <v>833756.55737051566</v>
      </c>
      <c r="U128" s="1"/>
      <c r="W128" s="1"/>
    </row>
    <row r="129" spans="1:23" ht="15.75" customHeight="1" x14ac:dyDescent="0.35">
      <c r="A129" s="10">
        <v>127</v>
      </c>
      <c r="B129" s="10">
        <v>2025</v>
      </c>
      <c r="C129" s="6" t="s">
        <v>55</v>
      </c>
      <c r="D129" s="44">
        <f>VLOOKUP(C129,Variables!$G$3:$H$22,2,FALSE)*POWER(SUM(1,Variables!$B$4),'Cost Calculation'!B129-Variables!$F$3)</f>
        <v>60038.080063667177</v>
      </c>
      <c r="E129" s="21" t="str">
        <f t="shared" si="0"/>
        <v>Small</v>
      </c>
      <c r="F129" s="23">
        <f>VLOOKUP(C129,Variables!$K$3:$L$22,2,FALSE)*(I129/Variables!$B$20)*365</f>
        <v>240.26207646614839</v>
      </c>
      <c r="G129" s="24">
        <f t="shared" si="1"/>
        <v>14424.873783137544</v>
      </c>
      <c r="H129" s="25">
        <f>Variables!$B$3*POWER(SUM(1,Variables!$B$2/100),'Cost Calculation'!B129-Variables!$C$3)</f>
        <v>8852.320033659098</v>
      </c>
      <c r="I129" s="25">
        <f t="shared" si="2"/>
        <v>281.80575192639844</v>
      </c>
      <c r="K129" s="26">
        <f>Variables!$B$18</f>
        <v>12.536338246924021</v>
      </c>
      <c r="L129" s="27">
        <f t="shared" si="3"/>
        <v>180835.09691459881</v>
      </c>
      <c r="M129" s="26">
        <f>Variables!$B$17</f>
        <v>24.26234284290619</v>
      </c>
      <c r="N129" s="27">
        <f t="shared" si="4"/>
        <v>349981.23319213232</v>
      </c>
      <c r="U129" s="1"/>
      <c r="W129" s="1"/>
    </row>
    <row r="130" spans="1:23" ht="15.75" customHeight="1" x14ac:dyDescent="0.35">
      <c r="A130" s="10">
        <v>128</v>
      </c>
      <c r="B130" s="10">
        <v>2025</v>
      </c>
      <c r="C130" s="6" t="s">
        <v>58</v>
      </c>
      <c r="D130" s="44">
        <f>VLOOKUP(C130,Variables!$G$3:$H$22,2,FALSE)*POWER(SUM(1,Variables!$B$4),'Cost Calculation'!B130-Variables!$F$3)</f>
        <v>63092.591565299386</v>
      </c>
      <c r="E130" s="21" t="str">
        <f t="shared" si="0"/>
        <v>Small</v>
      </c>
      <c r="F130" s="23">
        <f>VLOOKUP(C130,Variables!$K$3:$L$22,2,FALSE)*(I130/Variables!$B$20)*365</f>
        <v>204.66769476745972</v>
      </c>
      <c r="G130" s="24">
        <f t="shared" si="1"/>
        <v>12913.015272574699</v>
      </c>
      <c r="H130" s="25">
        <f>Variables!$B$3*POWER(SUM(1,Variables!$B$2/100),'Cost Calculation'!B130-Variables!$C$3)</f>
        <v>8852.320033659098</v>
      </c>
      <c r="I130" s="25">
        <f t="shared" si="2"/>
        <v>281.80575192639844</v>
      </c>
      <c r="K130" s="26">
        <f>Variables!$B$18</f>
        <v>12.536338246924021</v>
      </c>
      <c r="L130" s="27">
        <f t="shared" si="3"/>
        <v>161881.92724469223</v>
      </c>
      <c r="M130" s="26">
        <f>Variables!$B$17</f>
        <v>24.26234284290619</v>
      </c>
      <c r="N130" s="27">
        <f t="shared" si="4"/>
        <v>313300.00367889105</v>
      </c>
      <c r="U130" s="1"/>
      <c r="W130" s="1"/>
    </row>
    <row r="131" spans="1:23" ht="15.75" customHeight="1" x14ac:dyDescent="0.35">
      <c r="A131" s="10">
        <v>129</v>
      </c>
      <c r="B131" s="10">
        <v>2025</v>
      </c>
      <c r="C131" s="6" t="s">
        <v>61</v>
      </c>
      <c r="D131" s="44">
        <f>VLOOKUP(C131,Variables!$G$3:$H$22,2,FALSE)*POWER(SUM(1,Variables!$B$4),'Cost Calculation'!B131-Variables!$F$3)</f>
        <v>182166.35737386212</v>
      </c>
      <c r="E131" s="21" t="str">
        <f t="shared" si="0"/>
        <v>Medium</v>
      </c>
      <c r="F131" s="23">
        <f>VLOOKUP(C131,Variables!$K$3:$L$22,2,FALSE)*(I131/Variables!$B$20)*365</f>
        <v>173.52261078110715</v>
      </c>
      <c r="G131" s="24">
        <f t="shared" si="1"/>
        <v>31609.981927996745</v>
      </c>
      <c r="H131" s="25">
        <f>Variables!$B$3*POWER(SUM(1,Variables!$B$2/100),'Cost Calculation'!B131-Variables!$C$3)</f>
        <v>8852.320033659098</v>
      </c>
      <c r="I131" s="25">
        <f t="shared" si="2"/>
        <v>281.80575192639844</v>
      </c>
      <c r="K131" s="26">
        <f>Variables!$B$18</f>
        <v>12.536338246924021</v>
      </c>
      <c r="L131" s="27">
        <f t="shared" si="3"/>
        <v>396273.42542852269</v>
      </c>
      <c r="M131" s="26">
        <f>Variables!$B$17</f>
        <v>24.26234284290619</v>
      </c>
      <c r="N131" s="27">
        <f t="shared" si="4"/>
        <v>766932.21879512584</v>
      </c>
      <c r="U131" s="1"/>
      <c r="W131" s="1"/>
    </row>
    <row r="132" spans="1:23" ht="15.75" customHeight="1" x14ac:dyDescent="0.35">
      <c r="A132" s="10">
        <v>130</v>
      </c>
      <c r="B132" s="10">
        <v>2025</v>
      </c>
      <c r="C132" s="6" t="s">
        <v>63</v>
      </c>
      <c r="D132" s="44">
        <f>VLOOKUP(C132,Variables!$G$3:$H$22,2,FALSE)*POWER(SUM(1,Variables!$B$4),'Cost Calculation'!B132-Variables!$F$3)</f>
        <v>321522.225179556</v>
      </c>
      <c r="E132" s="21" t="str">
        <f t="shared" si="0"/>
        <v>Medium</v>
      </c>
      <c r="F132" s="23">
        <f>VLOOKUP(C132,Variables!$K$3:$L$22,2,FALSE)*(I132/Variables!$B$20)*365</f>
        <v>222.46488561680403</v>
      </c>
      <c r="G132" s="24">
        <f t="shared" si="1"/>
        <v>71527.405047830238</v>
      </c>
      <c r="H132" s="25">
        <f>Variables!$B$3*POWER(SUM(1,Variables!$B$2/100),'Cost Calculation'!B132-Variables!$C$3)</f>
        <v>8852.320033659098</v>
      </c>
      <c r="I132" s="25">
        <f t="shared" si="2"/>
        <v>281.80575192639844</v>
      </c>
      <c r="K132" s="26">
        <f>Variables!$B$18</f>
        <v>12.536338246924021</v>
      </c>
      <c r="L132" s="27">
        <f t="shared" si="3"/>
        <v>896691.74360434047</v>
      </c>
      <c r="M132" s="26">
        <f>Variables!$B$17</f>
        <v>24.26234284290619</v>
      </c>
      <c r="N132" s="27">
        <f t="shared" si="4"/>
        <v>1735422.423933876</v>
      </c>
      <c r="U132" s="1"/>
      <c r="W132" s="1"/>
    </row>
    <row r="133" spans="1:23" ht="15.75" customHeight="1" x14ac:dyDescent="0.35">
      <c r="A133" s="10">
        <v>131</v>
      </c>
      <c r="B133" s="10">
        <v>2025</v>
      </c>
      <c r="C133" s="6" t="s">
        <v>65</v>
      </c>
      <c r="D133" s="44">
        <f>VLOOKUP(C133,Variables!$G$3:$H$22,2,FALSE)*POWER(SUM(1,Variables!$B$4),'Cost Calculation'!B133-Variables!$F$3)</f>
        <v>213611.92830365701</v>
      </c>
      <c r="E133" s="21" t="str">
        <f t="shared" si="0"/>
        <v>Medium</v>
      </c>
      <c r="F133" s="23">
        <f>VLOOKUP(C133,Variables!$K$3:$L$22,2,FALSE)*(I133/Variables!$B$20)*365</f>
        <v>222.46488561680403</v>
      </c>
      <c r="G133" s="24">
        <f t="shared" si="1"/>
        <v>47521.153196457999</v>
      </c>
      <c r="H133" s="25">
        <f>Variables!$B$3*POWER(SUM(1,Variables!$B$2/100),'Cost Calculation'!B133-Variables!$C$3)</f>
        <v>8852.320033659098</v>
      </c>
      <c r="I133" s="25">
        <f t="shared" si="2"/>
        <v>281.80575192639844</v>
      </c>
      <c r="K133" s="26">
        <f>Variables!$B$18</f>
        <v>12.536338246924021</v>
      </c>
      <c r="L133" s="27">
        <f t="shared" si="3"/>
        <v>595741.25035469211</v>
      </c>
      <c r="M133" s="26">
        <f>Variables!$B$17</f>
        <v>24.26234284290619</v>
      </c>
      <c r="N133" s="27">
        <f t="shared" si="4"/>
        <v>1152974.5111427314</v>
      </c>
      <c r="U133" s="1"/>
      <c r="W133" s="1"/>
    </row>
    <row r="134" spans="1:23" ht="15.75" customHeight="1" x14ac:dyDescent="0.35">
      <c r="A134" s="10">
        <v>132</v>
      </c>
      <c r="B134" s="10">
        <v>2025</v>
      </c>
      <c r="C134" s="6" t="s">
        <v>67</v>
      </c>
      <c r="D134" s="44">
        <f>VLOOKUP(C134,Variables!$G$3:$H$22,2,FALSE)*POWER(SUM(1,Variables!$B$4),'Cost Calculation'!B134-Variables!$F$3)</f>
        <v>217906.69040309143</v>
      </c>
      <c r="E134" s="21" t="str">
        <f t="shared" si="0"/>
        <v>Medium</v>
      </c>
      <c r="F134" s="23">
        <f>VLOOKUP(C134,Variables!$K$3:$L$22,2,FALSE)*(I134/Variables!$B$20)*365</f>
        <v>231.36348104147621</v>
      </c>
      <c r="G134" s="24">
        <f t="shared" si="1"/>
        <v>50415.650433886469</v>
      </c>
      <c r="H134" s="25">
        <f>Variables!$B$3*POWER(SUM(1,Variables!$B$2/100),'Cost Calculation'!B134-Variables!$C$3)</f>
        <v>8852.320033659098</v>
      </c>
      <c r="I134" s="25">
        <f t="shared" si="2"/>
        <v>281.80575192639844</v>
      </c>
      <c r="K134" s="26">
        <f>Variables!$B$18</f>
        <v>12.536338246924021</v>
      </c>
      <c r="L134" s="27">
        <f t="shared" si="3"/>
        <v>632027.64677788259</v>
      </c>
      <c r="M134" s="26">
        <f>Variables!$B$17</f>
        <v>24.26234284290619</v>
      </c>
      <c r="N134" s="27">
        <f t="shared" si="4"/>
        <v>1223201.7954750657</v>
      </c>
      <c r="U134" s="1"/>
      <c r="W134" s="1"/>
    </row>
    <row r="135" spans="1:23" ht="15.75" customHeight="1" x14ac:dyDescent="0.35">
      <c r="A135" s="10">
        <v>133</v>
      </c>
      <c r="B135" s="10">
        <v>2025</v>
      </c>
      <c r="C135" s="6" t="s">
        <v>70</v>
      </c>
      <c r="D135" s="44">
        <f>VLOOKUP(C135,Variables!$G$3:$H$22,2,FALSE)*POWER(SUM(1,Variables!$B$4),'Cost Calculation'!B135-Variables!$F$3)</f>
        <v>75139.526677219503</v>
      </c>
      <c r="E135" s="21" t="str">
        <f t="shared" si="0"/>
        <v>Small</v>
      </c>
      <c r="F135" s="23">
        <f>VLOOKUP(C135,Variables!$K$3:$L$22,2,FALSE)*(I135/Variables!$B$20)*365</f>
        <v>209.11699247979578</v>
      </c>
      <c r="G135" s="24">
        <f t="shared" si="1"/>
        <v>15712.951835095524</v>
      </c>
      <c r="H135" s="25">
        <f>Variables!$B$3*POWER(SUM(1,Variables!$B$2/100),'Cost Calculation'!B135-Variables!$C$3)</f>
        <v>8852.320033659098</v>
      </c>
      <c r="I135" s="25">
        <f t="shared" si="2"/>
        <v>281.80575192639844</v>
      </c>
      <c r="K135" s="26">
        <f>Variables!$B$18</f>
        <v>12.536338246924021</v>
      </c>
      <c r="L135" s="27">
        <f t="shared" si="3"/>
        <v>196982.879062383</v>
      </c>
      <c r="M135" s="26">
        <f>Variables!$B$17</f>
        <v>24.26234284290619</v>
      </c>
      <c r="N135" s="27">
        <f t="shared" si="4"/>
        <v>381233.02449715958</v>
      </c>
      <c r="U135" s="1"/>
      <c r="W135" s="1"/>
    </row>
    <row r="136" spans="1:23" ht="15.75" customHeight="1" x14ac:dyDescent="0.35">
      <c r="A136" s="10">
        <v>134</v>
      </c>
      <c r="B136" s="10">
        <v>2025</v>
      </c>
      <c r="C136" s="6" t="s">
        <v>72</v>
      </c>
      <c r="D136" s="44">
        <f>VLOOKUP(C136,Variables!$G$3:$H$22,2,FALSE)*POWER(SUM(1,Variables!$B$4),'Cost Calculation'!B136-Variables!$F$3)</f>
        <v>1750423.1910640812</v>
      </c>
      <c r="E136" s="21" t="str">
        <f t="shared" si="0"/>
        <v>Large</v>
      </c>
      <c r="F136" s="23">
        <f>VLOOKUP(C136,Variables!$K$3:$L$22,2,FALSE)*(I136/Variables!$B$20)*365</f>
        <v>253.60996960315657</v>
      </c>
      <c r="G136" s="24">
        <f t="shared" si="1"/>
        <v>443924.77227842197</v>
      </c>
      <c r="H136" s="25">
        <f>Variables!$B$3*POWER(SUM(1,Variables!$B$2/100),'Cost Calculation'!B136-Variables!$C$3)</f>
        <v>8852.320033659098</v>
      </c>
      <c r="I136" s="25">
        <f t="shared" si="2"/>
        <v>281.80575192639844</v>
      </c>
      <c r="K136" s="26">
        <f>Variables!$B$18</f>
        <v>12.536338246924021</v>
      </c>
      <c r="L136" s="27">
        <f t="shared" si="3"/>
        <v>5565191.101471018</v>
      </c>
      <c r="M136" s="26">
        <f>Variables!$B$17</f>
        <v>24.26234284290619</v>
      </c>
      <c r="N136" s="27">
        <f t="shared" si="4"/>
        <v>10770655.021478131</v>
      </c>
      <c r="U136" s="1"/>
      <c r="W136" s="1"/>
    </row>
    <row r="137" spans="1:23" ht="15.75" customHeight="1" x14ac:dyDescent="0.35">
      <c r="A137" s="10">
        <v>135</v>
      </c>
      <c r="B137" s="10">
        <v>2025</v>
      </c>
      <c r="C137" s="6" t="s">
        <v>74</v>
      </c>
      <c r="D137" s="44">
        <f>VLOOKUP(C137,Variables!$G$3:$H$22,2,FALSE)*POWER(SUM(1,Variables!$B$4),'Cost Calculation'!B137-Variables!$F$3)</f>
        <v>90465.480492918025</v>
      </c>
      <c r="E137" s="21" t="str">
        <f t="shared" si="0"/>
        <v>Small</v>
      </c>
      <c r="F137" s="23">
        <f>VLOOKUP(C137,Variables!$K$3:$L$22,2,FALSE)*(I137/Variables!$B$20)*365</f>
        <v>191.31980163045145</v>
      </c>
      <c r="G137" s="24">
        <f t="shared" si="1"/>
        <v>17307.837782308554</v>
      </c>
      <c r="H137" s="25">
        <f>Variables!$B$3*POWER(SUM(1,Variables!$B$2/100),'Cost Calculation'!B137-Variables!$C$3)</f>
        <v>8852.320033659098</v>
      </c>
      <c r="I137" s="25">
        <f t="shared" si="2"/>
        <v>281.80575192639844</v>
      </c>
      <c r="K137" s="26">
        <f>Variables!$B$18</f>
        <v>12.536338246924021</v>
      </c>
      <c r="L137" s="27">
        <f t="shared" si="3"/>
        <v>216976.90876191136</v>
      </c>
      <c r="M137" s="26">
        <f>Variables!$B$17</f>
        <v>24.26234284290619</v>
      </c>
      <c r="N137" s="27">
        <f t="shared" si="4"/>
        <v>419928.69414377527</v>
      </c>
      <c r="U137" s="1"/>
      <c r="W137" s="1"/>
    </row>
    <row r="138" spans="1:23" ht="15.75" customHeight="1" x14ac:dyDescent="0.35">
      <c r="A138" s="10">
        <v>136</v>
      </c>
      <c r="B138" s="10">
        <v>2025</v>
      </c>
      <c r="C138" s="6" t="s">
        <v>75</v>
      </c>
      <c r="D138" s="44">
        <f>VLOOKUP(C138,Variables!$G$3:$H$22,2,FALSE)*POWER(SUM(1,Variables!$B$4),'Cost Calculation'!B138-Variables!$F$3)</f>
        <v>94557.579334198846</v>
      </c>
      <c r="E138" s="21" t="str">
        <f t="shared" si="0"/>
        <v>Small</v>
      </c>
      <c r="F138" s="23">
        <f>VLOOKUP(C138,Variables!$K$3:$L$22,2,FALSE)*(I138/Variables!$B$20)*365</f>
        <v>213.56629019213185</v>
      </c>
      <c r="G138" s="24">
        <f t="shared" si="1"/>
        <v>20194.311427953038</v>
      </c>
      <c r="H138" s="25">
        <f>Variables!$B$3*POWER(SUM(1,Variables!$B$2/100),'Cost Calculation'!B138-Variables!$C$3)</f>
        <v>8852.320033659098</v>
      </c>
      <c r="I138" s="25">
        <f t="shared" si="2"/>
        <v>281.80575192639844</v>
      </c>
      <c r="K138" s="26">
        <f>Variables!$B$18</f>
        <v>12.536338246924021</v>
      </c>
      <c r="L138" s="27">
        <f t="shared" si="3"/>
        <v>253162.71872454253</v>
      </c>
      <c r="M138" s="26">
        <f>Variables!$B$17</f>
        <v>24.26234284290619</v>
      </c>
      <c r="N138" s="27">
        <f t="shared" si="4"/>
        <v>489961.30734141509</v>
      </c>
      <c r="U138" s="1"/>
      <c r="W138" s="1"/>
    </row>
    <row r="139" spans="1:23" ht="15.75" customHeight="1" x14ac:dyDescent="0.35">
      <c r="A139" s="10">
        <v>137</v>
      </c>
      <c r="B139" s="10">
        <v>2025</v>
      </c>
      <c r="C139" s="6" t="s">
        <v>77</v>
      </c>
      <c r="D139" s="44">
        <f>VLOOKUP(C139,Variables!$G$3:$H$22,2,FALSE)*POWER(SUM(1,Variables!$B$4),'Cost Calculation'!B139-Variables!$F$3)</f>
        <v>130211.75013990178</v>
      </c>
      <c r="E139" s="21" t="str">
        <f t="shared" si="0"/>
        <v>Medium</v>
      </c>
      <c r="F139" s="23">
        <f>VLOOKUP(C139,Variables!$K$3:$L$22,2,FALSE)*(I139/Variables!$B$20)*365</f>
        <v>182.4212062057793</v>
      </c>
      <c r="G139" s="24">
        <f t="shared" si="1"/>
        <v>23753.384522686432</v>
      </c>
      <c r="H139" s="25">
        <f>Variables!$B$3*POWER(SUM(1,Variables!$B$2/100),'Cost Calculation'!B139-Variables!$C$3)</f>
        <v>8852.320033659098</v>
      </c>
      <c r="I139" s="25">
        <f t="shared" si="2"/>
        <v>281.80575192639844</v>
      </c>
      <c r="K139" s="26">
        <f>Variables!$B$18</f>
        <v>12.536338246924021</v>
      </c>
      <c r="L139" s="27">
        <f t="shared" si="3"/>
        <v>297780.46288564702</v>
      </c>
      <c r="M139" s="26">
        <f>Variables!$B$17</f>
        <v>24.26234284290619</v>
      </c>
      <c r="N139" s="27">
        <f t="shared" si="4"/>
        <v>576312.75896879984</v>
      </c>
      <c r="U139" s="1"/>
      <c r="W139" s="1"/>
    </row>
    <row r="140" spans="1:23" ht="15.75" customHeight="1" x14ac:dyDescent="0.35">
      <c r="A140" s="10">
        <v>138</v>
      </c>
      <c r="B140" s="10">
        <v>2025</v>
      </c>
      <c r="C140" s="6" t="s">
        <v>82</v>
      </c>
      <c r="D140" s="44">
        <f>VLOOKUP(C140,Variables!$G$3:$H$22,2,FALSE)*POWER(SUM(1,Variables!$B$4),'Cost Calculation'!B140-Variables!$F$3)</f>
        <v>123330.90778223208</v>
      </c>
      <c r="E140" s="21" t="str">
        <f t="shared" si="0"/>
        <v>Medium</v>
      </c>
      <c r="F140" s="23">
        <f>VLOOKUP(C140,Variables!$K$3:$L$22,2,FALSE)*(I140/Variables!$B$20)*365</f>
        <v>195.76909934278754</v>
      </c>
      <c r="G140" s="24">
        <f t="shared" si="1"/>
        <v>24144.38073765596</v>
      </c>
      <c r="H140" s="25">
        <f>Variables!$B$3*POWER(SUM(1,Variables!$B$2/100),'Cost Calculation'!B140-Variables!$C$3)</f>
        <v>8852.320033659098</v>
      </c>
      <c r="I140" s="25">
        <f t="shared" si="2"/>
        <v>281.80575192639844</v>
      </c>
      <c r="K140" s="26">
        <f>Variables!$B$18</f>
        <v>12.536338246924021</v>
      </c>
      <c r="L140" s="27">
        <f t="shared" si="3"/>
        <v>302682.12368977204</v>
      </c>
      <c r="M140" s="26">
        <f>Variables!$B$17</f>
        <v>24.26234284290619</v>
      </c>
      <c r="N140" s="27">
        <f t="shared" si="4"/>
        <v>585799.24318666919</v>
      </c>
      <c r="U140" s="1"/>
      <c r="W140" s="1"/>
    </row>
    <row r="141" spans="1:23" ht="15.75" customHeight="1" x14ac:dyDescent="0.35">
      <c r="A141" s="10">
        <v>139</v>
      </c>
      <c r="B141" s="10">
        <v>2025</v>
      </c>
      <c r="C141" s="6" t="s">
        <v>84</v>
      </c>
      <c r="D141" s="44">
        <f>VLOOKUP(C141,Variables!$G$3:$H$22,2,FALSE)*POWER(SUM(1,Variables!$B$4),'Cost Calculation'!B141-Variables!$F$3)</f>
        <v>95595.166673847445</v>
      </c>
      <c r="E141" s="21" t="str">
        <f t="shared" si="0"/>
        <v>Small</v>
      </c>
      <c r="F141" s="23">
        <f>VLOOKUP(C141,Variables!$K$3:$L$22,2,FALSE)*(I141/Variables!$B$20)*365</f>
        <v>195.76909934278754</v>
      </c>
      <c r="G141" s="24">
        <f t="shared" si="1"/>
        <v>18714.579681262774</v>
      </c>
      <c r="H141" s="25">
        <f>Variables!$B$3*POWER(SUM(1,Variables!$B$2/100),'Cost Calculation'!B141-Variables!$C$3)</f>
        <v>8852.320033659098</v>
      </c>
      <c r="I141" s="25">
        <f t="shared" si="2"/>
        <v>281.80575192639844</v>
      </c>
      <c r="K141" s="26">
        <f>Variables!$B$18</f>
        <v>12.536338246924021</v>
      </c>
      <c r="L141" s="27">
        <f t="shared" si="3"/>
        <v>234612.30103332168</v>
      </c>
      <c r="M141" s="26">
        <f>Variables!$B$17</f>
        <v>24.26234284290619</v>
      </c>
      <c r="N141" s="27">
        <f t="shared" si="4"/>
        <v>454059.54838768346</v>
      </c>
      <c r="U141" s="1"/>
      <c r="W141" s="1"/>
    </row>
    <row r="142" spans="1:23" ht="15.75" customHeight="1" x14ac:dyDescent="0.35">
      <c r="A142" s="10">
        <v>140</v>
      </c>
      <c r="B142" s="10">
        <v>2025</v>
      </c>
      <c r="C142" s="6" t="s">
        <v>85</v>
      </c>
      <c r="D142" s="44">
        <f>VLOOKUP(C142,Variables!$G$3:$H$22,2,FALSE)*POWER(SUM(1,Variables!$B$4),'Cost Calculation'!B142-Variables!$F$3)</f>
        <v>53541.93383075609</v>
      </c>
      <c r="E142" s="21" t="str">
        <f t="shared" si="0"/>
        <v>Small</v>
      </c>
      <c r="F142" s="23">
        <f>VLOOKUP(C142,Variables!$K$3:$L$22,2,FALSE)*(I142/Variables!$B$20)*365</f>
        <v>191.31980163045145</v>
      </c>
      <c r="G142" s="24">
        <f t="shared" si="1"/>
        <v>10243.632159411012</v>
      </c>
      <c r="H142" s="25">
        <f>Variables!$B$3*POWER(SUM(1,Variables!$B$2/100),'Cost Calculation'!B142-Variables!$C$3)</f>
        <v>8852.320033659098</v>
      </c>
      <c r="I142" s="25">
        <f t="shared" si="2"/>
        <v>281.80575192639844</v>
      </c>
      <c r="K142" s="26">
        <f>Variables!$B$18</f>
        <v>12.536338246924021</v>
      </c>
      <c r="L142" s="27">
        <f t="shared" si="3"/>
        <v>128417.63762744518</v>
      </c>
      <c r="M142" s="26">
        <f>Variables!$B$17</f>
        <v>24.26234284290619</v>
      </c>
      <c r="N142" s="27">
        <f t="shared" si="4"/>
        <v>248534.51540824946</v>
      </c>
      <c r="U142" s="1"/>
      <c r="W142" s="1"/>
    </row>
    <row r="143" spans="1:23" ht="15.75" customHeight="1" x14ac:dyDescent="0.35">
      <c r="A143" s="10">
        <v>141</v>
      </c>
      <c r="B143" s="10">
        <v>2026</v>
      </c>
      <c r="C143" s="6" t="s">
        <v>19</v>
      </c>
      <c r="D143" s="44">
        <f>VLOOKUP(C143,Variables!$G$3:$H$22,2,FALSE)*POWER(SUM(1,Variables!$B$4),'Cost Calculation'!B143-Variables!$F$3)</f>
        <v>294140.80497825571</v>
      </c>
      <c r="E143" s="21" t="str">
        <f t="shared" si="0"/>
        <v>Medium</v>
      </c>
      <c r="F143" s="23">
        <f>VLOOKUP(C143,Variables!$K$3:$L$22,2,FALSE)*(I143/Variables!$B$20)*365</f>
        <v>207.36200963248533</v>
      </c>
      <c r="G143" s="24">
        <f t="shared" si="1"/>
        <v>60993.628435208047</v>
      </c>
      <c r="H143" s="25">
        <f>Variables!$B$3*POWER(SUM(1,Variables!$B$2/100),'Cost Calculation'!B143-Variables!$C$3)</f>
        <v>9134.7090427328239</v>
      </c>
      <c r="I143" s="25">
        <f t="shared" si="2"/>
        <v>285.51553830635294</v>
      </c>
      <c r="K143" s="26">
        <f>Variables!$B$18</f>
        <v>12.536338246924021</v>
      </c>
      <c r="L143" s="27">
        <f t="shared" si="3"/>
        <v>764636.75697097124</v>
      </c>
      <c r="M143" s="26">
        <f>Variables!$B$17</f>
        <v>24.26234284290619</v>
      </c>
      <c r="N143" s="27">
        <f t="shared" si="4"/>
        <v>1479848.3243278493</v>
      </c>
      <c r="U143" s="1"/>
      <c r="W143" s="1"/>
    </row>
    <row r="144" spans="1:23" ht="15.75" customHeight="1" x14ac:dyDescent="0.35">
      <c r="A144" s="10">
        <v>142</v>
      </c>
      <c r="B144" s="10">
        <v>2026</v>
      </c>
      <c r="C144" s="6" t="s">
        <v>30</v>
      </c>
      <c r="D144" s="44">
        <f>VLOOKUP(C144,Variables!$G$3:$H$22,2,FALSE)*POWER(SUM(1,Variables!$B$4),'Cost Calculation'!B144-Variables!$F$3)</f>
        <v>934711.67745845637</v>
      </c>
      <c r="E144" s="21" t="str">
        <f t="shared" si="0"/>
        <v>Medium</v>
      </c>
      <c r="F144" s="23">
        <f>VLOOKUP(C144,Variables!$K$3:$L$22,2,FALSE)*(I144/Variables!$B$20)*365</f>
        <v>261.45644692791626</v>
      </c>
      <c r="G144" s="24">
        <f t="shared" si="1"/>
        <v>244386.39409032048</v>
      </c>
      <c r="H144" s="25">
        <f>Variables!$B$3*POWER(SUM(1,Variables!$B$2/100),'Cost Calculation'!B144-Variables!$C$3)</f>
        <v>9134.7090427328239</v>
      </c>
      <c r="I144" s="25">
        <f t="shared" si="2"/>
        <v>285.51553830635294</v>
      </c>
      <c r="K144" s="26">
        <f>Variables!$B$18</f>
        <v>12.536338246924021</v>
      </c>
      <c r="L144" s="27">
        <f t="shared" si="3"/>
        <v>3063710.4992623311</v>
      </c>
      <c r="M144" s="26">
        <f>Variables!$B$17</f>
        <v>24.26234284290619</v>
      </c>
      <c r="N144" s="27">
        <f t="shared" si="4"/>
        <v>5929386.4795609387</v>
      </c>
      <c r="U144" s="1"/>
      <c r="W144" s="1"/>
    </row>
    <row r="145" spans="1:23" ht="15.75" customHeight="1" x14ac:dyDescent="0.35">
      <c r="A145" s="10">
        <v>143</v>
      </c>
      <c r="B145" s="10">
        <v>2026</v>
      </c>
      <c r="C145" s="6" t="s">
        <v>36</v>
      </c>
      <c r="D145" s="44">
        <f>VLOOKUP(C145,Variables!$G$3:$H$22,2,FALSE)*POWER(SUM(1,Variables!$B$4),'Cost Calculation'!B145-Variables!$F$3)</f>
        <v>1043149.2932100989</v>
      </c>
      <c r="E145" s="21" t="str">
        <f t="shared" si="0"/>
        <v>Large</v>
      </c>
      <c r="F145" s="23">
        <f>VLOOKUP(C145,Variables!$K$3:$L$22,2,FALSE)*(I145/Variables!$B$20)*365</f>
        <v>171.29905143553134</v>
      </c>
      <c r="G145" s="24">
        <f t="shared" si="1"/>
        <v>178690.4844325349</v>
      </c>
      <c r="H145" s="25">
        <f>Variables!$B$3*POWER(SUM(1,Variables!$B$2/100),'Cost Calculation'!B145-Variables!$C$3)</f>
        <v>9134.7090427328239</v>
      </c>
      <c r="I145" s="25">
        <f t="shared" si="2"/>
        <v>285.51553830635294</v>
      </c>
      <c r="K145" s="26">
        <f>Variables!$B$18</f>
        <v>12.536338246924021</v>
      </c>
      <c r="L145" s="27">
        <f t="shared" si="3"/>
        <v>2240124.3543529687</v>
      </c>
      <c r="M145" s="26">
        <f>Variables!$B$17</f>
        <v>24.26234284290619</v>
      </c>
      <c r="N145" s="27">
        <f t="shared" si="4"/>
        <v>4335449.7960671531</v>
      </c>
      <c r="U145" s="1"/>
      <c r="W145" s="1"/>
    </row>
    <row r="146" spans="1:23" ht="15.75" customHeight="1" x14ac:dyDescent="0.35">
      <c r="A146" s="10">
        <v>144</v>
      </c>
      <c r="B146" s="10">
        <v>2026</v>
      </c>
      <c r="C146" s="6" t="s">
        <v>41</v>
      </c>
      <c r="D146" s="44">
        <f>VLOOKUP(C146,Variables!$G$3:$H$22,2,FALSE)*POWER(SUM(1,Variables!$B$4),'Cost Calculation'!B146-Variables!$F$3)</f>
        <v>77574.744163374766</v>
      </c>
      <c r="E146" s="21" t="str">
        <f t="shared" si="0"/>
        <v>Small</v>
      </c>
      <c r="F146" s="23">
        <f>VLOOKUP(C146,Variables!$K$3:$L$22,2,FALSE)*(I146/Variables!$B$20)*365</f>
        <v>112.69674436548115</v>
      </c>
      <c r="G146" s="24">
        <f t="shared" si="1"/>
        <v>8742.4211121974477</v>
      </c>
      <c r="H146" s="25">
        <f>Variables!$B$3*POWER(SUM(1,Variables!$B$2/100),'Cost Calculation'!B146-Variables!$C$3)</f>
        <v>9134.7090427328239</v>
      </c>
      <c r="I146" s="25">
        <f t="shared" si="2"/>
        <v>285.51553830635294</v>
      </c>
      <c r="K146" s="26">
        <f>Variables!$B$18</f>
        <v>12.536338246924021</v>
      </c>
      <c r="L146" s="27">
        <f t="shared" si="3"/>
        <v>109597.94815955691</v>
      </c>
      <c r="M146" s="26">
        <f>Variables!$B$17</f>
        <v>24.26234284290619</v>
      </c>
      <c r="N146" s="27">
        <f t="shared" si="4"/>
        <v>212111.6183011957</v>
      </c>
      <c r="U146" s="1"/>
      <c r="W146" s="1"/>
    </row>
    <row r="147" spans="1:23" ht="15.75" customHeight="1" x14ac:dyDescent="0.35">
      <c r="A147" s="10">
        <v>145</v>
      </c>
      <c r="B147" s="10">
        <v>2026</v>
      </c>
      <c r="C147" s="6" t="s">
        <v>45</v>
      </c>
      <c r="D147" s="44">
        <f>VLOOKUP(C147,Variables!$G$3:$H$22,2,FALSE)*POWER(SUM(1,Variables!$B$4),'Cost Calculation'!B147-Variables!$F$3)</f>
        <v>778485.63462308026</v>
      </c>
      <c r="E147" s="21" t="str">
        <f t="shared" si="0"/>
        <v>Medium</v>
      </c>
      <c r="F147" s="23">
        <f>VLOOKUP(C147,Variables!$K$3:$L$22,2,FALSE)*(I147/Variables!$B$20)*365</f>
        <v>270.47218647715471</v>
      </c>
      <c r="G147" s="24">
        <f t="shared" si="1"/>
        <v>210558.71173755988</v>
      </c>
      <c r="H147" s="25">
        <f>Variables!$B$3*POWER(SUM(1,Variables!$B$2/100),'Cost Calculation'!B147-Variables!$C$3)</f>
        <v>9134.7090427328239</v>
      </c>
      <c r="I147" s="25">
        <f t="shared" si="2"/>
        <v>285.51553830635294</v>
      </c>
      <c r="K147" s="26">
        <f>Variables!$B$18</f>
        <v>12.536338246924021</v>
      </c>
      <c r="L147" s="27">
        <f t="shared" si="3"/>
        <v>2639635.2311786218</v>
      </c>
      <c r="M147" s="26">
        <f>Variables!$B$17</f>
        <v>24.26234284290619</v>
      </c>
      <c r="N147" s="27">
        <f t="shared" si="4"/>
        <v>5108647.6527373334</v>
      </c>
      <c r="U147" s="1"/>
      <c r="W147" s="1"/>
    </row>
    <row r="148" spans="1:23" ht="15.75" customHeight="1" x14ac:dyDescent="0.35">
      <c r="A148" s="10">
        <v>146</v>
      </c>
      <c r="B148" s="10">
        <v>2026</v>
      </c>
      <c r="C148" s="6" t="s">
        <v>53</v>
      </c>
      <c r="D148" s="44">
        <f>VLOOKUP(C148,Variables!$G$3:$H$22,2,FALSE)*POWER(SUM(1,Variables!$B$4),'Cost Calculation'!B148-Variables!$F$3)</f>
        <v>145173.49866385915</v>
      </c>
      <c r="E148" s="21" t="str">
        <f t="shared" si="0"/>
        <v>Medium</v>
      </c>
      <c r="F148" s="23">
        <f>VLOOKUP(C148,Variables!$K$3:$L$22,2,FALSE)*(I148/Variables!$B$20)*365</f>
        <v>243.42496782943931</v>
      </c>
      <c r="G148" s="24">
        <f t="shared" si="1"/>
        <v>35338.854241937064</v>
      </c>
      <c r="H148" s="25">
        <f>Variables!$B$3*POWER(SUM(1,Variables!$B$2/100),'Cost Calculation'!B148-Variables!$C$3)</f>
        <v>9134.7090427328239</v>
      </c>
      <c r="I148" s="25">
        <f t="shared" si="2"/>
        <v>285.51553830635294</v>
      </c>
      <c r="K148" s="26">
        <f>Variables!$B$18</f>
        <v>12.536338246924021</v>
      </c>
      <c r="L148" s="27">
        <f t="shared" si="3"/>
        <v>443019.8300356688</v>
      </c>
      <c r="M148" s="26">
        <f>Variables!$B$17</f>
        <v>24.26234284290619</v>
      </c>
      <c r="N148" s="27">
        <f t="shared" si="4"/>
        <v>857403.39729336672</v>
      </c>
      <c r="U148" s="1"/>
      <c r="W148" s="1"/>
    </row>
    <row r="149" spans="1:23" ht="15.75" customHeight="1" x14ac:dyDescent="0.35">
      <c r="A149" s="10">
        <v>147</v>
      </c>
      <c r="B149" s="10">
        <v>2026</v>
      </c>
      <c r="C149" s="6" t="s">
        <v>55</v>
      </c>
      <c r="D149" s="44">
        <f>VLOOKUP(C149,Variables!$G$3:$H$22,2,FALSE)*POWER(SUM(1,Variables!$B$4),'Cost Calculation'!B149-Variables!$F$3)</f>
        <v>60938.651264622167</v>
      </c>
      <c r="E149" s="21" t="str">
        <f t="shared" si="0"/>
        <v>Small</v>
      </c>
      <c r="F149" s="23">
        <f>VLOOKUP(C149,Variables!$K$3:$L$22,2,FALSE)*(I149/Variables!$B$20)*365</f>
        <v>243.42496782943931</v>
      </c>
      <c r="G149" s="24">
        <f t="shared" si="1"/>
        <v>14833.989223660072</v>
      </c>
      <c r="H149" s="25">
        <f>Variables!$B$3*POWER(SUM(1,Variables!$B$2/100),'Cost Calculation'!B149-Variables!$C$3)</f>
        <v>9134.7090427328239</v>
      </c>
      <c r="I149" s="25">
        <f t="shared" si="2"/>
        <v>285.51553830635294</v>
      </c>
      <c r="K149" s="26">
        <f>Variables!$B$18</f>
        <v>12.536338246924021</v>
      </c>
      <c r="L149" s="27">
        <f t="shared" si="3"/>
        <v>185963.90645902854</v>
      </c>
      <c r="M149" s="26">
        <f>Variables!$B$17</f>
        <v>24.26234284290619</v>
      </c>
      <c r="N149" s="27">
        <f t="shared" si="4"/>
        <v>359907.3322724165</v>
      </c>
      <c r="U149" s="1"/>
      <c r="W149" s="1"/>
    </row>
    <row r="150" spans="1:23" ht="15.75" customHeight="1" x14ac:dyDescent="0.35">
      <c r="A150" s="10">
        <v>148</v>
      </c>
      <c r="B150" s="10">
        <v>2026</v>
      </c>
      <c r="C150" s="6" t="s">
        <v>58</v>
      </c>
      <c r="D150" s="44">
        <f>VLOOKUP(C150,Variables!$G$3:$H$22,2,FALSE)*POWER(SUM(1,Variables!$B$4),'Cost Calculation'!B150-Variables!$F$3)</f>
        <v>64038.980438778861</v>
      </c>
      <c r="E150" s="21" t="str">
        <f t="shared" si="0"/>
        <v>Small</v>
      </c>
      <c r="F150" s="23">
        <f>VLOOKUP(C150,Variables!$K$3:$L$22,2,FALSE)*(I150/Variables!$B$20)*365</f>
        <v>207.36200963248533</v>
      </c>
      <c r="G150" s="24">
        <f t="shared" si="1"/>
        <v>13279.251678600602</v>
      </c>
      <c r="H150" s="25">
        <f>Variables!$B$3*POWER(SUM(1,Variables!$B$2/100),'Cost Calculation'!B150-Variables!$C$3)</f>
        <v>9134.7090427328239</v>
      </c>
      <c r="I150" s="25">
        <f t="shared" si="2"/>
        <v>285.51553830635294</v>
      </c>
      <c r="K150" s="26">
        <f>Variables!$B$18</f>
        <v>12.536338246924021</v>
      </c>
      <c r="L150" s="27">
        <f t="shared" si="3"/>
        <v>166473.19070897074</v>
      </c>
      <c r="M150" s="26">
        <f>Variables!$B$17</f>
        <v>24.26234284290619</v>
      </c>
      <c r="N150" s="27">
        <f t="shared" si="4"/>
        <v>322185.75692344533</v>
      </c>
      <c r="U150" s="1"/>
      <c r="W150" s="1"/>
    </row>
    <row r="151" spans="1:23" ht="15.75" customHeight="1" x14ac:dyDescent="0.35">
      <c r="A151" s="10">
        <v>149</v>
      </c>
      <c r="B151" s="10">
        <v>2026</v>
      </c>
      <c r="C151" s="6" t="s">
        <v>61</v>
      </c>
      <c r="D151" s="44">
        <f>VLOOKUP(C151,Variables!$G$3:$H$22,2,FALSE)*POWER(SUM(1,Variables!$B$4),'Cost Calculation'!B151-Variables!$F$3)</f>
        <v>184898.85273446998</v>
      </c>
      <c r="E151" s="21" t="str">
        <f t="shared" si="0"/>
        <v>Medium</v>
      </c>
      <c r="F151" s="23">
        <f>VLOOKUP(C151,Variables!$K$3:$L$22,2,FALSE)*(I151/Variables!$B$20)*365</f>
        <v>175.80692121015059</v>
      </c>
      <c r="G151" s="24">
        <f t="shared" si="1"/>
        <v>32506.498034536202</v>
      </c>
      <c r="H151" s="25">
        <f>Variables!$B$3*POWER(SUM(1,Variables!$B$2/100),'Cost Calculation'!B151-Variables!$C$3)</f>
        <v>9134.7090427328239</v>
      </c>
      <c r="I151" s="25">
        <f t="shared" si="2"/>
        <v>285.51553830635294</v>
      </c>
      <c r="K151" s="26">
        <f>Variables!$B$18</f>
        <v>12.536338246924021</v>
      </c>
      <c r="L151" s="27">
        <f t="shared" si="3"/>
        <v>407512.4545839167</v>
      </c>
      <c r="M151" s="26">
        <f>Variables!$B$17</f>
        <v>24.26234284290619</v>
      </c>
      <c r="N151" s="27">
        <f t="shared" si="4"/>
        <v>788683.79993617348</v>
      </c>
      <c r="U151" s="1"/>
      <c r="W151" s="1"/>
    </row>
    <row r="152" spans="1:23" ht="15.75" customHeight="1" x14ac:dyDescent="0.35">
      <c r="A152" s="10">
        <v>150</v>
      </c>
      <c r="B152" s="10">
        <v>2026</v>
      </c>
      <c r="C152" s="6" t="s">
        <v>63</v>
      </c>
      <c r="D152" s="44">
        <f>VLOOKUP(C152,Variables!$G$3:$H$22,2,FALSE)*POWER(SUM(1,Variables!$B$4),'Cost Calculation'!B152-Variables!$F$3)</f>
        <v>326345.05855724926</v>
      </c>
      <c r="E152" s="21" t="str">
        <f t="shared" si="0"/>
        <v>Medium</v>
      </c>
      <c r="F152" s="23">
        <f>VLOOKUP(C152,Variables!$K$3:$L$22,2,FALSE)*(I152/Variables!$B$20)*365</f>
        <v>225.3934887309623</v>
      </c>
      <c r="G152" s="24">
        <f t="shared" si="1"/>
        <v>73556.051278328596</v>
      </c>
      <c r="H152" s="25">
        <f>Variables!$B$3*POWER(SUM(1,Variables!$B$2/100),'Cost Calculation'!B152-Variables!$C$3)</f>
        <v>9134.7090427328239</v>
      </c>
      <c r="I152" s="25">
        <f t="shared" si="2"/>
        <v>285.51553830635294</v>
      </c>
      <c r="K152" s="26">
        <f>Variables!$B$18</f>
        <v>12.536338246924021</v>
      </c>
      <c r="L152" s="27">
        <f t="shared" si="3"/>
        <v>922123.53893321531</v>
      </c>
      <c r="M152" s="26">
        <f>Variables!$B$17</f>
        <v>24.26234284290619</v>
      </c>
      <c r="N152" s="27">
        <f t="shared" si="4"/>
        <v>1784642.1342851964</v>
      </c>
      <c r="U152" s="1"/>
      <c r="W152" s="1"/>
    </row>
    <row r="153" spans="1:23" ht="15.75" customHeight="1" x14ac:dyDescent="0.35">
      <c r="A153" s="10">
        <v>151</v>
      </c>
      <c r="B153" s="10">
        <v>2026</v>
      </c>
      <c r="C153" s="6" t="s">
        <v>65</v>
      </c>
      <c r="D153" s="44">
        <f>VLOOKUP(C153,Variables!$G$3:$H$22,2,FALSE)*POWER(SUM(1,Variables!$B$4),'Cost Calculation'!B153-Variables!$F$3)</f>
        <v>216816.10722821183</v>
      </c>
      <c r="E153" s="21" t="str">
        <f t="shared" si="0"/>
        <v>Medium</v>
      </c>
      <c r="F153" s="23">
        <f>VLOOKUP(C153,Variables!$K$3:$L$22,2,FALSE)*(I153/Variables!$B$20)*365</f>
        <v>225.3934887309623</v>
      </c>
      <c r="G153" s="24">
        <f t="shared" si="1"/>
        <v>48868.938821233081</v>
      </c>
      <c r="H153" s="25">
        <f>Variables!$B$3*POWER(SUM(1,Variables!$B$2/100),'Cost Calculation'!B153-Variables!$C$3)</f>
        <v>9134.7090427328239</v>
      </c>
      <c r="I153" s="25">
        <f t="shared" si="2"/>
        <v>285.51553830635294</v>
      </c>
      <c r="K153" s="26">
        <f>Variables!$B$18</f>
        <v>12.536338246924021</v>
      </c>
      <c r="L153" s="27">
        <f t="shared" si="3"/>
        <v>612637.54683121433</v>
      </c>
      <c r="M153" s="26">
        <f>Variables!$B$17</f>
        <v>24.26234284290619</v>
      </c>
      <c r="N153" s="27">
        <f t="shared" si="4"/>
        <v>1185674.9480497648</v>
      </c>
      <c r="U153" s="1"/>
      <c r="W153" s="1"/>
    </row>
    <row r="154" spans="1:23" ht="15.75" customHeight="1" x14ac:dyDescent="0.35">
      <c r="A154" s="10">
        <v>152</v>
      </c>
      <c r="B154" s="10">
        <v>2026</v>
      </c>
      <c r="C154" s="6" t="s">
        <v>67</v>
      </c>
      <c r="D154" s="44">
        <f>VLOOKUP(C154,Variables!$G$3:$H$22,2,FALSE)*POWER(SUM(1,Variables!$B$4),'Cost Calculation'!B154-Variables!$F$3)</f>
        <v>221175.29075913774</v>
      </c>
      <c r="E154" s="21" t="str">
        <f t="shared" si="0"/>
        <v>Medium</v>
      </c>
      <c r="F154" s="23">
        <f>VLOOKUP(C154,Variables!$K$3:$L$22,2,FALSE)*(I154/Variables!$B$20)*365</f>
        <v>234.40922828020078</v>
      </c>
      <c r="G154" s="24">
        <f t="shared" si="1"/>
        <v>51845.529221498502</v>
      </c>
      <c r="H154" s="25">
        <f>Variables!$B$3*POWER(SUM(1,Variables!$B$2/100),'Cost Calculation'!B154-Variables!$C$3)</f>
        <v>9134.7090427328239</v>
      </c>
      <c r="I154" s="25">
        <f t="shared" si="2"/>
        <v>285.51553830635294</v>
      </c>
      <c r="K154" s="26">
        <f>Variables!$B$18</f>
        <v>12.536338246924021</v>
      </c>
      <c r="L154" s="27">
        <f t="shared" si="3"/>
        <v>649953.09091148863</v>
      </c>
      <c r="M154" s="26">
        <f>Variables!$B$17</f>
        <v>24.26234284290619</v>
      </c>
      <c r="N154" s="27">
        <f t="shared" si="4"/>
        <v>1257894.0048439079</v>
      </c>
      <c r="U154" s="1"/>
      <c r="W154" s="1"/>
    </row>
    <row r="155" spans="1:23" ht="15.75" customHeight="1" x14ac:dyDescent="0.35">
      <c r="A155" s="10">
        <v>153</v>
      </c>
      <c r="B155" s="10">
        <v>2026</v>
      </c>
      <c r="C155" s="6" t="s">
        <v>70</v>
      </c>
      <c r="D155" s="44">
        <f>VLOOKUP(C155,Variables!$G$3:$H$22,2,FALSE)*POWER(SUM(1,Variables!$B$4),'Cost Calculation'!B155-Variables!$F$3)</f>
        <v>76266.619577377787</v>
      </c>
      <c r="E155" s="21" t="str">
        <f t="shared" si="0"/>
        <v>Small</v>
      </c>
      <c r="F155" s="23">
        <f>VLOOKUP(C155,Variables!$K$3:$L$22,2,FALSE)*(I155/Variables!$B$20)*365</f>
        <v>211.86987940710455</v>
      </c>
      <c r="G155" s="24">
        <f t="shared" si="1"/>
        <v>16158.59949264655</v>
      </c>
      <c r="H155" s="25">
        <f>Variables!$B$3*POWER(SUM(1,Variables!$B$2/100),'Cost Calculation'!B155-Variables!$C$3)</f>
        <v>9134.7090427328239</v>
      </c>
      <c r="I155" s="25">
        <f t="shared" si="2"/>
        <v>285.51553830635294</v>
      </c>
      <c r="K155" s="26">
        <f>Variables!$B$18</f>
        <v>12.536338246924021</v>
      </c>
      <c r="L155" s="27">
        <f t="shared" si="3"/>
        <v>202569.66883639203</v>
      </c>
      <c r="M155" s="26">
        <f>Variables!$B$17</f>
        <v>24.26234284290619</v>
      </c>
      <c r="N155" s="27">
        <f t="shared" si="4"/>
        <v>392045.48075180058</v>
      </c>
      <c r="U155" s="1"/>
      <c r="W155" s="1"/>
    </row>
    <row r="156" spans="1:23" ht="15.75" customHeight="1" x14ac:dyDescent="0.35">
      <c r="A156" s="10">
        <v>154</v>
      </c>
      <c r="B156" s="10">
        <v>2026</v>
      </c>
      <c r="C156" s="6" t="s">
        <v>72</v>
      </c>
      <c r="D156" s="44">
        <f>VLOOKUP(C156,Variables!$G$3:$H$22,2,FALSE)*POWER(SUM(1,Variables!$B$4),'Cost Calculation'!B156-Variables!$F$3)</f>
        <v>1776679.5389300419</v>
      </c>
      <c r="E156" s="21" t="str">
        <f t="shared" si="0"/>
        <v>Large</v>
      </c>
      <c r="F156" s="23">
        <f>VLOOKUP(C156,Variables!$K$3:$L$22,2,FALSE)*(I156/Variables!$B$20)*365</f>
        <v>256.94857715329698</v>
      </c>
      <c r="G156" s="24">
        <f t="shared" si="1"/>
        <v>456515.27958545001</v>
      </c>
      <c r="H156" s="25">
        <f>Variables!$B$3*POWER(SUM(1,Variables!$B$2/100),'Cost Calculation'!B156-Variables!$C$3)</f>
        <v>9134.7090427328239</v>
      </c>
      <c r="I156" s="25">
        <f t="shared" si="2"/>
        <v>285.51553830635294</v>
      </c>
      <c r="K156" s="26">
        <f>Variables!$B$18</f>
        <v>12.536338246924021</v>
      </c>
      <c r="L156" s="27">
        <f t="shared" si="3"/>
        <v>5723029.9597722897</v>
      </c>
      <c r="M156" s="26">
        <f>Variables!$B$17</f>
        <v>24.26234284290619</v>
      </c>
      <c r="N156" s="27">
        <f t="shared" si="4"/>
        <v>11076130.226327362</v>
      </c>
      <c r="U156" s="1"/>
      <c r="W156" s="1"/>
    </row>
    <row r="157" spans="1:23" ht="15.75" customHeight="1" x14ac:dyDescent="0.35">
      <c r="A157" s="10">
        <v>155</v>
      </c>
      <c r="B157" s="10">
        <v>2026</v>
      </c>
      <c r="C157" s="6" t="s">
        <v>74</v>
      </c>
      <c r="D157" s="44">
        <f>VLOOKUP(C157,Variables!$G$3:$H$22,2,FALSE)*POWER(SUM(1,Variables!$B$4),'Cost Calculation'!B157-Variables!$F$3)</f>
        <v>91822.462700311778</v>
      </c>
      <c r="E157" s="21" t="str">
        <f t="shared" si="0"/>
        <v>Small</v>
      </c>
      <c r="F157" s="23">
        <f>VLOOKUP(C157,Variables!$K$3:$L$22,2,FALSE)*(I157/Variables!$B$20)*365</f>
        <v>193.83840030862757</v>
      </c>
      <c r="G157" s="24">
        <f t="shared" si="1"/>
        <v>17798.719282227059</v>
      </c>
      <c r="H157" s="25">
        <f>Variables!$B$3*POWER(SUM(1,Variables!$B$2/100),'Cost Calculation'!B157-Variables!$C$3)</f>
        <v>9134.7090427328239</v>
      </c>
      <c r="I157" s="25">
        <f t="shared" si="2"/>
        <v>285.51553830635294</v>
      </c>
      <c r="K157" s="26">
        <f>Variables!$B$18</f>
        <v>12.536338246924021</v>
      </c>
      <c r="L157" s="27">
        <f t="shared" si="3"/>
        <v>223130.76528404714</v>
      </c>
      <c r="M157" s="26">
        <f>Variables!$B$17</f>
        <v>24.26234284290619</v>
      </c>
      <c r="N157" s="27">
        <f t="shared" si="4"/>
        <v>431838.62939003808</v>
      </c>
      <c r="U157" s="1"/>
      <c r="W157" s="1"/>
    </row>
    <row r="158" spans="1:23" ht="15.75" customHeight="1" x14ac:dyDescent="0.35">
      <c r="A158" s="10">
        <v>156</v>
      </c>
      <c r="B158" s="10">
        <v>2026</v>
      </c>
      <c r="C158" s="6" t="s">
        <v>75</v>
      </c>
      <c r="D158" s="44">
        <f>VLOOKUP(C158,Variables!$G$3:$H$22,2,FALSE)*POWER(SUM(1,Variables!$B$4),'Cost Calculation'!B158-Variables!$F$3)</f>
        <v>95975.943024211796</v>
      </c>
      <c r="E158" s="21" t="str">
        <f t="shared" si="0"/>
        <v>Small</v>
      </c>
      <c r="F158" s="23">
        <f>VLOOKUP(C158,Variables!$K$3:$L$22,2,FALSE)*(I158/Variables!$B$20)*365</f>
        <v>216.3777491817238</v>
      </c>
      <c r="G158" s="24">
        <f t="shared" si="1"/>
        <v>20767.058527172318</v>
      </c>
      <c r="H158" s="25">
        <f>Variables!$B$3*POWER(SUM(1,Variables!$B$2/100),'Cost Calculation'!B158-Variables!$C$3)</f>
        <v>9134.7090427328239</v>
      </c>
      <c r="I158" s="25">
        <f t="shared" si="2"/>
        <v>285.51553830635294</v>
      </c>
      <c r="K158" s="26">
        <f>Variables!$B$18</f>
        <v>12.536338246924021</v>
      </c>
      <c r="L158" s="27">
        <f t="shared" si="3"/>
        <v>260342.87009029996</v>
      </c>
      <c r="M158" s="26">
        <f>Variables!$B$17</f>
        <v>24.26234284290619</v>
      </c>
      <c r="N158" s="27">
        <f t="shared" si="4"/>
        <v>503857.49382495321</v>
      </c>
      <c r="U158" s="1"/>
      <c r="W158" s="1"/>
    </row>
    <row r="159" spans="1:23" ht="15.75" customHeight="1" x14ac:dyDescent="0.35">
      <c r="A159" s="10">
        <v>157</v>
      </c>
      <c r="B159" s="10">
        <v>2026</v>
      </c>
      <c r="C159" s="6" t="s">
        <v>77</v>
      </c>
      <c r="D159" s="44">
        <f>VLOOKUP(C159,Variables!$G$3:$H$22,2,FALSE)*POWER(SUM(1,Variables!$B$4),'Cost Calculation'!B159-Variables!$F$3)</f>
        <v>132164.92639200028</v>
      </c>
      <c r="E159" s="21" t="str">
        <f t="shared" si="0"/>
        <v>Medium</v>
      </c>
      <c r="F159" s="23">
        <f>VLOOKUP(C159,Variables!$K$3:$L$22,2,FALSE)*(I159/Variables!$B$20)*365</f>
        <v>184.82266075938907</v>
      </c>
      <c r="G159" s="24">
        <f t="shared" si="1"/>
        <v>24427.073354838296</v>
      </c>
      <c r="H159" s="25">
        <f>Variables!$B$3*POWER(SUM(1,Variables!$B$2/100),'Cost Calculation'!B159-Variables!$C$3)</f>
        <v>9134.7090427328239</v>
      </c>
      <c r="I159" s="25">
        <f t="shared" si="2"/>
        <v>285.51553830635294</v>
      </c>
      <c r="K159" s="26">
        <f>Variables!$B$18</f>
        <v>12.536338246924021</v>
      </c>
      <c r="L159" s="27">
        <f t="shared" si="3"/>
        <v>306226.05395867798</v>
      </c>
      <c r="M159" s="26">
        <f>Variables!$B$17</f>
        <v>24.26234284290619</v>
      </c>
      <c r="N159" s="27">
        <f t="shared" si="4"/>
        <v>592658.02838390542</v>
      </c>
      <c r="U159" s="1"/>
      <c r="W159" s="1"/>
    </row>
    <row r="160" spans="1:23" ht="15.75" customHeight="1" x14ac:dyDescent="0.35">
      <c r="A160" s="10">
        <v>158</v>
      </c>
      <c r="B160" s="10">
        <v>2026</v>
      </c>
      <c r="C160" s="6" t="s">
        <v>82</v>
      </c>
      <c r="D160" s="44">
        <f>VLOOKUP(C160,Variables!$G$3:$H$22,2,FALSE)*POWER(SUM(1,Variables!$B$4),'Cost Calculation'!B160-Variables!$F$3)</f>
        <v>125180.87139896554</v>
      </c>
      <c r="E160" s="21" t="str">
        <f t="shared" si="0"/>
        <v>Medium</v>
      </c>
      <c r="F160" s="23">
        <f>VLOOKUP(C160,Variables!$K$3:$L$22,2,FALSE)*(I160/Variables!$B$20)*365</f>
        <v>198.34627008324682</v>
      </c>
      <c r="G160" s="24">
        <f t="shared" si="1"/>
        <v>24829.158927755405</v>
      </c>
      <c r="H160" s="25">
        <f>Variables!$B$3*POWER(SUM(1,Variables!$B$2/100),'Cost Calculation'!B160-Variables!$C$3)</f>
        <v>9134.7090427328239</v>
      </c>
      <c r="I160" s="25">
        <f t="shared" si="2"/>
        <v>285.51553830635294</v>
      </c>
      <c r="K160" s="26">
        <f>Variables!$B$18</f>
        <v>12.536338246924021</v>
      </c>
      <c r="L160" s="27">
        <f t="shared" si="3"/>
        <v>311266.7347049751</v>
      </c>
      <c r="M160" s="26">
        <f>Variables!$B$17</f>
        <v>24.26234284290619</v>
      </c>
      <c r="N160" s="27">
        <f t="shared" si="4"/>
        <v>602413.56640620669</v>
      </c>
      <c r="U160" s="1"/>
      <c r="W160" s="1"/>
    </row>
    <row r="161" spans="1:23" ht="15.75" customHeight="1" x14ac:dyDescent="0.35">
      <c r="A161" s="10">
        <v>159</v>
      </c>
      <c r="B161" s="10">
        <v>2026</v>
      </c>
      <c r="C161" s="6" t="s">
        <v>84</v>
      </c>
      <c r="D161" s="44">
        <f>VLOOKUP(C161,Variables!$G$3:$H$22,2,FALSE)*POWER(SUM(1,Variables!$B$4),'Cost Calculation'!B161-Variables!$F$3)</f>
        <v>97029.094173955134</v>
      </c>
      <c r="E161" s="21" t="str">
        <f t="shared" si="0"/>
        <v>Small</v>
      </c>
      <c r="F161" s="23">
        <f>VLOOKUP(C161,Variables!$K$3:$L$22,2,FALSE)*(I161/Variables!$B$20)*365</f>
        <v>198.34627008324682</v>
      </c>
      <c r="G161" s="24">
        <f t="shared" si="1"/>
        <v>19245.358918960093</v>
      </c>
      <c r="H161" s="25">
        <f>Variables!$B$3*POWER(SUM(1,Variables!$B$2/100),'Cost Calculation'!B161-Variables!$C$3)</f>
        <v>9134.7090427328239</v>
      </c>
      <c r="I161" s="25">
        <f t="shared" si="2"/>
        <v>285.51553830635294</v>
      </c>
      <c r="K161" s="26">
        <f>Variables!$B$18</f>
        <v>12.536338246924021</v>
      </c>
      <c r="L161" s="27">
        <f t="shared" si="3"/>
        <v>241266.32909153975</v>
      </c>
      <c r="M161" s="26">
        <f>Variables!$B$17</f>
        <v>24.26234284290619</v>
      </c>
      <c r="N161" s="27">
        <f t="shared" si="4"/>
        <v>466937.49622659222</v>
      </c>
      <c r="U161" s="1"/>
      <c r="W161" s="1"/>
    </row>
    <row r="162" spans="1:23" ht="15.75" customHeight="1" x14ac:dyDescent="0.35">
      <c r="A162" s="10">
        <v>160</v>
      </c>
      <c r="B162" s="10">
        <v>2026</v>
      </c>
      <c r="C162" s="6" t="s">
        <v>85</v>
      </c>
      <c r="D162" s="44">
        <f>VLOOKUP(C162,Variables!$G$3:$H$22,2,FALSE)*POWER(SUM(1,Variables!$B$4),'Cost Calculation'!B162-Variables!$F$3)</f>
        <v>54345.062838217411</v>
      </c>
      <c r="E162" s="21" t="str">
        <f t="shared" si="0"/>
        <v>Small</v>
      </c>
      <c r="F162" s="23">
        <f>VLOOKUP(C162,Variables!$K$3:$L$22,2,FALSE)*(I162/Variables!$B$20)*365</f>
        <v>193.83840030862757</v>
      </c>
      <c r="G162" s="24">
        <f t="shared" si="1"/>
        <v>10534.160045231907</v>
      </c>
      <c r="H162" s="25">
        <f>Variables!$B$3*POWER(SUM(1,Variables!$B$2/100),'Cost Calculation'!B162-Variables!$C$3)</f>
        <v>9134.7090427328239</v>
      </c>
      <c r="I162" s="25">
        <f t="shared" si="2"/>
        <v>285.51553830635294</v>
      </c>
      <c r="K162" s="26">
        <f>Variables!$B$18</f>
        <v>12.536338246924021</v>
      </c>
      <c r="L162" s="27">
        <f t="shared" si="3"/>
        <v>132059.79347425964</v>
      </c>
      <c r="M162" s="26">
        <f>Variables!$B$17</f>
        <v>24.26234284290619</v>
      </c>
      <c r="N162" s="27">
        <f t="shared" si="4"/>
        <v>255583.4025794607</v>
      </c>
      <c r="U162" s="1"/>
      <c r="W162" s="1"/>
    </row>
    <row r="163" spans="1:23" ht="15.75" customHeight="1" x14ac:dyDescent="0.35">
      <c r="A163" s="10">
        <v>161</v>
      </c>
      <c r="B163" s="10">
        <v>2027</v>
      </c>
      <c r="C163" s="6" t="s">
        <v>19</v>
      </c>
      <c r="D163" s="44">
        <f>VLOOKUP(C163,Variables!$G$3:$H$22,2,FALSE)*POWER(SUM(1,Variables!$B$4),'Cost Calculation'!B163-Variables!$F$3)</f>
        <v>298552.91705292952</v>
      </c>
      <c r="E163" s="21" t="str">
        <f t="shared" si="0"/>
        <v>Medium</v>
      </c>
      <c r="F163" s="23">
        <f>VLOOKUP(C163,Variables!$K$3:$L$22,2,FALSE)*(I163/Variables!$B$20)*365</f>
        <v>210.09847742771444</v>
      </c>
      <c r="G163" s="24">
        <f t="shared" si="1"/>
        <v>62725.513304423213</v>
      </c>
      <c r="H163" s="25">
        <f>Variables!$B$3*POWER(SUM(1,Variables!$B$2/100),'Cost Calculation'!B163-Variables!$C$3)</f>
        <v>9426.1062611960024</v>
      </c>
      <c r="I163" s="25">
        <f t="shared" si="2"/>
        <v>289.28336480937332</v>
      </c>
      <c r="K163" s="26">
        <f>Variables!$B$18</f>
        <v>12.536338246924021</v>
      </c>
      <c r="L163" s="27">
        <f t="shared" si="3"/>
        <v>786348.25149618229</v>
      </c>
      <c r="M163" s="26">
        <f>Variables!$B$17</f>
        <v>24.26234284290619</v>
      </c>
      <c r="N163" s="27">
        <f t="shared" si="4"/>
        <v>1521867.9087891895</v>
      </c>
      <c r="U163" s="1"/>
      <c r="W163" s="1"/>
    </row>
    <row r="164" spans="1:23" ht="15.75" customHeight="1" x14ac:dyDescent="0.35">
      <c r="A164" s="10">
        <v>162</v>
      </c>
      <c r="B164" s="10">
        <v>2027</v>
      </c>
      <c r="C164" s="6" t="s">
        <v>30</v>
      </c>
      <c r="D164" s="44">
        <f>VLOOKUP(C164,Variables!$G$3:$H$22,2,FALSE)*POWER(SUM(1,Variables!$B$4),'Cost Calculation'!B164-Variables!$F$3)</f>
        <v>948732.35262033308</v>
      </c>
      <c r="E164" s="21" t="str">
        <f t="shared" si="0"/>
        <v>Medium</v>
      </c>
      <c r="F164" s="23">
        <f>VLOOKUP(C164,Variables!$K$3:$L$22,2,FALSE)*(I164/Variables!$B$20)*365</f>
        <v>264.90677588711816</v>
      </c>
      <c r="G164" s="24">
        <f t="shared" si="1"/>
        <v>251325.62871245295</v>
      </c>
      <c r="H164" s="25">
        <f>Variables!$B$3*POWER(SUM(1,Variables!$B$2/100),'Cost Calculation'!B164-Variables!$C$3)</f>
        <v>9426.1062611960024</v>
      </c>
      <c r="I164" s="25">
        <f t="shared" si="2"/>
        <v>289.28336480937332</v>
      </c>
      <c r="K164" s="26">
        <f>Variables!$B$18</f>
        <v>12.536338246924021</v>
      </c>
      <c r="L164" s="27">
        <f t="shared" si="3"/>
        <v>3150703.0916601499</v>
      </c>
      <c r="M164" s="26">
        <f>Variables!$B$17</f>
        <v>24.26234284290619</v>
      </c>
      <c r="N164" s="27">
        <f t="shared" si="4"/>
        <v>6097748.5690304814</v>
      </c>
      <c r="U164" s="1"/>
      <c r="W164" s="1"/>
    </row>
    <row r="165" spans="1:23" ht="15.75" customHeight="1" x14ac:dyDescent="0.35">
      <c r="A165" s="10">
        <v>163</v>
      </c>
      <c r="B165" s="10">
        <v>2027</v>
      </c>
      <c r="C165" s="6" t="s">
        <v>36</v>
      </c>
      <c r="D165" s="44">
        <f>VLOOKUP(C165,Variables!$G$3:$H$22,2,FALSE)*POWER(SUM(1,Variables!$B$4),'Cost Calculation'!B165-Variables!$F$3)</f>
        <v>1058796.5326082502</v>
      </c>
      <c r="E165" s="21" t="str">
        <f t="shared" si="0"/>
        <v>Large</v>
      </c>
      <c r="F165" s="23">
        <f>VLOOKUP(C165,Variables!$K$3:$L$22,2,FALSE)*(I165/Variables!$B$20)*365</f>
        <v>173.55961178811191</v>
      </c>
      <c r="G165" s="24">
        <f t="shared" si="1"/>
        <v>183764.31516208689</v>
      </c>
      <c r="H165" s="25">
        <f>Variables!$B$3*POWER(SUM(1,Variables!$B$2/100),'Cost Calculation'!B165-Variables!$C$3)</f>
        <v>9426.1062611960024</v>
      </c>
      <c r="I165" s="25">
        <f t="shared" si="2"/>
        <v>289.28336480937332</v>
      </c>
      <c r="K165" s="26">
        <f>Variables!$B$18</f>
        <v>12.536338246924021</v>
      </c>
      <c r="L165" s="27">
        <f t="shared" si="3"/>
        <v>2303731.6125862696</v>
      </c>
      <c r="M165" s="26">
        <f>Variables!$B$17</f>
        <v>24.26234284290619</v>
      </c>
      <c r="N165" s="27">
        <f t="shared" si="4"/>
        <v>4458552.8167544166</v>
      </c>
      <c r="U165" s="1"/>
      <c r="W165" s="1"/>
    </row>
    <row r="166" spans="1:23" ht="15.75" customHeight="1" x14ac:dyDescent="0.35">
      <c r="A166" s="10">
        <v>164</v>
      </c>
      <c r="B166" s="10">
        <v>2027</v>
      </c>
      <c r="C166" s="6" t="s">
        <v>41</v>
      </c>
      <c r="D166" s="44">
        <f>VLOOKUP(C166,Variables!$G$3:$H$22,2,FALSE)*POWER(SUM(1,Variables!$B$4),'Cost Calculation'!B166-Variables!$F$3)</f>
        <v>78738.365325825376</v>
      </c>
      <c r="E166" s="21" t="str">
        <f t="shared" si="0"/>
        <v>Small</v>
      </c>
      <c r="F166" s="23">
        <f>VLOOKUP(C166,Variables!$K$3:$L$22,2,FALSE)*(I166/Variables!$B$20)*365</f>
        <v>114.18395512375784</v>
      </c>
      <c r="G166" s="24">
        <f t="shared" si="1"/>
        <v>8990.6579728820961</v>
      </c>
      <c r="H166" s="25">
        <f>Variables!$B$3*POWER(SUM(1,Variables!$B$2/100),'Cost Calculation'!B166-Variables!$C$3)</f>
        <v>9426.1062611960024</v>
      </c>
      <c r="I166" s="25">
        <f t="shared" si="2"/>
        <v>289.28336480937332</v>
      </c>
      <c r="K166" s="26">
        <f>Variables!$B$18</f>
        <v>12.536338246924021</v>
      </c>
      <c r="L166" s="27">
        <f t="shared" si="3"/>
        <v>112709.92941045422</v>
      </c>
      <c r="M166" s="26">
        <f>Variables!$B$17</f>
        <v>24.26234284290619</v>
      </c>
      <c r="N166" s="27">
        <f t="shared" si="4"/>
        <v>218134.4261213734</v>
      </c>
      <c r="U166" s="1"/>
      <c r="W166" s="1"/>
    </row>
    <row r="167" spans="1:23" ht="15.75" customHeight="1" x14ac:dyDescent="0.35">
      <c r="A167" s="10">
        <v>165</v>
      </c>
      <c r="B167" s="10">
        <v>2027</v>
      </c>
      <c r="C167" s="6" t="s">
        <v>45</v>
      </c>
      <c r="D167" s="44">
        <f>VLOOKUP(C167,Variables!$G$3:$H$22,2,FALSE)*POWER(SUM(1,Variables!$B$4),'Cost Calculation'!B167-Variables!$F$3)</f>
        <v>790162.91914242646</v>
      </c>
      <c r="E167" s="21" t="str">
        <f t="shared" si="0"/>
        <v>Medium</v>
      </c>
      <c r="F167" s="23">
        <f>VLOOKUP(C167,Variables!$K$3:$L$22,2,FALSE)*(I167/Variables!$B$20)*365</f>
        <v>274.04149229701881</v>
      </c>
      <c r="G167" s="24">
        <f t="shared" si="1"/>
        <v>216537.42551955915</v>
      </c>
      <c r="H167" s="25">
        <f>Variables!$B$3*POWER(SUM(1,Variables!$B$2/100),'Cost Calculation'!B167-Variables!$C$3)</f>
        <v>9426.1062611960024</v>
      </c>
      <c r="I167" s="25">
        <f t="shared" si="2"/>
        <v>289.28336480937332</v>
      </c>
      <c r="K167" s="26">
        <f>Variables!$B$18</f>
        <v>12.536338246924021</v>
      </c>
      <c r="L167" s="27">
        <f t="shared" si="3"/>
        <v>2714586.4094313108</v>
      </c>
      <c r="M167" s="26">
        <f>Variables!$B$17</f>
        <v>24.26234284290619</v>
      </c>
      <c r="N167" s="27">
        <f t="shared" si="4"/>
        <v>5253705.2562758084</v>
      </c>
      <c r="U167" s="1"/>
      <c r="W167" s="1"/>
    </row>
    <row r="168" spans="1:23" ht="15.75" customHeight="1" x14ac:dyDescent="0.35">
      <c r="A168" s="10">
        <v>166</v>
      </c>
      <c r="B168" s="10">
        <v>2027</v>
      </c>
      <c r="C168" s="6" t="s">
        <v>53</v>
      </c>
      <c r="D168" s="44">
        <f>VLOOKUP(C168,Variables!$G$3:$H$22,2,FALSE)*POWER(SUM(1,Variables!$B$4),'Cost Calculation'!B168-Variables!$F$3)</f>
        <v>147351.10114381704</v>
      </c>
      <c r="E168" s="21" t="str">
        <f t="shared" si="0"/>
        <v>Medium</v>
      </c>
      <c r="F168" s="23">
        <f>VLOOKUP(C168,Variables!$K$3:$L$22,2,FALSE)*(I168/Variables!$B$20)*365</f>
        <v>246.63734306731695</v>
      </c>
      <c r="G168" s="24">
        <f t="shared" si="1"/>
        <v>36342.284084154526</v>
      </c>
      <c r="H168" s="25">
        <f>Variables!$B$3*POWER(SUM(1,Variables!$B$2/100),'Cost Calculation'!B168-Variables!$C$3)</f>
        <v>9426.1062611960024</v>
      </c>
      <c r="I168" s="25">
        <f t="shared" si="2"/>
        <v>289.28336480937332</v>
      </c>
      <c r="K168" s="26">
        <f>Variables!$B$18</f>
        <v>12.536338246924021</v>
      </c>
      <c r="L168" s="27">
        <f t="shared" si="3"/>
        <v>455599.16594476451</v>
      </c>
      <c r="M168" s="26">
        <f>Variables!$B$17</f>
        <v>24.26234284290619</v>
      </c>
      <c r="N168" s="27">
        <f t="shared" si="4"/>
        <v>881748.95614405011</v>
      </c>
      <c r="U168" s="1"/>
      <c r="W168" s="1"/>
    </row>
    <row r="169" spans="1:23" ht="15.75" customHeight="1" x14ac:dyDescent="0.35">
      <c r="A169" s="10">
        <v>167</v>
      </c>
      <c r="B169" s="10">
        <v>2027</v>
      </c>
      <c r="C169" s="6" t="s">
        <v>55</v>
      </c>
      <c r="D169" s="44">
        <f>VLOOKUP(C169,Variables!$G$3:$H$22,2,FALSE)*POWER(SUM(1,Variables!$B$4),'Cost Calculation'!B169-Variables!$F$3)</f>
        <v>61852.731033591495</v>
      </c>
      <c r="E169" s="21" t="str">
        <f t="shared" si="0"/>
        <v>Small</v>
      </c>
      <c r="F169" s="23">
        <f>VLOOKUP(C169,Variables!$K$3:$L$22,2,FALSE)*(I169/Variables!$B$20)*365</f>
        <v>246.63734306731695</v>
      </c>
      <c r="G169" s="24">
        <f t="shared" si="1"/>
        <v>15255.193243582387</v>
      </c>
      <c r="H169" s="25">
        <f>Variables!$B$3*POWER(SUM(1,Variables!$B$2/100),'Cost Calculation'!B169-Variables!$C$3)</f>
        <v>9426.1062611960024</v>
      </c>
      <c r="I169" s="25">
        <f t="shared" si="2"/>
        <v>289.28336480937332</v>
      </c>
      <c r="K169" s="26">
        <f>Variables!$B$18</f>
        <v>12.536338246924021</v>
      </c>
      <c r="L169" s="27">
        <f t="shared" si="3"/>
        <v>191244.26252373881</v>
      </c>
      <c r="M169" s="26">
        <f>Variables!$B$17</f>
        <v>24.26234284290619</v>
      </c>
      <c r="N169" s="27">
        <f t="shared" si="4"/>
        <v>370126.72861058201</v>
      </c>
      <c r="U169" s="1"/>
      <c r="W169" s="1"/>
    </row>
    <row r="170" spans="1:23" ht="15.75" customHeight="1" x14ac:dyDescent="0.35">
      <c r="A170" s="10">
        <v>168</v>
      </c>
      <c r="B170" s="10">
        <v>2027</v>
      </c>
      <c r="C170" s="6" t="s">
        <v>58</v>
      </c>
      <c r="D170" s="44">
        <f>VLOOKUP(C170,Variables!$G$3:$H$22,2,FALSE)*POWER(SUM(1,Variables!$B$4),'Cost Calculation'!B170-Variables!$F$3)</f>
        <v>64999.565145360539</v>
      </c>
      <c r="E170" s="21" t="str">
        <f t="shared" si="0"/>
        <v>Small</v>
      </c>
      <c r="F170" s="23">
        <f>VLOOKUP(C170,Variables!$K$3:$L$22,2,FALSE)*(I170/Variables!$B$20)*365</f>
        <v>210.09847742771444</v>
      </c>
      <c r="G170" s="24">
        <f t="shared" si="1"/>
        <v>13656.309670503786</v>
      </c>
      <c r="H170" s="25">
        <f>Variables!$B$3*POWER(SUM(1,Variables!$B$2/100),'Cost Calculation'!B170-Variables!$C$3)</f>
        <v>9426.1062611960024</v>
      </c>
      <c r="I170" s="25">
        <f t="shared" si="2"/>
        <v>289.28336480937332</v>
      </c>
      <c r="K170" s="26">
        <f>Variables!$B$18</f>
        <v>12.536338246924021</v>
      </c>
      <c r="L170" s="27">
        <f t="shared" si="3"/>
        <v>171200.11723417501</v>
      </c>
      <c r="M170" s="26">
        <f>Variables!$B$17</f>
        <v>24.26234284290619</v>
      </c>
      <c r="N170" s="27">
        <f t="shared" si="4"/>
        <v>331334.0671946581</v>
      </c>
      <c r="U170" s="1"/>
      <c r="W170" s="1"/>
    </row>
    <row r="171" spans="1:23" ht="15.75" customHeight="1" x14ac:dyDescent="0.35">
      <c r="A171" s="10">
        <v>169</v>
      </c>
      <c r="B171" s="10">
        <v>2027</v>
      </c>
      <c r="C171" s="6" t="s">
        <v>61</v>
      </c>
      <c r="D171" s="44">
        <f>VLOOKUP(C171,Variables!$G$3:$H$22,2,FALSE)*POWER(SUM(1,Variables!$B$4),'Cost Calculation'!B171-Variables!$F$3)</f>
        <v>187672.33552548703</v>
      </c>
      <c r="E171" s="21" t="str">
        <f t="shared" si="0"/>
        <v>Medium</v>
      </c>
      <c r="F171" s="23">
        <f>VLOOKUP(C171,Variables!$K$3:$L$22,2,FALSE)*(I171/Variables!$B$20)*365</f>
        <v>178.12696999306223</v>
      </c>
      <c r="G171" s="24">
        <f t="shared" si="1"/>
        <v>33429.504478676332</v>
      </c>
      <c r="H171" s="25">
        <f>Variables!$B$3*POWER(SUM(1,Variables!$B$2/100),'Cost Calculation'!B171-Variables!$C$3)</f>
        <v>9426.1062611960024</v>
      </c>
      <c r="I171" s="25">
        <f t="shared" si="2"/>
        <v>289.28336480937332</v>
      </c>
      <c r="K171" s="26">
        <f>Variables!$B$18</f>
        <v>12.536338246924021</v>
      </c>
      <c r="L171" s="27">
        <f t="shared" si="3"/>
        <v>419083.57557174796</v>
      </c>
      <c r="M171" s="26">
        <f>Variables!$B$17</f>
        <v>24.26234284290619</v>
      </c>
      <c r="N171" s="27">
        <f t="shared" si="4"/>
        <v>811078.09873011312</v>
      </c>
      <c r="U171" s="1"/>
      <c r="W171" s="1"/>
    </row>
    <row r="172" spans="1:23" ht="15.75" customHeight="1" x14ac:dyDescent="0.35">
      <c r="A172" s="10">
        <v>170</v>
      </c>
      <c r="B172" s="10">
        <v>2027</v>
      </c>
      <c r="C172" s="6" t="s">
        <v>63</v>
      </c>
      <c r="D172" s="44">
        <f>VLOOKUP(C172,Variables!$G$3:$H$22,2,FALSE)*POWER(SUM(1,Variables!$B$4),'Cost Calculation'!B172-Variables!$F$3)</f>
        <v>331240.23443560791</v>
      </c>
      <c r="E172" s="21" t="str">
        <f t="shared" si="0"/>
        <v>Medium</v>
      </c>
      <c r="F172" s="23">
        <f>VLOOKUP(C172,Variables!$K$3:$L$22,2,FALSE)*(I172/Variables!$B$20)*365</f>
        <v>228.36791024751568</v>
      </c>
      <c r="G172" s="24">
        <f t="shared" si="1"/>
        <v>75644.640127956955</v>
      </c>
      <c r="H172" s="25">
        <f>Variables!$B$3*POWER(SUM(1,Variables!$B$2/100),'Cost Calculation'!B172-Variables!$C$3)</f>
        <v>9426.1062611960024</v>
      </c>
      <c r="I172" s="25">
        <f t="shared" si="2"/>
        <v>289.28336480937332</v>
      </c>
      <c r="K172" s="26">
        <f>Variables!$B$18</f>
        <v>12.536338246924021</v>
      </c>
      <c r="L172" s="27">
        <f t="shared" si="3"/>
        <v>948306.79521091038</v>
      </c>
      <c r="M172" s="26">
        <f>Variables!$B$17</f>
        <v>24.26234284290619</v>
      </c>
      <c r="N172" s="27">
        <f t="shared" si="4"/>
        <v>1835316.1930127507</v>
      </c>
      <c r="U172" s="1"/>
      <c r="W172" s="1"/>
    </row>
    <row r="173" spans="1:23" ht="15.75" customHeight="1" x14ac:dyDescent="0.35">
      <c r="A173" s="10">
        <v>171</v>
      </c>
      <c r="B173" s="10">
        <v>2027</v>
      </c>
      <c r="C173" s="6" t="s">
        <v>65</v>
      </c>
      <c r="D173" s="44">
        <f>VLOOKUP(C173,Variables!$G$3:$H$22,2,FALSE)*POWER(SUM(1,Variables!$B$4),'Cost Calculation'!B173-Variables!$F$3)</f>
        <v>220068.34883663498</v>
      </c>
      <c r="E173" s="21" t="str">
        <f t="shared" si="0"/>
        <v>Medium</v>
      </c>
      <c r="F173" s="23">
        <f>VLOOKUP(C173,Variables!$K$3:$L$22,2,FALSE)*(I173/Variables!$B$20)*365</f>
        <v>228.36791024751568</v>
      </c>
      <c r="G173" s="24">
        <f t="shared" si="1"/>
        <v>50256.548935443621</v>
      </c>
      <c r="H173" s="25">
        <f>Variables!$B$3*POWER(SUM(1,Variables!$B$2/100),'Cost Calculation'!B173-Variables!$C$3)</f>
        <v>9426.1062611960024</v>
      </c>
      <c r="I173" s="25">
        <f t="shared" si="2"/>
        <v>289.28336480937332</v>
      </c>
      <c r="K173" s="26">
        <f>Variables!$B$18</f>
        <v>12.536338246924021</v>
      </c>
      <c r="L173" s="27">
        <f t="shared" si="3"/>
        <v>630033.09657781059</v>
      </c>
      <c r="M173" s="26">
        <f>Variables!$B$17</f>
        <v>24.26234284290619</v>
      </c>
      <c r="N173" s="27">
        <f t="shared" si="4"/>
        <v>1219341.6203730253</v>
      </c>
      <c r="U173" s="1"/>
      <c r="W173" s="1"/>
    </row>
    <row r="174" spans="1:23" ht="15.75" customHeight="1" x14ac:dyDescent="0.35">
      <c r="A174" s="10">
        <v>172</v>
      </c>
      <c r="B174" s="10">
        <v>2027</v>
      </c>
      <c r="C174" s="6" t="s">
        <v>67</v>
      </c>
      <c r="D174" s="44">
        <f>VLOOKUP(C174,Variables!$G$3:$H$22,2,FALSE)*POWER(SUM(1,Variables!$B$4),'Cost Calculation'!B174-Variables!$F$3)</f>
        <v>224492.92012052477</v>
      </c>
      <c r="E174" s="21" t="str">
        <f t="shared" si="0"/>
        <v>Medium</v>
      </c>
      <c r="F174" s="23">
        <f>VLOOKUP(C174,Variables!$K$3:$L$22,2,FALSE)*(I174/Variables!$B$20)*365</f>
        <v>237.5026266574163</v>
      </c>
      <c r="G174" s="24">
        <f t="shared" si="1"/>
        <v>53317.658194618176</v>
      </c>
      <c r="H174" s="25">
        <f>Variables!$B$3*POWER(SUM(1,Variables!$B$2/100),'Cost Calculation'!B174-Variables!$C$3)</f>
        <v>9426.1062611960024</v>
      </c>
      <c r="I174" s="25">
        <f t="shared" si="2"/>
        <v>289.28336480937332</v>
      </c>
      <c r="K174" s="26">
        <f>Variables!$B$18</f>
        <v>12.536338246924021</v>
      </c>
      <c r="L174" s="27">
        <f t="shared" si="3"/>
        <v>668408.19766161381</v>
      </c>
      <c r="M174" s="26">
        <f>Variables!$B$17</f>
        <v>24.26234284290619</v>
      </c>
      <c r="N174" s="27">
        <f t="shared" si="4"/>
        <v>1293611.3026987128</v>
      </c>
      <c r="U174" s="1"/>
      <c r="W174" s="1"/>
    </row>
    <row r="175" spans="1:23" ht="15.75" customHeight="1" x14ac:dyDescent="0.35">
      <c r="A175" s="10">
        <v>173</v>
      </c>
      <c r="B175" s="10">
        <v>2027</v>
      </c>
      <c r="C175" s="6" t="s">
        <v>70</v>
      </c>
      <c r="D175" s="44">
        <f>VLOOKUP(C175,Variables!$G$3:$H$22,2,FALSE)*POWER(SUM(1,Variables!$B$4),'Cost Calculation'!B175-Variables!$F$3)</f>
        <v>77410.61887103843</v>
      </c>
      <c r="E175" s="21" t="str">
        <f t="shared" si="0"/>
        <v>Small</v>
      </c>
      <c r="F175" s="23">
        <f>VLOOKUP(C175,Variables!$K$3:$L$22,2,FALSE)*(I175/Variables!$B$20)*365</f>
        <v>214.66583563266471</v>
      </c>
      <c r="G175" s="24">
        <f t="shared" si="1"/>
        <v>16617.415186793191</v>
      </c>
      <c r="H175" s="25">
        <f>Variables!$B$3*POWER(SUM(1,Variables!$B$2/100),'Cost Calculation'!B175-Variables!$C$3)</f>
        <v>9426.1062611960024</v>
      </c>
      <c r="I175" s="25">
        <f t="shared" si="2"/>
        <v>289.28336480937332</v>
      </c>
      <c r="K175" s="26">
        <f>Variables!$B$18</f>
        <v>12.536338246924021</v>
      </c>
      <c r="L175" s="27">
        <f t="shared" si="3"/>
        <v>208321.53757121155</v>
      </c>
      <c r="M175" s="26">
        <f>Variables!$B$17</f>
        <v>24.26234284290619</v>
      </c>
      <c r="N175" s="27">
        <f t="shared" si="4"/>
        <v>403177.42442489241</v>
      </c>
      <c r="U175" s="1"/>
      <c r="W175" s="1"/>
    </row>
    <row r="176" spans="1:23" ht="15.75" customHeight="1" x14ac:dyDescent="0.35">
      <c r="A176" s="10">
        <v>174</v>
      </c>
      <c r="B176" s="10">
        <v>2027</v>
      </c>
      <c r="C176" s="6" t="s">
        <v>72</v>
      </c>
      <c r="D176" s="44">
        <f>VLOOKUP(C176,Variables!$G$3:$H$22,2,FALSE)*POWER(SUM(1,Variables!$B$4),'Cost Calculation'!B176-Variables!$F$3)</f>
        <v>1803329.7320139923</v>
      </c>
      <c r="E176" s="21" t="str">
        <f t="shared" si="0"/>
        <v>Large</v>
      </c>
      <c r="F176" s="23">
        <f>VLOOKUP(C176,Variables!$K$3:$L$22,2,FALSE)*(I176/Variables!$B$20)*365</f>
        <v>260.33941768216783</v>
      </c>
      <c r="G176" s="24">
        <f t="shared" si="1"/>
        <v>469477.81232146249</v>
      </c>
      <c r="H176" s="25">
        <f>Variables!$B$3*POWER(SUM(1,Variables!$B$2/100),'Cost Calculation'!B176-Variables!$C$3)</f>
        <v>9426.1062611960024</v>
      </c>
      <c r="I176" s="25">
        <f t="shared" si="2"/>
        <v>289.28336480937332</v>
      </c>
      <c r="K176" s="26">
        <f>Variables!$B$18</f>
        <v>12.536338246924021</v>
      </c>
      <c r="L176" s="27">
        <f t="shared" si="3"/>
        <v>5885532.6546877678</v>
      </c>
      <c r="M176" s="26">
        <f>Variables!$B$17</f>
        <v>24.26234284290619</v>
      </c>
      <c r="N176" s="27">
        <f t="shared" si="4"/>
        <v>11390631.63968089</v>
      </c>
      <c r="U176" s="1"/>
      <c r="W176" s="1"/>
    </row>
    <row r="177" spans="1:23" ht="15.75" customHeight="1" x14ac:dyDescent="0.35">
      <c r="A177" s="10">
        <v>175</v>
      </c>
      <c r="B177" s="10">
        <v>2027</v>
      </c>
      <c r="C177" s="6" t="s">
        <v>74</v>
      </c>
      <c r="D177" s="44">
        <f>VLOOKUP(C177,Variables!$G$3:$H$22,2,FALSE)*POWER(SUM(1,Variables!$B$4),'Cost Calculation'!B177-Variables!$F$3)</f>
        <v>93199.799640816433</v>
      </c>
      <c r="E177" s="21" t="str">
        <f t="shared" si="0"/>
        <v>Small</v>
      </c>
      <c r="F177" s="23">
        <f>VLOOKUP(C177,Variables!$K$3:$L$22,2,FALSE)*(I177/Variables!$B$20)*365</f>
        <v>196.39640281286347</v>
      </c>
      <c r="G177" s="24">
        <f t="shared" si="1"/>
        <v>18304.10539233595</v>
      </c>
      <c r="H177" s="25">
        <f>Variables!$B$3*POWER(SUM(1,Variables!$B$2/100),'Cost Calculation'!B177-Variables!$C$3)</f>
        <v>9426.1062611960024</v>
      </c>
      <c r="I177" s="25">
        <f t="shared" si="2"/>
        <v>289.28336480937332</v>
      </c>
      <c r="K177" s="26">
        <f>Variables!$B$18</f>
        <v>12.536338246924021</v>
      </c>
      <c r="L177" s="27">
        <f t="shared" si="3"/>
        <v>229466.4565056694</v>
      </c>
      <c r="M177" s="26">
        <f>Variables!$B$17</f>
        <v>24.26234284290619</v>
      </c>
      <c r="N177" s="27">
        <f t="shared" si="4"/>
        <v>444100.48046154273</v>
      </c>
      <c r="U177" s="1"/>
      <c r="W177" s="1"/>
    </row>
    <row r="178" spans="1:23" ht="15.75" customHeight="1" x14ac:dyDescent="0.35">
      <c r="A178" s="10">
        <v>176</v>
      </c>
      <c r="B178" s="10">
        <v>2027</v>
      </c>
      <c r="C178" s="6" t="s">
        <v>75</v>
      </c>
      <c r="D178" s="44">
        <f>VLOOKUP(C178,Variables!$G$3:$H$22,2,FALSE)*POWER(SUM(1,Variables!$B$4),'Cost Calculation'!B178-Variables!$F$3)</f>
        <v>97415.582169574962</v>
      </c>
      <c r="E178" s="21" t="str">
        <f t="shared" si="0"/>
        <v>Small</v>
      </c>
      <c r="F178" s="23">
        <f>VLOOKUP(C178,Variables!$K$3:$L$22,2,FALSE)*(I178/Variables!$B$20)*365</f>
        <v>219.23319383761506</v>
      </c>
      <c r="G178" s="24">
        <f t="shared" si="1"/>
        <v>21356.729208586545</v>
      </c>
      <c r="H178" s="25">
        <f>Variables!$B$3*POWER(SUM(1,Variables!$B$2/100),'Cost Calculation'!B178-Variables!$C$3)</f>
        <v>9426.1062611960024</v>
      </c>
      <c r="I178" s="25">
        <f t="shared" si="2"/>
        <v>289.28336480937332</v>
      </c>
      <c r="K178" s="26">
        <f>Variables!$B$18</f>
        <v>12.536338246924021</v>
      </c>
      <c r="L178" s="27">
        <f t="shared" si="3"/>
        <v>267735.1812068029</v>
      </c>
      <c r="M178" s="26">
        <f>Variables!$B$17</f>
        <v>24.26234284290619</v>
      </c>
      <c r="N178" s="27">
        <f t="shared" si="4"/>
        <v>518164.2860618353</v>
      </c>
      <c r="U178" s="1"/>
      <c r="W178" s="1"/>
    </row>
    <row r="179" spans="1:23" ht="15.75" customHeight="1" x14ac:dyDescent="0.35">
      <c r="A179" s="10">
        <v>177</v>
      </c>
      <c r="B179" s="10">
        <v>2027</v>
      </c>
      <c r="C179" s="6" t="s">
        <v>77</v>
      </c>
      <c r="D179" s="44">
        <f>VLOOKUP(C179,Variables!$G$3:$H$22,2,FALSE)*POWER(SUM(1,Variables!$B$4),'Cost Calculation'!B179-Variables!$F$3)</f>
        <v>134147.40028788027</v>
      </c>
      <c r="E179" s="21" t="str">
        <f t="shared" si="0"/>
        <v>Medium</v>
      </c>
      <c r="F179" s="23">
        <f>VLOOKUP(C179,Variables!$K$3:$L$22,2,FALSE)*(I179/Variables!$B$20)*365</f>
        <v>187.26168640296285</v>
      </c>
      <c r="G179" s="24">
        <f t="shared" si="1"/>
        <v>25120.668404481767</v>
      </c>
      <c r="H179" s="25">
        <f>Variables!$B$3*POWER(SUM(1,Variables!$B$2/100),'Cost Calculation'!B179-Variables!$C$3)</f>
        <v>9426.1062611960024</v>
      </c>
      <c r="I179" s="25">
        <f t="shared" si="2"/>
        <v>289.28336480937332</v>
      </c>
      <c r="K179" s="26">
        <f>Variables!$B$18</f>
        <v>12.536338246924021</v>
      </c>
      <c r="L179" s="27">
        <f t="shared" si="3"/>
        <v>314921.19610740058</v>
      </c>
      <c r="M179" s="26">
        <f>Variables!$B$17</f>
        <v>24.26234284290619</v>
      </c>
      <c r="N179" s="27">
        <f t="shared" si="4"/>
        <v>609486.26927249786</v>
      </c>
      <c r="U179" s="1"/>
      <c r="W179" s="1"/>
    </row>
    <row r="180" spans="1:23" ht="15.75" customHeight="1" x14ac:dyDescent="0.35">
      <c r="A180" s="10">
        <v>178</v>
      </c>
      <c r="B180" s="10">
        <v>2027</v>
      </c>
      <c r="C180" s="6" t="s">
        <v>82</v>
      </c>
      <c r="D180" s="44">
        <f>VLOOKUP(C180,Variables!$G$3:$H$22,2,FALSE)*POWER(SUM(1,Variables!$B$4),'Cost Calculation'!B180-Variables!$F$3)</f>
        <v>127058.58446995</v>
      </c>
      <c r="E180" s="21" t="str">
        <f t="shared" si="0"/>
        <v>Medium</v>
      </c>
      <c r="F180" s="23">
        <f>VLOOKUP(C180,Variables!$K$3:$L$22,2,FALSE)*(I180/Variables!$B$20)*365</f>
        <v>200.96376101781382</v>
      </c>
      <c r="G180" s="24">
        <f t="shared" si="1"/>
        <v>25534.171004680742</v>
      </c>
      <c r="H180" s="25">
        <f>Variables!$B$3*POWER(SUM(1,Variables!$B$2/100),'Cost Calculation'!B180-Variables!$C$3)</f>
        <v>9426.1062611960024</v>
      </c>
      <c r="I180" s="25">
        <f t="shared" si="2"/>
        <v>289.28336480937332</v>
      </c>
      <c r="K180" s="26">
        <f>Variables!$B$18</f>
        <v>12.536338246924021</v>
      </c>
      <c r="L180" s="27">
        <f t="shared" si="3"/>
        <v>320105.00456947758</v>
      </c>
      <c r="M180" s="26">
        <f>Variables!$B$17</f>
        <v>24.26234284290619</v>
      </c>
      <c r="N180" s="27">
        <f t="shared" si="4"/>
        <v>619518.81112495856</v>
      </c>
      <c r="U180" s="1"/>
      <c r="W180" s="1"/>
    </row>
    <row r="181" spans="1:23" ht="15.75" customHeight="1" x14ac:dyDescent="0.35">
      <c r="A181" s="10">
        <v>179</v>
      </c>
      <c r="B181" s="10">
        <v>2027</v>
      </c>
      <c r="C181" s="6" t="s">
        <v>84</v>
      </c>
      <c r="D181" s="44">
        <f>VLOOKUP(C181,Variables!$G$3:$H$22,2,FALSE)*POWER(SUM(1,Variables!$B$4),'Cost Calculation'!B181-Variables!$F$3)</f>
        <v>98484.530586564448</v>
      </c>
      <c r="E181" s="21" t="str">
        <f t="shared" si="0"/>
        <v>Small</v>
      </c>
      <c r="F181" s="23">
        <f>VLOOKUP(C181,Variables!$K$3:$L$22,2,FALSE)*(I181/Variables!$B$20)*365</f>
        <v>200.96376101781382</v>
      </c>
      <c r="G181" s="24">
        <f t="shared" si="1"/>
        <v>19791.821668749915</v>
      </c>
      <c r="H181" s="25">
        <f>Variables!$B$3*POWER(SUM(1,Variables!$B$2/100),'Cost Calculation'!B181-Variables!$C$3)</f>
        <v>9426.1062611960024</v>
      </c>
      <c r="I181" s="25">
        <f t="shared" si="2"/>
        <v>289.28336480937332</v>
      </c>
      <c r="K181" s="26">
        <f>Variables!$B$18</f>
        <v>12.536338246924021</v>
      </c>
      <c r="L181" s="27">
        <f t="shared" si="3"/>
        <v>248116.97096224918</v>
      </c>
      <c r="M181" s="26">
        <f>Variables!$B$17</f>
        <v>24.26234284290619</v>
      </c>
      <c r="N181" s="27">
        <f t="shared" si="4"/>
        <v>480195.96281287016</v>
      </c>
      <c r="U181" s="1"/>
      <c r="W181" s="1"/>
    </row>
    <row r="182" spans="1:23" ht="15.75" customHeight="1" x14ac:dyDescent="0.35">
      <c r="A182" s="10">
        <v>180</v>
      </c>
      <c r="B182" s="10">
        <v>2027</v>
      </c>
      <c r="C182" s="6" t="s">
        <v>85</v>
      </c>
      <c r="D182" s="44">
        <f>VLOOKUP(C182,Variables!$G$3:$H$22,2,FALSE)*POWER(SUM(1,Variables!$B$4),'Cost Calculation'!B182-Variables!$F$3)</f>
        <v>55160.238780790671</v>
      </c>
      <c r="E182" s="21" t="str">
        <f t="shared" si="0"/>
        <v>Small</v>
      </c>
      <c r="F182" s="23">
        <f>VLOOKUP(C182,Variables!$K$3:$L$22,2,FALSE)*(I182/Variables!$B$20)*365</f>
        <v>196.39640281286347</v>
      </c>
      <c r="G182" s="24">
        <f t="shared" si="1"/>
        <v>10833.272474845897</v>
      </c>
      <c r="H182" s="25">
        <f>Variables!$B$3*POWER(SUM(1,Variables!$B$2/100),'Cost Calculation'!B182-Variables!$C$3)</f>
        <v>9426.1062611960024</v>
      </c>
      <c r="I182" s="25">
        <f t="shared" si="2"/>
        <v>289.28336480937332</v>
      </c>
      <c r="K182" s="26">
        <f>Variables!$B$18</f>
        <v>12.536338246924021</v>
      </c>
      <c r="L182" s="27">
        <f t="shared" si="3"/>
        <v>135809.56806575987</v>
      </c>
      <c r="M182" s="26">
        <f>Variables!$B$17</f>
        <v>24.26234284290619</v>
      </c>
      <c r="N182" s="27">
        <f t="shared" si="4"/>
        <v>262840.57089532999</v>
      </c>
      <c r="U182" s="1"/>
      <c r="W182" s="1"/>
    </row>
    <row r="183" spans="1:23" ht="15.75" customHeight="1" x14ac:dyDescent="0.35">
      <c r="A183" s="10">
        <v>181</v>
      </c>
      <c r="B183" s="10">
        <v>2028</v>
      </c>
      <c r="C183" s="6" t="s">
        <v>19</v>
      </c>
      <c r="D183" s="44">
        <f>VLOOKUP(C183,Variables!$G$3:$H$22,2,FALSE)*POWER(SUM(1,Variables!$B$4),'Cost Calculation'!B183-Variables!$F$3)</f>
        <v>303031.21080872341</v>
      </c>
      <c r="E183" s="21" t="str">
        <f t="shared" si="0"/>
        <v>Medium</v>
      </c>
      <c r="F183" s="23">
        <f>VLOOKUP(C183,Variables!$K$3:$L$22,2,FALSE)*(I183/Variables!$B$20)*365</f>
        <v>212.87709815314679</v>
      </c>
      <c r="G183" s="24">
        <f t="shared" si="1"/>
        <v>64508.40480679553</v>
      </c>
      <c r="H183" s="25">
        <f>Variables!$B$3*POWER(SUM(1,Variables!$B$2/100),'Cost Calculation'!B183-Variables!$C$3)</f>
        <v>9726.7990509281535</v>
      </c>
      <c r="I183" s="25">
        <f t="shared" si="2"/>
        <v>293.10923143545915</v>
      </c>
      <c r="K183" s="26">
        <f>Variables!$B$18</f>
        <v>12.536338246924021</v>
      </c>
      <c r="L183" s="27">
        <f t="shared" si="3"/>
        <v>808699.18242748815</v>
      </c>
      <c r="M183" s="26">
        <f>Variables!$B$17</f>
        <v>24.26234284290619</v>
      </c>
      <c r="N183" s="27">
        <f t="shared" si="4"/>
        <v>1565125.0336714508</v>
      </c>
      <c r="U183" s="1"/>
      <c r="W183" s="1"/>
    </row>
    <row r="184" spans="1:23" ht="15.75" customHeight="1" x14ac:dyDescent="0.35">
      <c r="A184" s="10">
        <v>182</v>
      </c>
      <c r="B184" s="10">
        <v>2028</v>
      </c>
      <c r="C184" s="6" t="s">
        <v>30</v>
      </c>
      <c r="D184" s="44">
        <f>VLOOKUP(C184,Variables!$G$3:$H$22,2,FALSE)*POWER(SUM(1,Variables!$B$4),'Cost Calculation'!B184-Variables!$F$3)</f>
        <v>962963.33790963795</v>
      </c>
      <c r="E184" s="21" t="str">
        <f t="shared" si="0"/>
        <v>Medium</v>
      </c>
      <c r="F184" s="23">
        <f>VLOOKUP(C184,Variables!$K$3:$L$22,2,FALSE)*(I184/Variables!$B$20)*365</f>
        <v>268.41025419309813</v>
      </c>
      <c r="G184" s="24">
        <f t="shared" si="1"/>
        <v>258469.23430696016</v>
      </c>
      <c r="H184" s="25">
        <f>Variables!$B$3*POWER(SUM(1,Variables!$B$2/100),'Cost Calculation'!B184-Variables!$C$3)</f>
        <v>9726.7990509281535</v>
      </c>
      <c r="I184" s="25">
        <f t="shared" si="2"/>
        <v>293.10923143545915</v>
      </c>
      <c r="K184" s="26">
        <f>Variables!$B$18</f>
        <v>12.536338246924021</v>
      </c>
      <c r="L184" s="27">
        <f t="shared" si="3"/>
        <v>3240257.7476955112</v>
      </c>
      <c r="M184" s="26">
        <f>Variables!$B$17</f>
        <v>24.26234284290619</v>
      </c>
      <c r="N184" s="27">
        <f t="shared" si="4"/>
        <v>6271069.1770989178</v>
      </c>
      <c r="U184" s="1"/>
      <c r="W184" s="1"/>
    </row>
    <row r="185" spans="1:23" ht="15.75" customHeight="1" x14ac:dyDescent="0.35">
      <c r="A185" s="10">
        <v>183</v>
      </c>
      <c r="B185" s="10">
        <v>2028</v>
      </c>
      <c r="C185" s="6" t="s">
        <v>36</v>
      </c>
      <c r="D185" s="44">
        <f>VLOOKUP(C185,Variables!$G$3:$H$22,2,FALSE)*POWER(SUM(1,Variables!$B$4),'Cost Calculation'!B185-Variables!$F$3)</f>
        <v>1074678.4805973738</v>
      </c>
      <c r="E185" s="21" t="str">
        <f t="shared" si="0"/>
        <v>Large</v>
      </c>
      <c r="F185" s="23">
        <f>VLOOKUP(C185,Variables!$K$3:$L$22,2,FALSE)*(I185/Variables!$B$20)*365</f>
        <v>175.85499412651257</v>
      </c>
      <c r="G185" s="24">
        <f t="shared" si="1"/>
        <v>188987.57789334061</v>
      </c>
      <c r="H185" s="25">
        <f>Variables!$B$3*POWER(SUM(1,Variables!$B$2/100),'Cost Calculation'!B185-Variables!$C$3)</f>
        <v>9726.7990509281535</v>
      </c>
      <c r="I185" s="25">
        <f t="shared" si="2"/>
        <v>293.10923143545915</v>
      </c>
      <c r="K185" s="26">
        <f>Variables!$B$18</f>
        <v>12.536338246924021</v>
      </c>
      <c r="L185" s="27">
        <f t="shared" si="3"/>
        <v>2369212.2009378187</v>
      </c>
      <c r="M185" s="26">
        <f>Variables!$B$17</f>
        <v>24.26234284290619</v>
      </c>
      <c r="N185" s="27">
        <f t="shared" si="4"/>
        <v>4585281.4078986682</v>
      </c>
      <c r="U185" s="1"/>
      <c r="W185" s="1"/>
    </row>
    <row r="186" spans="1:23" ht="15.75" customHeight="1" x14ac:dyDescent="0.35">
      <c r="A186" s="10">
        <v>184</v>
      </c>
      <c r="B186" s="10">
        <v>2028</v>
      </c>
      <c r="C186" s="6" t="s">
        <v>41</v>
      </c>
      <c r="D186" s="44">
        <f>VLOOKUP(C186,Variables!$G$3:$H$22,2,FALSE)*POWER(SUM(1,Variables!$B$4),'Cost Calculation'!B186-Variables!$F$3)</f>
        <v>79919.440805712744</v>
      </c>
      <c r="E186" s="21" t="str">
        <f t="shared" si="0"/>
        <v>Small</v>
      </c>
      <c r="F186" s="23">
        <f>VLOOKUP(C186,Variables!$K$3:$L$22,2,FALSE)*(I186/Variables!$B$20)*365</f>
        <v>115.69407508323195</v>
      </c>
      <c r="G186" s="24">
        <f t="shared" si="1"/>
        <v>9246.2057851860409</v>
      </c>
      <c r="H186" s="25">
        <f>Variables!$B$3*POWER(SUM(1,Variables!$B$2/100),'Cost Calculation'!B186-Variables!$C$3)</f>
        <v>9726.7990509281535</v>
      </c>
      <c r="I186" s="25">
        <f t="shared" si="2"/>
        <v>293.10923143545915</v>
      </c>
      <c r="K186" s="26">
        <f>Variables!$B$18</f>
        <v>12.536338246924021</v>
      </c>
      <c r="L186" s="27">
        <f t="shared" si="3"/>
        <v>115913.56322375791</v>
      </c>
      <c r="M186" s="26">
        <f>Variables!$B$17</f>
        <v>24.26234284290619</v>
      </c>
      <c r="N186" s="27">
        <f t="shared" si="4"/>
        <v>224334.61475624633</v>
      </c>
      <c r="U186" s="1"/>
      <c r="W186" s="1"/>
    </row>
    <row r="187" spans="1:23" ht="15.75" customHeight="1" x14ac:dyDescent="0.35">
      <c r="A187" s="10">
        <v>185</v>
      </c>
      <c r="B187" s="10">
        <v>2028</v>
      </c>
      <c r="C187" s="6" t="s">
        <v>45</v>
      </c>
      <c r="D187" s="44">
        <f>VLOOKUP(C187,Variables!$G$3:$H$22,2,FALSE)*POWER(SUM(1,Variables!$B$4),'Cost Calculation'!B187-Variables!$F$3)</f>
        <v>802015.36292956269</v>
      </c>
      <c r="E187" s="21" t="str">
        <f t="shared" si="0"/>
        <v>Medium</v>
      </c>
      <c r="F187" s="23">
        <f>VLOOKUP(C187,Variables!$K$3:$L$22,2,FALSE)*(I187/Variables!$B$20)*365</f>
        <v>277.66578019975668</v>
      </c>
      <c r="G187" s="24">
        <f t="shared" si="1"/>
        <v>222692.22148002803</v>
      </c>
      <c r="H187" s="25">
        <f>Variables!$B$3*POWER(SUM(1,Variables!$B$2/100),'Cost Calculation'!B187-Variables!$C$3)</f>
        <v>9726.7990509281535</v>
      </c>
      <c r="I187" s="25">
        <f t="shared" si="2"/>
        <v>293.10923143545915</v>
      </c>
      <c r="K187" s="26">
        <f>Variables!$B$18</f>
        <v>12.536338246924021</v>
      </c>
      <c r="L187" s="27">
        <f t="shared" si="3"/>
        <v>2791745.0134325507</v>
      </c>
      <c r="M187" s="26">
        <f>Variables!$B$17</f>
        <v>24.26234284290619</v>
      </c>
      <c r="N187" s="27">
        <f t="shared" si="4"/>
        <v>5403035.0259968378</v>
      </c>
      <c r="U187" s="1"/>
      <c r="W187" s="1"/>
    </row>
    <row r="188" spans="1:23" ht="15.75" customHeight="1" x14ac:dyDescent="0.35">
      <c r="A188" s="10">
        <v>186</v>
      </c>
      <c r="B188" s="10">
        <v>2028</v>
      </c>
      <c r="C188" s="6" t="s">
        <v>53</v>
      </c>
      <c r="D188" s="44">
        <f>VLOOKUP(C188,Variables!$G$3:$H$22,2,FALSE)*POWER(SUM(1,Variables!$B$4),'Cost Calculation'!B188-Variables!$F$3)</f>
        <v>149561.36766097427</v>
      </c>
      <c r="E188" s="21" t="str">
        <f t="shared" si="0"/>
        <v>Medium</v>
      </c>
      <c r="F188" s="23">
        <f>VLOOKUP(C188,Variables!$K$3:$L$22,2,FALSE)*(I188/Variables!$B$20)*365</f>
        <v>249.89920217978107</v>
      </c>
      <c r="G188" s="24">
        <f t="shared" si="1"/>
        <v>37375.266455394383</v>
      </c>
      <c r="H188" s="25">
        <f>Variables!$B$3*POWER(SUM(1,Variables!$B$2/100),'Cost Calculation'!B188-Variables!$C$3)</f>
        <v>9726.7990509281535</v>
      </c>
      <c r="I188" s="25">
        <f t="shared" si="2"/>
        <v>293.10923143545915</v>
      </c>
      <c r="K188" s="26">
        <f>Variables!$B$18</f>
        <v>12.536338246924021</v>
      </c>
      <c r="L188" s="27">
        <f t="shared" si="3"/>
        <v>468548.982353737</v>
      </c>
      <c r="M188" s="26">
        <f>Variables!$B$17</f>
        <v>24.26234284290619</v>
      </c>
      <c r="N188" s="27">
        <f t="shared" si="4"/>
        <v>906811.52858574968</v>
      </c>
      <c r="U188" s="1"/>
      <c r="W188" s="1"/>
    </row>
    <row r="189" spans="1:23" ht="15.75" customHeight="1" x14ac:dyDescent="0.35">
      <c r="A189" s="10">
        <v>187</v>
      </c>
      <c r="B189" s="10">
        <v>2028</v>
      </c>
      <c r="C189" s="6" t="s">
        <v>55</v>
      </c>
      <c r="D189" s="44">
        <f>VLOOKUP(C189,Variables!$G$3:$H$22,2,FALSE)*POWER(SUM(1,Variables!$B$4),'Cost Calculation'!B189-Variables!$F$3)</f>
        <v>62780.521999095356</v>
      </c>
      <c r="E189" s="21" t="str">
        <f t="shared" si="0"/>
        <v>Small</v>
      </c>
      <c r="F189" s="23">
        <f>VLOOKUP(C189,Variables!$K$3:$L$22,2,FALSE)*(I189/Variables!$B$20)*365</f>
        <v>249.89920217978107</v>
      </c>
      <c r="G189" s="24">
        <f t="shared" si="1"/>
        <v>15688.802360004123</v>
      </c>
      <c r="H189" s="25">
        <f>Variables!$B$3*POWER(SUM(1,Variables!$B$2/100),'Cost Calculation'!B189-Variables!$C$3)</f>
        <v>9726.7990509281535</v>
      </c>
      <c r="I189" s="25">
        <f t="shared" si="2"/>
        <v>293.10923143545915</v>
      </c>
      <c r="K189" s="26">
        <f>Variables!$B$18</f>
        <v>12.536338246924021</v>
      </c>
      <c r="L189" s="27">
        <f t="shared" si="3"/>
        <v>196680.13307415156</v>
      </c>
      <c r="M189" s="26">
        <f>Variables!$B$17</f>
        <v>24.26234284290619</v>
      </c>
      <c r="N189" s="27">
        <f t="shared" si="4"/>
        <v>380647.10165301576</v>
      </c>
      <c r="U189" s="1"/>
      <c r="W189" s="1"/>
    </row>
    <row r="190" spans="1:23" ht="15.75" customHeight="1" x14ac:dyDescent="0.35">
      <c r="A190" s="10">
        <v>188</v>
      </c>
      <c r="B190" s="10">
        <v>2028</v>
      </c>
      <c r="C190" s="6" t="s">
        <v>58</v>
      </c>
      <c r="D190" s="44">
        <f>VLOOKUP(C190,Variables!$G$3:$H$22,2,FALSE)*POWER(SUM(1,Variables!$B$4),'Cost Calculation'!B190-Variables!$F$3)</f>
        <v>65974.558622540935</v>
      </c>
      <c r="E190" s="21" t="str">
        <f t="shared" si="0"/>
        <v>Small</v>
      </c>
      <c r="F190" s="23">
        <f>VLOOKUP(C190,Variables!$K$3:$L$22,2,FALSE)*(I190/Variables!$B$20)*365</f>
        <v>212.87709815314679</v>
      </c>
      <c r="G190" s="24">
        <f t="shared" si="1"/>
        <v>14044.472591501184</v>
      </c>
      <c r="H190" s="25">
        <f>Variables!$B$3*POWER(SUM(1,Variables!$B$2/100),'Cost Calculation'!B190-Variables!$C$3)</f>
        <v>9726.7990509281535</v>
      </c>
      <c r="I190" s="25">
        <f t="shared" si="2"/>
        <v>293.10923143545915</v>
      </c>
      <c r="K190" s="26">
        <f>Variables!$B$18</f>
        <v>12.536338246924021</v>
      </c>
      <c r="L190" s="27">
        <f t="shared" si="3"/>
        <v>176066.25890671244</v>
      </c>
      <c r="M190" s="26">
        <f>Variables!$B$17</f>
        <v>24.26234284290619</v>
      </c>
      <c r="N190" s="27">
        <f t="shared" si="4"/>
        <v>340751.80906280089</v>
      </c>
      <c r="U190" s="1"/>
      <c r="W190" s="1"/>
    </row>
    <row r="191" spans="1:23" ht="15.75" customHeight="1" x14ac:dyDescent="0.35">
      <c r="A191" s="10">
        <v>189</v>
      </c>
      <c r="B191" s="10">
        <v>2028</v>
      </c>
      <c r="C191" s="6" t="s">
        <v>61</v>
      </c>
      <c r="D191" s="44">
        <f>VLOOKUP(C191,Variables!$G$3:$H$22,2,FALSE)*POWER(SUM(1,Variables!$B$4),'Cost Calculation'!B191-Variables!$F$3)</f>
        <v>190487.42055836931</v>
      </c>
      <c r="E191" s="21" t="str">
        <f t="shared" si="0"/>
        <v>Medium</v>
      </c>
      <c r="F191" s="23">
        <f>VLOOKUP(C191,Variables!$K$3:$L$22,2,FALSE)*(I191/Variables!$B$20)*365</f>
        <v>180.48275712984184</v>
      </c>
      <c r="G191" s="24">
        <f t="shared" si="1"/>
        <v>34379.694860926211</v>
      </c>
      <c r="H191" s="25">
        <f>Variables!$B$3*POWER(SUM(1,Variables!$B$2/100),'Cost Calculation'!B191-Variables!$C$3)</f>
        <v>9726.7990509281535</v>
      </c>
      <c r="I191" s="25">
        <f t="shared" si="2"/>
        <v>293.10923143545915</v>
      </c>
      <c r="K191" s="26">
        <f>Variables!$B$18</f>
        <v>12.536338246924021</v>
      </c>
      <c r="L191" s="27">
        <f t="shared" si="3"/>
        <v>430995.48360260646</v>
      </c>
      <c r="M191" s="26">
        <f>Variables!$B$17</f>
        <v>24.26234284290619</v>
      </c>
      <c r="N191" s="27">
        <f t="shared" si="4"/>
        <v>834131.9435502917</v>
      </c>
      <c r="U191" s="1"/>
      <c r="W191" s="1"/>
    </row>
    <row r="192" spans="1:23" ht="15.75" customHeight="1" x14ac:dyDescent="0.35">
      <c r="A192" s="10">
        <v>190</v>
      </c>
      <c r="B192" s="10">
        <v>2028</v>
      </c>
      <c r="C192" s="6" t="s">
        <v>63</v>
      </c>
      <c r="D192" s="44">
        <f>VLOOKUP(C192,Variables!$G$3:$H$22,2,FALSE)*POWER(SUM(1,Variables!$B$4),'Cost Calculation'!B192-Variables!$F$3)</f>
        <v>336208.837952142</v>
      </c>
      <c r="E192" s="21" t="str">
        <f t="shared" si="0"/>
        <v>Medium</v>
      </c>
      <c r="F192" s="23">
        <f>VLOOKUP(C192,Variables!$K$3:$L$22,2,FALSE)*(I192/Variables!$B$20)*365</f>
        <v>231.3881501664639</v>
      </c>
      <c r="G192" s="24">
        <f t="shared" si="1"/>
        <v>77794.741083362562</v>
      </c>
      <c r="H192" s="25">
        <f>Variables!$B$3*POWER(SUM(1,Variables!$B$2/100),'Cost Calculation'!B192-Variables!$C$3)</f>
        <v>9726.7990509281535</v>
      </c>
      <c r="I192" s="25">
        <f t="shared" si="2"/>
        <v>293.10923143545915</v>
      </c>
      <c r="K192" s="26">
        <f>Variables!$B$18</f>
        <v>12.536338246924021</v>
      </c>
      <c r="L192" s="27">
        <f t="shared" si="3"/>
        <v>975261.18805290957</v>
      </c>
      <c r="M192" s="26">
        <f>Variables!$B$17</f>
        <v>24.26234284290619</v>
      </c>
      <c r="N192" s="27">
        <f t="shared" si="4"/>
        <v>1887482.6795396619</v>
      </c>
      <c r="U192" s="1"/>
      <c r="W192" s="1"/>
    </row>
    <row r="193" spans="1:23" ht="15.75" customHeight="1" x14ac:dyDescent="0.35">
      <c r="A193" s="10">
        <v>191</v>
      </c>
      <c r="B193" s="10">
        <v>2028</v>
      </c>
      <c r="C193" s="6" t="s">
        <v>65</v>
      </c>
      <c r="D193" s="44">
        <f>VLOOKUP(C193,Variables!$G$3:$H$22,2,FALSE)*POWER(SUM(1,Variables!$B$4),'Cost Calculation'!B193-Variables!$F$3)</f>
        <v>223369.37406918447</v>
      </c>
      <c r="E193" s="21" t="str">
        <f t="shared" si="0"/>
        <v>Medium</v>
      </c>
      <c r="F193" s="23">
        <f>VLOOKUP(C193,Variables!$K$3:$L$22,2,FALSE)*(I193/Variables!$B$20)*365</f>
        <v>231.3881501664639</v>
      </c>
      <c r="G193" s="24">
        <f t="shared" si="1"/>
        <v>51685.026269709502</v>
      </c>
      <c r="H193" s="25">
        <f>Variables!$B$3*POWER(SUM(1,Variables!$B$2/100),'Cost Calculation'!B193-Variables!$C$3)</f>
        <v>9726.7990509281535</v>
      </c>
      <c r="I193" s="25">
        <f t="shared" si="2"/>
        <v>293.10923143545915</v>
      </c>
      <c r="K193" s="26">
        <f>Variables!$B$18</f>
        <v>12.536338246924021</v>
      </c>
      <c r="L193" s="27">
        <f t="shared" si="3"/>
        <v>647940.97161823197</v>
      </c>
      <c r="M193" s="26">
        <f>Variables!$B$17</f>
        <v>24.26234284290619</v>
      </c>
      <c r="N193" s="27">
        <f t="shared" si="4"/>
        <v>1253999.8272003047</v>
      </c>
      <c r="U193" s="1"/>
      <c r="W193" s="1"/>
    </row>
    <row r="194" spans="1:23" ht="15.75" customHeight="1" x14ac:dyDescent="0.35">
      <c r="A194" s="10">
        <v>192</v>
      </c>
      <c r="B194" s="10">
        <v>2028</v>
      </c>
      <c r="C194" s="6" t="s">
        <v>67</v>
      </c>
      <c r="D194" s="44">
        <f>VLOOKUP(C194,Variables!$G$3:$H$22,2,FALSE)*POWER(SUM(1,Variables!$B$4),'Cost Calculation'!B194-Variables!$F$3)</f>
        <v>227860.31392233263</v>
      </c>
      <c r="E194" s="21" t="str">
        <f t="shared" si="0"/>
        <v>Medium</v>
      </c>
      <c r="F194" s="23">
        <f>VLOOKUP(C194,Variables!$K$3:$L$22,2,FALSE)*(I194/Variables!$B$20)*365</f>
        <v>240.64367617312249</v>
      </c>
      <c r="G194" s="24">
        <f t="shared" si="1"/>
        <v>54833.14359623185</v>
      </c>
      <c r="H194" s="25">
        <f>Variables!$B$3*POWER(SUM(1,Variables!$B$2/100),'Cost Calculation'!B194-Variables!$C$3)</f>
        <v>9726.7990509281535</v>
      </c>
      <c r="I194" s="25">
        <f t="shared" si="2"/>
        <v>293.10923143545915</v>
      </c>
      <c r="K194" s="26">
        <f>Variables!$B$18</f>
        <v>12.536338246924021</v>
      </c>
      <c r="L194" s="27">
        <f t="shared" si="3"/>
        <v>687406.83526451827</v>
      </c>
      <c r="M194" s="26">
        <f>Variables!$B$17</f>
        <v>24.26234284290619</v>
      </c>
      <c r="N194" s="27">
        <f t="shared" si="4"/>
        <v>1330380.5290860832</v>
      </c>
      <c r="U194" s="1"/>
      <c r="W194" s="1"/>
    </row>
    <row r="195" spans="1:23" ht="15.75" customHeight="1" x14ac:dyDescent="0.35">
      <c r="A195" s="10">
        <v>193</v>
      </c>
      <c r="B195" s="10">
        <v>2028</v>
      </c>
      <c r="C195" s="6" t="s">
        <v>70</v>
      </c>
      <c r="D195" s="44">
        <f>VLOOKUP(C195,Variables!$G$3:$H$22,2,FALSE)*POWER(SUM(1,Variables!$B$4),'Cost Calculation'!B195-Variables!$F$3)</f>
        <v>78571.778154104002</v>
      </c>
      <c r="E195" s="21" t="str">
        <f t="shared" si="0"/>
        <v>Small</v>
      </c>
      <c r="F195" s="23">
        <f>VLOOKUP(C195,Variables!$K$3:$L$22,2,FALSE)*(I195/Variables!$B$20)*365</f>
        <v>217.50486115647604</v>
      </c>
      <c r="G195" s="24">
        <f t="shared" si="1"/>
        <v>17089.74369822583</v>
      </c>
      <c r="H195" s="25">
        <f>Variables!$B$3*POWER(SUM(1,Variables!$B$2/100),'Cost Calculation'!B195-Variables!$C$3)</f>
        <v>9726.7990509281535</v>
      </c>
      <c r="I195" s="25">
        <f t="shared" si="2"/>
        <v>293.10923143545915</v>
      </c>
      <c r="K195" s="26">
        <f>Variables!$B$18</f>
        <v>12.536338246924021</v>
      </c>
      <c r="L195" s="27">
        <f t="shared" si="3"/>
        <v>214242.80755419724</v>
      </c>
      <c r="M195" s="26">
        <f>Variables!$B$17</f>
        <v>24.26234284290619</v>
      </c>
      <c r="N195" s="27">
        <f t="shared" si="4"/>
        <v>414637.22070375062</v>
      </c>
      <c r="U195" s="1"/>
      <c r="W195" s="1"/>
    </row>
    <row r="196" spans="1:23" ht="15.75" customHeight="1" x14ac:dyDescent="0.35">
      <c r="A196" s="10">
        <v>194</v>
      </c>
      <c r="B196" s="10">
        <v>2028</v>
      </c>
      <c r="C196" s="6" t="s">
        <v>72</v>
      </c>
      <c r="D196" s="44">
        <f>VLOOKUP(C196,Variables!$G$3:$H$22,2,FALSE)*POWER(SUM(1,Variables!$B$4),'Cost Calculation'!B196-Variables!$F$3)</f>
        <v>1830379.6779942019</v>
      </c>
      <c r="E196" s="21" t="str">
        <f t="shared" si="0"/>
        <v>Large</v>
      </c>
      <c r="F196" s="23">
        <f>VLOOKUP(C196,Variables!$K$3:$L$22,2,FALSE)*(I196/Variables!$B$20)*365</f>
        <v>263.78249118976885</v>
      </c>
      <c r="G196" s="24">
        <f t="shared" si="1"/>
        <v>482822.11128443747</v>
      </c>
      <c r="H196" s="25">
        <f>Variables!$B$3*POWER(SUM(1,Variables!$B$2/100),'Cost Calculation'!B196-Variables!$C$3)</f>
        <v>9726.7990509281535</v>
      </c>
      <c r="I196" s="25">
        <f t="shared" si="2"/>
        <v>293.10923143545915</v>
      </c>
      <c r="K196" s="26">
        <f>Variables!$B$18</f>
        <v>12.536338246924021</v>
      </c>
      <c r="L196" s="27">
        <f t="shared" si="3"/>
        <v>6052821.3001556993</v>
      </c>
      <c r="M196" s="26">
        <f>Variables!$B$17</f>
        <v>24.26234284290619</v>
      </c>
      <c r="N196" s="27">
        <f t="shared" si="4"/>
        <v>11714395.596118826</v>
      </c>
      <c r="U196" s="1"/>
      <c r="W196" s="1"/>
    </row>
    <row r="197" spans="1:23" ht="15.75" customHeight="1" x14ac:dyDescent="0.35">
      <c r="A197" s="10">
        <v>195</v>
      </c>
      <c r="B197" s="10">
        <v>2028</v>
      </c>
      <c r="C197" s="6" t="s">
        <v>74</v>
      </c>
      <c r="D197" s="44">
        <f>VLOOKUP(C197,Variables!$G$3:$H$22,2,FALSE)*POWER(SUM(1,Variables!$B$4),'Cost Calculation'!B197-Variables!$F$3)</f>
        <v>94597.796635428676</v>
      </c>
      <c r="E197" s="21" t="str">
        <f t="shared" si="0"/>
        <v>Small</v>
      </c>
      <c r="F197" s="23">
        <f>VLOOKUP(C197,Variables!$K$3:$L$22,2,FALSE)*(I197/Variables!$B$20)*365</f>
        <v>198.99380914315896</v>
      </c>
      <c r="G197" s="24">
        <f t="shared" si="1"/>
        <v>18824.375889033858</v>
      </c>
      <c r="H197" s="25">
        <f>Variables!$B$3*POWER(SUM(1,Variables!$B$2/100),'Cost Calculation'!B197-Variables!$C$3)</f>
        <v>9726.7990509281535</v>
      </c>
      <c r="I197" s="25">
        <f t="shared" si="2"/>
        <v>293.10923143545915</v>
      </c>
      <c r="K197" s="26">
        <f>Variables!$B$18</f>
        <v>12.536338246924021</v>
      </c>
      <c r="L197" s="27">
        <f t="shared" si="3"/>
        <v>235988.74343216952</v>
      </c>
      <c r="M197" s="26">
        <f>Variables!$B$17</f>
        <v>24.26234284290619</v>
      </c>
      <c r="N197" s="27">
        <f t="shared" si="4"/>
        <v>456723.46162347647</v>
      </c>
      <c r="U197" s="1"/>
      <c r="W197" s="1"/>
    </row>
    <row r="198" spans="1:23" ht="15.75" customHeight="1" x14ac:dyDescent="0.35">
      <c r="A198" s="10">
        <v>196</v>
      </c>
      <c r="B198" s="10">
        <v>2028</v>
      </c>
      <c r="C198" s="6" t="s">
        <v>75</v>
      </c>
      <c r="D198" s="44">
        <f>VLOOKUP(C198,Variables!$G$3:$H$22,2,FALSE)*POWER(SUM(1,Variables!$B$4),'Cost Calculation'!B198-Variables!$F$3)</f>
        <v>98876.815902118571</v>
      </c>
      <c r="E198" s="21" t="str">
        <f t="shared" si="0"/>
        <v>Small</v>
      </c>
      <c r="F198" s="23">
        <f>VLOOKUP(C198,Variables!$K$3:$L$22,2,FALSE)*(I198/Variables!$B$20)*365</f>
        <v>222.13262415980535</v>
      </c>
      <c r="G198" s="24">
        <f t="shared" si="1"/>
        <v>21963.766584903569</v>
      </c>
      <c r="H198" s="25">
        <f>Variables!$B$3*POWER(SUM(1,Variables!$B$2/100),'Cost Calculation'!B198-Variables!$C$3)</f>
        <v>9726.7990509281535</v>
      </c>
      <c r="I198" s="25">
        <f t="shared" si="2"/>
        <v>293.10923143545915</v>
      </c>
      <c r="K198" s="26">
        <f>Variables!$B$18</f>
        <v>12.536338246924021</v>
      </c>
      <c r="L198" s="27">
        <f t="shared" si="3"/>
        <v>275345.20708483842</v>
      </c>
      <c r="M198" s="26">
        <f>Variables!$B$17</f>
        <v>24.26234284290619</v>
      </c>
      <c r="N198" s="27">
        <f t="shared" si="4"/>
        <v>532892.43500449718</v>
      </c>
      <c r="U198" s="1"/>
      <c r="W198" s="1"/>
    </row>
    <row r="199" spans="1:23" ht="15.75" customHeight="1" x14ac:dyDescent="0.35">
      <c r="A199" s="10">
        <v>197</v>
      </c>
      <c r="B199" s="10">
        <v>2028</v>
      </c>
      <c r="C199" s="6" t="s">
        <v>77</v>
      </c>
      <c r="D199" s="44">
        <f>VLOOKUP(C199,Variables!$G$3:$H$22,2,FALSE)*POWER(SUM(1,Variables!$B$4),'Cost Calculation'!B199-Variables!$F$3)</f>
        <v>136159.61129219845</v>
      </c>
      <c r="E199" s="21" t="str">
        <f t="shared" si="0"/>
        <v>Medium</v>
      </c>
      <c r="F199" s="23">
        <f>VLOOKUP(C199,Variables!$K$3:$L$22,2,FALSE)*(I199/Variables!$B$20)*365</f>
        <v>189.7382831365004</v>
      </c>
      <c r="G199" s="24">
        <f t="shared" si="1"/>
        <v>25834.690879114987</v>
      </c>
      <c r="H199" s="25">
        <f>Variables!$B$3*POWER(SUM(1,Variables!$B$2/100),'Cost Calculation'!B199-Variables!$C$3)</f>
        <v>9726.7990509281535</v>
      </c>
      <c r="I199" s="25">
        <f t="shared" si="2"/>
        <v>293.10923143545915</v>
      </c>
      <c r="K199" s="26">
        <f>Variables!$B$18</f>
        <v>12.536338246924021</v>
      </c>
      <c r="L199" s="27">
        <f t="shared" si="3"/>
        <v>323872.42336530838</v>
      </c>
      <c r="M199" s="26">
        <f>Variables!$B$17</f>
        <v>24.26234284290619</v>
      </c>
      <c r="N199" s="27">
        <f t="shared" si="4"/>
        <v>626810.12734958937</v>
      </c>
      <c r="U199" s="1"/>
      <c r="W199" s="1"/>
    </row>
    <row r="200" spans="1:23" ht="15.75" customHeight="1" x14ac:dyDescent="0.35">
      <c r="A200" s="10">
        <v>198</v>
      </c>
      <c r="B200" s="10">
        <v>2028</v>
      </c>
      <c r="C200" s="6" t="s">
        <v>82</v>
      </c>
      <c r="D200" s="44">
        <f>VLOOKUP(C200,Variables!$G$3:$H$22,2,FALSE)*POWER(SUM(1,Variables!$B$4),'Cost Calculation'!B200-Variables!$F$3)</f>
        <v>128964.46323699923</v>
      </c>
      <c r="E200" s="21" t="str">
        <f t="shared" si="0"/>
        <v>Medium</v>
      </c>
      <c r="F200" s="23">
        <f>VLOOKUP(C200,Variables!$K$3:$L$22,2,FALSE)*(I200/Variables!$B$20)*365</f>
        <v>203.62157214648823</v>
      </c>
      <c r="G200" s="24">
        <f t="shared" si="1"/>
        <v>26259.946755345769</v>
      </c>
      <c r="H200" s="25">
        <f>Variables!$B$3*POWER(SUM(1,Variables!$B$2/100),'Cost Calculation'!B200-Variables!$C$3)</f>
        <v>9726.7990509281535</v>
      </c>
      <c r="I200" s="25">
        <f t="shared" si="2"/>
        <v>293.10923143545915</v>
      </c>
      <c r="K200" s="26">
        <f>Variables!$B$18</f>
        <v>12.536338246924021</v>
      </c>
      <c r="L200" s="27">
        <f t="shared" si="3"/>
        <v>329203.57487122953</v>
      </c>
      <c r="M200" s="26">
        <f>Variables!$B$17</f>
        <v>24.26234284290619</v>
      </c>
      <c r="N200" s="27">
        <f t="shared" si="4"/>
        <v>637127.83121466101</v>
      </c>
      <c r="U200" s="1"/>
      <c r="W200" s="1"/>
    </row>
    <row r="201" spans="1:23" ht="15.75" customHeight="1" x14ac:dyDescent="0.35">
      <c r="A201" s="10">
        <v>199</v>
      </c>
      <c r="B201" s="10">
        <v>2028</v>
      </c>
      <c r="C201" s="6" t="s">
        <v>84</v>
      </c>
      <c r="D201" s="44">
        <f>VLOOKUP(C201,Variables!$G$3:$H$22,2,FALSE)*POWER(SUM(1,Variables!$B$4),'Cost Calculation'!B201-Variables!$F$3)</f>
        <v>99961.798545362893</v>
      </c>
      <c r="E201" s="21" t="str">
        <f t="shared" si="0"/>
        <v>Small</v>
      </c>
      <c r="F201" s="23">
        <f>VLOOKUP(C201,Variables!$K$3:$L$22,2,FALSE)*(I201/Variables!$B$20)*365</f>
        <v>203.62157214648823</v>
      </c>
      <c r="G201" s="24">
        <f t="shared" si="1"/>
        <v>20354.378574397331</v>
      </c>
      <c r="H201" s="25">
        <f>Variables!$B$3*POWER(SUM(1,Variables!$B$2/100),'Cost Calculation'!B201-Variables!$C$3)</f>
        <v>9726.7990509281535</v>
      </c>
      <c r="I201" s="25">
        <f t="shared" si="2"/>
        <v>293.10923143545915</v>
      </c>
      <c r="K201" s="26">
        <f>Variables!$B$18</f>
        <v>12.536338246924021</v>
      </c>
      <c r="L201" s="27">
        <f t="shared" si="3"/>
        <v>255169.3746145881</v>
      </c>
      <c r="M201" s="26">
        <f>Variables!$B$17</f>
        <v>24.26234284290619</v>
      </c>
      <c r="N201" s="27">
        <f t="shared" si="4"/>
        <v>493844.91132633219</v>
      </c>
      <c r="U201" s="1"/>
      <c r="W201" s="1"/>
    </row>
    <row r="202" spans="1:23" ht="15.75" customHeight="1" x14ac:dyDescent="0.35">
      <c r="A202" s="10">
        <v>200</v>
      </c>
      <c r="B202" s="10">
        <v>2028</v>
      </c>
      <c r="C202" s="6" t="s">
        <v>85</v>
      </c>
      <c r="D202" s="44">
        <f>VLOOKUP(C202,Variables!$G$3:$H$22,2,FALSE)*POWER(SUM(1,Variables!$B$4),'Cost Calculation'!B202-Variables!$F$3)</f>
        <v>55987.64236250252</v>
      </c>
      <c r="E202" s="21" t="str">
        <f t="shared" si="0"/>
        <v>Small</v>
      </c>
      <c r="F202" s="23">
        <f>VLOOKUP(C202,Variables!$K$3:$L$22,2,FALSE)*(I202/Variables!$B$20)*365</f>
        <v>198.99380914315896</v>
      </c>
      <c r="G202" s="24">
        <f t="shared" si="1"/>
        <v>11141.194218659266</v>
      </c>
      <c r="H202" s="25">
        <f>Variables!$B$3*POWER(SUM(1,Variables!$B$2/100),'Cost Calculation'!B202-Variables!$C$3)</f>
        <v>9726.7990509281535</v>
      </c>
      <c r="I202" s="25">
        <f t="shared" si="2"/>
        <v>293.10923143545915</v>
      </c>
      <c r="K202" s="26">
        <f>Variables!$B$18</f>
        <v>12.536338246924021</v>
      </c>
      <c r="L202" s="27">
        <f t="shared" si="3"/>
        <v>139669.77919978695</v>
      </c>
      <c r="M202" s="26">
        <f>Variables!$B$17</f>
        <v>24.26234284290619</v>
      </c>
      <c r="N202" s="27">
        <f t="shared" si="4"/>
        <v>270311.47381251544</v>
      </c>
      <c r="U202" s="1"/>
      <c r="W202" s="1"/>
    </row>
    <row r="203" spans="1:23" ht="15.75" customHeight="1" x14ac:dyDescent="0.35">
      <c r="A203" s="10">
        <v>201</v>
      </c>
      <c r="B203" s="10">
        <v>2029</v>
      </c>
      <c r="C203" s="6" t="s">
        <v>19</v>
      </c>
      <c r="D203" s="44">
        <f>VLOOKUP(C203,Variables!$G$3:$H$22,2,FALSE)*POWER(SUM(1,Variables!$B$4),'Cost Calculation'!B203-Variables!$F$3)</f>
        <v>307576.67897085421</v>
      </c>
      <c r="E203" s="21" t="str">
        <f t="shared" si="0"/>
        <v>Medium</v>
      </c>
      <c r="F203" s="23">
        <f>VLOOKUP(C203,Variables!$K$3:$L$22,2,FALSE)*(I203/Variables!$B$20)*365</f>
        <v>215.69787180878308</v>
      </c>
      <c r="G203" s="24">
        <f t="shared" si="1"/>
        <v>66343.635072026533</v>
      </c>
      <c r="H203" s="25">
        <f>Variables!$B$3*POWER(SUM(1,Variables!$B$2/100),'Cost Calculation'!B203-Variables!$C$3)</f>
        <v>10037.083940652765</v>
      </c>
      <c r="I203" s="25">
        <f t="shared" si="2"/>
        <v>296.99313818461133</v>
      </c>
      <c r="K203" s="26">
        <f>Variables!$B$18</f>
        <v>12.536338246924021</v>
      </c>
      <c r="L203" s="27">
        <f t="shared" si="3"/>
        <v>831706.24979341612</v>
      </c>
      <c r="M203" s="26">
        <f>Variables!$B$17</f>
        <v>24.26234284290619</v>
      </c>
      <c r="N203" s="27">
        <f t="shared" si="4"/>
        <v>1609652.0195621629</v>
      </c>
      <c r="U203" s="1"/>
      <c r="W203" s="1"/>
    </row>
    <row r="204" spans="1:23" ht="15.75" customHeight="1" x14ac:dyDescent="0.35">
      <c r="A204" s="10">
        <v>202</v>
      </c>
      <c r="B204" s="10">
        <v>2029</v>
      </c>
      <c r="C204" s="6" t="s">
        <v>30</v>
      </c>
      <c r="D204" s="44">
        <f>VLOOKUP(C204,Variables!$G$3:$H$22,2,FALSE)*POWER(SUM(1,Variables!$B$4),'Cost Calculation'!B204-Variables!$F$3)</f>
        <v>977407.78797828231</v>
      </c>
      <c r="E204" s="21" t="str">
        <f t="shared" si="0"/>
        <v>Medium</v>
      </c>
      <c r="F204" s="23">
        <f>VLOOKUP(C204,Variables!$K$3:$L$22,2,FALSE)*(I204/Variables!$B$20)*365</f>
        <v>271.9668818458569</v>
      </c>
      <c r="G204" s="24">
        <f t="shared" si="1"/>
        <v>265822.54838830989</v>
      </c>
      <c r="H204" s="25">
        <f>Variables!$B$3*POWER(SUM(1,Variables!$B$2/100),'Cost Calculation'!B204-Variables!$C$3)</f>
        <v>10037.083940652765</v>
      </c>
      <c r="I204" s="25">
        <f t="shared" si="2"/>
        <v>296.99313818461133</v>
      </c>
      <c r="K204" s="26">
        <f>Variables!$B$18</f>
        <v>12.536338246924021</v>
      </c>
      <c r="L204" s="27">
        <f t="shared" si="3"/>
        <v>3332441.3802551809</v>
      </c>
      <c r="M204" s="26">
        <f>Variables!$B$17</f>
        <v>24.26234284290619</v>
      </c>
      <c r="N204" s="27">
        <f t="shared" si="4"/>
        <v>6449477.8043721952</v>
      </c>
      <c r="U204" s="1"/>
      <c r="W204" s="1"/>
    </row>
    <row r="205" spans="1:23" ht="15.75" customHeight="1" x14ac:dyDescent="0.35">
      <c r="A205" s="10">
        <v>203</v>
      </c>
      <c r="B205" s="10">
        <v>2029</v>
      </c>
      <c r="C205" s="6" t="s">
        <v>36</v>
      </c>
      <c r="D205" s="44">
        <f>VLOOKUP(C205,Variables!$G$3:$H$22,2,FALSE)*POWER(SUM(1,Variables!$B$4),'Cost Calculation'!B205-Variables!$F$3)</f>
        <v>1090798.6578063343</v>
      </c>
      <c r="E205" s="21" t="str">
        <f t="shared" si="0"/>
        <v>Large</v>
      </c>
      <c r="F205" s="23">
        <f>VLOOKUP(C205,Variables!$K$3:$L$22,2,FALSE)*(I205/Variables!$B$20)*365</f>
        <v>178.18519845073385</v>
      </c>
      <c r="G205" s="24">
        <f t="shared" si="1"/>
        <v>194364.1753110158</v>
      </c>
      <c r="H205" s="25">
        <f>Variables!$B$3*POWER(SUM(1,Variables!$B$2/100),'Cost Calculation'!B205-Variables!$C$3)</f>
        <v>10037.083940652765</v>
      </c>
      <c r="I205" s="25">
        <f t="shared" si="2"/>
        <v>296.99313818461133</v>
      </c>
      <c r="K205" s="26">
        <f>Variables!$B$18</f>
        <v>12.536338246924021</v>
      </c>
      <c r="L205" s="27">
        <f t="shared" si="3"/>
        <v>2436615.0447833329</v>
      </c>
      <c r="M205" s="26">
        <f>Variables!$B$17</f>
        <v>24.26234284290619</v>
      </c>
      <c r="N205" s="27">
        <f t="shared" si="4"/>
        <v>4715730.2577745877</v>
      </c>
      <c r="U205" s="1"/>
      <c r="W205" s="1"/>
    </row>
    <row r="206" spans="1:23" ht="15.75" customHeight="1" x14ac:dyDescent="0.35">
      <c r="A206" s="10">
        <v>204</v>
      </c>
      <c r="B206" s="10">
        <v>2029</v>
      </c>
      <c r="C206" s="6" t="s">
        <v>41</v>
      </c>
      <c r="D206" s="44">
        <f>VLOOKUP(C206,Variables!$G$3:$H$22,2,FALSE)*POWER(SUM(1,Variables!$B$4),'Cost Calculation'!B206-Variables!$F$3)</f>
        <v>81118.232417798426</v>
      </c>
      <c r="E206" s="21" t="str">
        <f t="shared" si="0"/>
        <v>Small</v>
      </c>
      <c r="F206" s="23">
        <f>VLOOKUP(C206,Variables!$K$3:$L$22,2,FALSE)*(I206/Variables!$B$20)*365</f>
        <v>117.22710424390384</v>
      </c>
      <c r="G206" s="24">
        <f t="shared" si="1"/>
        <v>9509.2554877224757</v>
      </c>
      <c r="H206" s="25">
        <f>Variables!$B$3*POWER(SUM(1,Variables!$B$2/100),'Cost Calculation'!B206-Variables!$C$3)</f>
        <v>10037.083940652765</v>
      </c>
      <c r="I206" s="25">
        <f t="shared" si="2"/>
        <v>296.99313818461133</v>
      </c>
      <c r="K206" s="26">
        <f>Variables!$B$18</f>
        <v>12.536338246924021</v>
      </c>
      <c r="L206" s="27">
        <f t="shared" si="3"/>
        <v>119211.24327050742</v>
      </c>
      <c r="M206" s="26">
        <f>Variables!$B$17</f>
        <v>24.26234284290619</v>
      </c>
      <c r="N206" s="27">
        <f t="shared" si="4"/>
        <v>230716.81682390982</v>
      </c>
      <c r="U206" s="1"/>
      <c r="W206" s="1"/>
    </row>
    <row r="207" spans="1:23" ht="15.75" customHeight="1" x14ac:dyDescent="0.35">
      <c r="A207" s="10">
        <v>205</v>
      </c>
      <c r="B207" s="10">
        <v>2029</v>
      </c>
      <c r="C207" s="6" t="s">
        <v>45</v>
      </c>
      <c r="D207" s="44">
        <f>VLOOKUP(C207,Variables!$G$3:$H$22,2,FALSE)*POWER(SUM(1,Variables!$B$4),'Cost Calculation'!B207-Variables!$F$3)</f>
        <v>814045.59337350598</v>
      </c>
      <c r="E207" s="21" t="str">
        <f t="shared" si="0"/>
        <v>Medium</v>
      </c>
      <c r="F207" s="23">
        <f>VLOOKUP(C207,Variables!$K$3:$L$22,2,FALSE)*(I207/Variables!$B$20)*365</f>
        <v>281.34505018536925</v>
      </c>
      <c r="G207" s="24">
        <f t="shared" si="1"/>
        <v>229027.69832084773</v>
      </c>
      <c r="H207" s="25">
        <f>Variables!$B$3*POWER(SUM(1,Variables!$B$2/100),'Cost Calculation'!B207-Variables!$C$3)</f>
        <v>10037.083940652765</v>
      </c>
      <c r="I207" s="25">
        <f t="shared" si="2"/>
        <v>296.99313818461133</v>
      </c>
      <c r="K207" s="26">
        <f>Variables!$B$18</f>
        <v>12.536338246924021</v>
      </c>
      <c r="L207" s="27">
        <f t="shared" si="3"/>
        <v>2871168.69406462</v>
      </c>
      <c r="M207" s="26">
        <f>Variables!$B$17</f>
        <v>24.26234284290619</v>
      </c>
      <c r="N207" s="27">
        <f t="shared" si="4"/>
        <v>5556748.5371820983</v>
      </c>
      <c r="U207" s="1"/>
      <c r="W207" s="1"/>
    </row>
    <row r="208" spans="1:23" ht="15.75" customHeight="1" x14ac:dyDescent="0.35">
      <c r="A208" s="10">
        <v>206</v>
      </c>
      <c r="B208" s="10">
        <v>2029</v>
      </c>
      <c r="C208" s="6" t="s">
        <v>53</v>
      </c>
      <c r="D208" s="44">
        <f>VLOOKUP(C208,Variables!$G$3:$H$22,2,FALSE)*POWER(SUM(1,Variables!$B$4),'Cost Calculation'!B208-Variables!$F$3)</f>
        <v>151804.78817588885</v>
      </c>
      <c r="E208" s="21" t="str">
        <f t="shared" si="0"/>
        <v>Medium</v>
      </c>
      <c r="F208" s="23">
        <f>VLOOKUP(C208,Variables!$K$3:$L$22,2,FALSE)*(I208/Variables!$B$20)*365</f>
        <v>253.2105451668323</v>
      </c>
      <c r="G208" s="24">
        <f t="shared" si="1"/>
        <v>38438.573172952318</v>
      </c>
      <c r="H208" s="25">
        <f>Variables!$B$3*POWER(SUM(1,Variables!$B$2/100),'Cost Calculation'!B208-Variables!$C$3)</f>
        <v>10037.083940652765</v>
      </c>
      <c r="I208" s="25">
        <f t="shared" si="2"/>
        <v>296.99313818461133</v>
      </c>
      <c r="K208" s="26">
        <f>Variables!$B$18</f>
        <v>12.536338246924021</v>
      </c>
      <c r="L208" s="27">
        <f t="shared" si="3"/>
        <v>481878.95502526977</v>
      </c>
      <c r="M208" s="26">
        <f>Variables!$B$17</f>
        <v>24.26234284290619</v>
      </c>
      <c r="N208" s="27">
        <f t="shared" si="4"/>
        <v>932609.84071430552</v>
      </c>
      <c r="U208" s="1"/>
      <c r="W208" s="1"/>
    </row>
    <row r="209" spans="1:23" ht="15.75" customHeight="1" x14ac:dyDescent="0.35">
      <c r="A209" s="10">
        <v>207</v>
      </c>
      <c r="B209" s="10">
        <v>2029</v>
      </c>
      <c r="C209" s="6" t="s">
        <v>55</v>
      </c>
      <c r="D209" s="44">
        <f>VLOOKUP(C209,Variables!$G$3:$H$22,2,FALSE)*POWER(SUM(1,Variables!$B$4),'Cost Calculation'!B209-Variables!$F$3)</f>
        <v>63722.229829081778</v>
      </c>
      <c r="E209" s="21" t="str">
        <f t="shared" si="0"/>
        <v>Small</v>
      </c>
      <c r="F209" s="23">
        <f>VLOOKUP(C209,Variables!$K$3:$L$22,2,FALSE)*(I209/Variables!$B$20)*365</f>
        <v>253.2105451668323</v>
      </c>
      <c r="G209" s="24">
        <f t="shared" si="1"/>
        <v>16135.14055426798</v>
      </c>
      <c r="H209" s="25">
        <f>Variables!$B$3*POWER(SUM(1,Variables!$B$2/100),'Cost Calculation'!B209-Variables!$C$3)</f>
        <v>10037.083940652765</v>
      </c>
      <c r="I209" s="25">
        <f t="shared" si="2"/>
        <v>296.99313818461133</v>
      </c>
      <c r="K209" s="26">
        <f>Variables!$B$18</f>
        <v>12.536338246924021</v>
      </c>
      <c r="L209" s="27">
        <f t="shared" si="3"/>
        <v>202275.57964996455</v>
      </c>
      <c r="M209" s="26">
        <f>Variables!$B$17</f>
        <v>24.26234284290619</v>
      </c>
      <c r="N209" s="27">
        <f t="shared" si="4"/>
        <v>391476.31194612914</v>
      </c>
      <c r="U209" s="1"/>
      <c r="W209" s="1"/>
    </row>
    <row r="210" spans="1:23" ht="15.75" customHeight="1" x14ac:dyDescent="0.35">
      <c r="A210" s="10">
        <v>208</v>
      </c>
      <c r="B210" s="10">
        <v>2029</v>
      </c>
      <c r="C210" s="6" t="s">
        <v>58</v>
      </c>
      <c r="D210" s="44">
        <f>VLOOKUP(C210,Variables!$G$3:$H$22,2,FALSE)*POWER(SUM(1,Variables!$B$4),'Cost Calculation'!B210-Variables!$F$3)</f>
        <v>66964.177001879041</v>
      </c>
      <c r="E210" s="21" t="str">
        <f t="shared" si="0"/>
        <v>Small</v>
      </c>
      <c r="F210" s="23">
        <f>VLOOKUP(C210,Variables!$K$3:$L$22,2,FALSE)*(I210/Variables!$B$20)*365</f>
        <v>215.69787180878308</v>
      </c>
      <c r="G210" s="24">
        <f t="shared" si="1"/>
        <v>14444.030466731965</v>
      </c>
      <c r="H210" s="25">
        <f>Variables!$B$3*POWER(SUM(1,Variables!$B$2/100),'Cost Calculation'!B210-Variables!$C$3)</f>
        <v>10037.083940652765</v>
      </c>
      <c r="I210" s="25">
        <f t="shared" si="2"/>
        <v>296.99313818461133</v>
      </c>
      <c r="K210" s="26">
        <f>Variables!$B$18</f>
        <v>12.536338246924021</v>
      </c>
      <c r="L210" s="27">
        <f t="shared" si="3"/>
        <v>181075.25157982775</v>
      </c>
      <c r="M210" s="26">
        <f>Variables!$B$17</f>
        <v>24.26234284290619</v>
      </c>
      <c r="N210" s="27">
        <f t="shared" si="4"/>
        <v>350446.01921723323</v>
      </c>
      <c r="U210" s="1"/>
      <c r="W210" s="1"/>
    </row>
    <row r="211" spans="1:23" ht="15.75" customHeight="1" x14ac:dyDescent="0.35">
      <c r="A211" s="10">
        <v>209</v>
      </c>
      <c r="B211" s="10">
        <v>2029</v>
      </c>
      <c r="C211" s="6" t="s">
        <v>61</v>
      </c>
      <c r="D211" s="44">
        <f>VLOOKUP(C211,Variables!$G$3:$H$22,2,FALSE)*POWER(SUM(1,Variables!$B$4),'Cost Calculation'!B211-Variables!$F$3)</f>
        <v>193344.73186674481</v>
      </c>
      <c r="E211" s="21" t="str">
        <f t="shared" si="0"/>
        <v>Medium</v>
      </c>
      <c r="F211" s="23">
        <f>VLOOKUP(C211,Variables!$K$3:$L$22,2,FALSE)*(I211/Variables!$B$20)*365</f>
        <v>182.87428262048999</v>
      </c>
      <c r="G211" s="24">
        <f t="shared" si="1"/>
        <v>35357.779138581944</v>
      </c>
      <c r="H211" s="25">
        <f>Variables!$B$3*POWER(SUM(1,Variables!$B$2/100),'Cost Calculation'!B211-Variables!$C$3)</f>
        <v>10037.083940652765</v>
      </c>
      <c r="I211" s="25">
        <f t="shared" si="2"/>
        <v>296.99313818461133</v>
      </c>
      <c r="K211" s="26">
        <f>Variables!$B$18</f>
        <v>12.536338246924021</v>
      </c>
      <c r="L211" s="27">
        <f t="shared" si="3"/>
        <v>443257.07894129708</v>
      </c>
      <c r="M211" s="26">
        <f>Variables!$B$17</f>
        <v>24.26234284290619</v>
      </c>
      <c r="N211" s="27">
        <f t="shared" si="4"/>
        <v>857862.55962403142</v>
      </c>
      <c r="U211" s="1"/>
      <c r="W211" s="1"/>
    </row>
    <row r="212" spans="1:23" ht="15.75" customHeight="1" x14ac:dyDescent="0.35">
      <c r="A212" s="10">
        <v>210</v>
      </c>
      <c r="B212" s="10">
        <v>2029</v>
      </c>
      <c r="C212" s="6" t="s">
        <v>63</v>
      </c>
      <c r="D212" s="44">
        <f>VLOOKUP(C212,Variables!$G$3:$H$22,2,FALSE)*POWER(SUM(1,Variables!$B$4),'Cost Calculation'!B212-Variables!$F$3)</f>
        <v>341251.97052142408</v>
      </c>
      <c r="E212" s="21" t="str">
        <f t="shared" si="0"/>
        <v>Medium</v>
      </c>
      <c r="F212" s="23">
        <f>VLOOKUP(C212,Variables!$K$3:$L$22,2,FALSE)*(I212/Variables!$B$20)*365</f>
        <v>234.45420848780768</v>
      </c>
      <c r="G212" s="24">
        <f t="shared" si="1"/>
        <v>80007.960643505154</v>
      </c>
      <c r="H212" s="25">
        <f>Variables!$B$3*POWER(SUM(1,Variables!$B$2/100),'Cost Calculation'!B212-Variables!$C$3)</f>
        <v>10037.083940652765</v>
      </c>
      <c r="I212" s="25">
        <f t="shared" si="2"/>
        <v>296.99313818461133</v>
      </c>
      <c r="K212" s="26">
        <f>Variables!$B$18</f>
        <v>12.536338246924021</v>
      </c>
      <c r="L212" s="27">
        <f t="shared" si="3"/>
        <v>1003006.8570735655</v>
      </c>
      <c r="M212" s="26">
        <f>Variables!$B$17</f>
        <v>24.26234284290619</v>
      </c>
      <c r="N212" s="27">
        <f t="shared" si="4"/>
        <v>1941180.5712944674</v>
      </c>
      <c r="U212" s="1"/>
      <c r="W212" s="1"/>
    </row>
    <row r="213" spans="1:23" ht="15.75" customHeight="1" x14ac:dyDescent="0.35">
      <c r="A213" s="10">
        <v>211</v>
      </c>
      <c r="B213" s="10">
        <v>2029</v>
      </c>
      <c r="C213" s="6" t="s">
        <v>65</v>
      </c>
      <c r="D213" s="44">
        <f>VLOOKUP(C213,Variables!$G$3:$H$22,2,FALSE)*POWER(SUM(1,Variables!$B$4),'Cost Calculation'!B213-Variables!$F$3)</f>
        <v>226719.91468022219</v>
      </c>
      <c r="E213" s="21" t="str">
        <f t="shared" si="0"/>
        <v>Medium</v>
      </c>
      <c r="F213" s="23">
        <f>VLOOKUP(C213,Variables!$K$3:$L$22,2,FALSE)*(I213/Variables!$B$20)*365</f>
        <v>234.45420848780768</v>
      </c>
      <c r="G213" s="24">
        <f t="shared" si="1"/>
        <v>53155.43814477478</v>
      </c>
      <c r="H213" s="25">
        <f>Variables!$B$3*POWER(SUM(1,Variables!$B$2/100),'Cost Calculation'!B213-Variables!$C$3)</f>
        <v>10037.083940652765</v>
      </c>
      <c r="I213" s="25">
        <f t="shared" si="2"/>
        <v>296.99313818461133</v>
      </c>
      <c r="K213" s="26">
        <f>Variables!$B$18</f>
        <v>12.536338246924021</v>
      </c>
      <c r="L213" s="27">
        <f t="shared" si="3"/>
        <v>666374.55224634416</v>
      </c>
      <c r="M213" s="26">
        <f>Variables!$B$17</f>
        <v>24.26234284290619</v>
      </c>
      <c r="N213" s="27">
        <f t="shared" si="4"/>
        <v>1289675.4642334192</v>
      </c>
      <c r="U213" s="1"/>
      <c r="W213" s="1"/>
    </row>
    <row r="214" spans="1:23" ht="15.75" customHeight="1" x14ac:dyDescent="0.35">
      <c r="A214" s="10">
        <v>212</v>
      </c>
      <c r="B214" s="10">
        <v>2029</v>
      </c>
      <c r="C214" s="6" t="s">
        <v>67</v>
      </c>
      <c r="D214" s="44">
        <f>VLOOKUP(C214,Variables!$G$3:$H$22,2,FALSE)*POWER(SUM(1,Variables!$B$4),'Cost Calculation'!B214-Variables!$F$3)</f>
        <v>231278.21863116758</v>
      </c>
      <c r="E214" s="21" t="str">
        <f t="shared" si="0"/>
        <v>Medium</v>
      </c>
      <c r="F214" s="23">
        <f>VLOOKUP(C214,Variables!$K$3:$L$22,2,FALSE)*(I214/Variables!$B$20)*365</f>
        <v>243.83237682731999</v>
      </c>
      <c r="G214" s="24">
        <f t="shared" si="1"/>
        <v>56393.117757226151</v>
      </c>
      <c r="H214" s="25">
        <f>Variables!$B$3*POWER(SUM(1,Variables!$B$2/100),'Cost Calculation'!B214-Variables!$C$3)</f>
        <v>10037.083940652765</v>
      </c>
      <c r="I214" s="25">
        <f t="shared" si="2"/>
        <v>296.99313818461133</v>
      </c>
      <c r="K214" s="26">
        <f>Variables!$B$18</f>
        <v>12.536338246924021</v>
      </c>
      <c r="L214" s="27">
        <f t="shared" si="3"/>
        <v>706963.19900320435</v>
      </c>
      <c r="M214" s="26">
        <f>Variables!$B$17</f>
        <v>24.26234284290619</v>
      </c>
      <c r="N214" s="27">
        <f t="shared" si="4"/>
        <v>1368229.1570062018</v>
      </c>
      <c r="U214" s="1"/>
      <c r="W214" s="1"/>
    </row>
    <row r="215" spans="1:23" ht="15.75" customHeight="1" x14ac:dyDescent="0.35">
      <c r="A215" s="10">
        <v>213</v>
      </c>
      <c r="B215" s="10">
        <v>2029</v>
      </c>
      <c r="C215" s="6" t="s">
        <v>70</v>
      </c>
      <c r="D215" s="44">
        <f>VLOOKUP(C215,Variables!$G$3:$H$22,2,FALSE)*POWER(SUM(1,Variables!$B$4),'Cost Calculation'!B215-Variables!$F$3)</f>
        <v>79750.354826415554</v>
      </c>
      <c r="E215" s="21" t="str">
        <f t="shared" si="0"/>
        <v>Small</v>
      </c>
      <c r="F215" s="23">
        <f>VLOOKUP(C215,Variables!$K$3:$L$22,2,FALSE)*(I215/Variables!$B$20)*365</f>
        <v>220.38695597853919</v>
      </c>
      <c r="G215" s="24">
        <f t="shared" si="1"/>
        <v>17575.937938402123</v>
      </c>
      <c r="H215" s="25">
        <f>Variables!$B$3*POWER(SUM(1,Variables!$B$2/100),'Cost Calculation'!B215-Variables!$C$3)</f>
        <v>10037.083940652765</v>
      </c>
      <c r="I215" s="25">
        <f t="shared" si="2"/>
        <v>296.99313818461133</v>
      </c>
      <c r="K215" s="26">
        <f>Variables!$B$18</f>
        <v>12.536338246924021</v>
      </c>
      <c r="L215" s="27">
        <f t="shared" si="3"/>
        <v>220337.90300275348</v>
      </c>
      <c r="M215" s="26">
        <f>Variables!$B$17</f>
        <v>24.26234284290619</v>
      </c>
      <c r="N215" s="27">
        <f t="shared" si="4"/>
        <v>426433.43204715411</v>
      </c>
      <c r="U215" s="1"/>
      <c r="W215" s="1"/>
    </row>
    <row r="216" spans="1:23" ht="15.75" customHeight="1" x14ac:dyDescent="0.35">
      <c r="A216" s="10">
        <v>214</v>
      </c>
      <c r="B216" s="10">
        <v>2029</v>
      </c>
      <c r="C216" s="6" t="s">
        <v>72</v>
      </c>
      <c r="D216" s="44">
        <f>VLOOKUP(C216,Variables!$G$3:$H$22,2,FALSE)*POWER(SUM(1,Variables!$B$4),'Cost Calculation'!B216-Variables!$F$3)</f>
        <v>1857835.3731641145</v>
      </c>
      <c r="E216" s="21" t="str">
        <f t="shared" si="0"/>
        <v>Large</v>
      </c>
      <c r="F216" s="23">
        <f>VLOOKUP(C216,Variables!$K$3:$L$22,2,FALSE)*(I216/Variables!$B$20)*365</f>
        <v>267.27779767610076</v>
      </c>
      <c r="G216" s="24">
        <f t="shared" si="1"/>
        <v>496558.14698406134</v>
      </c>
      <c r="H216" s="25">
        <f>Variables!$B$3*POWER(SUM(1,Variables!$B$2/100),'Cost Calculation'!B216-Variables!$C$3)</f>
        <v>10037.083940652765</v>
      </c>
      <c r="I216" s="25">
        <f t="shared" si="2"/>
        <v>296.99313818461133</v>
      </c>
      <c r="K216" s="26">
        <f>Variables!$B$18</f>
        <v>12.536338246924021</v>
      </c>
      <c r="L216" s="27">
        <f t="shared" si="3"/>
        <v>6225020.8898580084</v>
      </c>
      <c r="M216" s="26">
        <f>Variables!$B$17</f>
        <v>24.26234284290619</v>
      </c>
      <c r="N216" s="27">
        <f t="shared" si="4"/>
        <v>12047664.0035655</v>
      </c>
      <c r="U216" s="1"/>
      <c r="W216" s="1"/>
    </row>
    <row r="217" spans="1:23" ht="15.75" customHeight="1" x14ac:dyDescent="0.35">
      <c r="A217" s="10">
        <v>215</v>
      </c>
      <c r="B217" s="10">
        <v>2029</v>
      </c>
      <c r="C217" s="6" t="s">
        <v>74</v>
      </c>
      <c r="D217" s="44">
        <f>VLOOKUP(C217,Variables!$G$3:$H$22,2,FALSE)*POWER(SUM(1,Variables!$B$4),'Cost Calculation'!B217-Variables!$F$3)</f>
        <v>96016.763584960092</v>
      </c>
      <c r="E217" s="21" t="str">
        <f t="shared" si="0"/>
        <v>Small</v>
      </c>
      <c r="F217" s="23">
        <f>VLOOKUP(C217,Variables!$K$3:$L$22,2,FALSE)*(I217/Variables!$B$20)*365</f>
        <v>201.63061929951462</v>
      </c>
      <c r="G217" s="24">
        <f t="shared" si="1"/>
        <v>19359.919504770587</v>
      </c>
      <c r="H217" s="25">
        <f>Variables!$B$3*POWER(SUM(1,Variables!$B$2/100),'Cost Calculation'!B217-Variables!$C$3)</f>
        <v>10037.083940652765</v>
      </c>
      <c r="I217" s="25">
        <f t="shared" si="2"/>
        <v>296.99313818461133</v>
      </c>
      <c r="K217" s="26">
        <f>Variables!$B$18</f>
        <v>12.536338246924021</v>
      </c>
      <c r="L217" s="27">
        <f t="shared" si="3"/>
        <v>242702.49934502586</v>
      </c>
      <c r="M217" s="26">
        <f>Variables!$B$17</f>
        <v>24.26234284290619</v>
      </c>
      <c r="N217" s="27">
        <f t="shared" si="4"/>
        <v>469717.00443581061</v>
      </c>
      <c r="U217" s="1"/>
      <c r="W217" s="1"/>
    </row>
    <row r="218" spans="1:23" ht="15.75" customHeight="1" x14ac:dyDescent="0.35">
      <c r="A218" s="10">
        <v>216</v>
      </c>
      <c r="B218" s="10">
        <v>2029</v>
      </c>
      <c r="C218" s="6" t="s">
        <v>75</v>
      </c>
      <c r="D218" s="44">
        <f>VLOOKUP(C218,Variables!$G$3:$H$22,2,FALSE)*POWER(SUM(1,Variables!$B$4),'Cost Calculation'!B218-Variables!$F$3)</f>
        <v>100359.96814065034</v>
      </c>
      <c r="E218" s="21" t="str">
        <f t="shared" si="0"/>
        <v>Medium</v>
      </c>
      <c r="F218" s="23">
        <f>VLOOKUP(C218,Variables!$K$3:$L$22,2,FALSE)*(I218/Variables!$B$20)*365</f>
        <v>225.07604014829536</v>
      </c>
      <c r="G218" s="24">
        <f t="shared" si="1"/>
        <v>22588.624218506659</v>
      </c>
      <c r="H218" s="25">
        <f>Variables!$B$3*POWER(SUM(1,Variables!$B$2/100),'Cost Calculation'!B218-Variables!$C$3)</f>
        <v>10037.083940652765</v>
      </c>
      <c r="I218" s="25">
        <f t="shared" si="2"/>
        <v>296.99313818461133</v>
      </c>
      <c r="K218" s="26">
        <f>Variables!$B$18</f>
        <v>12.536338246924021</v>
      </c>
      <c r="L218" s="27">
        <f t="shared" si="3"/>
        <v>283178.63373585924</v>
      </c>
      <c r="M218" s="26">
        <f>Variables!$B$17</f>
        <v>24.26234284290619</v>
      </c>
      <c r="N218" s="27">
        <f t="shared" si="4"/>
        <v>548052.9451389825</v>
      </c>
      <c r="U218" s="1"/>
      <c r="W218" s="1"/>
    </row>
    <row r="219" spans="1:23" ht="15.75" customHeight="1" x14ac:dyDescent="0.35">
      <c r="A219" s="10">
        <v>217</v>
      </c>
      <c r="B219" s="10">
        <v>2029</v>
      </c>
      <c r="C219" s="6" t="s">
        <v>77</v>
      </c>
      <c r="D219" s="44">
        <f>VLOOKUP(C219,Variables!$G$3:$H$22,2,FALSE)*POWER(SUM(1,Variables!$B$4),'Cost Calculation'!B219-Variables!$F$3)</f>
        <v>138202.0054615814</v>
      </c>
      <c r="E219" s="21" t="str">
        <f t="shared" si="0"/>
        <v>Medium</v>
      </c>
      <c r="F219" s="23">
        <f>VLOOKUP(C219,Variables!$K$3:$L$22,2,FALSE)*(I219/Variables!$B$20)*365</f>
        <v>192.25245096000228</v>
      </c>
      <c r="G219" s="24">
        <f t="shared" si="1"/>
        <v>26569.674277576643</v>
      </c>
      <c r="H219" s="25">
        <f>Variables!$B$3*POWER(SUM(1,Variables!$B$2/100),'Cost Calculation'!B219-Variables!$C$3)</f>
        <v>10037.083940652765</v>
      </c>
      <c r="I219" s="25">
        <f t="shared" si="2"/>
        <v>296.99313818461133</v>
      </c>
      <c r="K219" s="26">
        <f>Variables!$B$18</f>
        <v>12.536338246924021</v>
      </c>
      <c r="L219" s="27">
        <f t="shared" si="3"/>
        <v>333086.42385429743</v>
      </c>
      <c r="M219" s="26">
        <f>Variables!$B$17</f>
        <v>24.26234284290619</v>
      </c>
      <c r="N219" s="27">
        <f t="shared" si="4"/>
        <v>644642.54654691031</v>
      </c>
      <c r="U219" s="1"/>
      <c r="W219" s="1"/>
    </row>
    <row r="220" spans="1:23" ht="15.75" customHeight="1" x14ac:dyDescent="0.35">
      <c r="A220" s="10">
        <v>218</v>
      </c>
      <c r="B220" s="10">
        <v>2029</v>
      </c>
      <c r="C220" s="6" t="s">
        <v>82</v>
      </c>
      <c r="D220" s="44">
        <f>VLOOKUP(C220,Variables!$G$3:$H$22,2,FALSE)*POWER(SUM(1,Variables!$B$4),'Cost Calculation'!B220-Variables!$F$3)</f>
        <v>130898.9301855542</v>
      </c>
      <c r="E220" s="21" t="str">
        <f t="shared" si="0"/>
        <v>Medium</v>
      </c>
      <c r="F220" s="23">
        <f>VLOOKUP(C220,Variables!$K$3:$L$22,2,FALSE)*(I220/Variables!$B$20)*365</f>
        <v>206.31970346927076</v>
      </c>
      <c r="G220" s="24">
        <f t="shared" si="1"/>
        <v>27007.028460328318</v>
      </c>
      <c r="H220" s="25">
        <f>Variables!$B$3*POWER(SUM(1,Variables!$B$2/100),'Cost Calculation'!B220-Variables!$C$3)</f>
        <v>10037.083940652765</v>
      </c>
      <c r="I220" s="25">
        <f t="shared" si="2"/>
        <v>296.99313818461133</v>
      </c>
      <c r="K220" s="26">
        <f>Variables!$B$18</f>
        <v>12.536338246924021</v>
      </c>
      <c r="L220" s="27">
        <f t="shared" si="3"/>
        <v>338569.24382297945</v>
      </c>
      <c r="M220" s="26">
        <f>Variables!$B$17</f>
        <v>24.26234284290619</v>
      </c>
      <c r="N220" s="27">
        <f t="shared" si="4"/>
        <v>655253.78367261053</v>
      </c>
      <c r="U220" s="1"/>
      <c r="W220" s="1"/>
    </row>
    <row r="221" spans="1:23" ht="15.75" customHeight="1" x14ac:dyDescent="0.35">
      <c r="A221" s="10">
        <v>219</v>
      </c>
      <c r="B221" s="10">
        <v>2029</v>
      </c>
      <c r="C221" s="6" t="s">
        <v>84</v>
      </c>
      <c r="D221" s="44">
        <f>VLOOKUP(C221,Variables!$G$3:$H$22,2,FALSE)*POWER(SUM(1,Variables!$B$4),'Cost Calculation'!B221-Variables!$F$3)</f>
        <v>101461.22552354333</v>
      </c>
      <c r="E221" s="21" t="str">
        <f t="shared" si="0"/>
        <v>Medium</v>
      </c>
      <c r="F221" s="23">
        <f>VLOOKUP(C221,Variables!$K$3:$L$22,2,FALSE)*(I221/Variables!$B$20)*365</f>
        <v>206.31970346927076</v>
      </c>
      <c r="G221" s="24">
        <f t="shared" si="1"/>
        <v>20933.449963646268</v>
      </c>
      <c r="H221" s="25">
        <f>Variables!$B$3*POWER(SUM(1,Variables!$B$2/100),'Cost Calculation'!B221-Variables!$C$3)</f>
        <v>10037.083940652765</v>
      </c>
      <c r="I221" s="25">
        <f t="shared" si="2"/>
        <v>296.99313818461133</v>
      </c>
      <c r="K221" s="26">
        <f>Variables!$B$18</f>
        <v>12.536338246924021</v>
      </c>
      <c r="L221" s="27">
        <f t="shared" si="3"/>
        <v>262428.80941932899</v>
      </c>
      <c r="M221" s="26">
        <f>Variables!$B$17</f>
        <v>24.26234284290619</v>
      </c>
      <c r="N221" s="27">
        <f t="shared" si="4"/>
        <v>507894.53990280785</v>
      </c>
      <c r="U221" s="1"/>
      <c r="W221" s="1"/>
    </row>
    <row r="222" spans="1:23" ht="15.75" customHeight="1" x14ac:dyDescent="0.35">
      <c r="A222" s="10">
        <v>220</v>
      </c>
      <c r="B222" s="10">
        <v>2029</v>
      </c>
      <c r="C222" s="6" t="s">
        <v>85</v>
      </c>
      <c r="D222" s="44">
        <f>VLOOKUP(C222,Variables!$G$3:$H$22,2,FALSE)*POWER(SUM(1,Variables!$B$4),'Cost Calculation'!B222-Variables!$F$3)</f>
        <v>56827.456997940048</v>
      </c>
      <c r="E222" s="21" t="str">
        <f t="shared" si="0"/>
        <v>Small</v>
      </c>
      <c r="F222" s="23">
        <f>VLOOKUP(C222,Variables!$K$3:$L$22,2,FALSE)*(I222/Variables!$B$20)*365</f>
        <v>201.63061929951462</v>
      </c>
      <c r="G222" s="24">
        <f t="shared" si="1"/>
        <v>11458.155347711187</v>
      </c>
      <c r="H222" s="25">
        <f>Variables!$B$3*POWER(SUM(1,Variables!$B$2/100),'Cost Calculation'!B222-Variables!$C$3)</f>
        <v>10037.083940652765</v>
      </c>
      <c r="I222" s="25">
        <f t="shared" si="2"/>
        <v>296.99313818461133</v>
      </c>
      <c r="K222" s="26">
        <f>Variables!$B$18</f>
        <v>12.536338246924021</v>
      </c>
      <c r="L222" s="27">
        <f t="shared" si="3"/>
        <v>143643.31112470877</v>
      </c>
      <c r="M222" s="26">
        <f>Variables!$B$17</f>
        <v>24.26234284290619</v>
      </c>
      <c r="N222" s="27">
        <f t="shared" si="4"/>
        <v>278001.69339344779</v>
      </c>
      <c r="U222" s="1"/>
      <c r="W222" s="1"/>
    </row>
    <row r="223" spans="1:23" ht="15.75" customHeight="1" x14ac:dyDescent="0.35">
      <c r="A223" s="10">
        <v>221</v>
      </c>
      <c r="B223" s="10">
        <v>2030</v>
      </c>
      <c r="C223" s="6" t="s">
        <v>19</v>
      </c>
      <c r="D223" s="44">
        <f>VLOOKUP(C223,Variables!$G$3:$H$22,2,FALSE)*POWER(SUM(1,Variables!$B$4),'Cost Calculation'!B223-Variables!$F$3)</f>
        <v>312190.32915541704</v>
      </c>
      <c r="E223" s="21" t="str">
        <f t="shared" si="0"/>
        <v>Medium</v>
      </c>
      <c r="F223" s="23">
        <f>VLOOKUP(C223,Variables!$K$3:$L$22,2,FALSE)*(I223/Variables!$B$20)*365</f>
        <v>218.56079839462325</v>
      </c>
      <c r="G223" s="24">
        <f t="shared" si="1"/>
        <v>68232.567591288185</v>
      </c>
      <c r="H223" s="25">
        <f>Variables!$B$3*POWER(SUM(1,Variables!$B$2/100),'Cost Calculation'!B223-Variables!$C$3)</f>
        <v>10357.266918359588</v>
      </c>
      <c r="I223" s="25">
        <f t="shared" si="2"/>
        <v>300.93508505682985</v>
      </c>
      <c r="K223" s="26">
        <f>Variables!$B$18</f>
        <v>12.536338246924021</v>
      </c>
      <c r="L223" s="27">
        <f t="shared" si="3"/>
        <v>855386.54678049451</v>
      </c>
      <c r="M223" s="26">
        <f>Variables!$B$17</f>
        <v>24.26234284290619</v>
      </c>
      <c r="N223" s="27">
        <f t="shared" si="4"/>
        <v>1655481.9479516037</v>
      </c>
      <c r="U223" s="1"/>
      <c r="W223" s="1"/>
    </row>
    <row r="224" spans="1:23" ht="15.75" customHeight="1" x14ac:dyDescent="0.35">
      <c r="A224" s="10">
        <v>222</v>
      </c>
      <c r="B224" s="10">
        <v>2030</v>
      </c>
      <c r="C224" s="6" t="s">
        <v>30</v>
      </c>
      <c r="D224" s="44">
        <f>VLOOKUP(C224,Variables!$G$3:$H$22,2,FALSE)*POWER(SUM(1,Variables!$B$4),'Cost Calculation'!B224-Variables!$F$3)</f>
        <v>992068.90479795658</v>
      </c>
      <c r="E224" s="21" t="str">
        <f t="shared" si="0"/>
        <v>Medium</v>
      </c>
      <c r="F224" s="23">
        <f>VLOOKUP(C224,Variables!$K$3:$L$22,2,FALSE)*(I224/Variables!$B$20)*365</f>
        <v>275.57665884539449</v>
      </c>
      <c r="G224" s="24">
        <f t="shared" si="1"/>
        <v>273391.03412863065</v>
      </c>
      <c r="H224" s="25">
        <f>Variables!$B$3*POWER(SUM(1,Variables!$B$2/100),'Cost Calculation'!B224-Variables!$C$3)</f>
        <v>10357.266918359588</v>
      </c>
      <c r="I224" s="25">
        <f t="shared" si="2"/>
        <v>300.93508505682985</v>
      </c>
      <c r="K224" s="26">
        <f>Variables!$B$18</f>
        <v>12.536338246924021</v>
      </c>
      <c r="L224" s="27">
        <f t="shared" si="3"/>
        <v>3427322.477512863</v>
      </c>
      <c r="M224" s="26">
        <f>Variables!$B$17</f>
        <v>24.26234284290619</v>
      </c>
      <c r="N224" s="27">
        <f t="shared" si="4"/>
        <v>6633107.0002055038</v>
      </c>
      <c r="U224" s="1"/>
      <c r="W224" s="1"/>
    </row>
    <row r="225" spans="1:23" ht="15.75" customHeight="1" x14ac:dyDescent="0.35">
      <c r="A225" s="10">
        <v>223</v>
      </c>
      <c r="B225" s="10">
        <v>2030</v>
      </c>
      <c r="C225" s="6" t="s">
        <v>36</v>
      </c>
      <c r="D225" s="44">
        <f>VLOOKUP(C225,Variables!$G$3:$H$22,2,FALSE)*POWER(SUM(1,Variables!$B$4),'Cost Calculation'!B225-Variables!$F$3)</f>
        <v>1107160.6376734292</v>
      </c>
      <c r="E225" s="21" t="str">
        <f t="shared" si="0"/>
        <v>Large</v>
      </c>
      <c r="F225" s="23">
        <f>VLOOKUP(C225,Variables!$K$3:$L$22,2,FALSE)*(I225/Variables!$B$20)*365</f>
        <v>180.55022476077571</v>
      </c>
      <c r="G225" s="24">
        <f t="shared" si="1"/>
        <v>199898.10197822138</v>
      </c>
      <c r="H225" s="25">
        <f>Variables!$B$3*POWER(SUM(1,Variables!$B$2/100),'Cost Calculation'!B225-Variables!$C$3)</f>
        <v>10357.266918359588</v>
      </c>
      <c r="I225" s="25">
        <f t="shared" si="2"/>
        <v>300.93508505682985</v>
      </c>
      <c r="K225" s="26">
        <f>Variables!$B$18</f>
        <v>12.536338246924021</v>
      </c>
      <c r="L225" s="27">
        <f t="shared" si="3"/>
        <v>2505990.2213170952</v>
      </c>
      <c r="M225" s="26">
        <f>Variables!$B$17</f>
        <v>24.26234284290619</v>
      </c>
      <c r="N225" s="27">
        <f t="shared" si="4"/>
        <v>4849996.2838418316</v>
      </c>
      <c r="U225" s="1"/>
      <c r="W225" s="1"/>
    </row>
    <row r="226" spans="1:23" ht="15.75" customHeight="1" x14ac:dyDescent="0.35">
      <c r="A226" s="10">
        <v>224</v>
      </c>
      <c r="B226" s="10">
        <v>2030</v>
      </c>
      <c r="C226" s="6" t="s">
        <v>41</v>
      </c>
      <c r="D226" s="44">
        <f>VLOOKUP(C226,Variables!$G$3:$H$22,2,FALSE)*POWER(SUM(1,Variables!$B$4),'Cost Calculation'!B226-Variables!$F$3)</f>
        <v>82335.005904065401</v>
      </c>
      <c r="E226" s="21" t="str">
        <f t="shared" si="0"/>
        <v>Small</v>
      </c>
      <c r="F226" s="23">
        <f>VLOOKUP(C226,Variables!$K$3:$L$22,2,FALSE)*(I226/Variables!$B$20)*365</f>
        <v>118.78304260577349</v>
      </c>
      <c r="G226" s="24">
        <f t="shared" si="1"/>
        <v>9780.0025142492123</v>
      </c>
      <c r="H226" s="25">
        <f>Variables!$B$3*POWER(SUM(1,Variables!$B$2/100),'Cost Calculation'!B226-Variables!$C$3)</f>
        <v>10357.266918359588</v>
      </c>
      <c r="I226" s="25">
        <f t="shared" si="2"/>
        <v>300.93508505682985</v>
      </c>
      <c r="K226" s="26">
        <f>Variables!$B$18</f>
        <v>12.536338246924021</v>
      </c>
      <c r="L226" s="27">
        <f t="shared" si="3"/>
        <v>122605.41957439549</v>
      </c>
      <c r="M226" s="26">
        <f>Variables!$B$17</f>
        <v>24.26234284290619</v>
      </c>
      <c r="N226" s="27">
        <f t="shared" si="4"/>
        <v>237285.77400519891</v>
      </c>
      <c r="U226" s="1"/>
      <c r="W226" s="1"/>
    </row>
    <row r="227" spans="1:23" ht="15.75" customHeight="1" x14ac:dyDescent="0.35">
      <c r="A227" s="10">
        <v>225</v>
      </c>
      <c r="B227" s="10">
        <v>2030</v>
      </c>
      <c r="C227" s="6" t="s">
        <v>45</v>
      </c>
      <c r="D227" s="44">
        <f>VLOOKUP(C227,Variables!$G$3:$H$22,2,FALSE)*POWER(SUM(1,Variables!$B$4),'Cost Calculation'!B227-Variables!$F$3)</f>
        <v>826256.27727410849</v>
      </c>
      <c r="E227" s="21" t="str">
        <f t="shared" si="0"/>
        <v>Medium</v>
      </c>
      <c r="F227" s="23">
        <f>VLOOKUP(C227,Variables!$K$3:$L$22,2,FALSE)*(I227/Variables!$B$20)*365</f>
        <v>285.07930225385638</v>
      </c>
      <c r="G227" s="24">
        <f t="shared" si="1"/>
        <v>235548.56300817174</v>
      </c>
      <c r="H227" s="25">
        <f>Variables!$B$3*POWER(SUM(1,Variables!$B$2/100),'Cost Calculation'!B227-Variables!$C$3)</f>
        <v>10357.266918359588</v>
      </c>
      <c r="I227" s="25">
        <f t="shared" si="2"/>
        <v>300.93508505682985</v>
      </c>
      <c r="K227" s="26">
        <f>Variables!$B$18</f>
        <v>12.536338246924021</v>
      </c>
      <c r="L227" s="27">
        <f t="shared" si="3"/>
        <v>2952916.4594473359</v>
      </c>
      <c r="M227" s="26">
        <f>Variables!$B$17</f>
        <v>24.26234284290619</v>
      </c>
      <c r="N227" s="27">
        <f t="shared" si="4"/>
        <v>5714959.9918581536</v>
      </c>
      <c r="U227" s="1"/>
      <c r="W227" s="1"/>
    </row>
    <row r="228" spans="1:23" ht="15.75" customHeight="1" x14ac:dyDescent="0.35">
      <c r="A228" s="10">
        <v>226</v>
      </c>
      <c r="B228" s="10">
        <v>2030</v>
      </c>
      <c r="C228" s="6" t="s">
        <v>53</v>
      </c>
      <c r="D228" s="44">
        <f>VLOOKUP(C228,Variables!$G$3:$H$22,2,FALSE)*POWER(SUM(1,Variables!$B$4),'Cost Calculation'!B228-Variables!$F$3)</f>
        <v>154081.85999852719</v>
      </c>
      <c r="E228" s="21" t="str">
        <f t="shared" si="0"/>
        <v>Medium</v>
      </c>
      <c r="F228" s="23">
        <f>VLOOKUP(C228,Variables!$K$3:$L$22,2,FALSE)*(I228/Variables!$B$20)*365</f>
        <v>256.57137202847076</v>
      </c>
      <c r="G228" s="24">
        <f t="shared" si="1"/>
        <v>39532.994224520873</v>
      </c>
      <c r="H228" s="25">
        <f>Variables!$B$3*POWER(SUM(1,Variables!$B$2/100),'Cost Calculation'!B228-Variables!$C$3)</f>
        <v>10357.266918359588</v>
      </c>
      <c r="I228" s="25">
        <f t="shared" si="2"/>
        <v>300.93508505682985</v>
      </c>
      <c r="K228" s="26">
        <f>Variables!$B$18</f>
        <v>12.536338246924021</v>
      </c>
      <c r="L228" s="27">
        <f t="shared" si="3"/>
        <v>495598.98751228745</v>
      </c>
      <c r="M228" s="26">
        <f>Variables!$B$17</f>
        <v>24.26234284290619</v>
      </c>
      <c r="N228" s="27">
        <f t="shared" si="4"/>
        <v>959163.05948195572</v>
      </c>
      <c r="U228" s="1"/>
      <c r="W228" s="1"/>
    </row>
    <row r="229" spans="1:23" ht="15.75" customHeight="1" x14ac:dyDescent="0.35">
      <c r="A229" s="10">
        <v>227</v>
      </c>
      <c r="B229" s="10">
        <v>2030</v>
      </c>
      <c r="C229" s="6" t="s">
        <v>55</v>
      </c>
      <c r="D229" s="44">
        <f>VLOOKUP(C229,Variables!$G$3:$H$22,2,FALSE)*POWER(SUM(1,Variables!$B$4),'Cost Calculation'!B229-Variables!$F$3)</f>
        <v>64678.063276518005</v>
      </c>
      <c r="E229" s="21" t="str">
        <f t="shared" si="0"/>
        <v>Small</v>
      </c>
      <c r="F229" s="23">
        <f>VLOOKUP(C229,Variables!$K$3:$L$22,2,FALSE)*(I229/Variables!$B$20)*365</f>
        <v>256.57137202847076</v>
      </c>
      <c r="G229" s="24">
        <f t="shared" si="1"/>
        <v>16594.539435000475</v>
      </c>
      <c r="H229" s="25">
        <f>Variables!$B$3*POWER(SUM(1,Variables!$B$2/100),'Cost Calculation'!B229-Variables!$C$3)</f>
        <v>10357.266918359588</v>
      </c>
      <c r="I229" s="25">
        <f t="shared" si="2"/>
        <v>300.93508505682985</v>
      </c>
      <c r="K229" s="26">
        <f>Variables!$B$18</f>
        <v>12.536338246924021</v>
      </c>
      <c r="L229" s="27">
        <f t="shared" si="3"/>
        <v>208034.75940908541</v>
      </c>
      <c r="M229" s="26">
        <f>Variables!$B$17</f>
        <v>24.26234284290619</v>
      </c>
      <c r="N229" s="27">
        <f t="shared" si="4"/>
        <v>402622.4050921083</v>
      </c>
      <c r="U229" s="1"/>
      <c r="W229" s="1"/>
    </row>
    <row r="230" spans="1:23" ht="15.75" customHeight="1" x14ac:dyDescent="0.35">
      <c r="A230" s="10">
        <v>228</v>
      </c>
      <c r="B230" s="10">
        <v>2030</v>
      </c>
      <c r="C230" s="6" t="s">
        <v>58</v>
      </c>
      <c r="D230" s="44">
        <f>VLOOKUP(C230,Variables!$G$3:$H$22,2,FALSE)*POWER(SUM(1,Variables!$B$4),'Cost Calculation'!B230-Variables!$F$3)</f>
        <v>67968.639656907224</v>
      </c>
      <c r="E230" s="21" t="str">
        <f t="shared" si="0"/>
        <v>Small</v>
      </c>
      <c r="F230" s="23">
        <f>VLOOKUP(C230,Variables!$K$3:$L$22,2,FALSE)*(I230/Variables!$B$20)*365</f>
        <v>218.56079839462325</v>
      </c>
      <c r="G230" s="24">
        <f t="shared" si="1"/>
        <v>14855.280149210093</v>
      </c>
      <c r="H230" s="25">
        <f>Variables!$B$3*POWER(SUM(1,Variables!$B$2/100),'Cost Calculation'!B230-Variables!$C$3)</f>
        <v>10357.266918359588</v>
      </c>
      <c r="I230" s="25">
        <f t="shared" si="2"/>
        <v>300.93508505682985</v>
      </c>
      <c r="K230" s="26">
        <f>Variables!$B$18</f>
        <v>12.536338246924021</v>
      </c>
      <c r="L230" s="27">
        <f t="shared" si="3"/>
        <v>186230.81670331367</v>
      </c>
      <c r="M230" s="26">
        <f>Variables!$B$17</f>
        <v>24.26234284290619</v>
      </c>
      <c r="N230" s="27">
        <f t="shared" si="4"/>
        <v>360423.90000755392</v>
      </c>
      <c r="U230" s="1"/>
      <c r="W230" s="1"/>
    </row>
    <row r="231" spans="1:23" ht="15.75" customHeight="1" x14ac:dyDescent="0.35">
      <c r="A231" s="10">
        <v>229</v>
      </c>
      <c r="B231" s="10">
        <v>2030</v>
      </c>
      <c r="C231" s="6" t="s">
        <v>61</v>
      </c>
      <c r="D231" s="44">
        <f>VLOOKUP(C231,Variables!$G$3:$H$22,2,FALSE)*POWER(SUM(1,Variables!$B$4),'Cost Calculation'!B231-Variables!$F$3)</f>
        <v>196244.90284474596</v>
      </c>
      <c r="E231" s="21" t="str">
        <f t="shared" si="0"/>
        <v>Medium</v>
      </c>
      <c r="F231" s="23">
        <f>VLOOKUP(C231,Variables!$K$3:$L$22,2,FALSE)*(I231/Variables!$B$20)*365</f>
        <v>185.30154646500665</v>
      </c>
      <c r="G231" s="24">
        <f t="shared" si="1"/>
        <v>36364.483983006408</v>
      </c>
      <c r="H231" s="25">
        <f>Variables!$B$3*POWER(SUM(1,Variables!$B$2/100),'Cost Calculation'!B231-Variables!$C$3)</f>
        <v>10357.266918359588</v>
      </c>
      <c r="I231" s="25">
        <f t="shared" si="2"/>
        <v>300.93508505682985</v>
      </c>
      <c r="K231" s="26">
        <f>Variables!$B$18</f>
        <v>12.536338246924021</v>
      </c>
      <c r="L231" s="27">
        <f t="shared" si="3"/>
        <v>455877.4713858192</v>
      </c>
      <c r="M231" s="26">
        <f>Variables!$B$17</f>
        <v>24.26234284290619</v>
      </c>
      <c r="N231" s="27">
        <f t="shared" si="4"/>
        <v>882287.57770107232</v>
      </c>
      <c r="U231" s="1"/>
      <c r="W231" s="1"/>
    </row>
    <row r="232" spans="1:23" ht="15.75" customHeight="1" x14ac:dyDescent="0.35">
      <c r="A232" s="10">
        <v>230</v>
      </c>
      <c r="B232" s="10">
        <v>2030</v>
      </c>
      <c r="C232" s="6" t="s">
        <v>63</v>
      </c>
      <c r="D232" s="44">
        <f>VLOOKUP(C232,Variables!$G$3:$H$22,2,FALSE)*POWER(SUM(1,Variables!$B$4),'Cost Calculation'!B232-Variables!$F$3)</f>
        <v>346370.75007924542</v>
      </c>
      <c r="E232" s="21" t="str">
        <f t="shared" si="0"/>
        <v>Medium</v>
      </c>
      <c r="F232" s="23">
        <f>VLOOKUP(C232,Variables!$K$3:$L$22,2,FALSE)*(I232/Variables!$B$20)*365</f>
        <v>237.56608521154698</v>
      </c>
      <c r="G232" s="24">
        <f t="shared" si="1"/>
        <v>82285.94312811346</v>
      </c>
      <c r="H232" s="25">
        <f>Variables!$B$3*POWER(SUM(1,Variables!$B$2/100),'Cost Calculation'!B232-Variables!$C$3)</f>
        <v>10357.266918359588</v>
      </c>
      <c r="I232" s="25">
        <f t="shared" si="2"/>
        <v>300.93508505682985</v>
      </c>
      <c r="K232" s="26">
        <f>Variables!$B$18</f>
        <v>12.536338246924021</v>
      </c>
      <c r="L232" s="27">
        <f t="shared" si="3"/>
        <v>1031564.4160211836</v>
      </c>
      <c r="M232" s="26">
        <f>Variables!$B$17</f>
        <v>24.26234284290619</v>
      </c>
      <c r="N232" s="27">
        <f t="shared" si="4"/>
        <v>1996449.7633261695</v>
      </c>
      <c r="U232" s="1"/>
      <c r="W232" s="1"/>
    </row>
    <row r="233" spans="1:23" ht="15.75" customHeight="1" x14ac:dyDescent="0.35">
      <c r="A233" s="10">
        <v>231</v>
      </c>
      <c r="B233" s="10">
        <v>2030</v>
      </c>
      <c r="C233" s="6" t="s">
        <v>65</v>
      </c>
      <c r="D233" s="44">
        <f>VLOOKUP(C233,Variables!$G$3:$H$22,2,FALSE)*POWER(SUM(1,Variables!$B$4),'Cost Calculation'!B233-Variables!$F$3)</f>
        <v>230120.71340042553</v>
      </c>
      <c r="E233" s="21" t="str">
        <f t="shared" si="0"/>
        <v>Medium</v>
      </c>
      <c r="F233" s="23">
        <f>VLOOKUP(C233,Variables!$K$3:$L$22,2,FALSE)*(I233/Variables!$B$20)*365</f>
        <v>237.56608521154698</v>
      </c>
      <c r="G233" s="24">
        <f t="shared" si="1"/>
        <v>54668.877008627474</v>
      </c>
      <c r="H233" s="25">
        <f>Variables!$B$3*POWER(SUM(1,Variables!$B$2/100),'Cost Calculation'!B233-Variables!$C$3)</f>
        <v>10357.266918359588</v>
      </c>
      <c r="I233" s="25">
        <f t="shared" si="2"/>
        <v>300.93508505682985</v>
      </c>
      <c r="K233" s="26">
        <f>Variables!$B$18</f>
        <v>12.536338246924021</v>
      </c>
      <c r="L233" s="27">
        <f t="shared" si="3"/>
        <v>685347.53375964193</v>
      </c>
      <c r="M233" s="26">
        <f>Variables!$B$17</f>
        <v>24.26234284290619</v>
      </c>
      <c r="N233" s="27">
        <f t="shared" si="4"/>
        <v>1326395.0368199917</v>
      </c>
      <c r="U233" s="1"/>
      <c r="W233" s="1"/>
    </row>
    <row r="234" spans="1:23" ht="15.75" customHeight="1" x14ac:dyDescent="0.35">
      <c r="A234" s="10">
        <v>232</v>
      </c>
      <c r="B234" s="10">
        <v>2030</v>
      </c>
      <c r="C234" s="6" t="s">
        <v>67</v>
      </c>
      <c r="D234" s="44">
        <f>VLOOKUP(C234,Variables!$G$3:$H$22,2,FALSE)*POWER(SUM(1,Variables!$B$4),'Cost Calculation'!B234-Variables!$F$3)</f>
        <v>234747.39191063508</v>
      </c>
      <c r="E234" s="21" t="str">
        <f t="shared" si="0"/>
        <v>Medium</v>
      </c>
      <c r="F234" s="23">
        <f>VLOOKUP(C234,Variables!$K$3:$L$22,2,FALSE)*(I234/Variables!$B$20)*365</f>
        <v>247.0687286200089</v>
      </c>
      <c r="G234" s="24">
        <f t="shared" si="1"/>
        <v>57998.73966622357</v>
      </c>
      <c r="H234" s="25">
        <f>Variables!$B$3*POWER(SUM(1,Variables!$B$2/100),'Cost Calculation'!B234-Variables!$C$3)</f>
        <v>10357.266918359588</v>
      </c>
      <c r="I234" s="25">
        <f t="shared" si="2"/>
        <v>300.93508505682985</v>
      </c>
      <c r="K234" s="26">
        <f>Variables!$B$18</f>
        <v>12.536338246924021</v>
      </c>
      <c r="L234" s="27">
        <f t="shared" si="3"/>
        <v>727091.81835106784</v>
      </c>
      <c r="M234" s="26">
        <f>Variables!$B$17</f>
        <v>24.26234284290619</v>
      </c>
      <c r="N234" s="27">
        <f t="shared" si="4"/>
        <v>1407185.3062383789</v>
      </c>
      <c r="U234" s="1"/>
      <c r="W234" s="1"/>
    </row>
    <row r="235" spans="1:23" ht="15.75" customHeight="1" x14ac:dyDescent="0.35">
      <c r="A235" s="10">
        <v>233</v>
      </c>
      <c r="B235" s="10">
        <v>2030</v>
      </c>
      <c r="C235" s="6" t="s">
        <v>70</v>
      </c>
      <c r="D235" s="44">
        <f>VLOOKUP(C235,Variables!$G$3:$H$22,2,FALSE)*POWER(SUM(1,Variables!$B$4),'Cost Calculation'!B235-Variables!$F$3)</f>
        <v>80946.610148811786</v>
      </c>
      <c r="E235" s="21" t="str">
        <f t="shared" si="0"/>
        <v>Small</v>
      </c>
      <c r="F235" s="23">
        <f>VLOOKUP(C235,Variables!$K$3:$L$22,2,FALSE)*(I235/Variables!$B$20)*365</f>
        <v>223.31212009885414</v>
      </c>
      <c r="G235" s="24">
        <f t="shared" si="1"/>
        <v>18076.359127146585</v>
      </c>
      <c r="H235" s="25">
        <f>Variables!$B$3*POWER(SUM(1,Variables!$B$2/100),'Cost Calculation'!B235-Variables!$C$3)</f>
        <v>10357.266918359588</v>
      </c>
      <c r="I235" s="25">
        <f t="shared" si="2"/>
        <v>300.93508505682985</v>
      </c>
      <c r="K235" s="26">
        <f>Variables!$B$18</f>
        <v>12.536338246924021</v>
      </c>
      <c r="L235" s="27">
        <f t="shared" si="3"/>
        <v>226611.35229078186</v>
      </c>
      <c r="M235" s="26">
        <f>Variables!$B$17</f>
        <v>24.26234284290619</v>
      </c>
      <c r="N235" s="27">
        <f t="shared" si="4"/>
        <v>438574.82249432692</v>
      </c>
      <c r="U235" s="1"/>
      <c r="W235" s="1"/>
    </row>
    <row r="236" spans="1:23" ht="15.75" customHeight="1" x14ac:dyDescent="0.35">
      <c r="A236" s="10">
        <v>234</v>
      </c>
      <c r="B236" s="10">
        <v>2030</v>
      </c>
      <c r="C236" s="6" t="s">
        <v>72</v>
      </c>
      <c r="D236" s="44">
        <f>VLOOKUP(C236,Variables!$G$3:$H$22,2,FALSE)*POWER(SUM(1,Variables!$B$4),'Cost Calculation'!B236-Variables!$F$3)</f>
        <v>1885702.9037615762</v>
      </c>
      <c r="E236" s="21" t="str">
        <f t="shared" si="0"/>
        <v>Large</v>
      </c>
      <c r="F236" s="23">
        <f>VLOOKUP(C236,Variables!$K$3:$L$22,2,FALSE)*(I236/Variables!$B$20)*365</f>
        <v>270.82533714116357</v>
      </c>
      <c r="G236" s="24">
        <f t="shared" si="1"/>
        <v>510696.12465929997</v>
      </c>
      <c r="H236" s="25">
        <f>Variables!$B$3*POWER(SUM(1,Variables!$B$2/100),'Cost Calculation'!B236-Variables!$C$3)</f>
        <v>10357.266918359588</v>
      </c>
      <c r="I236" s="25">
        <f t="shared" si="2"/>
        <v>300.93508505682985</v>
      </c>
      <c r="K236" s="26">
        <f>Variables!$B$18</f>
        <v>12.536338246924021</v>
      </c>
      <c r="L236" s="27">
        <f t="shared" si="3"/>
        <v>6402259.3601222597</v>
      </c>
      <c r="M236" s="26">
        <f>Variables!$B$17</f>
        <v>24.26234284290619</v>
      </c>
      <c r="N236" s="27">
        <f t="shared" si="4"/>
        <v>12390684.465027494</v>
      </c>
      <c r="U236" s="1"/>
      <c r="W236" s="1"/>
    </row>
    <row r="237" spans="1:23" ht="15.75" customHeight="1" x14ac:dyDescent="0.35">
      <c r="A237" s="10">
        <v>235</v>
      </c>
      <c r="B237" s="10">
        <v>2030</v>
      </c>
      <c r="C237" s="6" t="s">
        <v>74</v>
      </c>
      <c r="D237" s="44">
        <f>VLOOKUP(C237,Variables!$G$3:$H$22,2,FALSE)*POWER(SUM(1,Variables!$B$4),'Cost Calculation'!B237-Variables!$F$3)</f>
        <v>97457.015038734477</v>
      </c>
      <c r="E237" s="21" t="str">
        <f t="shared" si="0"/>
        <v>Small</v>
      </c>
      <c r="F237" s="23">
        <f>VLOOKUP(C237,Variables!$K$3:$L$22,2,FALSE)*(I237/Variables!$B$20)*365</f>
        <v>204.30683328193041</v>
      </c>
      <c r="G237" s="24">
        <f t="shared" si="1"/>
        <v>19911.13412367331</v>
      </c>
      <c r="H237" s="25">
        <f>Variables!$B$3*POWER(SUM(1,Variables!$B$2/100),'Cost Calculation'!B237-Variables!$C$3)</f>
        <v>10357.266918359588</v>
      </c>
      <c r="I237" s="25">
        <f t="shared" si="2"/>
        <v>300.93508505682985</v>
      </c>
      <c r="K237" s="26">
        <f>Variables!$B$18</f>
        <v>12.536338246924021</v>
      </c>
      <c r="L237" s="27">
        <f t="shared" si="3"/>
        <v>249612.71225423971</v>
      </c>
      <c r="M237" s="26">
        <f>Variables!$B$17</f>
        <v>24.26234284290619</v>
      </c>
      <c r="N237" s="27">
        <f t="shared" si="4"/>
        <v>483090.76249965036</v>
      </c>
      <c r="U237" s="1"/>
      <c r="W237" s="1"/>
    </row>
    <row r="238" spans="1:23" ht="15.75" customHeight="1" x14ac:dyDescent="0.35">
      <c r="A238" s="10">
        <v>236</v>
      </c>
      <c r="B238" s="10">
        <v>2030</v>
      </c>
      <c r="C238" s="6" t="s">
        <v>75</v>
      </c>
      <c r="D238" s="44">
        <f>VLOOKUP(C238,Variables!$G$3:$H$22,2,FALSE)*POWER(SUM(1,Variables!$B$4),'Cost Calculation'!B238-Variables!$F$3)</f>
        <v>101865.36766276008</v>
      </c>
      <c r="E238" s="21" t="str">
        <f t="shared" si="0"/>
        <v>Medium</v>
      </c>
      <c r="F238" s="23">
        <f>VLOOKUP(C238,Variables!$K$3:$L$22,2,FALSE)*(I238/Variables!$B$20)*365</f>
        <v>228.06344180308508</v>
      </c>
      <c r="G238" s="24">
        <f t="shared" si="1"/>
        <v>23231.766349705747</v>
      </c>
      <c r="H238" s="25">
        <f>Variables!$B$3*POWER(SUM(1,Variables!$B$2/100),'Cost Calculation'!B238-Variables!$C$3)</f>
        <v>10357.266918359588</v>
      </c>
      <c r="I238" s="25">
        <f t="shared" si="2"/>
        <v>300.93508505682985</v>
      </c>
      <c r="K238" s="26">
        <f>Variables!$B$18</f>
        <v>12.536338246924021</v>
      </c>
      <c r="L238" s="27">
        <f t="shared" si="3"/>
        <v>291241.28103341861</v>
      </c>
      <c r="M238" s="26">
        <f>Variables!$B$17</f>
        <v>24.26234284290619</v>
      </c>
      <c r="N238" s="27">
        <f t="shared" si="4"/>
        <v>563657.08002285205</v>
      </c>
      <c r="U238" s="1"/>
      <c r="W238" s="1"/>
    </row>
    <row r="239" spans="1:23" ht="15.75" customHeight="1" x14ac:dyDescent="0.35">
      <c r="A239" s="10">
        <v>237</v>
      </c>
      <c r="B239" s="10">
        <v>2030</v>
      </c>
      <c r="C239" s="6" t="s">
        <v>77</v>
      </c>
      <c r="D239" s="44">
        <f>VLOOKUP(C239,Variables!$G$3:$H$22,2,FALSE)*POWER(SUM(1,Variables!$B$4),'Cost Calculation'!B239-Variables!$F$3)</f>
        <v>140275.0355435051</v>
      </c>
      <c r="E239" s="21" t="str">
        <f t="shared" si="0"/>
        <v>Medium</v>
      </c>
      <c r="F239" s="23">
        <f>VLOOKUP(C239,Variables!$K$3:$L$22,2,FALSE)*(I239/Variables!$B$20)*365</f>
        <v>194.80418987346852</v>
      </c>
      <c r="G239" s="24">
        <f t="shared" si="1"/>
        <v>27326.164658524514</v>
      </c>
      <c r="H239" s="25">
        <f>Variables!$B$3*POWER(SUM(1,Variables!$B$2/100),'Cost Calculation'!B239-Variables!$C$3)</f>
        <v>10357.266918359588</v>
      </c>
      <c r="I239" s="25">
        <f t="shared" si="2"/>
        <v>300.93508505682985</v>
      </c>
      <c r="K239" s="26">
        <f>Variables!$B$18</f>
        <v>12.536338246924021</v>
      </c>
      <c r="L239" s="27">
        <f t="shared" si="3"/>
        <v>342570.04315040435</v>
      </c>
      <c r="M239" s="26">
        <f>Variables!$B$17</f>
        <v>24.26234284290619</v>
      </c>
      <c r="N239" s="27">
        <f t="shared" si="4"/>
        <v>662996.77552682837</v>
      </c>
      <c r="U239" s="1"/>
      <c r="W239" s="1"/>
    </row>
    <row r="240" spans="1:23" ht="15.75" customHeight="1" x14ac:dyDescent="0.35">
      <c r="A240" s="10">
        <v>238</v>
      </c>
      <c r="B240" s="10">
        <v>2030</v>
      </c>
      <c r="C240" s="6" t="s">
        <v>82</v>
      </c>
      <c r="D240" s="44">
        <f>VLOOKUP(C240,Variables!$G$3:$H$22,2,FALSE)*POWER(SUM(1,Variables!$B$4),'Cost Calculation'!B240-Variables!$F$3)</f>
        <v>132862.41413833751</v>
      </c>
      <c r="E240" s="21" t="str">
        <f t="shared" si="0"/>
        <v>Medium</v>
      </c>
      <c r="F240" s="23">
        <f>VLOOKUP(C240,Variables!$K$3:$L$22,2,FALSE)*(I240/Variables!$B$20)*365</f>
        <v>209.05815498616136</v>
      </c>
      <c r="G240" s="24">
        <f t="shared" si="1"/>
        <v>27775.971166768119</v>
      </c>
      <c r="H240" s="25">
        <f>Variables!$B$3*POWER(SUM(1,Variables!$B$2/100),'Cost Calculation'!B240-Variables!$C$3)</f>
        <v>10357.266918359588</v>
      </c>
      <c r="I240" s="25">
        <f t="shared" si="2"/>
        <v>300.93508505682985</v>
      </c>
      <c r="K240" s="26">
        <f>Variables!$B$18</f>
        <v>12.536338246924021</v>
      </c>
      <c r="L240" s="27">
        <f t="shared" si="3"/>
        <v>348208.96968341398</v>
      </c>
      <c r="M240" s="26">
        <f>Variables!$B$17</f>
        <v>24.26234284290619</v>
      </c>
      <c r="N240" s="27">
        <f t="shared" si="4"/>
        <v>673910.13524280512</v>
      </c>
      <c r="U240" s="1"/>
      <c r="W240" s="1"/>
    </row>
    <row r="241" spans="1:23" ht="15.75" customHeight="1" x14ac:dyDescent="0.35">
      <c r="A241" s="10">
        <v>239</v>
      </c>
      <c r="B241" s="10">
        <v>2030</v>
      </c>
      <c r="C241" s="6" t="s">
        <v>84</v>
      </c>
      <c r="D241" s="44">
        <f>VLOOKUP(C241,Variables!$G$3:$H$22,2,FALSE)*POWER(SUM(1,Variables!$B$4),'Cost Calculation'!B241-Variables!$F$3)</f>
        <v>102983.14390639646</v>
      </c>
      <c r="E241" s="21" t="str">
        <f t="shared" si="0"/>
        <v>Medium</v>
      </c>
      <c r="F241" s="23">
        <f>VLOOKUP(C241,Variables!$K$3:$L$22,2,FALSE)*(I241/Variables!$B$20)*365</f>
        <v>209.05815498616136</v>
      </c>
      <c r="G241" s="24">
        <f t="shared" si="1"/>
        <v>21529.466059745591</v>
      </c>
      <c r="H241" s="25">
        <f>Variables!$B$3*POWER(SUM(1,Variables!$B$2/100),'Cost Calculation'!B241-Variables!$C$3)</f>
        <v>10357.266918359588</v>
      </c>
      <c r="I241" s="25">
        <f t="shared" si="2"/>
        <v>300.93508505682985</v>
      </c>
      <c r="K241" s="26">
        <f>Variables!$B$18</f>
        <v>12.536338246924021</v>
      </c>
      <c r="L241" s="27">
        <f t="shared" si="3"/>
        <v>269900.66880064126</v>
      </c>
      <c r="M241" s="26">
        <f>Variables!$B$17</f>
        <v>24.26234284290619</v>
      </c>
      <c r="N241" s="27">
        <f t="shared" si="4"/>
        <v>522355.28676626016</v>
      </c>
      <c r="U241" s="1"/>
      <c r="W241" s="1"/>
    </row>
    <row r="242" spans="1:23" ht="15.75" customHeight="1" x14ac:dyDescent="0.35">
      <c r="A242" s="10">
        <v>240</v>
      </c>
      <c r="B242" s="10">
        <v>2030</v>
      </c>
      <c r="C242" s="6" t="s">
        <v>85</v>
      </c>
      <c r="D242" s="44">
        <f>VLOOKUP(C242,Variables!$G$3:$H$22,2,FALSE)*POWER(SUM(1,Variables!$B$4),'Cost Calculation'!B242-Variables!$F$3)</f>
        <v>57679.868852909145</v>
      </c>
      <c r="E242" s="21" t="str">
        <f t="shared" si="0"/>
        <v>Small</v>
      </c>
      <c r="F242" s="23">
        <f>VLOOKUP(C242,Variables!$K$3:$L$22,2,FALSE)*(I242/Variables!$B$20)*365</f>
        <v>204.30683328193041</v>
      </c>
      <c r="G242" s="24">
        <f t="shared" si="1"/>
        <v>11784.39134945492</v>
      </c>
      <c r="H242" s="25">
        <f>Variables!$B$3*POWER(SUM(1,Variables!$B$2/100),'Cost Calculation'!B242-Variables!$C$3)</f>
        <v>10357.266918359588</v>
      </c>
      <c r="I242" s="25">
        <f t="shared" si="2"/>
        <v>300.93508505682985</v>
      </c>
      <c r="K242" s="26">
        <f>Variables!$B$18</f>
        <v>12.536338246924021</v>
      </c>
      <c r="L242" s="27">
        <f t="shared" si="3"/>
        <v>147733.11599089229</v>
      </c>
      <c r="M242" s="26">
        <f>Variables!$B$17</f>
        <v>24.26234284290619</v>
      </c>
      <c r="N242" s="27">
        <f t="shared" si="4"/>
        <v>285916.94311545318</v>
      </c>
      <c r="U242" s="1"/>
      <c r="W242" s="1"/>
    </row>
    <row r="243" spans="1:23" ht="15.75" customHeight="1" x14ac:dyDescent="0.35">
      <c r="U243" s="1"/>
      <c r="W243" s="1"/>
    </row>
    <row r="244" spans="1:23" ht="15.75" customHeight="1" x14ac:dyDescent="0.35">
      <c r="U244" s="1"/>
      <c r="W244" s="1"/>
    </row>
    <row r="245" spans="1:23" ht="15.75" customHeight="1" x14ac:dyDescent="0.35">
      <c r="U245" s="1"/>
      <c r="W245" s="1"/>
    </row>
    <row r="246" spans="1:23" ht="15.75" customHeight="1" x14ac:dyDescent="0.35">
      <c r="U246" s="1"/>
      <c r="W246" s="1"/>
    </row>
    <row r="247" spans="1:23" ht="15.75" customHeight="1" x14ac:dyDescent="0.35">
      <c r="U247" s="1"/>
      <c r="W247" s="1"/>
    </row>
    <row r="248" spans="1:23" ht="15.75" customHeight="1" x14ac:dyDescent="0.35">
      <c r="U248" s="1"/>
      <c r="W248" s="1"/>
    </row>
    <row r="249" spans="1:23" ht="15.75" customHeight="1" x14ac:dyDescent="0.35">
      <c r="U249" s="1"/>
      <c r="W249" s="1"/>
    </row>
    <row r="250" spans="1:23" ht="15.75" customHeight="1" x14ac:dyDescent="0.35">
      <c r="U250" s="1"/>
      <c r="W250" s="1"/>
    </row>
    <row r="251" spans="1:23" ht="15.75" customHeight="1" x14ac:dyDescent="0.35">
      <c r="U251" s="1"/>
      <c r="W251" s="1"/>
    </row>
    <row r="252" spans="1:23" ht="15.75" customHeight="1" x14ac:dyDescent="0.35">
      <c r="U252" s="1"/>
      <c r="W252" s="1"/>
    </row>
    <row r="253" spans="1:23" ht="15.75" customHeight="1" x14ac:dyDescent="0.35">
      <c r="U253" s="1"/>
      <c r="W253" s="1"/>
    </row>
    <row r="254" spans="1:23" ht="15.75" customHeight="1" x14ac:dyDescent="0.35">
      <c r="U254" s="1"/>
      <c r="W254" s="1"/>
    </row>
    <row r="255" spans="1:23" ht="15.75" customHeight="1" x14ac:dyDescent="0.35">
      <c r="U255" s="1"/>
      <c r="W255" s="1"/>
    </row>
    <row r="256" spans="1:23" ht="15.75" customHeight="1" x14ac:dyDescent="0.35">
      <c r="U256" s="1"/>
      <c r="W256" s="1"/>
    </row>
    <row r="257" spans="21:23" ht="15.75" customHeight="1" x14ac:dyDescent="0.35">
      <c r="U257" s="1"/>
      <c r="W257" s="1"/>
    </row>
    <row r="258" spans="21:23" ht="15.75" customHeight="1" x14ac:dyDescent="0.35">
      <c r="U258" s="1"/>
      <c r="W258" s="1"/>
    </row>
    <row r="259" spans="21:23" ht="15.75" customHeight="1" x14ac:dyDescent="0.35">
      <c r="U259" s="1"/>
      <c r="W259" s="1"/>
    </row>
    <row r="260" spans="21:23" ht="15.75" customHeight="1" x14ac:dyDescent="0.35">
      <c r="U260" s="1"/>
      <c r="W260" s="1"/>
    </row>
    <row r="261" spans="21:23" ht="15.75" customHeight="1" x14ac:dyDescent="0.35">
      <c r="U261" s="1"/>
      <c r="W261" s="1"/>
    </row>
    <row r="262" spans="21:23" ht="15.75" customHeight="1" x14ac:dyDescent="0.35">
      <c r="U262" s="1"/>
      <c r="W262" s="1"/>
    </row>
    <row r="263" spans="21:23" ht="15.75" customHeight="1" x14ac:dyDescent="0.35">
      <c r="U263" s="1"/>
      <c r="W263" s="1"/>
    </row>
    <row r="264" spans="21:23" ht="15.75" customHeight="1" x14ac:dyDescent="0.35">
      <c r="U264" s="1"/>
      <c r="W264" s="1"/>
    </row>
    <row r="265" spans="21:23" ht="15.75" customHeight="1" x14ac:dyDescent="0.35">
      <c r="U265" s="1"/>
      <c r="W265" s="1"/>
    </row>
    <row r="266" spans="21:23" ht="15.75" customHeight="1" x14ac:dyDescent="0.35">
      <c r="U266" s="1"/>
      <c r="W266" s="1"/>
    </row>
    <row r="267" spans="21:23" ht="15.75" customHeight="1" x14ac:dyDescent="0.35">
      <c r="U267" s="1"/>
      <c r="W267" s="1"/>
    </row>
    <row r="268" spans="21:23" ht="15.75" customHeight="1" x14ac:dyDescent="0.35">
      <c r="U268" s="1"/>
      <c r="W268" s="1"/>
    </row>
    <row r="269" spans="21:23" ht="15.75" customHeight="1" x14ac:dyDescent="0.35">
      <c r="U269" s="1"/>
      <c r="W269" s="1"/>
    </row>
    <row r="270" spans="21:23" ht="15.75" customHeight="1" x14ac:dyDescent="0.35">
      <c r="U270" s="1"/>
      <c r="W270" s="1"/>
    </row>
    <row r="271" spans="21:23" ht="15.75" customHeight="1" x14ac:dyDescent="0.35">
      <c r="U271" s="1"/>
      <c r="W271" s="1"/>
    </row>
    <row r="272" spans="21:23" ht="15.75" customHeight="1" x14ac:dyDescent="0.35">
      <c r="U272" s="1"/>
      <c r="W272" s="1"/>
    </row>
    <row r="273" spans="21:23" ht="15.75" customHeight="1" x14ac:dyDescent="0.35">
      <c r="U273" s="1"/>
      <c r="W273" s="1"/>
    </row>
    <row r="274" spans="21:23" ht="15.75" customHeight="1" x14ac:dyDescent="0.35">
      <c r="U274" s="1"/>
      <c r="W274" s="1"/>
    </row>
    <row r="275" spans="21:23" ht="15.75" customHeight="1" x14ac:dyDescent="0.35">
      <c r="U275" s="1"/>
      <c r="W275" s="1"/>
    </row>
    <row r="276" spans="21:23" ht="15.75" customHeight="1" x14ac:dyDescent="0.35">
      <c r="U276" s="1"/>
      <c r="W276" s="1"/>
    </row>
    <row r="277" spans="21:23" ht="15.75" customHeight="1" x14ac:dyDescent="0.35">
      <c r="U277" s="1"/>
      <c r="W277" s="1"/>
    </row>
    <row r="278" spans="21:23" ht="15.75" customHeight="1" x14ac:dyDescent="0.35">
      <c r="U278" s="1"/>
      <c r="W278" s="1"/>
    </row>
    <row r="279" spans="21:23" ht="15.75" customHeight="1" x14ac:dyDescent="0.35">
      <c r="U279" s="1"/>
      <c r="W279" s="1"/>
    </row>
    <row r="280" spans="21:23" ht="15.75" customHeight="1" x14ac:dyDescent="0.35">
      <c r="U280" s="1"/>
      <c r="W280" s="1"/>
    </row>
    <row r="281" spans="21:23" ht="15.75" customHeight="1" x14ac:dyDescent="0.35">
      <c r="U281" s="1"/>
      <c r="W281" s="1"/>
    </row>
    <row r="282" spans="21:23" ht="15.75" customHeight="1" x14ac:dyDescent="0.35">
      <c r="U282" s="1"/>
      <c r="W282" s="1"/>
    </row>
    <row r="283" spans="21:23" ht="15.75" customHeight="1" x14ac:dyDescent="0.35">
      <c r="U283" s="1"/>
      <c r="W283" s="1"/>
    </row>
    <row r="284" spans="21:23" ht="15.75" customHeight="1" x14ac:dyDescent="0.35">
      <c r="U284" s="1"/>
      <c r="W284" s="1"/>
    </row>
    <row r="285" spans="21:23" ht="15.75" customHeight="1" x14ac:dyDescent="0.35">
      <c r="U285" s="1"/>
      <c r="W285" s="1"/>
    </row>
    <row r="286" spans="21:23" ht="15.75" customHeight="1" x14ac:dyDescent="0.35">
      <c r="U286" s="1"/>
      <c r="W286" s="1"/>
    </row>
    <row r="287" spans="21:23" ht="15.75" customHeight="1" x14ac:dyDescent="0.35">
      <c r="U287" s="1"/>
      <c r="W287" s="1"/>
    </row>
    <row r="288" spans="21:23" ht="15.75" customHeight="1" x14ac:dyDescent="0.35">
      <c r="U288" s="1"/>
      <c r="W288" s="1"/>
    </row>
    <row r="289" spans="21:23" ht="15.75" customHeight="1" x14ac:dyDescent="0.35">
      <c r="U289" s="1"/>
      <c r="W289" s="1"/>
    </row>
    <row r="290" spans="21:23" ht="15.75" customHeight="1" x14ac:dyDescent="0.35">
      <c r="U290" s="1"/>
      <c r="W290" s="1"/>
    </row>
    <row r="291" spans="21:23" ht="15.75" customHeight="1" x14ac:dyDescent="0.35">
      <c r="U291" s="1"/>
      <c r="W291" s="1"/>
    </row>
    <row r="292" spans="21:23" ht="15.75" customHeight="1" x14ac:dyDescent="0.35">
      <c r="U292" s="1"/>
      <c r="W292" s="1"/>
    </row>
    <row r="293" spans="21:23" ht="15.75" customHeight="1" x14ac:dyDescent="0.35">
      <c r="U293" s="1"/>
      <c r="W293" s="1"/>
    </row>
    <row r="294" spans="21:23" ht="15.75" customHeight="1" x14ac:dyDescent="0.35">
      <c r="U294" s="1"/>
      <c r="W294" s="1"/>
    </row>
    <row r="295" spans="21:23" ht="15.75" customHeight="1" x14ac:dyDescent="0.35">
      <c r="U295" s="1"/>
      <c r="W295" s="1"/>
    </row>
    <row r="296" spans="21:23" ht="15.75" customHeight="1" x14ac:dyDescent="0.35">
      <c r="U296" s="1"/>
      <c r="W296" s="1"/>
    </row>
    <row r="297" spans="21:23" ht="15.75" customHeight="1" x14ac:dyDescent="0.35">
      <c r="U297" s="1"/>
      <c r="W297" s="1"/>
    </row>
    <row r="298" spans="21:23" ht="15.75" customHeight="1" x14ac:dyDescent="0.35">
      <c r="U298" s="1"/>
      <c r="W298" s="1"/>
    </row>
    <row r="299" spans="21:23" ht="15.75" customHeight="1" x14ac:dyDescent="0.35">
      <c r="U299" s="1"/>
      <c r="W299" s="1"/>
    </row>
    <row r="300" spans="21:23" ht="15.75" customHeight="1" x14ac:dyDescent="0.35">
      <c r="U300" s="1"/>
      <c r="W300" s="1"/>
    </row>
    <row r="301" spans="21:23" ht="15.75" customHeight="1" x14ac:dyDescent="0.35">
      <c r="U301" s="1"/>
      <c r="W301" s="1"/>
    </row>
    <row r="302" spans="21:23" ht="15.75" customHeight="1" x14ac:dyDescent="0.35">
      <c r="U302" s="1"/>
      <c r="W302" s="1"/>
    </row>
    <row r="303" spans="21:23" ht="15.75" customHeight="1" x14ac:dyDescent="0.35">
      <c r="U303" s="1"/>
      <c r="W303" s="1"/>
    </row>
    <row r="304" spans="21:23" ht="15.75" customHeight="1" x14ac:dyDescent="0.35">
      <c r="U304" s="1"/>
      <c r="W304" s="1"/>
    </row>
    <row r="305" spans="21:23" ht="15.75" customHeight="1" x14ac:dyDescent="0.35">
      <c r="U305" s="1"/>
      <c r="W305" s="1"/>
    </row>
    <row r="306" spans="21:23" ht="15.75" customHeight="1" x14ac:dyDescent="0.35">
      <c r="U306" s="1"/>
      <c r="W306" s="1"/>
    </row>
    <row r="307" spans="21:23" ht="15.75" customHeight="1" x14ac:dyDescent="0.35">
      <c r="U307" s="1"/>
      <c r="W307" s="1"/>
    </row>
    <row r="308" spans="21:23" ht="15.75" customHeight="1" x14ac:dyDescent="0.35">
      <c r="U308" s="1"/>
      <c r="W308" s="1"/>
    </row>
    <row r="309" spans="21:23" ht="15.75" customHeight="1" x14ac:dyDescent="0.35">
      <c r="U309" s="1"/>
      <c r="W309" s="1"/>
    </row>
    <row r="310" spans="21:23" ht="15.75" customHeight="1" x14ac:dyDescent="0.35">
      <c r="U310" s="1"/>
      <c r="W310" s="1"/>
    </row>
    <row r="311" spans="21:23" ht="15.75" customHeight="1" x14ac:dyDescent="0.35">
      <c r="U311" s="1"/>
      <c r="W311" s="1"/>
    </row>
    <row r="312" spans="21:23" ht="15.75" customHeight="1" x14ac:dyDescent="0.35">
      <c r="U312" s="1"/>
      <c r="W312" s="1"/>
    </row>
    <row r="313" spans="21:23" ht="15.75" customHeight="1" x14ac:dyDescent="0.35">
      <c r="U313" s="1"/>
      <c r="W313" s="1"/>
    </row>
    <row r="314" spans="21:23" ht="15.75" customHeight="1" x14ac:dyDescent="0.35">
      <c r="U314" s="1"/>
      <c r="W314" s="1"/>
    </row>
    <row r="315" spans="21:23" ht="15.75" customHeight="1" x14ac:dyDescent="0.35">
      <c r="U315" s="1"/>
      <c r="W315" s="1"/>
    </row>
    <row r="316" spans="21:23" ht="15.75" customHeight="1" x14ac:dyDescent="0.35">
      <c r="U316" s="1"/>
      <c r="W316" s="1"/>
    </row>
    <row r="317" spans="21:23" ht="15.75" customHeight="1" x14ac:dyDescent="0.35">
      <c r="U317" s="1"/>
      <c r="W317" s="1"/>
    </row>
    <row r="318" spans="21:23" ht="15.75" customHeight="1" x14ac:dyDescent="0.35">
      <c r="U318" s="1"/>
      <c r="W318" s="1"/>
    </row>
    <row r="319" spans="21:23" ht="15.75" customHeight="1" x14ac:dyDescent="0.35">
      <c r="U319" s="1"/>
      <c r="W319" s="1"/>
    </row>
    <row r="320" spans="21:23" ht="15.75" customHeight="1" x14ac:dyDescent="0.35">
      <c r="U320" s="1"/>
      <c r="W320" s="1"/>
    </row>
    <row r="321" spans="21:23" ht="15.75" customHeight="1" x14ac:dyDescent="0.35">
      <c r="U321" s="1"/>
      <c r="W321" s="1"/>
    </row>
    <row r="322" spans="21:23" ht="15.75" customHeight="1" x14ac:dyDescent="0.35">
      <c r="U322" s="1"/>
      <c r="W322" s="1"/>
    </row>
    <row r="323" spans="21:23" ht="15.75" customHeight="1" x14ac:dyDescent="0.35">
      <c r="U323" s="1"/>
      <c r="W323" s="1"/>
    </row>
    <row r="324" spans="21:23" ht="15.75" customHeight="1" x14ac:dyDescent="0.35">
      <c r="U324" s="1"/>
      <c r="W324" s="1"/>
    </row>
    <row r="325" spans="21:23" ht="15.75" customHeight="1" x14ac:dyDescent="0.35">
      <c r="U325" s="1"/>
      <c r="W325" s="1"/>
    </row>
    <row r="326" spans="21:23" ht="15.75" customHeight="1" x14ac:dyDescent="0.35">
      <c r="U326" s="1"/>
      <c r="W326" s="1"/>
    </row>
    <row r="327" spans="21:23" ht="15.75" customHeight="1" x14ac:dyDescent="0.35">
      <c r="U327" s="1"/>
      <c r="W327" s="1"/>
    </row>
    <row r="328" spans="21:23" ht="15.75" customHeight="1" x14ac:dyDescent="0.35">
      <c r="U328" s="1"/>
      <c r="W328" s="1"/>
    </row>
    <row r="329" spans="21:23" ht="15.75" customHeight="1" x14ac:dyDescent="0.35">
      <c r="U329" s="1"/>
      <c r="W329" s="1"/>
    </row>
    <row r="330" spans="21:23" ht="15.75" customHeight="1" x14ac:dyDescent="0.35">
      <c r="U330" s="1"/>
      <c r="W330" s="1"/>
    </row>
    <row r="331" spans="21:23" ht="15.75" customHeight="1" x14ac:dyDescent="0.35">
      <c r="U331" s="1"/>
      <c r="W331" s="1"/>
    </row>
    <row r="332" spans="21:23" ht="15.75" customHeight="1" x14ac:dyDescent="0.35">
      <c r="U332" s="1"/>
      <c r="W332" s="1"/>
    </row>
    <row r="333" spans="21:23" ht="15.75" customHeight="1" x14ac:dyDescent="0.35">
      <c r="U333" s="1"/>
      <c r="W333" s="1"/>
    </row>
    <row r="334" spans="21:23" ht="15.75" customHeight="1" x14ac:dyDescent="0.35">
      <c r="U334" s="1"/>
      <c r="W334" s="1"/>
    </row>
    <row r="335" spans="21:23" ht="15.75" customHeight="1" x14ac:dyDescent="0.35">
      <c r="U335" s="1"/>
      <c r="W335" s="1"/>
    </row>
    <row r="336" spans="21:23" ht="15.75" customHeight="1" x14ac:dyDescent="0.35">
      <c r="U336" s="1"/>
      <c r="W336" s="1"/>
    </row>
    <row r="337" spans="21:23" ht="15.75" customHeight="1" x14ac:dyDescent="0.35">
      <c r="U337" s="1"/>
      <c r="W337" s="1"/>
    </row>
    <row r="338" spans="21:23" ht="15.75" customHeight="1" x14ac:dyDescent="0.35">
      <c r="U338" s="1"/>
      <c r="W338" s="1"/>
    </row>
    <row r="339" spans="21:23" ht="15.75" customHeight="1" x14ac:dyDescent="0.35">
      <c r="U339" s="1"/>
      <c r="W339" s="1"/>
    </row>
    <row r="340" spans="21:23" ht="15.75" customHeight="1" x14ac:dyDescent="0.35">
      <c r="U340" s="1"/>
      <c r="W340" s="1"/>
    </row>
    <row r="341" spans="21:23" ht="15.75" customHeight="1" x14ac:dyDescent="0.35">
      <c r="U341" s="1"/>
      <c r="W341" s="1"/>
    </row>
    <row r="342" spans="21:23" ht="15.75" customHeight="1" x14ac:dyDescent="0.35">
      <c r="U342" s="1"/>
      <c r="W342" s="1"/>
    </row>
    <row r="343" spans="21:23" ht="15.75" customHeight="1" x14ac:dyDescent="0.35">
      <c r="U343" s="1"/>
      <c r="W343" s="1"/>
    </row>
    <row r="344" spans="21:23" ht="15.75" customHeight="1" x14ac:dyDescent="0.35">
      <c r="U344" s="1"/>
      <c r="W344" s="1"/>
    </row>
    <row r="345" spans="21:23" ht="15.75" customHeight="1" x14ac:dyDescent="0.35">
      <c r="U345" s="1"/>
      <c r="W345" s="1"/>
    </row>
    <row r="346" spans="21:23" ht="15.75" customHeight="1" x14ac:dyDescent="0.35">
      <c r="U346" s="1"/>
      <c r="W346" s="1"/>
    </row>
    <row r="347" spans="21:23" ht="15.75" customHeight="1" x14ac:dyDescent="0.35">
      <c r="U347" s="1"/>
      <c r="W347" s="1"/>
    </row>
    <row r="348" spans="21:23" ht="15.75" customHeight="1" x14ac:dyDescent="0.35">
      <c r="U348" s="1"/>
      <c r="W348" s="1"/>
    </row>
    <row r="349" spans="21:23" ht="15.75" customHeight="1" x14ac:dyDescent="0.35">
      <c r="U349" s="1"/>
      <c r="W349" s="1"/>
    </row>
    <row r="350" spans="21:23" ht="15.75" customHeight="1" x14ac:dyDescent="0.35">
      <c r="U350" s="1"/>
      <c r="W350" s="1"/>
    </row>
    <row r="351" spans="21:23" ht="15.75" customHeight="1" x14ac:dyDescent="0.35">
      <c r="U351" s="1"/>
      <c r="W351" s="1"/>
    </row>
    <row r="352" spans="21:23" ht="15.75" customHeight="1" x14ac:dyDescent="0.35">
      <c r="U352" s="1"/>
      <c r="W352" s="1"/>
    </row>
    <row r="353" spans="21:23" ht="15.75" customHeight="1" x14ac:dyDescent="0.35">
      <c r="U353" s="1"/>
      <c r="W353" s="1"/>
    </row>
    <row r="354" spans="21:23" ht="15.75" customHeight="1" x14ac:dyDescent="0.35">
      <c r="U354" s="1"/>
      <c r="W354" s="1"/>
    </row>
    <row r="355" spans="21:23" ht="15.75" customHeight="1" x14ac:dyDescent="0.35">
      <c r="U355" s="1"/>
      <c r="W355" s="1"/>
    </row>
    <row r="356" spans="21:23" ht="15.75" customHeight="1" x14ac:dyDescent="0.35">
      <c r="U356" s="1"/>
      <c r="W356" s="1"/>
    </row>
    <row r="357" spans="21:23" ht="15.75" customHeight="1" x14ac:dyDescent="0.35">
      <c r="U357" s="1"/>
      <c r="W357" s="1"/>
    </row>
    <row r="358" spans="21:23" ht="15.75" customHeight="1" x14ac:dyDescent="0.35">
      <c r="U358" s="1"/>
      <c r="W358" s="1"/>
    </row>
    <row r="359" spans="21:23" ht="15.75" customHeight="1" x14ac:dyDescent="0.35">
      <c r="U359" s="1"/>
      <c r="W359" s="1"/>
    </row>
    <row r="360" spans="21:23" ht="15.75" customHeight="1" x14ac:dyDescent="0.35">
      <c r="U360" s="1"/>
      <c r="W360" s="1"/>
    </row>
    <row r="361" spans="21:23" ht="15.75" customHeight="1" x14ac:dyDescent="0.35">
      <c r="U361" s="1"/>
      <c r="W361" s="1"/>
    </row>
    <row r="362" spans="21:23" ht="15.75" customHeight="1" x14ac:dyDescent="0.35">
      <c r="U362" s="1"/>
      <c r="W362" s="1"/>
    </row>
    <row r="363" spans="21:23" ht="15.75" customHeight="1" x14ac:dyDescent="0.35">
      <c r="U363" s="1"/>
      <c r="W363" s="1"/>
    </row>
    <row r="364" spans="21:23" ht="15.75" customHeight="1" x14ac:dyDescent="0.35">
      <c r="U364" s="1"/>
      <c r="W364" s="1"/>
    </row>
    <row r="365" spans="21:23" ht="15.75" customHeight="1" x14ac:dyDescent="0.35">
      <c r="U365" s="1"/>
      <c r="W365" s="1"/>
    </row>
    <row r="366" spans="21:23" ht="15.75" customHeight="1" x14ac:dyDescent="0.35">
      <c r="U366" s="1"/>
      <c r="W366" s="1"/>
    </row>
    <row r="367" spans="21:23" ht="15.75" customHeight="1" x14ac:dyDescent="0.35">
      <c r="U367" s="1"/>
      <c r="W367" s="1"/>
    </row>
    <row r="368" spans="21:23" ht="15.75" customHeight="1" x14ac:dyDescent="0.35">
      <c r="U368" s="1"/>
      <c r="W368" s="1"/>
    </row>
    <row r="369" spans="21:23" ht="15.75" customHeight="1" x14ac:dyDescent="0.35">
      <c r="U369" s="1"/>
      <c r="W369" s="1"/>
    </row>
    <row r="370" spans="21:23" ht="15.75" customHeight="1" x14ac:dyDescent="0.35">
      <c r="U370" s="1"/>
      <c r="W370" s="1"/>
    </row>
    <row r="371" spans="21:23" ht="15.75" customHeight="1" x14ac:dyDescent="0.35">
      <c r="U371" s="1"/>
      <c r="W371" s="1"/>
    </row>
    <row r="372" spans="21:23" ht="15.75" customHeight="1" x14ac:dyDescent="0.35">
      <c r="U372" s="1"/>
      <c r="W372" s="1"/>
    </row>
    <row r="373" spans="21:23" ht="15.75" customHeight="1" x14ac:dyDescent="0.35">
      <c r="U373" s="1"/>
      <c r="W373" s="1"/>
    </row>
    <row r="374" spans="21:23" ht="15.75" customHeight="1" x14ac:dyDescent="0.35">
      <c r="U374" s="1"/>
      <c r="W374" s="1"/>
    </row>
    <row r="375" spans="21:23" ht="15.75" customHeight="1" x14ac:dyDescent="0.35">
      <c r="U375" s="1"/>
      <c r="W375" s="1"/>
    </row>
    <row r="376" spans="21:23" ht="15.75" customHeight="1" x14ac:dyDescent="0.35">
      <c r="U376" s="1"/>
      <c r="W376" s="1"/>
    </row>
    <row r="377" spans="21:23" ht="15.75" customHeight="1" x14ac:dyDescent="0.35">
      <c r="U377" s="1"/>
      <c r="W377" s="1"/>
    </row>
    <row r="378" spans="21:23" ht="15.75" customHeight="1" x14ac:dyDescent="0.35">
      <c r="U378" s="1"/>
      <c r="W378" s="1"/>
    </row>
    <row r="379" spans="21:23" ht="15.75" customHeight="1" x14ac:dyDescent="0.35">
      <c r="U379" s="1"/>
      <c r="W379" s="1"/>
    </row>
    <row r="380" spans="21:23" ht="15.75" customHeight="1" x14ac:dyDescent="0.35">
      <c r="U380" s="1"/>
      <c r="W380" s="1"/>
    </row>
    <row r="381" spans="21:23" ht="15.75" customHeight="1" x14ac:dyDescent="0.35">
      <c r="U381" s="1"/>
      <c r="W381" s="1"/>
    </row>
    <row r="382" spans="21:23" ht="15.75" customHeight="1" x14ac:dyDescent="0.35">
      <c r="U382" s="1"/>
      <c r="W382" s="1"/>
    </row>
    <row r="383" spans="21:23" ht="15.75" customHeight="1" x14ac:dyDescent="0.35">
      <c r="U383" s="1"/>
      <c r="W383" s="1"/>
    </row>
    <row r="384" spans="21:23" ht="15.75" customHeight="1" x14ac:dyDescent="0.35">
      <c r="U384" s="1"/>
      <c r="W384" s="1"/>
    </row>
    <row r="385" spans="21:23" ht="15.75" customHeight="1" x14ac:dyDescent="0.35">
      <c r="U385" s="1"/>
      <c r="W385" s="1"/>
    </row>
    <row r="386" spans="21:23" ht="15.75" customHeight="1" x14ac:dyDescent="0.35">
      <c r="U386" s="1"/>
      <c r="W386" s="1"/>
    </row>
    <row r="387" spans="21:23" ht="15.75" customHeight="1" x14ac:dyDescent="0.35">
      <c r="U387" s="1"/>
      <c r="W387" s="1"/>
    </row>
    <row r="388" spans="21:23" ht="15.75" customHeight="1" x14ac:dyDescent="0.35">
      <c r="U388" s="1"/>
      <c r="W388" s="1"/>
    </row>
    <row r="389" spans="21:23" ht="15.75" customHeight="1" x14ac:dyDescent="0.35">
      <c r="U389" s="1"/>
      <c r="W389" s="1"/>
    </row>
    <row r="390" spans="21:23" ht="15.75" customHeight="1" x14ac:dyDescent="0.35">
      <c r="U390" s="1"/>
      <c r="W390" s="1"/>
    </row>
    <row r="391" spans="21:23" ht="15.75" customHeight="1" x14ac:dyDescent="0.35">
      <c r="U391" s="1"/>
      <c r="W391" s="1"/>
    </row>
    <row r="392" spans="21:23" ht="15.75" customHeight="1" x14ac:dyDescent="0.35">
      <c r="U392" s="1"/>
      <c r="W392" s="1"/>
    </row>
    <row r="393" spans="21:23" ht="15.75" customHeight="1" x14ac:dyDescent="0.35">
      <c r="U393" s="1"/>
      <c r="W393" s="1"/>
    </row>
    <row r="394" spans="21:23" ht="15.75" customHeight="1" x14ac:dyDescent="0.35">
      <c r="U394" s="1"/>
      <c r="W394" s="1"/>
    </row>
    <row r="395" spans="21:23" ht="15.75" customHeight="1" x14ac:dyDescent="0.35">
      <c r="U395" s="1"/>
      <c r="W395" s="1"/>
    </row>
    <row r="396" spans="21:23" ht="15.75" customHeight="1" x14ac:dyDescent="0.35">
      <c r="U396" s="1"/>
      <c r="W396" s="1"/>
    </row>
    <row r="397" spans="21:23" ht="15.75" customHeight="1" x14ac:dyDescent="0.35">
      <c r="U397" s="1"/>
      <c r="W397" s="1"/>
    </row>
    <row r="398" spans="21:23" ht="15.75" customHeight="1" x14ac:dyDescent="0.35">
      <c r="U398" s="1"/>
      <c r="W398" s="1"/>
    </row>
    <row r="399" spans="21:23" ht="15.75" customHeight="1" x14ac:dyDescent="0.35">
      <c r="U399" s="1"/>
      <c r="W399" s="1"/>
    </row>
    <row r="400" spans="21:23" ht="15.75" customHeight="1" x14ac:dyDescent="0.35">
      <c r="U400" s="1"/>
      <c r="W400" s="1"/>
    </row>
    <row r="401" spans="21:23" ht="15.75" customHeight="1" x14ac:dyDescent="0.35">
      <c r="U401" s="1"/>
      <c r="W401" s="1"/>
    </row>
    <row r="402" spans="21:23" ht="15.75" customHeight="1" x14ac:dyDescent="0.35">
      <c r="U402" s="1"/>
      <c r="W402" s="1"/>
    </row>
    <row r="403" spans="21:23" ht="15.75" customHeight="1" x14ac:dyDescent="0.35">
      <c r="U403" s="1"/>
      <c r="W403" s="1"/>
    </row>
    <row r="404" spans="21:23" ht="15.75" customHeight="1" x14ac:dyDescent="0.35">
      <c r="U404" s="1"/>
      <c r="W404" s="1"/>
    </row>
    <row r="405" spans="21:23" ht="15.75" customHeight="1" x14ac:dyDescent="0.35">
      <c r="U405" s="1"/>
      <c r="W405" s="1"/>
    </row>
    <row r="406" spans="21:23" ht="15.75" customHeight="1" x14ac:dyDescent="0.35">
      <c r="U406" s="1"/>
      <c r="W406" s="1"/>
    </row>
    <row r="407" spans="21:23" ht="15.75" customHeight="1" x14ac:dyDescent="0.35">
      <c r="U407" s="1"/>
      <c r="W407" s="1"/>
    </row>
    <row r="408" spans="21:23" ht="15.75" customHeight="1" x14ac:dyDescent="0.35">
      <c r="U408" s="1"/>
      <c r="W408" s="1"/>
    </row>
    <row r="409" spans="21:23" ht="15.75" customHeight="1" x14ac:dyDescent="0.35">
      <c r="U409" s="1"/>
      <c r="W409" s="1"/>
    </row>
    <row r="410" spans="21:23" ht="15.75" customHeight="1" x14ac:dyDescent="0.35">
      <c r="U410" s="1"/>
      <c r="W410" s="1"/>
    </row>
    <row r="411" spans="21:23" ht="15.75" customHeight="1" x14ac:dyDescent="0.35">
      <c r="U411" s="1"/>
      <c r="W411" s="1"/>
    </row>
    <row r="412" spans="21:23" ht="15.75" customHeight="1" x14ac:dyDescent="0.35">
      <c r="U412" s="1"/>
      <c r="W412" s="1"/>
    </row>
    <row r="413" spans="21:23" ht="15.75" customHeight="1" x14ac:dyDescent="0.35">
      <c r="U413" s="1"/>
      <c r="W413" s="1"/>
    </row>
    <row r="414" spans="21:23" ht="15.75" customHeight="1" x14ac:dyDescent="0.35">
      <c r="U414" s="1"/>
      <c r="W414" s="1"/>
    </row>
    <row r="415" spans="21:23" ht="15.75" customHeight="1" x14ac:dyDescent="0.35">
      <c r="U415" s="1"/>
      <c r="W415" s="1"/>
    </row>
    <row r="416" spans="21:23" ht="15.75" customHeight="1" x14ac:dyDescent="0.35">
      <c r="U416" s="1"/>
      <c r="W416" s="1"/>
    </row>
    <row r="417" spans="21:23" ht="15.75" customHeight="1" x14ac:dyDescent="0.35">
      <c r="U417" s="1"/>
      <c r="W417" s="1"/>
    </row>
    <row r="418" spans="21:23" ht="15.75" customHeight="1" x14ac:dyDescent="0.35">
      <c r="U418" s="1"/>
      <c r="W418" s="1"/>
    </row>
    <row r="419" spans="21:23" ht="15.75" customHeight="1" x14ac:dyDescent="0.35">
      <c r="U419" s="1"/>
      <c r="W419" s="1"/>
    </row>
    <row r="420" spans="21:23" ht="15.75" customHeight="1" x14ac:dyDescent="0.35">
      <c r="U420" s="1"/>
      <c r="W420" s="1"/>
    </row>
    <row r="421" spans="21:23" ht="15.75" customHeight="1" x14ac:dyDescent="0.35">
      <c r="U421" s="1"/>
      <c r="W421" s="1"/>
    </row>
    <row r="422" spans="21:23" ht="15.75" customHeight="1" x14ac:dyDescent="0.35">
      <c r="U422" s="1"/>
      <c r="W422" s="1"/>
    </row>
    <row r="423" spans="21:23" ht="15.75" customHeight="1" x14ac:dyDescent="0.35">
      <c r="U423" s="1"/>
      <c r="W423" s="1"/>
    </row>
    <row r="424" spans="21:23" ht="15.75" customHeight="1" x14ac:dyDescent="0.35">
      <c r="U424" s="1"/>
      <c r="W424" s="1"/>
    </row>
    <row r="425" spans="21:23" ht="15.75" customHeight="1" x14ac:dyDescent="0.35">
      <c r="U425" s="1"/>
      <c r="W425" s="1"/>
    </row>
    <row r="426" spans="21:23" ht="15.75" customHeight="1" x14ac:dyDescent="0.35">
      <c r="U426" s="1"/>
      <c r="W426" s="1"/>
    </row>
    <row r="427" spans="21:23" ht="15.75" customHeight="1" x14ac:dyDescent="0.35">
      <c r="U427" s="1"/>
      <c r="W427" s="1"/>
    </row>
    <row r="428" spans="21:23" ht="15.75" customHeight="1" x14ac:dyDescent="0.35">
      <c r="U428" s="1"/>
      <c r="W428" s="1"/>
    </row>
    <row r="429" spans="21:23" ht="15.75" customHeight="1" x14ac:dyDescent="0.35">
      <c r="U429" s="1"/>
      <c r="W429" s="1"/>
    </row>
    <row r="430" spans="21:23" ht="15.75" customHeight="1" x14ac:dyDescent="0.35">
      <c r="U430" s="1"/>
      <c r="W430" s="1"/>
    </row>
    <row r="431" spans="21:23" ht="15.75" customHeight="1" x14ac:dyDescent="0.35">
      <c r="U431" s="1"/>
      <c r="W431" s="1"/>
    </row>
    <row r="432" spans="21:23" ht="15.75" customHeight="1" x14ac:dyDescent="0.35">
      <c r="U432" s="1"/>
      <c r="W432" s="1"/>
    </row>
    <row r="433" spans="21:23" ht="15.75" customHeight="1" x14ac:dyDescent="0.35">
      <c r="U433" s="1"/>
      <c r="W433" s="1"/>
    </row>
    <row r="434" spans="21:23" ht="15.75" customHeight="1" x14ac:dyDescent="0.35">
      <c r="U434" s="1"/>
      <c r="W434" s="1"/>
    </row>
    <row r="435" spans="21:23" ht="15.75" customHeight="1" x14ac:dyDescent="0.35">
      <c r="U435" s="1"/>
      <c r="W435" s="1"/>
    </row>
    <row r="436" spans="21:23" ht="15.75" customHeight="1" x14ac:dyDescent="0.35">
      <c r="U436" s="1"/>
      <c r="W436" s="1"/>
    </row>
    <row r="437" spans="21:23" ht="15.75" customHeight="1" x14ac:dyDescent="0.35">
      <c r="U437" s="1"/>
      <c r="W437" s="1"/>
    </row>
    <row r="438" spans="21:23" ht="15.75" customHeight="1" x14ac:dyDescent="0.35">
      <c r="U438" s="1"/>
      <c r="W438" s="1"/>
    </row>
    <row r="439" spans="21:23" ht="15.75" customHeight="1" x14ac:dyDescent="0.35">
      <c r="U439" s="1"/>
      <c r="W439" s="1"/>
    </row>
    <row r="440" spans="21:23" ht="15.75" customHeight="1" x14ac:dyDescent="0.35">
      <c r="U440" s="1"/>
      <c r="W440" s="1"/>
    </row>
    <row r="441" spans="21:23" ht="15.75" customHeight="1" x14ac:dyDescent="0.35">
      <c r="U441" s="1"/>
      <c r="W441" s="1"/>
    </row>
    <row r="442" spans="21:23" ht="15.75" customHeight="1" x14ac:dyDescent="0.35">
      <c r="U442" s="1"/>
      <c r="W442" s="1"/>
    </row>
    <row r="443" spans="21:23" ht="15.75" customHeight="1" x14ac:dyDescent="0.35">
      <c r="U443" s="1"/>
      <c r="W443" s="1"/>
    </row>
    <row r="444" spans="21:23" ht="15.75" customHeight="1" x14ac:dyDescent="0.35">
      <c r="U444" s="1"/>
      <c r="W444" s="1"/>
    </row>
    <row r="445" spans="21:23" ht="15.75" customHeight="1" x14ac:dyDescent="0.35">
      <c r="U445" s="1"/>
      <c r="W445" s="1"/>
    </row>
    <row r="446" spans="21:23" ht="15.75" customHeight="1" x14ac:dyDescent="0.35">
      <c r="U446" s="1"/>
      <c r="W446" s="1"/>
    </row>
    <row r="447" spans="21:23" ht="15.75" customHeight="1" x14ac:dyDescent="0.35">
      <c r="U447" s="1"/>
      <c r="W447" s="1"/>
    </row>
    <row r="448" spans="21:23" ht="15.75" customHeight="1" x14ac:dyDescent="0.35">
      <c r="U448" s="1"/>
      <c r="W448" s="1"/>
    </row>
    <row r="449" spans="21:23" ht="15.75" customHeight="1" x14ac:dyDescent="0.35">
      <c r="U449" s="1"/>
      <c r="W449" s="1"/>
    </row>
    <row r="450" spans="21:23" ht="15.75" customHeight="1" x14ac:dyDescent="0.35">
      <c r="U450" s="1"/>
      <c r="W450" s="1"/>
    </row>
    <row r="451" spans="21:23" ht="15.75" customHeight="1" x14ac:dyDescent="0.35">
      <c r="U451" s="1"/>
      <c r="W451" s="1"/>
    </row>
    <row r="452" spans="21:23" ht="15.75" customHeight="1" x14ac:dyDescent="0.35">
      <c r="U452" s="1"/>
      <c r="W452" s="1"/>
    </row>
    <row r="453" spans="21:23" ht="15.75" customHeight="1" x14ac:dyDescent="0.35">
      <c r="U453" s="1"/>
      <c r="W453" s="1"/>
    </row>
    <row r="454" spans="21:23" ht="15.75" customHeight="1" x14ac:dyDescent="0.35">
      <c r="U454" s="1"/>
      <c r="W454" s="1"/>
    </row>
    <row r="455" spans="21:23" ht="15.75" customHeight="1" x14ac:dyDescent="0.35">
      <c r="U455" s="1"/>
      <c r="W455" s="1"/>
    </row>
    <row r="456" spans="21:23" ht="15.75" customHeight="1" x14ac:dyDescent="0.35">
      <c r="U456" s="1"/>
      <c r="W456" s="1"/>
    </row>
    <row r="457" spans="21:23" ht="15.75" customHeight="1" x14ac:dyDescent="0.35">
      <c r="U457" s="1"/>
      <c r="W457" s="1"/>
    </row>
    <row r="458" spans="21:23" ht="15.75" customHeight="1" x14ac:dyDescent="0.35">
      <c r="U458" s="1"/>
      <c r="W458" s="1"/>
    </row>
    <row r="459" spans="21:23" ht="15.75" customHeight="1" x14ac:dyDescent="0.35">
      <c r="U459" s="1"/>
      <c r="W459" s="1"/>
    </row>
    <row r="460" spans="21:23" ht="15.75" customHeight="1" x14ac:dyDescent="0.35">
      <c r="U460" s="1"/>
      <c r="W460" s="1"/>
    </row>
    <row r="461" spans="21:23" ht="15.75" customHeight="1" x14ac:dyDescent="0.35">
      <c r="U461" s="1"/>
      <c r="W461" s="1"/>
    </row>
    <row r="462" spans="21:23" ht="15.75" customHeight="1" x14ac:dyDescent="0.35">
      <c r="U462" s="1"/>
      <c r="W462" s="1"/>
    </row>
    <row r="463" spans="21:23" ht="15.75" customHeight="1" x14ac:dyDescent="0.35">
      <c r="U463" s="1"/>
      <c r="W463" s="1"/>
    </row>
    <row r="464" spans="21:23" ht="15.75" customHeight="1" x14ac:dyDescent="0.35">
      <c r="U464" s="1"/>
      <c r="W464" s="1"/>
    </row>
    <row r="465" spans="21:23" ht="15.75" customHeight="1" x14ac:dyDescent="0.35">
      <c r="U465" s="1"/>
      <c r="W465" s="1"/>
    </row>
    <row r="466" spans="21:23" ht="15.75" customHeight="1" x14ac:dyDescent="0.35">
      <c r="U466" s="1"/>
      <c r="W466" s="1"/>
    </row>
    <row r="467" spans="21:23" ht="15.75" customHeight="1" x14ac:dyDescent="0.35">
      <c r="U467" s="1"/>
      <c r="W467" s="1"/>
    </row>
    <row r="468" spans="21:23" ht="15.75" customHeight="1" x14ac:dyDescent="0.35">
      <c r="U468" s="1"/>
      <c r="W468" s="1"/>
    </row>
    <row r="469" spans="21:23" ht="15.75" customHeight="1" x14ac:dyDescent="0.35">
      <c r="U469" s="1"/>
      <c r="W469" s="1"/>
    </row>
    <row r="470" spans="21:23" ht="15.75" customHeight="1" x14ac:dyDescent="0.35">
      <c r="U470" s="1"/>
      <c r="W470" s="1"/>
    </row>
    <row r="471" spans="21:23" ht="15.75" customHeight="1" x14ac:dyDescent="0.35">
      <c r="U471" s="1"/>
      <c r="W471" s="1"/>
    </row>
    <row r="472" spans="21:23" ht="15.75" customHeight="1" x14ac:dyDescent="0.35">
      <c r="U472" s="1"/>
      <c r="W472" s="1"/>
    </row>
    <row r="473" spans="21:23" ht="15.75" customHeight="1" x14ac:dyDescent="0.35">
      <c r="U473" s="1"/>
      <c r="W473" s="1"/>
    </row>
    <row r="474" spans="21:23" ht="15.75" customHeight="1" x14ac:dyDescent="0.35">
      <c r="U474" s="1"/>
      <c r="W474" s="1"/>
    </row>
    <row r="475" spans="21:23" ht="15.75" customHeight="1" x14ac:dyDescent="0.35">
      <c r="U475" s="1"/>
      <c r="W475" s="1"/>
    </row>
    <row r="476" spans="21:23" ht="15.75" customHeight="1" x14ac:dyDescent="0.35">
      <c r="U476" s="1"/>
      <c r="W476" s="1"/>
    </row>
    <row r="477" spans="21:23" ht="15.75" customHeight="1" x14ac:dyDescent="0.35">
      <c r="U477" s="1"/>
      <c r="W477" s="1"/>
    </row>
    <row r="478" spans="21:23" ht="15.75" customHeight="1" x14ac:dyDescent="0.35">
      <c r="U478" s="1"/>
      <c r="W478" s="1"/>
    </row>
    <row r="479" spans="21:23" ht="15.75" customHeight="1" x14ac:dyDescent="0.35">
      <c r="U479" s="1"/>
      <c r="W479" s="1"/>
    </row>
    <row r="480" spans="21:23" ht="15.75" customHeight="1" x14ac:dyDescent="0.35">
      <c r="U480" s="1"/>
      <c r="W480" s="1"/>
    </row>
    <row r="481" spans="21:23" ht="15.75" customHeight="1" x14ac:dyDescent="0.35">
      <c r="U481" s="1"/>
      <c r="W481" s="1"/>
    </row>
    <row r="482" spans="21:23" ht="15.75" customHeight="1" x14ac:dyDescent="0.35">
      <c r="U482" s="1"/>
      <c r="W482" s="1"/>
    </row>
    <row r="483" spans="21:23" ht="15.75" customHeight="1" x14ac:dyDescent="0.35">
      <c r="U483" s="1"/>
      <c r="W483" s="1"/>
    </row>
    <row r="484" spans="21:23" ht="15.75" customHeight="1" x14ac:dyDescent="0.35">
      <c r="U484" s="1"/>
      <c r="W484" s="1"/>
    </row>
    <row r="485" spans="21:23" ht="15.75" customHeight="1" x14ac:dyDescent="0.35">
      <c r="U485" s="1"/>
      <c r="W485" s="1"/>
    </row>
    <row r="486" spans="21:23" ht="15.75" customHeight="1" x14ac:dyDescent="0.35">
      <c r="U486" s="1"/>
      <c r="W486" s="1"/>
    </row>
    <row r="487" spans="21:23" ht="15.75" customHeight="1" x14ac:dyDescent="0.35">
      <c r="U487" s="1"/>
      <c r="W487" s="1"/>
    </row>
    <row r="488" spans="21:23" ht="15.75" customHeight="1" x14ac:dyDescent="0.35">
      <c r="U488" s="1"/>
      <c r="W488" s="1"/>
    </row>
    <row r="489" spans="21:23" ht="15.75" customHeight="1" x14ac:dyDescent="0.35">
      <c r="U489" s="1"/>
      <c r="W489" s="1"/>
    </row>
    <row r="490" spans="21:23" ht="15.75" customHeight="1" x14ac:dyDescent="0.35">
      <c r="U490" s="1"/>
      <c r="W490" s="1"/>
    </row>
    <row r="491" spans="21:23" ht="15.75" customHeight="1" x14ac:dyDescent="0.35">
      <c r="U491" s="1"/>
      <c r="W491" s="1"/>
    </row>
    <row r="492" spans="21:23" ht="15.75" customHeight="1" x14ac:dyDescent="0.35">
      <c r="U492" s="1"/>
      <c r="W492" s="1"/>
    </row>
    <row r="493" spans="21:23" ht="15.75" customHeight="1" x14ac:dyDescent="0.35">
      <c r="U493" s="1"/>
      <c r="W493" s="1"/>
    </row>
    <row r="494" spans="21:23" ht="15.75" customHeight="1" x14ac:dyDescent="0.35">
      <c r="U494" s="1"/>
      <c r="W494" s="1"/>
    </row>
    <row r="495" spans="21:23" ht="15.75" customHeight="1" x14ac:dyDescent="0.35">
      <c r="U495" s="1"/>
      <c r="W495" s="1"/>
    </row>
    <row r="496" spans="21:23" ht="15.75" customHeight="1" x14ac:dyDescent="0.35">
      <c r="U496" s="1"/>
      <c r="W496" s="1"/>
    </row>
    <row r="497" spans="21:23" ht="15.75" customHeight="1" x14ac:dyDescent="0.35">
      <c r="U497" s="1"/>
      <c r="W497" s="1"/>
    </row>
    <row r="498" spans="21:23" ht="15.75" customHeight="1" x14ac:dyDescent="0.35">
      <c r="U498" s="1"/>
      <c r="W498" s="1"/>
    </row>
    <row r="499" spans="21:23" ht="15.75" customHeight="1" x14ac:dyDescent="0.35">
      <c r="U499" s="1"/>
      <c r="W499" s="1"/>
    </row>
    <row r="500" spans="21:23" ht="15.75" customHeight="1" x14ac:dyDescent="0.35">
      <c r="U500" s="1"/>
      <c r="W500" s="1"/>
    </row>
    <row r="501" spans="21:23" ht="15.75" customHeight="1" x14ac:dyDescent="0.35">
      <c r="U501" s="1"/>
      <c r="W501" s="1"/>
    </row>
    <row r="502" spans="21:23" ht="15.75" customHeight="1" x14ac:dyDescent="0.35">
      <c r="U502" s="1"/>
      <c r="W502" s="1"/>
    </row>
    <row r="503" spans="21:23" ht="15.75" customHeight="1" x14ac:dyDescent="0.35">
      <c r="U503" s="1"/>
      <c r="W503" s="1"/>
    </row>
    <row r="504" spans="21:23" ht="15.75" customHeight="1" x14ac:dyDescent="0.35">
      <c r="U504" s="1"/>
      <c r="W504" s="1"/>
    </row>
    <row r="505" spans="21:23" ht="15.75" customHeight="1" x14ac:dyDescent="0.35">
      <c r="U505" s="1"/>
      <c r="W505" s="1"/>
    </row>
    <row r="506" spans="21:23" ht="15.75" customHeight="1" x14ac:dyDescent="0.35">
      <c r="U506" s="1"/>
      <c r="W506" s="1"/>
    </row>
    <row r="507" spans="21:23" ht="15.75" customHeight="1" x14ac:dyDescent="0.35">
      <c r="U507" s="1"/>
      <c r="W507" s="1"/>
    </row>
    <row r="508" spans="21:23" ht="15.75" customHeight="1" x14ac:dyDescent="0.35">
      <c r="U508" s="1"/>
      <c r="W508" s="1"/>
    </row>
    <row r="509" spans="21:23" ht="15.75" customHeight="1" x14ac:dyDescent="0.35">
      <c r="U509" s="1"/>
      <c r="W509" s="1"/>
    </row>
    <row r="510" spans="21:23" ht="15.75" customHeight="1" x14ac:dyDescent="0.35">
      <c r="U510" s="1"/>
      <c r="W510" s="1"/>
    </row>
    <row r="511" spans="21:23" ht="15.75" customHeight="1" x14ac:dyDescent="0.35">
      <c r="U511" s="1"/>
      <c r="W511" s="1"/>
    </row>
    <row r="512" spans="21:23" ht="15.75" customHeight="1" x14ac:dyDescent="0.35">
      <c r="U512" s="1"/>
      <c r="W512" s="1"/>
    </row>
    <row r="513" spans="21:23" ht="15.75" customHeight="1" x14ac:dyDescent="0.35">
      <c r="U513" s="1"/>
      <c r="W513" s="1"/>
    </row>
    <row r="514" spans="21:23" ht="15.75" customHeight="1" x14ac:dyDescent="0.35">
      <c r="U514" s="1"/>
      <c r="W514" s="1"/>
    </row>
    <row r="515" spans="21:23" ht="15.75" customHeight="1" x14ac:dyDescent="0.35">
      <c r="U515" s="1"/>
      <c r="W515" s="1"/>
    </row>
    <row r="516" spans="21:23" ht="15.75" customHeight="1" x14ac:dyDescent="0.35">
      <c r="U516" s="1"/>
      <c r="W516" s="1"/>
    </row>
    <row r="517" spans="21:23" ht="15.75" customHeight="1" x14ac:dyDescent="0.35">
      <c r="U517" s="1"/>
      <c r="W517" s="1"/>
    </row>
    <row r="518" spans="21:23" ht="15.75" customHeight="1" x14ac:dyDescent="0.35">
      <c r="U518" s="1"/>
      <c r="W518" s="1"/>
    </row>
    <row r="519" spans="21:23" ht="15.75" customHeight="1" x14ac:dyDescent="0.35">
      <c r="U519" s="1"/>
      <c r="W519" s="1"/>
    </row>
    <row r="520" spans="21:23" ht="15.75" customHeight="1" x14ac:dyDescent="0.35">
      <c r="U520" s="1"/>
      <c r="W520" s="1"/>
    </row>
    <row r="521" spans="21:23" ht="15.75" customHeight="1" x14ac:dyDescent="0.35">
      <c r="U521" s="1"/>
      <c r="W521" s="1"/>
    </row>
    <row r="522" spans="21:23" ht="15.75" customHeight="1" x14ac:dyDescent="0.35">
      <c r="U522" s="1"/>
      <c r="W522" s="1"/>
    </row>
    <row r="523" spans="21:23" ht="15.75" customHeight="1" x14ac:dyDescent="0.35">
      <c r="U523" s="1"/>
      <c r="W523" s="1"/>
    </row>
    <row r="524" spans="21:23" ht="15.75" customHeight="1" x14ac:dyDescent="0.35">
      <c r="U524" s="1"/>
      <c r="W524" s="1"/>
    </row>
    <row r="525" spans="21:23" ht="15.75" customHeight="1" x14ac:dyDescent="0.35">
      <c r="U525" s="1"/>
      <c r="W525" s="1"/>
    </row>
    <row r="526" spans="21:23" ht="15.75" customHeight="1" x14ac:dyDescent="0.35">
      <c r="U526" s="1"/>
      <c r="W526" s="1"/>
    </row>
    <row r="527" spans="21:23" ht="15.75" customHeight="1" x14ac:dyDescent="0.35">
      <c r="U527" s="1"/>
      <c r="W527" s="1"/>
    </row>
    <row r="528" spans="21:23" ht="15.75" customHeight="1" x14ac:dyDescent="0.35">
      <c r="U528" s="1"/>
      <c r="W528" s="1"/>
    </row>
    <row r="529" spans="21:23" ht="15.75" customHeight="1" x14ac:dyDescent="0.35">
      <c r="U529" s="1"/>
      <c r="W529" s="1"/>
    </row>
    <row r="530" spans="21:23" ht="15.75" customHeight="1" x14ac:dyDescent="0.35">
      <c r="U530" s="1"/>
      <c r="W530" s="1"/>
    </row>
    <row r="531" spans="21:23" ht="15.75" customHeight="1" x14ac:dyDescent="0.35">
      <c r="U531" s="1"/>
      <c r="W531" s="1"/>
    </row>
    <row r="532" spans="21:23" ht="15.75" customHeight="1" x14ac:dyDescent="0.35">
      <c r="U532" s="1"/>
      <c r="W532" s="1"/>
    </row>
    <row r="533" spans="21:23" ht="15.75" customHeight="1" x14ac:dyDescent="0.35">
      <c r="U533" s="1"/>
      <c r="W533" s="1"/>
    </row>
    <row r="534" spans="21:23" ht="15.75" customHeight="1" x14ac:dyDescent="0.35">
      <c r="U534" s="1"/>
      <c r="W534" s="1"/>
    </row>
    <row r="535" spans="21:23" ht="15.75" customHeight="1" x14ac:dyDescent="0.35">
      <c r="U535" s="1"/>
      <c r="W535" s="1"/>
    </row>
    <row r="536" spans="21:23" ht="15.75" customHeight="1" x14ac:dyDescent="0.35">
      <c r="U536" s="1"/>
      <c r="W536" s="1"/>
    </row>
    <row r="537" spans="21:23" ht="15.75" customHeight="1" x14ac:dyDescent="0.35">
      <c r="U537" s="1"/>
      <c r="W537" s="1"/>
    </row>
    <row r="538" spans="21:23" ht="15.75" customHeight="1" x14ac:dyDescent="0.35">
      <c r="U538" s="1"/>
      <c r="W538" s="1"/>
    </row>
    <row r="539" spans="21:23" ht="15.75" customHeight="1" x14ac:dyDescent="0.35">
      <c r="U539" s="1"/>
      <c r="W539" s="1"/>
    </row>
    <row r="540" spans="21:23" ht="15.75" customHeight="1" x14ac:dyDescent="0.35">
      <c r="U540" s="1"/>
      <c r="W540" s="1"/>
    </row>
    <row r="541" spans="21:23" ht="15.75" customHeight="1" x14ac:dyDescent="0.35">
      <c r="U541" s="1"/>
      <c r="W541" s="1"/>
    </row>
    <row r="542" spans="21:23" ht="15.75" customHeight="1" x14ac:dyDescent="0.35">
      <c r="U542" s="1"/>
      <c r="W542" s="1"/>
    </row>
    <row r="543" spans="21:23" ht="15.75" customHeight="1" x14ac:dyDescent="0.35">
      <c r="U543" s="1"/>
      <c r="W543" s="1"/>
    </row>
    <row r="544" spans="21:23" ht="15.75" customHeight="1" x14ac:dyDescent="0.35">
      <c r="U544" s="1"/>
      <c r="W544" s="1"/>
    </row>
    <row r="545" spans="21:23" ht="15.75" customHeight="1" x14ac:dyDescent="0.35">
      <c r="U545" s="1"/>
      <c r="W545" s="1"/>
    </row>
    <row r="546" spans="21:23" ht="15.75" customHeight="1" x14ac:dyDescent="0.35">
      <c r="U546" s="1"/>
      <c r="W546" s="1"/>
    </row>
    <row r="547" spans="21:23" ht="15.75" customHeight="1" x14ac:dyDescent="0.35">
      <c r="U547" s="1"/>
      <c r="W547" s="1"/>
    </row>
    <row r="548" spans="21:23" ht="15.75" customHeight="1" x14ac:dyDescent="0.35">
      <c r="U548" s="1"/>
      <c r="W548" s="1"/>
    </row>
    <row r="549" spans="21:23" ht="15.75" customHeight="1" x14ac:dyDescent="0.35">
      <c r="U549" s="1"/>
      <c r="W549" s="1"/>
    </row>
    <row r="550" spans="21:23" ht="15.75" customHeight="1" x14ac:dyDescent="0.35">
      <c r="U550" s="1"/>
      <c r="W550" s="1"/>
    </row>
    <row r="551" spans="21:23" ht="15.75" customHeight="1" x14ac:dyDescent="0.35">
      <c r="U551" s="1"/>
      <c r="W551" s="1"/>
    </row>
    <row r="552" spans="21:23" ht="15.75" customHeight="1" x14ac:dyDescent="0.35">
      <c r="U552" s="1"/>
      <c r="W552" s="1"/>
    </row>
    <row r="553" spans="21:23" ht="15.75" customHeight="1" x14ac:dyDescent="0.35">
      <c r="U553" s="1"/>
      <c r="W553" s="1"/>
    </row>
    <row r="554" spans="21:23" ht="15.75" customHeight="1" x14ac:dyDescent="0.35">
      <c r="U554" s="1"/>
      <c r="W554" s="1"/>
    </row>
    <row r="555" spans="21:23" ht="15.75" customHeight="1" x14ac:dyDescent="0.35">
      <c r="U555" s="1"/>
      <c r="W555" s="1"/>
    </row>
    <row r="556" spans="21:23" ht="15.75" customHeight="1" x14ac:dyDescent="0.35">
      <c r="U556" s="1"/>
      <c r="W556" s="1"/>
    </row>
    <row r="557" spans="21:23" ht="15.75" customHeight="1" x14ac:dyDescent="0.35">
      <c r="U557" s="1"/>
      <c r="W557" s="1"/>
    </row>
    <row r="558" spans="21:23" ht="15.75" customHeight="1" x14ac:dyDescent="0.35">
      <c r="U558" s="1"/>
      <c r="W558" s="1"/>
    </row>
    <row r="559" spans="21:23" ht="15.75" customHeight="1" x14ac:dyDescent="0.35">
      <c r="U559" s="1"/>
      <c r="W559" s="1"/>
    </row>
    <row r="560" spans="21:23" ht="15.75" customHeight="1" x14ac:dyDescent="0.35">
      <c r="U560" s="1"/>
      <c r="W560" s="1"/>
    </row>
    <row r="561" spans="21:23" ht="15.75" customHeight="1" x14ac:dyDescent="0.35">
      <c r="U561" s="1"/>
      <c r="W561" s="1"/>
    </row>
    <row r="562" spans="21:23" ht="15.75" customHeight="1" x14ac:dyDescent="0.35">
      <c r="U562" s="1"/>
      <c r="W562" s="1"/>
    </row>
    <row r="563" spans="21:23" ht="15.75" customHeight="1" x14ac:dyDescent="0.35">
      <c r="U563" s="1"/>
      <c r="W563" s="1"/>
    </row>
    <row r="564" spans="21:23" ht="15.75" customHeight="1" x14ac:dyDescent="0.35">
      <c r="U564" s="1"/>
      <c r="W564" s="1"/>
    </row>
    <row r="565" spans="21:23" ht="15.75" customHeight="1" x14ac:dyDescent="0.35">
      <c r="U565" s="1"/>
      <c r="W565" s="1"/>
    </row>
    <row r="566" spans="21:23" ht="15.75" customHeight="1" x14ac:dyDescent="0.35">
      <c r="U566" s="1"/>
      <c r="W566" s="1"/>
    </row>
    <row r="567" spans="21:23" ht="15.75" customHeight="1" x14ac:dyDescent="0.35">
      <c r="U567" s="1"/>
      <c r="W567" s="1"/>
    </row>
    <row r="568" spans="21:23" ht="15.75" customHeight="1" x14ac:dyDescent="0.35">
      <c r="U568" s="1"/>
      <c r="W568" s="1"/>
    </row>
    <row r="569" spans="21:23" ht="15.75" customHeight="1" x14ac:dyDescent="0.35">
      <c r="U569" s="1"/>
      <c r="W569" s="1"/>
    </row>
    <row r="570" spans="21:23" ht="15.75" customHeight="1" x14ac:dyDescent="0.35">
      <c r="U570" s="1"/>
      <c r="W570" s="1"/>
    </row>
    <row r="571" spans="21:23" ht="15.75" customHeight="1" x14ac:dyDescent="0.35">
      <c r="U571" s="1"/>
      <c r="W571" s="1"/>
    </row>
    <row r="572" spans="21:23" ht="15.75" customHeight="1" x14ac:dyDescent="0.35">
      <c r="U572" s="1"/>
      <c r="W572" s="1"/>
    </row>
    <row r="573" spans="21:23" ht="15.75" customHeight="1" x14ac:dyDescent="0.35">
      <c r="U573" s="1"/>
      <c r="W573" s="1"/>
    </row>
    <row r="574" spans="21:23" ht="15.75" customHeight="1" x14ac:dyDescent="0.35">
      <c r="U574" s="1"/>
      <c r="W574" s="1"/>
    </row>
    <row r="575" spans="21:23" ht="15.75" customHeight="1" x14ac:dyDescent="0.35">
      <c r="U575" s="1"/>
      <c r="W575" s="1"/>
    </row>
    <row r="576" spans="21:23" ht="15.75" customHeight="1" x14ac:dyDescent="0.35">
      <c r="U576" s="1"/>
      <c r="W576" s="1"/>
    </row>
    <row r="577" spans="21:23" ht="15.75" customHeight="1" x14ac:dyDescent="0.35">
      <c r="U577" s="1"/>
      <c r="W577" s="1"/>
    </row>
    <row r="578" spans="21:23" ht="15.75" customHeight="1" x14ac:dyDescent="0.35">
      <c r="U578" s="1"/>
      <c r="W578" s="1"/>
    </row>
    <row r="579" spans="21:23" ht="15.75" customHeight="1" x14ac:dyDescent="0.35">
      <c r="U579" s="1"/>
      <c r="W579" s="1"/>
    </row>
    <row r="580" spans="21:23" ht="15.75" customHeight="1" x14ac:dyDescent="0.35">
      <c r="U580" s="1"/>
      <c r="W580" s="1"/>
    </row>
    <row r="581" spans="21:23" ht="15.75" customHeight="1" x14ac:dyDescent="0.35">
      <c r="U581" s="1"/>
      <c r="W581" s="1"/>
    </row>
    <row r="582" spans="21:23" ht="15.75" customHeight="1" x14ac:dyDescent="0.35">
      <c r="U582" s="1"/>
      <c r="W582" s="1"/>
    </row>
    <row r="583" spans="21:23" ht="15.75" customHeight="1" x14ac:dyDescent="0.35">
      <c r="U583" s="1"/>
      <c r="W583" s="1"/>
    </row>
    <row r="584" spans="21:23" ht="15.75" customHeight="1" x14ac:dyDescent="0.35">
      <c r="U584" s="1"/>
      <c r="W584" s="1"/>
    </row>
    <row r="585" spans="21:23" ht="15.75" customHeight="1" x14ac:dyDescent="0.35">
      <c r="U585" s="1"/>
      <c r="W585" s="1"/>
    </row>
    <row r="586" spans="21:23" ht="15.75" customHeight="1" x14ac:dyDescent="0.35">
      <c r="U586" s="1"/>
      <c r="W586" s="1"/>
    </row>
    <row r="587" spans="21:23" ht="15.75" customHeight="1" x14ac:dyDescent="0.35">
      <c r="U587" s="1"/>
      <c r="W587" s="1"/>
    </row>
    <row r="588" spans="21:23" ht="15.75" customHeight="1" x14ac:dyDescent="0.35">
      <c r="U588" s="1"/>
      <c r="W588" s="1"/>
    </row>
    <row r="589" spans="21:23" ht="15.75" customHeight="1" x14ac:dyDescent="0.35">
      <c r="U589" s="1"/>
      <c r="W589" s="1"/>
    </row>
    <row r="590" spans="21:23" ht="15.75" customHeight="1" x14ac:dyDescent="0.35">
      <c r="U590" s="1"/>
      <c r="W590" s="1"/>
    </row>
    <row r="591" spans="21:23" ht="15.75" customHeight="1" x14ac:dyDescent="0.35">
      <c r="U591" s="1"/>
      <c r="W591" s="1"/>
    </row>
    <row r="592" spans="21:23" ht="15.75" customHeight="1" x14ac:dyDescent="0.35">
      <c r="U592" s="1"/>
      <c r="W592" s="1"/>
    </row>
    <row r="593" spans="21:23" ht="15.75" customHeight="1" x14ac:dyDescent="0.35">
      <c r="U593" s="1"/>
      <c r="W593" s="1"/>
    </row>
    <row r="594" spans="21:23" ht="15.75" customHeight="1" x14ac:dyDescent="0.35">
      <c r="U594" s="1"/>
      <c r="W594" s="1"/>
    </row>
    <row r="595" spans="21:23" ht="15.75" customHeight="1" x14ac:dyDescent="0.35">
      <c r="U595" s="1"/>
      <c r="W595" s="1"/>
    </row>
    <row r="596" spans="21:23" ht="15.75" customHeight="1" x14ac:dyDescent="0.35">
      <c r="U596" s="1"/>
      <c r="W596" s="1"/>
    </row>
    <row r="597" spans="21:23" ht="15.75" customHeight="1" x14ac:dyDescent="0.35">
      <c r="U597" s="1"/>
      <c r="W597" s="1"/>
    </row>
    <row r="598" spans="21:23" ht="15.75" customHeight="1" x14ac:dyDescent="0.35">
      <c r="U598" s="1"/>
      <c r="W598" s="1"/>
    </row>
    <row r="599" spans="21:23" ht="15.75" customHeight="1" x14ac:dyDescent="0.35">
      <c r="U599" s="1"/>
      <c r="W599" s="1"/>
    </row>
    <row r="600" spans="21:23" ht="15.75" customHeight="1" x14ac:dyDescent="0.35">
      <c r="U600" s="1"/>
      <c r="W600" s="1"/>
    </row>
    <row r="601" spans="21:23" ht="15.75" customHeight="1" x14ac:dyDescent="0.35">
      <c r="U601" s="1"/>
      <c r="W601" s="1"/>
    </row>
    <row r="602" spans="21:23" ht="15.75" customHeight="1" x14ac:dyDescent="0.35">
      <c r="U602" s="1"/>
      <c r="W602" s="1"/>
    </row>
    <row r="603" spans="21:23" ht="15.75" customHeight="1" x14ac:dyDescent="0.35">
      <c r="U603" s="1"/>
      <c r="W603" s="1"/>
    </row>
    <row r="604" spans="21:23" ht="15.75" customHeight="1" x14ac:dyDescent="0.35">
      <c r="U604" s="1"/>
      <c r="W604" s="1"/>
    </row>
    <row r="605" spans="21:23" ht="15.75" customHeight="1" x14ac:dyDescent="0.35">
      <c r="U605" s="1"/>
      <c r="W605" s="1"/>
    </row>
    <row r="606" spans="21:23" ht="15.75" customHeight="1" x14ac:dyDescent="0.35">
      <c r="U606" s="1"/>
      <c r="W606" s="1"/>
    </row>
    <row r="607" spans="21:23" ht="15.75" customHeight="1" x14ac:dyDescent="0.35">
      <c r="U607" s="1"/>
      <c r="W607" s="1"/>
    </row>
    <row r="608" spans="21:23" ht="15.75" customHeight="1" x14ac:dyDescent="0.35">
      <c r="U608" s="1"/>
      <c r="W608" s="1"/>
    </row>
    <row r="609" spans="21:23" ht="15.75" customHeight="1" x14ac:dyDescent="0.35">
      <c r="U609" s="1"/>
      <c r="W609" s="1"/>
    </row>
    <row r="610" spans="21:23" ht="15.75" customHeight="1" x14ac:dyDescent="0.35">
      <c r="U610" s="1"/>
      <c r="W610" s="1"/>
    </row>
    <row r="611" spans="21:23" ht="15.75" customHeight="1" x14ac:dyDescent="0.35">
      <c r="U611" s="1"/>
      <c r="W611" s="1"/>
    </row>
    <row r="612" spans="21:23" ht="15.75" customHeight="1" x14ac:dyDescent="0.35">
      <c r="U612" s="1"/>
      <c r="W612" s="1"/>
    </row>
    <row r="613" spans="21:23" ht="15.75" customHeight="1" x14ac:dyDescent="0.35">
      <c r="U613" s="1"/>
      <c r="W613" s="1"/>
    </row>
    <row r="614" spans="21:23" ht="15.75" customHeight="1" x14ac:dyDescent="0.35">
      <c r="U614" s="1"/>
      <c r="W614" s="1"/>
    </row>
    <row r="615" spans="21:23" ht="15.75" customHeight="1" x14ac:dyDescent="0.35">
      <c r="U615" s="1"/>
      <c r="W615" s="1"/>
    </row>
    <row r="616" spans="21:23" ht="15.75" customHeight="1" x14ac:dyDescent="0.35">
      <c r="U616" s="1"/>
      <c r="W616" s="1"/>
    </row>
    <row r="617" spans="21:23" ht="15.75" customHeight="1" x14ac:dyDescent="0.35">
      <c r="U617" s="1"/>
      <c r="W617" s="1"/>
    </row>
    <row r="618" spans="21:23" ht="15.75" customHeight="1" x14ac:dyDescent="0.35">
      <c r="U618" s="1"/>
      <c r="W618" s="1"/>
    </row>
    <row r="619" spans="21:23" ht="15.75" customHeight="1" x14ac:dyDescent="0.35">
      <c r="U619" s="1"/>
      <c r="W619" s="1"/>
    </row>
    <row r="620" spans="21:23" ht="15.75" customHeight="1" x14ac:dyDescent="0.35">
      <c r="U620" s="1"/>
      <c r="W620" s="1"/>
    </row>
    <row r="621" spans="21:23" ht="15.75" customHeight="1" x14ac:dyDescent="0.35">
      <c r="U621" s="1"/>
      <c r="W621" s="1"/>
    </row>
    <row r="622" spans="21:23" ht="15.75" customHeight="1" x14ac:dyDescent="0.35">
      <c r="U622" s="1"/>
      <c r="W622" s="1"/>
    </row>
    <row r="623" spans="21:23" ht="15.75" customHeight="1" x14ac:dyDescent="0.35">
      <c r="U623" s="1"/>
      <c r="W623" s="1"/>
    </row>
    <row r="624" spans="21:23" ht="15.75" customHeight="1" x14ac:dyDescent="0.35">
      <c r="U624" s="1"/>
      <c r="W624" s="1"/>
    </row>
    <row r="625" spans="21:23" ht="15.75" customHeight="1" x14ac:dyDescent="0.35">
      <c r="U625" s="1"/>
      <c r="W625" s="1"/>
    </row>
    <row r="626" spans="21:23" ht="15.75" customHeight="1" x14ac:dyDescent="0.35">
      <c r="U626" s="1"/>
      <c r="W626" s="1"/>
    </row>
    <row r="627" spans="21:23" ht="15.75" customHeight="1" x14ac:dyDescent="0.35">
      <c r="U627" s="1"/>
      <c r="W627" s="1"/>
    </row>
    <row r="628" spans="21:23" ht="15.75" customHeight="1" x14ac:dyDescent="0.35">
      <c r="U628" s="1"/>
      <c r="W628" s="1"/>
    </row>
    <row r="629" spans="21:23" ht="15.75" customHeight="1" x14ac:dyDescent="0.35">
      <c r="U629" s="1"/>
      <c r="W629" s="1"/>
    </row>
    <row r="630" spans="21:23" ht="15.75" customHeight="1" x14ac:dyDescent="0.35">
      <c r="U630" s="1"/>
      <c r="W630" s="1"/>
    </row>
    <row r="631" spans="21:23" ht="15.75" customHeight="1" x14ac:dyDescent="0.35">
      <c r="U631" s="1"/>
      <c r="W631" s="1"/>
    </row>
    <row r="632" spans="21:23" ht="15.75" customHeight="1" x14ac:dyDescent="0.35">
      <c r="U632" s="1"/>
      <c r="W632" s="1"/>
    </row>
    <row r="633" spans="21:23" ht="15.75" customHeight="1" x14ac:dyDescent="0.35">
      <c r="U633" s="1"/>
      <c r="W633" s="1"/>
    </row>
    <row r="634" spans="21:23" ht="15.75" customHeight="1" x14ac:dyDescent="0.35">
      <c r="U634" s="1"/>
      <c r="W634" s="1"/>
    </row>
    <row r="635" spans="21:23" ht="15.75" customHeight="1" x14ac:dyDescent="0.35">
      <c r="U635" s="1"/>
      <c r="W635" s="1"/>
    </row>
    <row r="636" spans="21:23" ht="15.75" customHeight="1" x14ac:dyDescent="0.35">
      <c r="U636" s="1"/>
      <c r="W636" s="1"/>
    </row>
    <row r="637" spans="21:23" ht="15.75" customHeight="1" x14ac:dyDescent="0.35">
      <c r="U637" s="1"/>
      <c r="W637" s="1"/>
    </row>
    <row r="638" spans="21:23" ht="15.75" customHeight="1" x14ac:dyDescent="0.35">
      <c r="U638" s="1"/>
      <c r="W638" s="1"/>
    </row>
    <row r="639" spans="21:23" ht="15.75" customHeight="1" x14ac:dyDescent="0.35">
      <c r="U639" s="1"/>
      <c r="W639" s="1"/>
    </row>
    <row r="640" spans="21:23" ht="15.75" customHeight="1" x14ac:dyDescent="0.35">
      <c r="U640" s="1"/>
      <c r="W640" s="1"/>
    </row>
    <row r="641" spans="21:23" ht="15.75" customHeight="1" x14ac:dyDescent="0.35">
      <c r="U641" s="1"/>
      <c r="W641" s="1"/>
    </row>
    <row r="642" spans="21:23" ht="15.75" customHeight="1" x14ac:dyDescent="0.35">
      <c r="U642" s="1"/>
      <c r="W642" s="1"/>
    </row>
    <row r="643" spans="21:23" ht="15.75" customHeight="1" x14ac:dyDescent="0.35">
      <c r="U643" s="1"/>
      <c r="W643" s="1"/>
    </row>
    <row r="644" spans="21:23" ht="15.75" customHeight="1" x14ac:dyDescent="0.35">
      <c r="U644" s="1"/>
      <c r="W644" s="1"/>
    </row>
    <row r="645" spans="21:23" ht="15.75" customHeight="1" x14ac:dyDescent="0.35">
      <c r="U645" s="1"/>
      <c r="W645" s="1"/>
    </row>
    <row r="646" spans="21:23" ht="15.75" customHeight="1" x14ac:dyDescent="0.35">
      <c r="U646" s="1"/>
      <c r="W646" s="1"/>
    </row>
    <row r="647" spans="21:23" ht="15.75" customHeight="1" x14ac:dyDescent="0.35">
      <c r="U647" s="1"/>
      <c r="W647" s="1"/>
    </row>
    <row r="648" spans="21:23" ht="15.75" customHeight="1" x14ac:dyDescent="0.35">
      <c r="U648" s="1"/>
      <c r="W648" s="1"/>
    </row>
    <row r="649" spans="21:23" ht="15.75" customHeight="1" x14ac:dyDescent="0.35">
      <c r="U649" s="1"/>
      <c r="W649" s="1"/>
    </row>
    <row r="650" spans="21:23" ht="15.75" customHeight="1" x14ac:dyDescent="0.35">
      <c r="U650" s="1"/>
      <c r="W650" s="1"/>
    </row>
    <row r="651" spans="21:23" ht="15.75" customHeight="1" x14ac:dyDescent="0.35">
      <c r="U651" s="1"/>
      <c r="W651" s="1"/>
    </row>
    <row r="652" spans="21:23" ht="15.75" customHeight="1" x14ac:dyDescent="0.35">
      <c r="U652" s="1"/>
      <c r="W652" s="1"/>
    </row>
    <row r="653" spans="21:23" ht="15.75" customHeight="1" x14ac:dyDescent="0.35">
      <c r="U653" s="1"/>
      <c r="W653" s="1"/>
    </row>
    <row r="654" spans="21:23" ht="15.75" customHeight="1" x14ac:dyDescent="0.35">
      <c r="U654" s="1"/>
      <c r="W654" s="1"/>
    </row>
    <row r="655" spans="21:23" ht="15.75" customHeight="1" x14ac:dyDescent="0.35">
      <c r="U655" s="1"/>
      <c r="W655" s="1"/>
    </row>
    <row r="656" spans="21:23" ht="15.75" customHeight="1" x14ac:dyDescent="0.35">
      <c r="U656" s="1"/>
      <c r="W656" s="1"/>
    </row>
    <row r="657" spans="21:23" ht="15.75" customHeight="1" x14ac:dyDescent="0.35">
      <c r="U657" s="1"/>
      <c r="W657" s="1"/>
    </row>
    <row r="658" spans="21:23" ht="15.75" customHeight="1" x14ac:dyDescent="0.35">
      <c r="U658" s="1"/>
      <c r="W658" s="1"/>
    </row>
    <row r="659" spans="21:23" ht="15.75" customHeight="1" x14ac:dyDescent="0.35">
      <c r="U659" s="1"/>
      <c r="W659" s="1"/>
    </row>
    <row r="660" spans="21:23" ht="15.75" customHeight="1" x14ac:dyDescent="0.35">
      <c r="U660" s="1"/>
      <c r="W660" s="1"/>
    </row>
    <row r="661" spans="21:23" ht="15.75" customHeight="1" x14ac:dyDescent="0.35">
      <c r="U661" s="1"/>
      <c r="W661" s="1"/>
    </row>
    <row r="662" spans="21:23" ht="15.75" customHeight="1" x14ac:dyDescent="0.35">
      <c r="U662" s="1"/>
      <c r="W662" s="1"/>
    </row>
    <row r="663" spans="21:23" ht="15.75" customHeight="1" x14ac:dyDescent="0.35">
      <c r="U663" s="1"/>
      <c r="W663" s="1"/>
    </row>
    <row r="664" spans="21:23" ht="15.75" customHeight="1" x14ac:dyDescent="0.35">
      <c r="U664" s="1"/>
      <c r="W664" s="1"/>
    </row>
    <row r="665" spans="21:23" ht="15.75" customHeight="1" x14ac:dyDescent="0.35">
      <c r="U665" s="1"/>
      <c r="W665" s="1"/>
    </row>
    <row r="666" spans="21:23" ht="15.75" customHeight="1" x14ac:dyDescent="0.35">
      <c r="U666" s="1"/>
      <c r="W666" s="1"/>
    </row>
    <row r="667" spans="21:23" ht="15.75" customHeight="1" x14ac:dyDescent="0.35">
      <c r="U667" s="1"/>
      <c r="W667" s="1"/>
    </row>
    <row r="668" spans="21:23" ht="15.75" customHeight="1" x14ac:dyDescent="0.35">
      <c r="U668" s="1"/>
      <c r="W668" s="1"/>
    </row>
    <row r="669" spans="21:23" ht="15.75" customHeight="1" x14ac:dyDescent="0.35">
      <c r="U669" s="1"/>
      <c r="W669" s="1"/>
    </row>
    <row r="670" spans="21:23" ht="15.75" customHeight="1" x14ac:dyDescent="0.35">
      <c r="U670" s="1"/>
      <c r="W670" s="1"/>
    </row>
    <row r="671" spans="21:23" ht="15.75" customHeight="1" x14ac:dyDescent="0.35">
      <c r="U671" s="1"/>
      <c r="W671" s="1"/>
    </row>
    <row r="672" spans="21:23" ht="15.75" customHeight="1" x14ac:dyDescent="0.35">
      <c r="U672" s="1"/>
      <c r="W672" s="1"/>
    </row>
    <row r="673" spans="21:23" ht="15.75" customHeight="1" x14ac:dyDescent="0.35">
      <c r="U673" s="1"/>
      <c r="W673" s="1"/>
    </row>
    <row r="674" spans="21:23" ht="15.75" customHeight="1" x14ac:dyDescent="0.35">
      <c r="U674" s="1"/>
      <c r="W674" s="1"/>
    </row>
    <row r="675" spans="21:23" ht="15.75" customHeight="1" x14ac:dyDescent="0.35">
      <c r="U675" s="1"/>
      <c r="W675" s="1"/>
    </row>
    <row r="676" spans="21:23" ht="15.75" customHeight="1" x14ac:dyDescent="0.35">
      <c r="U676" s="1"/>
      <c r="W676" s="1"/>
    </row>
    <row r="677" spans="21:23" ht="15.75" customHeight="1" x14ac:dyDescent="0.35">
      <c r="U677" s="1"/>
      <c r="W677" s="1"/>
    </row>
    <row r="678" spans="21:23" ht="15.75" customHeight="1" x14ac:dyDescent="0.35">
      <c r="U678" s="1"/>
      <c r="W678" s="1"/>
    </row>
    <row r="679" spans="21:23" ht="15.75" customHeight="1" x14ac:dyDescent="0.35">
      <c r="U679" s="1"/>
      <c r="W679" s="1"/>
    </row>
    <row r="680" spans="21:23" ht="15.75" customHeight="1" x14ac:dyDescent="0.35">
      <c r="U680" s="1"/>
      <c r="W680" s="1"/>
    </row>
    <row r="681" spans="21:23" ht="15.75" customHeight="1" x14ac:dyDescent="0.35">
      <c r="U681" s="1"/>
      <c r="W681" s="1"/>
    </row>
    <row r="682" spans="21:23" ht="15.75" customHeight="1" x14ac:dyDescent="0.35">
      <c r="U682" s="1"/>
      <c r="W682" s="1"/>
    </row>
    <row r="683" spans="21:23" ht="15.75" customHeight="1" x14ac:dyDescent="0.35">
      <c r="U683" s="1"/>
      <c r="W683" s="1"/>
    </row>
    <row r="684" spans="21:23" ht="15.75" customHeight="1" x14ac:dyDescent="0.35">
      <c r="U684" s="1"/>
      <c r="W684" s="1"/>
    </row>
    <row r="685" spans="21:23" ht="15.75" customHeight="1" x14ac:dyDescent="0.35">
      <c r="U685" s="1"/>
      <c r="W685" s="1"/>
    </row>
    <row r="686" spans="21:23" ht="15.75" customHeight="1" x14ac:dyDescent="0.35">
      <c r="U686" s="1"/>
      <c r="W686" s="1"/>
    </row>
    <row r="687" spans="21:23" ht="15.75" customHeight="1" x14ac:dyDescent="0.35">
      <c r="U687" s="1"/>
      <c r="W687" s="1"/>
    </row>
    <row r="688" spans="21:23" ht="15.75" customHeight="1" x14ac:dyDescent="0.35">
      <c r="U688" s="1"/>
      <c r="W688" s="1"/>
    </row>
    <row r="689" spans="21:23" ht="15.75" customHeight="1" x14ac:dyDescent="0.35">
      <c r="U689" s="1"/>
      <c r="W689" s="1"/>
    </row>
    <row r="690" spans="21:23" ht="15.75" customHeight="1" x14ac:dyDescent="0.35">
      <c r="U690" s="1"/>
      <c r="W690" s="1"/>
    </row>
    <row r="691" spans="21:23" ht="15.75" customHeight="1" x14ac:dyDescent="0.35">
      <c r="U691" s="1"/>
      <c r="W691" s="1"/>
    </row>
    <row r="692" spans="21:23" ht="15.75" customHeight="1" x14ac:dyDescent="0.35">
      <c r="U692" s="1"/>
      <c r="W692" s="1"/>
    </row>
    <row r="693" spans="21:23" ht="15.75" customHeight="1" x14ac:dyDescent="0.35">
      <c r="U693" s="1"/>
      <c r="W693" s="1"/>
    </row>
    <row r="694" spans="21:23" ht="15.75" customHeight="1" x14ac:dyDescent="0.35">
      <c r="U694" s="1"/>
      <c r="W694" s="1"/>
    </row>
    <row r="695" spans="21:23" ht="15.75" customHeight="1" x14ac:dyDescent="0.35">
      <c r="U695" s="1"/>
      <c r="W695" s="1"/>
    </row>
    <row r="696" spans="21:23" ht="15.75" customHeight="1" x14ac:dyDescent="0.35">
      <c r="U696" s="1"/>
      <c r="W696" s="1"/>
    </row>
    <row r="697" spans="21:23" ht="15.75" customHeight="1" x14ac:dyDescent="0.35">
      <c r="U697" s="1"/>
      <c r="W697" s="1"/>
    </row>
    <row r="698" spans="21:23" ht="15.75" customHeight="1" x14ac:dyDescent="0.35">
      <c r="U698" s="1"/>
      <c r="W698" s="1"/>
    </row>
    <row r="699" spans="21:23" ht="15.75" customHeight="1" x14ac:dyDescent="0.35">
      <c r="U699" s="1"/>
      <c r="W699" s="1"/>
    </row>
    <row r="700" spans="21:23" ht="15.75" customHeight="1" x14ac:dyDescent="0.35">
      <c r="U700" s="1"/>
      <c r="W700" s="1"/>
    </row>
    <row r="701" spans="21:23" ht="15.75" customHeight="1" x14ac:dyDescent="0.35">
      <c r="U701" s="1"/>
      <c r="W701" s="1"/>
    </row>
    <row r="702" spans="21:23" ht="15.75" customHeight="1" x14ac:dyDescent="0.35">
      <c r="U702" s="1"/>
      <c r="W702" s="1"/>
    </row>
    <row r="703" spans="21:23" ht="15.75" customHeight="1" x14ac:dyDescent="0.35">
      <c r="U703" s="1"/>
      <c r="W703" s="1"/>
    </row>
    <row r="704" spans="21:23" ht="15.75" customHeight="1" x14ac:dyDescent="0.35">
      <c r="U704" s="1"/>
      <c r="W704" s="1"/>
    </row>
    <row r="705" spans="21:23" ht="15.75" customHeight="1" x14ac:dyDescent="0.35">
      <c r="U705" s="1"/>
      <c r="W705" s="1"/>
    </row>
    <row r="706" spans="21:23" ht="15.75" customHeight="1" x14ac:dyDescent="0.35">
      <c r="U706" s="1"/>
      <c r="W706" s="1"/>
    </row>
    <row r="707" spans="21:23" ht="15.75" customHeight="1" x14ac:dyDescent="0.35">
      <c r="U707" s="1"/>
      <c r="W707" s="1"/>
    </row>
    <row r="708" spans="21:23" ht="15.75" customHeight="1" x14ac:dyDescent="0.35">
      <c r="U708" s="1"/>
      <c r="W708" s="1"/>
    </row>
    <row r="709" spans="21:23" ht="15.75" customHeight="1" x14ac:dyDescent="0.35">
      <c r="U709" s="1"/>
      <c r="W709" s="1"/>
    </row>
    <row r="710" spans="21:23" ht="15.75" customHeight="1" x14ac:dyDescent="0.35">
      <c r="U710" s="1"/>
      <c r="W710" s="1"/>
    </row>
    <row r="711" spans="21:23" ht="15.75" customHeight="1" x14ac:dyDescent="0.35">
      <c r="U711" s="1"/>
      <c r="W711" s="1"/>
    </row>
    <row r="712" spans="21:23" ht="15.75" customHeight="1" x14ac:dyDescent="0.35">
      <c r="U712" s="1"/>
      <c r="W712" s="1"/>
    </row>
    <row r="713" spans="21:23" ht="15.75" customHeight="1" x14ac:dyDescent="0.35">
      <c r="U713" s="1"/>
      <c r="W713" s="1"/>
    </row>
    <row r="714" spans="21:23" ht="15.75" customHeight="1" x14ac:dyDescent="0.35">
      <c r="U714" s="1"/>
      <c r="W714" s="1"/>
    </row>
    <row r="715" spans="21:23" ht="15.75" customHeight="1" x14ac:dyDescent="0.35">
      <c r="U715" s="1"/>
      <c r="W715" s="1"/>
    </row>
    <row r="716" spans="21:23" ht="15.75" customHeight="1" x14ac:dyDescent="0.35">
      <c r="U716" s="1"/>
      <c r="W716" s="1"/>
    </row>
    <row r="717" spans="21:23" ht="15.75" customHeight="1" x14ac:dyDescent="0.35">
      <c r="U717" s="1"/>
      <c r="W717" s="1"/>
    </row>
    <row r="718" spans="21:23" ht="15.75" customHeight="1" x14ac:dyDescent="0.35">
      <c r="U718" s="1"/>
      <c r="W718" s="1"/>
    </row>
    <row r="719" spans="21:23" ht="15.75" customHeight="1" x14ac:dyDescent="0.35">
      <c r="U719" s="1"/>
      <c r="W719" s="1"/>
    </row>
    <row r="720" spans="21:23" ht="15.75" customHeight="1" x14ac:dyDescent="0.35">
      <c r="U720" s="1"/>
      <c r="W720" s="1"/>
    </row>
    <row r="721" spans="21:23" ht="15.75" customHeight="1" x14ac:dyDescent="0.35">
      <c r="U721" s="1"/>
      <c r="W721" s="1"/>
    </row>
    <row r="722" spans="21:23" ht="15.75" customHeight="1" x14ac:dyDescent="0.35">
      <c r="U722" s="1"/>
      <c r="W722" s="1"/>
    </row>
    <row r="723" spans="21:23" ht="15.75" customHeight="1" x14ac:dyDescent="0.35">
      <c r="U723" s="1"/>
      <c r="W723" s="1"/>
    </row>
    <row r="724" spans="21:23" ht="15.75" customHeight="1" x14ac:dyDescent="0.35">
      <c r="U724" s="1"/>
      <c r="W724" s="1"/>
    </row>
    <row r="725" spans="21:23" ht="15.75" customHeight="1" x14ac:dyDescent="0.35">
      <c r="U725" s="1"/>
      <c r="W725" s="1"/>
    </row>
    <row r="726" spans="21:23" ht="15.75" customHeight="1" x14ac:dyDescent="0.35">
      <c r="U726" s="1"/>
      <c r="W726" s="1"/>
    </row>
    <row r="727" spans="21:23" ht="15.75" customHeight="1" x14ac:dyDescent="0.35">
      <c r="U727" s="1"/>
      <c r="W727" s="1"/>
    </row>
    <row r="728" spans="21:23" ht="15.75" customHeight="1" x14ac:dyDescent="0.35">
      <c r="U728" s="1"/>
      <c r="W728" s="1"/>
    </row>
    <row r="729" spans="21:23" ht="15.75" customHeight="1" x14ac:dyDescent="0.35">
      <c r="U729" s="1"/>
      <c r="W729" s="1"/>
    </row>
    <row r="730" spans="21:23" ht="15.75" customHeight="1" x14ac:dyDescent="0.35">
      <c r="U730" s="1"/>
      <c r="W730" s="1"/>
    </row>
    <row r="731" spans="21:23" ht="15.75" customHeight="1" x14ac:dyDescent="0.35">
      <c r="U731" s="1"/>
      <c r="W731" s="1"/>
    </row>
    <row r="732" spans="21:23" ht="15.75" customHeight="1" x14ac:dyDescent="0.35">
      <c r="U732" s="1"/>
      <c r="W732" s="1"/>
    </row>
    <row r="733" spans="21:23" ht="15.75" customHeight="1" x14ac:dyDescent="0.35">
      <c r="U733" s="1"/>
      <c r="W733" s="1"/>
    </row>
    <row r="734" spans="21:23" ht="15.75" customHeight="1" x14ac:dyDescent="0.35">
      <c r="U734" s="1"/>
      <c r="W734" s="1"/>
    </row>
    <row r="735" spans="21:23" ht="15.75" customHeight="1" x14ac:dyDescent="0.35">
      <c r="U735" s="1"/>
      <c r="W735" s="1"/>
    </row>
    <row r="736" spans="21:23" ht="15.75" customHeight="1" x14ac:dyDescent="0.35">
      <c r="U736" s="1"/>
      <c r="W736" s="1"/>
    </row>
    <row r="737" spans="21:23" ht="15.75" customHeight="1" x14ac:dyDescent="0.35">
      <c r="U737" s="1"/>
      <c r="W737" s="1"/>
    </row>
    <row r="738" spans="21:23" ht="15.75" customHeight="1" x14ac:dyDescent="0.35">
      <c r="U738" s="1"/>
      <c r="W738" s="1"/>
    </row>
    <row r="739" spans="21:23" ht="15.75" customHeight="1" x14ac:dyDescent="0.35">
      <c r="U739" s="1"/>
      <c r="W739" s="1"/>
    </row>
    <row r="740" spans="21:23" ht="15.75" customHeight="1" x14ac:dyDescent="0.35">
      <c r="U740" s="1"/>
      <c r="W740" s="1"/>
    </row>
    <row r="741" spans="21:23" ht="15.75" customHeight="1" x14ac:dyDescent="0.35">
      <c r="U741" s="1"/>
      <c r="W741" s="1"/>
    </row>
    <row r="742" spans="21:23" ht="15.75" customHeight="1" x14ac:dyDescent="0.35">
      <c r="U742" s="1"/>
      <c r="W742" s="1"/>
    </row>
    <row r="743" spans="21:23" ht="15.75" customHeight="1" x14ac:dyDescent="0.35">
      <c r="U743" s="1"/>
      <c r="W743" s="1"/>
    </row>
    <row r="744" spans="21:23" ht="15.75" customHeight="1" x14ac:dyDescent="0.35">
      <c r="U744" s="1"/>
      <c r="W744" s="1"/>
    </row>
    <row r="745" spans="21:23" ht="15.75" customHeight="1" x14ac:dyDescent="0.35">
      <c r="U745" s="1"/>
      <c r="W745" s="1"/>
    </row>
    <row r="746" spans="21:23" ht="15.75" customHeight="1" x14ac:dyDescent="0.35">
      <c r="U746" s="1"/>
      <c r="W746" s="1"/>
    </row>
    <row r="747" spans="21:23" ht="15.75" customHeight="1" x14ac:dyDescent="0.35">
      <c r="U747" s="1"/>
      <c r="W747" s="1"/>
    </row>
    <row r="748" spans="21:23" ht="15.75" customHeight="1" x14ac:dyDescent="0.35">
      <c r="U748" s="1"/>
      <c r="W748" s="1"/>
    </row>
    <row r="749" spans="21:23" ht="15.75" customHeight="1" x14ac:dyDescent="0.35">
      <c r="U749" s="1"/>
      <c r="W749" s="1"/>
    </row>
    <row r="750" spans="21:23" ht="15.75" customHeight="1" x14ac:dyDescent="0.35">
      <c r="U750" s="1"/>
      <c r="W750" s="1"/>
    </row>
    <row r="751" spans="21:23" ht="15.75" customHeight="1" x14ac:dyDescent="0.35">
      <c r="U751" s="1"/>
      <c r="W751" s="1"/>
    </row>
    <row r="752" spans="21:23" ht="15.75" customHeight="1" x14ac:dyDescent="0.35">
      <c r="U752" s="1"/>
      <c r="W752" s="1"/>
    </row>
    <row r="753" spans="21:23" ht="15.75" customHeight="1" x14ac:dyDescent="0.35">
      <c r="U753" s="1"/>
      <c r="W753" s="1"/>
    </row>
    <row r="754" spans="21:23" ht="15.75" customHeight="1" x14ac:dyDescent="0.35">
      <c r="U754" s="1"/>
      <c r="W754" s="1"/>
    </row>
    <row r="755" spans="21:23" ht="15.75" customHeight="1" x14ac:dyDescent="0.35">
      <c r="U755" s="1"/>
      <c r="W755" s="1"/>
    </row>
    <row r="756" spans="21:23" ht="15.75" customHeight="1" x14ac:dyDescent="0.35">
      <c r="U756" s="1"/>
      <c r="W756" s="1"/>
    </row>
    <row r="757" spans="21:23" ht="15.75" customHeight="1" x14ac:dyDescent="0.35">
      <c r="U757" s="1"/>
      <c r="W757" s="1"/>
    </row>
    <row r="758" spans="21:23" ht="15.75" customHeight="1" x14ac:dyDescent="0.35">
      <c r="U758" s="1"/>
      <c r="W758" s="1"/>
    </row>
    <row r="759" spans="21:23" ht="15.75" customHeight="1" x14ac:dyDescent="0.35">
      <c r="U759" s="1"/>
      <c r="W759" s="1"/>
    </row>
    <row r="760" spans="21:23" ht="15.75" customHeight="1" x14ac:dyDescent="0.35">
      <c r="U760" s="1"/>
      <c r="W760" s="1"/>
    </row>
    <row r="761" spans="21:23" ht="15.75" customHeight="1" x14ac:dyDescent="0.35">
      <c r="U761" s="1"/>
      <c r="W761" s="1"/>
    </row>
    <row r="762" spans="21:23" ht="15.75" customHeight="1" x14ac:dyDescent="0.35">
      <c r="U762" s="1"/>
      <c r="W762" s="1"/>
    </row>
    <row r="763" spans="21:23" ht="15.75" customHeight="1" x14ac:dyDescent="0.35">
      <c r="U763" s="1"/>
      <c r="W763" s="1"/>
    </row>
    <row r="764" spans="21:23" ht="15.75" customHeight="1" x14ac:dyDescent="0.35">
      <c r="U764" s="1"/>
      <c r="W764" s="1"/>
    </row>
    <row r="765" spans="21:23" ht="15.75" customHeight="1" x14ac:dyDescent="0.35">
      <c r="U765" s="1"/>
      <c r="W765" s="1"/>
    </row>
    <row r="766" spans="21:23" ht="15.75" customHeight="1" x14ac:dyDescent="0.35">
      <c r="U766" s="1"/>
      <c r="W766" s="1"/>
    </row>
    <row r="767" spans="21:23" ht="15.75" customHeight="1" x14ac:dyDescent="0.35">
      <c r="U767" s="1"/>
      <c r="W767" s="1"/>
    </row>
    <row r="768" spans="21:23" ht="15.75" customHeight="1" x14ac:dyDescent="0.35">
      <c r="U768" s="1"/>
      <c r="W768" s="1"/>
    </row>
    <row r="769" spans="21:23" ht="15.75" customHeight="1" x14ac:dyDescent="0.35">
      <c r="U769" s="1"/>
      <c r="W769" s="1"/>
    </row>
    <row r="770" spans="21:23" ht="15.75" customHeight="1" x14ac:dyDescent="0.35">
      <c r="U770" s="1"/>
      <c r="W770" s="1"/>
    </row>
    <row r="771" spans="21:23" ht="15.75" customHeight="1" x14ac:dyDescent="0.35">
      <c r="U771" s="1"/>
      <c r="W771" s="1"/>
    </row>
    <row r="772" spans="21:23" ht="15.75" customHeight="1" x14ac:dyDescent="0.35">
      <c r="U772" s="1"/>
      <c r="W772" s="1"/>
    </row>
    <row r="773" spans="21:23" ht="15.75" customHeight="1" x14ac:dyDescent="0.35">
      <c r="U773" s="1"/>
      <c r="W773" s="1"/>
    </row>
    <row r="774" spans="21:23" ht="15.75" customHeight="1" x14ac:dyDescent="0.35">
      <c r="U774" s="1"/>
      <c r="W774" s="1"/>
    </row>
    <row r="775" spans="21:23" ht="15.75" customHeight="1" x14ac:dyDescent="0.35">
      <c r="U775" s="1"/>
      <c r="W775" s="1"/>
    </row>
    <row r="776" spans="21:23" ht="15.75" customHeight="1" x14ac:dyDescent="0.35">
      <c r="U776" s="1"/>
      <c r="W776" s="1"/>
    </row>
    <row r="777" spans="21:23" ht="15.75" customHeight="1" x14ac:dyDescent="0.35">
      <c r="U777" s="1"/>
      <c r="W777" s="1"/>
    </row>
    <row r="778" spans="21:23" ht="15.75" customHeight="1" x14ac:dyDescent="0.35">
      <c r="U778" s="1"/>
      <c r="W778" s="1"/>
    </row>
    <row r="779" spans="21:23" ht="15.75" customHeight="1" x14ac:dyDescent="0.35">
      <c r="U779" s="1"/>
      <c r="W779" s="1"/>
    </row>
    <row r="780" spans="21:23" ht="15.75" customHeight="1" x14ac:dyDescent="0.35">
      <c r="U780" s="1"/>
      <c r="W780" s="1"/>
    </row>
    <row r="781" spans="21:23" ht="15.75" customHeight="1" x14ac:dyDescent="0.35">
      <c r="U781" s="1"/>
      <c r="W781" s="1"/>
    </row>
    <row r="782" spans="21:23" ht="15.75" customHeight="1" x14ac:dyDescent="0.35">
      <c r="U782" s="1"/>
      <c r="W782" s="1"/>
    </row>
    <row r="783" spans="21:23" ht="15.75" customHeight="1" x14ac:dyDescent="0.35">
      <c r="U783" s="1"/>
      <c r="W783" s="1"/>
    </row>
    <row r="784" spans="21:23" ht="15.75" customHeight="1" x14ac:dyDescent="0.35">
      <c r="U784" s="1"/>
      <c r="W784" s="1"/>
    </row>
    <row r="785" spans="21:23" ht="15.75" customHeight="1" x14ac:dyDescent="0.35">
      <c r="U785" s="1"/>
      <c r="W785" s="1"/>
    </row>
    <row r="786" spans="21:23" ht="15.75" customHeight="1" x14ac:dyDescent="0.35">
      <c r="U786" s="1"/>
      <c r="W786" s="1"/>
    </row>
    <row r="787" spans="21:23" ht="15.75" customHeight="1" x14ac:dyDescent="0.35">
      <c r="U787" s="1"/>
      <c r="W787" s="1"/>
    </row>
    <row r="788" spans="21:23" ht="15.75" customHeight="1" x14ac:dyDescent="0.35">
      <c r="U788" s="1"/>
      <c r="W788" s="1"/>
    </row>
    <row r="789" spans="21:23" ht="15.75" customHeight="1" x14ac:dyDescent="0.35">
      <c r="U789" s="1"/>
      <c r="W789" s="1"/>
    </row>
    <row r="790" spans="21:23" ht="15.75" customHeight="1" x14ac:dyDescent="0.35">
      <c r="U790" s="1"/>
      <c r="W790" s="1"/>
    </row>
    <row r="791" spans="21:23" ht="15.75" customHeight="1" x14ac:dyDescent="0.35">
      <c r="U791" s="1"/>
      <c r="W791" s="1"/>
    </row>
    <row r="792" spans="21:23" ht="15.75" customHeight="1" x14ac:dyDescent="0.35">
      <c r="U792" s="1"/>
      <c r="W792" s="1"/>
    </row>
    <row r="793" spans="21:23" ht="15.75" customHeight="1" x14ac:dyDescent="0.35">
      <c r="U793" s="1"/>
      <c r="W793" s="1"/>
    </row>
    <row r="794" spans="21:23" ht="15.75" customHeight="1" x14ac:dyDescent="0.35">
      <c r="U794" s="1"/>
      <c r="W794" s="1"/>
    </row>
    <row r="795" spans="21:23" ht="15.75" customHeight="1" x14ac:dyDescent="0.35">
      <c r="U795" s="1"/>
      <c r="W795" s="1"/>
    </row>
    <row r="796" spans="21:23" ht="15.75" customHeight="1" x14ac:dyDescent="0.35">
      <c r="U796" s="1"/>
      <c r="W796" s="1"/>
    </row>
    <row r="797" spans="21:23" ht="15.75" customHeight="1" x14ac:dyDescent="0.35">
      <c r="U797" s="1"/>
      <c r="W797" s="1"/>
    </row>
    <row r="798" spans="21:23" ht="15.75" customHeight="1" x14ac:dyDescent="0.35">
      <c r="U798" s="1"/>
      <c r="W798" s="1"/>
    </row>
    <row r="799" spans="21:23" ht="15.75" customHeight="1" x14ac:dyDescent="0.35">
      <c r="U799" s="1"/>
      <c r="W799" s="1"/>
    </row>
    <row r="800" spans="21:23" ht="15.75" customHeight="1" x14ac:dyDescent="0.35">
      <c r="U800" s="1"/>
      <c r="W800" s="1"/>
    </row>
    <row r="801" spans="21:23" ht="15.75" customHeight="1" x14ac:dyDescent="0.35">
      <c r="U801" s="1"/>
      <c r="W801" s="1"/>
    </row>
    <row r="802" spans="21:23" ht="15.75" customHeight="1" x14ac:dyDescent="0.35">
      <c r="U802" s="1"/>
      <c r="W802" s="1"/>
    </row>
    <row r="803" spans="21:23" ht="15.75" customHeight="1" x14ac:dyDescent="0.35">
      <c r="U803" s="1"/>
      <c r="W803" s="1"/>
    </row>
    <row r="804" spans="21:23" ht="15.75" customHeight="1" x14ac:dyDescent="0.35">
      <c r="U804" s="1"/>
      <c r="W804" s="1"/>
    </row>
    <row r="805" spans="21:23" ht="15.75" customHeight="1" x14ac:dyDescent="0.35">
      <c r="U805" s="1"/>
      <c r="W805" s="1"/>
    </row>
    <row r="806" spans="21:23" ht="15.75" customHeight="1" x14ac:dyDescent="0.35">
      <c r="U806" s="1"/>
      <c r="W806" s="1"/>
    </row>
    <row r="807" spans="21:23" ht="15.75" customHeight="1" x14ac:dyDescent="0.35">
      <c r="U807" s="1"/>
      <c r="W807" s="1"/>
    </row>
    <row r="808" spans="21:23" ht="15.75" customHeight="1" x14ac:dyDescent="0.35">
      <c r="U808" s="1"/>
      <c r="W808" s="1"/>
    </row>
    <row r="809" spans="21:23" ht="15.75" customHeight="1" x14ac:dyDescent="0.35">
      <c r="U809" s="1"/>
      <c r="W809" s="1"/>
    </row>
    <row r="810" spans="21:23" ht="15.75" customHeight="1" x14ac:dyDescent="0.35">
      <c r="U810" s="1"/>
      <c r="W810" s="1"/>
    </row>
    <row r="811" spans="21:23" ht="15.75" customHeight="1" x14ac:dyDescent="0.35">
      <c r="U811" s="1"/>
      <c r="W811" s="1"/>
    </row>
    <row r="812" spans="21:23" ht="15.75" customHeight="1" x14ac:dyDescent="0.35">
      <c r="U812" s="1"/>
      <c r="W812" s="1"/>
    </row>
    <row r="813" spans="21:23" ht="15.75" customHeight="1" x14ac:dyDescent="0.35">
      <c r="U813" s="1"/>
      <c r="W813" s="1"/>
    </row>
    <row r="814" spans="21:23" ht="15.75" customHeight="1" x14ac:dyDescent="0.35">
      <c r="U814" s="1"/>
      <c r="W814" s="1"/>
    </row>
    <row r="815" spans="21:23" ht="15.75" customHeight="1" x14ac:dyDescent="0.35">
      <c r="U815" s="1"/>
      <c r="W815" s="1"/>
    </row>
    <row r="816" spans="21:23" ht="15.75" customHeight="1" x14ac:dyDescent="0.35">
      <c r="U816" s="1"/>
      <c r="W816" s="1"/>
    </row>
    <row r="817" spans="21:23" ht="15.75" customHeight="1" x14ac:dyDescent="0.35">
      <c r="U817" s="1"/>
      <c r="W817" s="1"/>
    </row>
    <row r="818" spans="21:23" ht="15.75" customHeight="1" x14ac:dyDescent="0.35">
      <c r="U818" s="1"/>
      <c r="W818" s="1"/>
    </row>
    <row r="819" spans="21:23" ht="15.75" customHeight="1" x14ac:dyDescent="0.35">
      <c r="U819" s="1"/>
      <c r="W819" s="1"/>
    </row>
    <row r="820" spans="21:23" ht="15.75" customHeight="1" x14ac:dyDescent="0.35">
      <c r="U820" s="1"/>
      <c r="W820" s="1"/>
    </row>
    <row r="821" spans="21:23" ht="15.75" customHeight="1" x14ac:dyDescent="0.35">
      <c r="U821" s="1"/>
      <c r="W821" s="1"/>
    </row>
    <row r="822" spans="21:23" ht="15.75" customHeight="1" x14ac:dyDescent="0.35">
      <c r="U822" s="1"/>
      <c r="W822" s="1"/>
    </row>
    <row r="823" spans="21:23" ht="15.75" customHeight="1" x14ac:dyDescent="0.35">
      <c r="U823" s="1"/>
      <c r="W823" s="1"/>
    </row>
    <row r="824" spans="21:23" ht="15.75" customHeight="1" x14ac:dyDescent="0.35">
      <c r="U824" s="1"/>
      <c r="W824" s="1"/>
    </row>
    <row r="825" spans="21:23" ht="15.75" customHeight="1" x14ac:dyDescent="0.35">
      <c r="U825" s="1"/>
      <c r="W825" s="1"/>
    </row>
    <row r="826" spans="21:23" ht="15.75" customHeight="1" x14ac:dyDescent="0.35">
      <c r="U826" s="1"/>
      <c r="W826" s="1"/>
    </row>
    <row r="827" spans="21:23" ht="15.75" customHeight="1" x14ac:dyDescent="0.35">
      <c r="U827" s="1"/>
      <c r="W827" s="1"/>
    </row>
    <row r="828" spans="21:23" ht="15.75" customHeight="1" x14ac:dyDescent="0.35">
      <c r="U828" s="1"/>
      <c r="W828" s="1"/>
    </row>
    <row r="829" spans="21:23" ht="15.75" customHeight="1" x14ac:dyDescent="0.35">
      <c r="U829" s="1"/>
      <c r="W829" s="1"/>
    </row>
    <row r="830" spans="21:23" ht="15.75" customHeight="1" x14ac:dyDescent="0.35">
      <c r="U830" s="1"/>
      <c r="W830" s="1"/>
    </row>
    <row r="831" spans="21:23" ht="15.75" customHeight="1" x14ac:dyDescent="0.35">
      <c r="U831" s="1"/>
      <c r="W831" s="1"/>
    </row>
    <row r="832" spans="21:23" ht="15.75" customHeight="1" x14ac:dyDescent="0.35">
      <c r="U832" s="1"/>
      <c r="W832" s="1"/>
    </row>
    <row r="833" spans="21:23" ht="15.75" customHeight="1" x14ac:dyDescent="0.35">
      <c r="U833" s="1"/>
      <c r="W833" s="1"/>
    </row>
    <row r="834" spans="21:23" ht="15.75" customHeight="1" x14ac:dyDescent="0.35">
      <c r="U834" s="1"/>
      <c r="W834" s="1"/>
    </row>
    <row r="835" spans="21:23" ht="15.75" customHeight="1" x14ac:dyDescent="0.35">
      <c r="U835" s="1"/>
      <c r="W835" s="1"/>
    </row>
    <row r="836" spans="21:23" ht="15.75" customHeight="1" x14ac:dyDescent="0.35">
      <c r="U836" s="1"/>
      <c r="W836" s="1"/>
    </row>
    <row r="837" spans="21:23" ht="15.75" customHeight="1" x14ac:dyDescent="0.35">
      <c r="U837" s="1"/>
      <c r="W837" s="1"/>
    </row>
    <row r="838" spans="21:23" ht="15.75" customHeight="1" x14ac:dyDescent="0.35">
      <c r="U838" s="1"/>
      <c r="W838" s="1"/>
    </row>
    <row r="839" spans="21:23" ht="15.75" customHeight="1" x14ac:dyDescent="0.35">
      <c r="U839" s="1"/>
      <c r="W839" s="1"/>
    </row>
    <row r="840" spans="21:23" ht="15.75" customHeight="1" x14ac:dyDescent="0.35">
      <c r="U840" s="1"/>
      <c r="W840" s="1"/>
    </row>
    <row r="841" spans="21:23" ht="15.75" customHeight="1" x14ac:dyDescent="0.35">
      <c r="U841" s="1"/>
      <c r="W841" s="1"/>
    </row>
    <row r="842" spans="21:23" ht="15.75" customHeight="1" x14ac:dyDescent="0.35">
      <c r="U842" s="1"/>
      <c r="W842" s="1"/>
    </row>
    <row r="843" spans="21:23" ht="15.75" customHeight="1" x14ac:dyDescent="0.35">
      <c r="U843" s="1"/>
      <c r="W843" s="1"/>
    </row>
    <row r="844" spans="21:23" ht="15.75" customHeight="1" x14ac:dyDescent="0.35">
      <c r="U844" s="1"/>
      <c r="W844" s="1"/>
    </row>
    <row r="845" spans="21:23" ht="15.75" customHeight="1" x14ac:dyDescent="0.35">
      <c r="U845" s="1"/>
      <c r="W845" s="1"/>
    </row>
    <row r="846" spans="21:23" ht="15.75" customHeight="1" x14ac:dyDescent="0.35">
      <c r="U846" s="1"/>
      <c r="W846" s="1"/>
    </row>
    <row r="847" spans="21:23" ht="15.75" customHeight="1" x14ac:dyDescent="0.35">
      <c r="U847" s="1"/>
      <c r="W847" s="1"/>
    </row>
    <row r="848" spans="21:23" ht="15.75" customHeight="1" x14ac:dyDescent="0.35">
      <c r="U848" s="1"/>
      <c r="W848" s="1"/>
    </row>
    <row r="849" spans="21:23" ht="15.75" customHeight="1" x14ac:dyDescent="0.35">
      <c r="U849" s="1"/>
      <c r="W849" s="1"/>
    </row>
    <row r="850" spans="21:23" ht="15.75" customHeight="1" x14ac:dyDescent="0.35">
      <c r="U850" s="1"/>
      <c r="W850" s="1"/>
    </row>
    <row r="851" spans="21:23" ht="15.75" customHeight="1" x14ac:dyDescent="0.35">
      <c r="U851" s="1"/>
      <c r="W851" s="1"/>
    </row>
    <row r="852" spans="21:23" ht="15.75" customHeight="1" x14ac:dyDescent="0.35">
      <c r="U852" s="1"/>
      <c r="W852" s="1"/>
    </row>
    <row r="853" spans="21:23" ht="15.75" customHeight="1" x14ac:dyDescent="0.35">
      <c r="U853" s="1"/>
      <c r="W853" s="1"/>
    </row>
    <row r="854" spans="21:23" ht="15.75" customHeight="1" x14ac:dyDescent="0.35">
      <c r="U854" s="1"/>
      <c r="W854" s="1"/>
    </row>
    <row r="855" spans="21:23" ht="15.75" customHeight="1" x14ac:dyDescent="0.35">
      <c r="U855" s="1"/>
      <c r="W855" s="1"/>
    </row>
    <row r="856" spans="21:23" ht="15.75" customHeight="1" x14ac:dyDescent="0.35">
      <c r="U856" s="1"/>
      <c r="W856" s="1"/>
    </row>
    <row r="857" spans="21:23" ht="15.75" customHeight="1" x14ac:dyDescent="0.35">
      <c r="U857" s="1"/>
      <c r="W857" s="1"/>
    </row>
    <row r="858" spans="21:23" ht="15.75" customHeight="1" x14ac:dyDescent="0.35">
      <c r="U858" s="1"/>
      <c r="W858" s="1"/>
    </row>
    <row r="859" spans="21:23" ht="15.75" customHeight="1" x14ac:dyDescent="0.35">
      <c r="U859" s="1"/>
      <c r="W859" s="1"/>
    </row>
    <row r="860" spans="21:23" ht="15.75" customHeight="1" x14ac:dyDescent="0.35">
      <c r="U860" s="1"/>
      <c r="W860" s="1"/>
    </row>
    <row r="861" spans="21:23" ht="15.75" customHeight="1" x14ac:dyDescent="0.35">
      <c r="U861" s="1"/>
      <c r="W861" s="1"/>
    </row>
    <row r="862" spans="21:23" ht="15.75" customHeight="1" x14ac:dyDescent="0.35">
      <c r="U862" s="1"/>
      <c r="W862" s="1"/>
    </row>
    <row r="863" spans="21:23" ht="15.75" customHeight="1" x14ac:dyDescent="0.35">
      <c r="U863" s="1"/>
      <c r="W863" s="1"/>
    </row>
    <row r="864" spans="21:23" ht="15.75" customHeight="1" x14ac:dyDescent="0.35">
      <c r="U864" s="1"/>
      <c r="W864" s="1"/>
    </row>
    <row r="865" spans="21:23" ht="15.75" customHeight="1" x14ac:dyDescent="0.35">
      <c r="U865" s="1"/>
      <c r="W865" s="1"/>
    </row>
    <row r="866" spans="21:23" ht="15.75" customHeight="1" x14ac:dyDescent="0.35">
      <c r="U866" s="1"/>
      <c r="W866" s="1"/>
    </row>
    <row r="867" spans="21:23" ht="15.75" customHeight="1" x14ac:dyDescent="0.35">
      <c r="U867" s="1"/>
      <c r="W867" s="1"/>
    </row>
    <row r="868" spans="21:23" ht="15.75" customHeight="1" x14ac:dyDescent="0.35">
      <c r="U868" s="1"/>
      <c r="W868" s="1"/>
    </row>
    <row r="869" spans="21:23" ht="15.75" customHeight="1" x14ac:dyDescent="0.35">
      <c r="U869" s="1"/>
      <c r="W869" s="1"/>
    </row>
    <row r="870" spans="21:23" ht="15.75" customHeight="1" x14ac:dyDescent="0.35">
      <c r="U870" s="1"/>
      <c r="W870" s="1"/>
    </row>
    <row r="871" spans="21:23" ht="15.75" customHeight="1" x14ac:dyDescent="0.35">
      <c r="U871" s="1"/>
      <c r="W871" s="1"/>
    </row>
    <row r="872" spans="21:23" ht="15.75" customHeight="1" x14ac:dyDescent="0.35">
      <c r="U872" s="1"/>
      <c r="W872" s="1"/>
    </row>
    <row r="873" spans="21:23" ht="15.75" customHeight="1" x14ac:dyDescent="0.35">
      <c r="U873" s="1"/>
      <c r="W873" s="1"/>
    </row>
    <row r="874" spans="21:23" ht="15.75" customHeight="1" x14ac:dyDescent="0.35">
      <c r="U874" s="1"/>
      <c r="W874" s="1"/>
    </row>
    <row r="875" spans="21:23" ht="15.75" customHeight="1" x14ac:dyDescent="0.35">
      <c r="U875" s="1"/>
      <c r="W875" s="1"/>
    </row>
    <row r="876" spans="21:23" ht="15.75" customHeight="1" x14ac:dyDescent="0.35">
      <c r="U876" s="1"/>
      <c r="W876" s="1"/>
    </row>
    <row r="877" spans="21:23" ht="15.75" customHeight="1" x14ac:dyDescent="0.35">
      <c r="U877" s="1"/>
      <c r="W877" s="1"/>
    </row>
    <row r="878" spans="21:23" ht="15.75" customHeight="1" x14ac:dyDescent="0.35">
      <c r="U878" s="1"/>
      <c r="W878" s="1"/>
    </row>
    <row r="879" spans="21:23" ht="15.75" customHeight="1" x14ac:dyDescent="0.35">
      <c r="U879" s="1"/>
      <c r="W879" s="1"/>
    </row>
    <row r="880" spans="21:23" ht="15.75" customHeight="1" x14ac:dyDescent="0.35">
      <c r="U880" s="1"/>
      <c r="W880" s="1"/>
    </row>
    <row r="881" spans="21:23" ht="15.75" customHeight="1" x14ac:dyDescent="0.35">
      <c r="U881" s="1"/>
      <c r="W881" s="1"/>
    </row>
    <row r="882" spans="21:23" ht="15.75" customHeight="1" x14ac:dyDescent="0.35">
      <c r="U882" s="1"/>
      <c r="W882" s="1"/>
    </row>
    <row r="883" spans="21:23" ht="15.75" customHeight="1" x14ac:dyDescent="0.35">
      <c r="U883" s="1"/>
      <c r="W883" s="1"/>
    </row>
    <row r="884" spans="21:23" ht="15.75" customHeight="1" x14ac:dyDescent="0.35">
      <c r="U884" s="1"/>
      <c r="W884" s="1"/>
    </row>
    <row r="885" spans="21:23" ht="15.75" customHeight="1" x14ac:dyDescent="0.35">
      <c r="U885" s="1"/>
      <c r="W885" s="1"/>
    </row>
    <row r="886" spans="21:23" ht="15.75" customHeight="1" x14ac:dyDescent="0.35">
      <c r="U886" s="1"/>
      <c r="W886" s="1"/>
    </row>
    <row r="887" spans="21:23" ht="15.75" customHeight="1" x14ac:dyDescent="0.35">
      <c r="U887" s="1"/>
      <c r="W887" s="1"/>
    </row>
    <row r="888" spans="21:23" ht="15.75" customHeight="1" x14ac:dyDescent="0.35">
      <c r="U888" s="1"/>
      <c r="W888" s="1"/>
    </row>
    <row r="889" spans="21:23" ht="15.75" customHeight="1" x14ac:dyDescent="0.35">
      <c r="U889" s="1"/>
      <c r="W889" s="1"/>
    </row>
    <row r="890" spans="21:23" ht="15.75" customHeight="1" x14ac:dyDescent="0.35">
      <c r="U890" s="1"/>
      <c r="W890" s="1"/>
    </row>
    <row r="891" spans="21:23" ht="15.75" customHeight="1" x14ac:dyDescent="0.35">
      <c r="U891" s="1"/>
      <c r="W891" s="1"/>
    </row>
    <row r="892" spans="21:23" ht="15.75" customHeight="1" x14ac:dyDescent="0.35">
      <c r="U892" s="1"/>
      <c r="W892" s="1"/>
    </row>
    <row r="893" spans="21:23" ht="15.75" customHeight="1" x14ac:dyDescent="0.35">
      <c r="U893" s="1"/>
      <c r="W893" s="1"/>
    </row>
    <row r="894" spans="21:23" ht="15.75" customHeight="1" x14ac:dyDescent="0.35">
      <c r="U894" s="1"/>
      <c r="W894" s="1"/>
    </row>
    <row r="895" spans="21:23" ht="15.75" customHeight="1" x14ac:dyDescent="0.35">
      <c r="U895" s="1"/>
      <c r="W895" s="1"/>
    </row>
    <row r="896" spans="21:23" ht="15.75" customHeight="1" x14ac:dyDescent="0.35">
      <c r="U896" s="1"/>
      <c r="W896" s="1"/>
    </row>
    <row r="897" spans="21:23" ht="15.75" customHeight="1" x14ac:dyDescent="0.35">
      <c r="U897" s="1"/>
      <c r="W897" s="1"/>
    </row>
    <row r="898" spans="21:23" ht="15.75" customHeight="1" x14ac:dyDescent="0.35">
      <c r="U898" s="1"/>
      <c r="W898" s="1"/>
    </row>
    <row r="899" spans="21:23" ht="15.75" customHeight="1" x14ac:dyDescent="0.35">
      <c r="U899" s="1"/>
      <c r="W899" s="1"/>
    </row>
    <row r="900" spans="21:23" ht="15.75" customHeight="1" x14ac:dyDescent="0.35">
      <c r="U900" s="1"/>
      <c r="W900" s="1"/>
    </row>
    <row r="901" spans="21:23" ht="15.75" customHeight="1" x14ac:dyDescent="0.35">
      <c r="U901" s="1"/>
      <c r="W901" s="1"/>
    </row>
    <row r="902" spans="21:23" ht="15.75" customHeight="1" x14ac:dyDescent="0.35">
      <c r="U902" s="1"/>
      <c r="W902" s="1"/>
    </row>
    <row r="903" spans="21:23" ht="15.75" customHeight="1" x14ac:dyDescent="0.35">
      <c r="U903" s="1"/>
      <c r="W903" s="1"/>
    </row>
    <row r="904" spans="21:23" ht="15.75" customHeight="1" x14ac:dyDescent="0.35">
      <c r="U904" s="1"/>
      <c r="W904" s="1"/>
    </row>
    <row r="905" spans="21:23" ht="15.75" customHeight="1" x14ac:dyDescent="0.35">
      <c r="U905" s="1"/>
      <c r="W905" s="1"/>
    </row>
    <row r="906" spans="21:23" ht="15.75" customHeight="1" x14ac:dyDescent="0.35">
      <c r="U906" s="1"/>
      <c r="W906" s="1"/>
    </row>
    <row r="907" spans="21:23" ht="15.75" customHeight="1" x14ac:dyDescent="0.35">
      <c r="U907" s="1"/>
      <c r="W907" s="1"/>
    </row>
    <row r="908" spans="21:23" ht="15.75" customHeight="1" x14ac:dyDescent="0.35">
      <c r="U908" s="1"/>
      <c r="W908" s="1"/>
    </row>
    <row r="909" spans="21:23" ht="15.75" customHeight="1" x14ac:dyDescent="0.35">
      <c r="U909" s="1"/>
      <c r="W909" s="1"/>
    </row>
    <row r="910" spans="21:23" ht="15.75" customHeight="1" x14ac:dyDescent="0.35">
      <c r="U910" s="1"/>
      <c r="W910" s="1"/>
    </row>
    <row r="911" spans="21:23" ht="15.75" customHeight="1" x14ac:dyDescent="0.35">
      <c r="U911" s="1"/>
      <c r="W911" s="1"/>
    </row>
    <row r="912" spans="21:23" ht="15.75" customHeight="1" x14ac:dyDescent="0.35">
      <c r="U912" s="1"/>
      <c r="W912" s="1"/>
    </row>
    <row r="913" spans="21:23" ht="15.75" customHeight="1" x14ac:dyDescent="0.35">
      <c r="U913" s="1"/>
      <c r="W913" s="1"/>
    </row>
    <row r="914" spans="21:23" ht="15.75" customHeight="1" x14ac:dyDescent="0.35">
      <c r="U914" s="1"/>
      <c r="W914" s="1"/>
    </row>
    <row r="915" spans="21:23" ht="15.75" customHeight="1" x14ac:dyDescent="0.35">
      <c r="U915" s="1"/>
      <c r="W915" s="1"/>
    </row>
    <row r="916" spans="21:23" ht="15.75" customHeight="1" x14ac:dyDescent="0.35">
      <c r="U916" s="1"/>
      <c r="W916" s="1"/>
    </row>
    <row r="917" spans="21:23" ht="15.75" customHeight="1" x14ac:dyDescent="0.35">
      <c r="U917" s="1"/>
      <c r="W917" s="1"/>
    </row>
    <row r="918" spans="21:23" ht="15.75" customHeight="1" x14ac:dyDescent="0.35">
      <c r="U918" s="1"/>
      <c r="W918" s="1"/>
    </row>
    <row r="919" spans="21:23" ht="15.75" customHeight="1" x14ac:dyDescent="0.35">
      <c r="U919" s="1"/>
      <c r="W919" s="1"/>
    </row>
    <row r="920" spans="21:23" ht="15.75" customHeight="1" x14ac:dyDescent="0.35">
      <c r="U920" s="1"/>
      <c r="W920" s="1"/>
    </row>
    <row r="921" spans="21:23" ht="15.75" customHeight="1" x14ac:dyDescent="0.35">
      <c r="U921" s="1"/>
      <c r="W921" s="1"/>
    </row>
    <row r="922" spans="21:23" ht="15.75" customHeight="1" x14ac:dyDescent="0.35">
      <c r="U922" s="1"/>
      <c r="W922" s="1"/>
    </row>
    <row r="923" spans="21:23" ht="15.75" customHeight="1" x14ac:dyDescent="0.35">
      <c r="U923" s="1"/>
      <c r="W923" s="1"/>
    </row>
    <row r="924" spans="21:23" ht="15.75" customHeight="1" x14ac:dyDescent="0.35">
      <c r="U924" s="1"/>
      <c r="W924" s="1"/>
    </row>
    <row r="925" spans="21:23" ht="15.75" customHeight="1" x14ac:dyDescent="0.35">
      <c r="U925" s="1"/>
      <c r="W925" s="1"/>
    </row>
    <row r="926" spans="21:23" ht="15.75" customHeight="1" x14ac:dyDescent="0.35">
      <c r="U926" s="1"/>
      <c r="W926" s="1"/>
    </row>
    <row r="927" spans="21:23" ht="15.75" customHeight="1" x14ac:dyDescent="0.35">
      <c r="U927" s="1"/>
      <c r="W927" s="1"/>
    </row>
    <row r="928" spans="21:23" ht="15.75" customHeight="1" x14ac:dyDescent="0.35">
      <c r="U928" s="1"/>
      <c r="W928" s="1"/>
    </row>
    <row r="929" spans="21:23" ht="15.75" customHeight="1" x14ac:dyDescent="0.35">
      <c r="U929" s="1"/>
      <c r="W929" s="1"/>
    </row>
    <row r="930" spans="21:23" ht="15.75" customHeight="1" x14ac:dyDescent="0.35">
      <c r="U930" s="1"/>
      <c r="W930" s="1"/>
    </row>
    <row r="931" spans="21:23" ht="15.75" customHeight="1" x14ac:dyDescent="0.35">
      <c r="U931" s="1"/>
      <c r="W931" s="1"/>
    </row>
    <row r="932" spans="21:23" ht="15.75" customHeight="1" x14ac:dyDescent="0.35">
      <c r="U932" s="1"/>
      <c r="W932" s="1"/>
    </row>
    <row r="933" spans="21:23" ht="15.75" customHeight="1" x14ac:dyDescent="0.35">
      <c r="U933" s="1"/>
      <c r="W933" s="1"/>
    </row>
    <row r="934" spans="21:23" ht="15.75" customHeight="1" x14ac:dyDescent="0.35">
      <c r="U934" s="1"/>
      <c r="W934" s="1"/>
    </row>
    <row r="935" spans="21:23" ht="15.75" customHeight="1" x14ac:dyDescent="0.35">
      <c r="U935" s="1"/>
      <c r="W935" s="1"/>
    </row>
    <row r="936" spans="21:23" ht="15.75" customHeight="1" x14ac:dyDescent="0.35">
      <c r="U936" s="1"/>
      <c r="W936" s="1"/>
    </row>
    <row r="937" spans="21:23" ht="15.75" customHeight="1" x14ac:dyDescent="0.35">
      <c r="U937" s="1"/>
      <c r="W937" s="1"/>
    </row>
    <row r="938" spans="21:23" ht="15.75" customHeight="1" x14ac:dyDescent="0.35">
      <c r="U938" s="1"/>
      <c r="W938" s="1"/>
    </row>
    <row r="939" spans="21:23" ht="15.75" customHeight="1" x14ac:dyDescent="0.35">
      <c r="U939" s="1"/>
      <c r="W939" s="1"/>
    </row>
    <row r="940" spans="21:23" ht="15.75" customHeight="1" x14ac:dyDescent="0.35">
      <c r="U940" s="1"/>
      <c r="W940" s="1"/>
    </row>
    <row r="941" spans="21:23" ht="15.75" customHeight="1" x14ac:dyDescent="0.35">
      <c r="U941" s="1"/>
      <c r="W941" s="1"/>
    </row>
    <row r="942" spans="21:23" ht="15.75" customHeight="1" x14ac:dyDescent="0.35">
      <c r="U942" s="1"/>
      <c r="W942" s="1"/>
    </row>
    <row r="943" spans="21:23" ht="15.75" customHeight="1" x14ac:dyDescent="0.35">
      <c r="U943" s="1"/>
      <c r="W943" s="1"/>
    </row>
    <row r="944" spans="21:23" ht="15.75" customHeight="1" x14ac:dyDescent="0.35">
      <c r="U944" s="1"/>
      <c r="W944" s="1"/>
    </row>
    <row r="945" spans="21:23" ht="15.75" customHeight="1" x14ac:dyDescent="0.35">
      <c r="U945" s="1"/>
      <c r="W945" s="1"/>
    </row>
    <row r="946" spans="21:23" ht="15.75" customHeight="1" x14ac:dyDescent="0.35">
      <c r="U946" s="1"/>
      <c r="W946" s="1"/>
    </row>
    <row r="947" spans="21:23" ht="15.75" customHeight="1" x14ac:dyDescent="0.35">
      <c r="U947" s="1"/>
      <c r="W947" s="1"/>
    </row>
    <row r="948" spans="21:23" ht="15.75" customHeight="1" x14ac:dyDescent="0.35">
      <c r="U948" s="1"/>
      <c r="W948" s="1"/>
    </row>
    <row r="949" spans="21:23" ht="15.75" customHeight="1" x14ac:dyDescent="0.35">
      <c r="U949" s="1"/>
      <c r="W949" s="1"/>
    </row>
    <row r="950" spans="21:23" ht="15.75" customHeight="1" x14ac:dyDescent="0.35">
      <c r="U950" s="1"/>
      <c r="W950" s="1"/>
    </row>
    <row r="951" spans="21:23" ht="15.75" customHeight="1" x14ac:dyDescent="0.35">
      <c r="U951" s="1"/>
      <c r="W951" s="1"/>
    </row>
    <row r="952" spans="21:23" ht="15.75" customHeight="1" x14ac:dyDescent="0.35">
      <c r="U952" s="1"/>
      <c r="W952" s="1"/>
    </row>
    <row r="953" spans="21:23" ht="15.75" customHeight="1" x14ac:dyDescent="0.35">
      <c r="U953" s="1"/>
      <c r="W953" s="1"/>
    </row>
    <row r="954" spans="21:23" ht="15.75" customHeight="1" x14ac:dyDescent="0.35">
      <c r="U954" s="1"/>
      <c r="W954" s="1"/>
    </row>
    <row r="955" spans="21:23" ht="15.75" customHeight="1" x14ac:dyDescent="0.35">
      <c r="U955" s="1"/>
      <c r="W955" s="1"/>
    </row>
    <row r="956" spans="21:23" ht="15.75" customHeight="1" x14ac:dyDescent="0.35">
      <c r="U956" s="1"/>
      <c r="W956" s="1"/>
    </row>
    <row r="957" spans="21:23" ht="15.75" customHeight="1" x14ac:dyDescent="0.35">
      <c r="U957" s="1"/>
      <c r="W957" s="1"/>
    </row>
    <row r="958" spans="21:23" ht="15.75" customHeight="1" x14ac:dyDescent="0.35">
      <c r="U958" s="1"/>
      <c r="W958" s="1"/>
    </row>
    <row r="959" spans="21:23" ht="15.75" customHeight="1" x14ac:dyDescent="0.35">
      <c r="U959" s="1"/>
      <c r="W959" s="1"/>
    </row>
    <row r="960" spans="21:23" ht="15.75" customHeight="1" x14ac:dyDescent="0.35">
      <c r="U960" s="1"/>
      <c r="W960" s="1"/>
    </row>
    <row r="961" spans="21:23" ht="15.75" customHeight="1" x14ac:dyDescent="0.35">
      <c r="U961" s="1"/>
      <c r="W961" s="1"/>
    </row>
    <row r="962" spans="21:23" ht="15.75" customHeight="1" x14ac:dyDescent="0.35">
      <c r="U962" s="1"/>
      <c r="W962" s="1"/>
    </row>
    <row r="963" spans="21:23" ht="15.75" customHeight="1" x14ac:dyDescent="0.35">
      <c r="U963" s="1"/>
      <c r="W963" s="1"/>
    </row>
    <row r="964" spans="21:23" ht="15.75" customHeight="1" x14ac:dyDescent="0.35">
      <c r="U964" s="1"/>
      <c r="W964" s="1"/>
    </row>
    <row r="965" spans="21:23" ht="15.75" customHeight="1" x14ac:dyDescent="0.35">
      <c r="U965" s="1"/>
      <c r="W965" s="1"/>
    </row>
    <row r="966" spans="21:23" ht="15.75" customHeight="1" x14ac:dyDescent="0.35">
      <c r="U966" s="1"/>
      <c r="W966" s="1"/>
    </row>
    <row r="967" spans="21:23" ht="15.75" customHeight="1" x14ac:dyDescent="0.35">
      <c r="U967" s="1"/>
      <c r="W967" s="1"/>
    </row>
    <row r="968" spans="21:23" ht="15.75" customHeight="1" x14ac:dyDescent="0.35">
      <c r="U968" s="1"/>
      <c r="W968" s="1"/>
    </row>
    <row r="969" spans="21:23" ht="15.75" customHeight="1" x14ac:dyDescent="0.35">
      <c r="U969" s="1"/>
      <c r="W969" s="1"/>
    </row>
    <row r="970" spans="21:23" ht="15.75" customHeight="1" x14ac:dyDescent="0.35">
      <c r="U970" s="1"/>
      <c r="W970" s="1"/>
    </row>
    <row r="971" spans="21:23" ht="15.75" customHeight="1" x14ac:dyDescent="0.35">
      <c r="U971" s="1"/>
      <c r="W971" s="1"/>
    </row>
    <row r="972" spans="21:23" ht="15.75" customHeight="1" x14ac:dyDescent="0.35">
      <c r="U972" s="1"/>
      <c r="W972" s="1"/>
    </row>
    <row r="973" spans="21:23" ht="15.75" customHeight="1" x14ac:dyDescent="0.35">
      <c r="U973" s="1"/>
      <c r="W973" s="1"/>
    </row>
    <row r="974" spans="21:23" ht="15.75" customHeight="1" x14ac:dyDescent="0.35">
      <c r="U974" s="1"/>
      <c r="W974" s="1"/>
    </row>
    <row r="975" spans="21:23" ht="15.75" customHeight="1" x14ac:dyDescent="0.35">
      <c r="U975" s="1"/>
      <c r="W975" s="1"/>
    </row>
    <row r="976" spans="21:23" ht="15.75" customHeight="1" x14ac:dyDescent="0.35">
      <c r="U976" s="1"/>
      <c r="W976" s="1"/>
    </row>
    <row r="977" spans="21:23" ht="15.75" customHeight="1" x14ac:dyDescent="0.35">
      <c r="U977" s="1"/>
      <c r="W977" s="1"/>
    </row>
    <row r="978" spans="21:23" ht="15.75" customHeight="1" x14ac:dyDescent="0.35">
      <c r="U978" s="1"/>
      <c r="W978" s="1"/>
    </row>
    <row r="979" spans="21:23" ht="15.75" customHeight="1" x14ac:dyDescent="0.35">
      <c r="U979" s="1"/>
      <c r="W979" s="1"/>
    </row>
    <row r="980" spans="21:23" ht="15.75" customHeight="1" x14ac:dyDescent="0.35">
      <c r="U980" s="1"/>
      <c r="W980" s="1"/>
    </row>
    <row r="981" spans="21:23" ht="15.75" customHeight="1" x14ac:dyDescent="0.35">
      <c r="U981" s="1"/>
      <c r="W981" s="1"/>
    </row>
    <row r="982" spans="21:23" ht="15.75" customHeight="1" x14ac:dyDescent="0.35">
      <c r="U982" s="1"/>
      <c r="W982" s="1"/>
    </row>
    <row r="983" spans="21:23" ht="15.75" customHeight="1" x14ac:dyDescent="0.35">
      <c r="U983" s="1"/>
      <c r="W983" s="1"/>
    </row>
    <row r="984" spans="21:23" ht="15.75" customHeight="1" x14ac:dyDescent="0.35">
      <c r="U984" s="1"/>
      <c r="W984" s="1"/>
    </row>
    <row r="985" spans="21:23" ht="15.75" customHeight="1" x14ac:dyDescent="0.35">
      <c r="U985" s="1"/>
      <c r="W985" s="1"/>
    </row>
    <row r="986" spans="21:23" ht="15.75" customHeight="1" x14ac:dyDescent="0.35">
      <c r="U986" s="1"/>
      <c r="W986" s="1"/>
    </row>
    <row r="987" spans="21:23" ht="15.75" customHeight="1" x14ac:dyDescent="0.35">
      <c r="U987" s="1"/>
      <c r="W987" s="1"/>
    </row>
    <row r="988" spans="21:23" ht="15.75" customHeight="1" x14ac:dyDescent="0.35">
      <c r="U988" s="1"/>
      <c r="W988" s="1"/>
    </row>
    <row r="989" spans="21:23" ht="15.75" customHeight="1" x14ac:dyDescent="0.35">
      <c r="U989" s="1"/>
      <c r="W989" s="1"/>
    </row>
    <row r="990" spans="21:23" ht="15.75" customHeight="1" x14ac:dyDescent="0.35">
      <c r="U990" s="1"/>
      <c r="W990" s="1"/>
    </row>
    <row r="991" spans="21:23" ht="15.75" customHeight="1" x14ac:dyDescent="0.35">
      <c r="U991" s="1"/>
      <c r="W991" s="1"/>
    </row>
    <row r="992" spans="21:23" ht="15.75" customHeight="1" x14ac:dyDescent="0.35">
      <c r="U992" s="1"/>
      <c r="W992" s="1"/>
    </row>
    <row r="993" spans="21:23" ht="15.75" customHeight="1" x14ac:dyDescent="0.35">
      <c r="U993" s="1"/>
      <c r="W993" s="1"/>
    </row>
    <row r="994" spans="21:23" ht="15.75" customHeight="1" x14ac:dyDescent="0.35">
      <c r="U994" s="1"/>
      <c r="W994" s="1"/>
    </row>
    <row r="995" spans="21:23" ht="15.75" customHeight="1" x14ac:dyDescent="0.35">
      <c r="U995" s="1"/>
      <c r="W995" s="1"/>
    </row>
    <row r="996" spans="21:23" ht="15.75" customHeight="1" x14ac:dyDescent="0.35">
      <c r="U996" s="1"/>
      <c r="W996" s="1"/>
    </row>
    <row r="997" spans="21:23" ht="15.75" customHeight="1" x14ac:dyDescent="0.35">
      <c r="U997" s="1"/>
      <c r="W997" s="1"/>
    </row>
    <row r="998" spans="21:23" ht="15.75" customHeight="1" x14ac:dyDescent="0.35">
      <c r="U998" s="1"/>
      <c r="W998" s="1"/>
    </row>
    <row r="999" spans="21:23" ht="15.75" customHeight="1" x14ac:dyDescent="0.35">
      <c r="U999" s="1"/>
      <c r="W999" s="1"/>
    </row>
    <row r="1000" spans="21:23" ht="15.75" customHeight="1" x14ac:dyDescent="0.35">
      <c r="U1000" s="1"/>
      <c r="W1000" s="1"/>
    </row>
  </sheetData>
  <mergeCells count="3">
    <mergeCell ref="P1:X1"/>
    <mergeCell ref="K1:N1"/>
    <mergeCell ref="D1:I1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000"/>
  <sheetViews>
    <sheetView workbookViewId="0"/>
  </sheetViews>
  <sheetFormatPr defaultColWidth="11.23046875" defaultRowHeight="15" customHeight="1" x14ac:dyDescent="0.35"/>
  <cols>
    <col min="1" max="1" width="66" customWidth="1"/>
    <col min="2" max="2" width="49.4609375" customWidth="1"/>
    <col min="3" max="3" width="11.07421875" customWidth="1"/>
    <col min="4" max="5" width="11" customWidth="1"/>
    <col min="6" max="6" width="11.3046875" customWidth="1"/>
    <col min="7" max="7" width="11" customWidth="1"/>
    <col min="8" max="9" width="12.69140625" customWidth="1"/>
    <col min="10" max="26" width="11" customWidth="1"/>
  </cols>
  <sheetData>
    <row r="1" spans="1:15" ht="15.75" customHeight="1" x14ac:dyDescent="0.35">
      <c r="A1" s="4" t="s">
        <v>1</v>
      </c>
      <c r="B1" s="4" t="s">
        <v>6</v>
      </c>
      <c r="C1" s="4" t="s">
        <v>7</v>
      </c>
      <c r="D1" s="4" t="s">
        <v>8</v>
      </c>
      <c r="E1" s="4"/>
      <c r="F1" s="42" t="s">
        <v>9</v>
      </c>
      <c r="G1" s="40"/>
      <c r="H1" s="40"/>
      <c r="I1" s="4"/>
      <c r="J1" s="42" t="s">
        <v>10</v>
      </c>
      <c r="K1" s="40"/>
      <c r="L1" s="40"/>
      <c r="M1" s="1"/>
      <c r="N1" s="1"/>
      <c r="O1" s="1"/>
    </row>
    <row r="2" spans="1:15" ht="15.75" customHeight="1" x14ac:dyDescent="0.35">
      <c r="A2" s="1" t="s">
        <v>12</v>
      </c>
      <c r="B2" s="1">
        <v>3.19</v>
      </c>
      <c r="C2" s="1"/>
      <c r="D2" s="1" t="s">
        <v>13</v>
      </c>
      <c r="E2" s="1"/>
      <c r="F2" s="1" t="s">
        <v>7</v>
      </c>
      <c r="G2" s="1" t="s">
        <v>14</v>
      </c>
      <c r="H2" s="5" t="s">
        <v>15</v>
      </c>
      <c r="I2" s="5"/>
      <c r="J2" s="1" t="s">
        <v>7</v>
      </c>
      <c r="K2" s="1" t="s">
        <v>14</v>
      </c>
      <c r="L2" s="5" t="s">
        <v>16</v>
      </c>
      <c r="M2" s="1"/>
      <c r="N2" s="1"/>
      <c r="O2" s="1"/>
    </row>
    <row r="3" spans="1:15" ht="15.75" customHeight="1" x14ac:dyDescent="0.35">
      <c r="A3" s="1" t="s">
        <v>17</v>
      </c>
      <c r="B3" s="1">
        <v>6885.8285774203478</v>
      </c>
      <c r="C3" s="1">
        <v>2017</v>
      </c>
      <c r="D3" s="1" t="s">
        <v>13</v>
      </c>
      <c r="E3" s="1"/>
      <c r="F3" s="1">
        <v>2012</v>
      </c>
      <c r="G3" s="6" t="s">
        <v>19</v>
      </c>
      <c r="H3" s="7">
        <v>238798</v>
      </c>
      <c r="I3" s="7"/>
      <c r="J3" s="1">
        <v>2010</v>
      </c>
      <c r="K3" s="6" t="s">
        <v>19</v>
      </c>
      <c r="L3" s="12">
        <v>0.46</v>
      </c>
      <c r="M3" s="1"/>
      <c r="N3" s="1"/>
      <c r="O3" s="1"/>
    </row>
    <row r="4" spans="1:15" ht="15.75" customHeight="1" x14ac:dyDescent="0.35">
      <c r="A4" s="1" t="s">
        <v>26</v>
      </c>
      <c r="B4" s="1">
        <v>1.4999999999999999E-2</v>
      </c>
      <c r="C4" s="1"/>
      <c r="D4" s="1" t="s">
        <v>13</v>
      </c>
      <c r="E4" s="1"/>
      <c r="F4" s="1">
        <v>2012</v>
      </c>
      <c r="G4" s="6" t="s">
        <v>30</v>
      </c>
      <c r="H4" s="7">
        <v>758845</v>
      </c>
      <c r="I4" s="7"/>
      <c r="J4" s="1">
        <v>2010</v>
      </c>
      <c r="K4" s="6" t="s">
        <v>30</v>
      </c>
      <c r="L4" s="12">
        <v>0.57999999999999996</v>
      </c>
      <c r="M4" s="1"/>
      <c r="N4" s="1"/>
      <c r="O4" s="1"/>
    </row>
    <row r="5" spans="1:15" ht="15.75" customHeight="1" x14ac:dyDescent="0.35">
      <c r="A5" s="1" t="s">
        <v>33</v>
      </c>
      <c r="B5" s="15">
        <v>160000</v>
      </c>
      <c r="C5" s="15"/>
      <c r="D5" s="1" t="s">
        <v>35</v>
      </c>
      <c r="E5" s="1"/>
      <c r="F5" s="1">
        <v>2012</v>
      </c>
      <c r="G5" s="6" t="s">
        <v>36</v>
      </c>
      <c r="H5" s="7">
        <v>846880</v>
      </c>
      <c r="I5" s="7"/>
      <c r="J5" s="1">
        <v>2010</v>
      </c>
      <c r="K5" s="6" t="s">
        <v>36</v>
      </c>
      <c r="L5" s="12">
        <v>0.38</v>
      </c>
      <c r="M5" s="1"/>
      <c r="N5" s="1"/>
      <c r="O5" s="1"/>
    </row>
    <row r="6" spans="1:15" ht="15.75" customHeight="1" x14ac:dyDescent="0.35">
      <c r="A6" s="1" t="s">
        <v>39</v>
      </c>
      <c r="B6" s="1">
        <v>774000</v>
      </c>
      <c r="C6" s="1">
        <v>2005</v>
      </c>
      <c r="D6" s="1" t="s">
        <v>40</v>
      </c>
      <c r="E6" s="1"/>
      <c r="F6" s="1">
        <v>2012</v>
      </c>
      <c r="G6" s="6" t="s">
        <v>41</v>
      </c>
      <c r="H6" s="7">
        <v>62979</v>
      </c>
      <c r="I6" s="7"/>
      <c r="J6" s="1">
        <v>2010</v>
      </c>
      <c r="K6" s="6" t="s">
        <v>41</v>
      </c>
      <c r="L6" s="12">
        <v>0.25</v>
      </c>
      <c r="M6" s="1"/>
      <c r="N6" s="1"/>
      <c r="O6" s="1"/>
    </row>
    <row r="7" spans="1:15" ht="15.75" customHeight="1" x14ac:dyDescent="0.35">
      <c r="A7" s="1" t="s">
        <v>42</v>
      </c>
      <c r="B7" s="1">
        <v>0.25</v>
      </c>
      <c r="C7" s="1">
        <v>2005</v>
      </c>
      <c r="D7" s="1" t="s">
        <v>13</v>
      </c>
      <c r="E7" s="1"/>
      <c r="F7" s="1">
        <v>2012</v>
      </c>
      <c r="G7" s="6" t="s">
        <v>45</v>
      </c>
      <c r="H7" s="7">
        <v>632013</v>
      </c>
      <c r="I7" s="7"/>
      <c r="J7" s="1">
        <v>2010</v>
      </c>
      <c r="K7" s="6" t="s">
        <v>45</v>
      </c>
      <c r="L7" s="12">
        <v>0.6</v>
      </c>
      <c r="M7" s="1"/>
      <c r="N7" s="1"/>
      <c r="O7" s="1"/>
    </row>
    <row r="8" spans="1:15" ht="15.75" customHeight="1" x14ac:dyDescent="0.35">
      <c r="A8" s="1" t="s">
        <v>49</v>
      </c>
      <c r="B8" s="1">
        <f>B6*B7</f>
        <v>193500</v>
      </c>
      <c r="C8" s="1">
        <v>2005</v>
      </c>
      <c r="D8" s="1"/>
      <c r="E8" s="1"/>
      <c r="F8" s="1">
        <v>2012</v>
      </c>
      <c r="G8" s="6" t="s">
        <v>53</v>
      </c>
      <c r="H8" s="7">
        <v>117859</v>
      </c>
      <c r="I8" s="7"/>
      <c r="J8" s="1">
        <v>2010</v>
      </c>
      <c r="K8" s="6" t="s">
        <v>53</v>
      </c>
      <c r="L8" s="12">
        <v>0.54</v>
      </c>
      <c r="M8" s="1"/>
      <c r="N8" s="1"/>
      <c r="O8" s="1"/>
    </row>
    <row r="9" spans="1:15" ht="15.75" customHeight="1" x14ac:dyDescent="0.35">
      <c r="A9" s="1" t="s">
        <v>54</v>
      </c>
      <c r="B9" s="20">
        <f>B8/B10*B13*POWER(SUM(1,B14/100),2019-C13)</f>
        <v>420922.37411956192</v>
      </c>
      <c r="C9" s="20">
        <v>2019</v>
      </c>
      <c r="D9" s="1"/>
      <c r="E9" s="1"/>
      <c r="F9" s="1">
        <v>2012</v>
      </c>
      <c r="G9" s="6" t="s">
        <v>55</v>
      </c>
      <c r="H9" s="7">
        <v>49473</v>
      </c>
      <c r="I9" s="7"/>
      <c r="J9" s="1">
        <v>2010</v>
      </c>
      <c r="K9" s="6" t="s">
        <v>55</v>
      </c>
      <c r="L9" s="12">
        <v>0.54</v>
      </c>
      <c r="M9" s="1"/>
      <c r="N9" s="1"/>
      <c r="O9" s="1"/>
    </row>
    <row r="10" spans="1:15" ht="15.75" customHeight="1" x14ac:dyDescent="0.35">
      <c r="A10" s="1" t="s">
        <v>57</v>
      </c>
      <c r="B10" s="1">
        <v>73.042000000000002</v>
      </c>
      <c r="C10" s="1">
        <v>2005</v>
      </c>
      <c r="D10" s="1" t="s">
        <v>13</v>
      </c>
      <c r="E10" s="1"/>
      <c r="F10" s="1">
        <v>2012</v>
      </c>
      <c r="G10" s="6" t="s">
        <v>58</v>
      </c>
      <c r="H10" s="7">
        <v>51990</v>
      </c>
      <c r="I10" s="7"/>
      <c r="J10" s="1">
        <v>2010</v>
      </c>
      <c r="K10" s="6" t="s">
        <v>58</v>
      </c>
      <c r="L10" s="12">
        <v>0.46</v>
      </c>
      <c r="M10" s="1"/>
      <c r="N10" s="1"/>
      <c r="O10" s="1"/>
    </row>
    <row r="11" spans="1:15" ht="15.75" customHeight="1" x14ac:dyDescent="0.35">
      <c r="A11" s="1" t="s">
        <v>59</v>
      </c>
      <c r="B11" s="1">
        <v>114.846</v>
      </c>
      <c r="C11" s="1">
        <v>2012</v>
      </c>
      <c r="D11" s="1" t="s">
        <v>13</v>
      </c>
      <c r="E11" s="1"/>
      <c r="F11" s="1">
        <v>2012</v>
      </c>
      <c r="G11" s="6" t="s">
        <v>61</v>
      </c>
      <c r="H11" s="7">
        <v>150110</v>
      </c>
      <c r="I11" s="7"/>
      <c r="J11" s="1">
        <v>2010</v>
      </c>
      <c r="K11" s="6" t="s">
        <v>61</v>
      </c>
      <c r="L11" s="12">
        <v>0.39</v>
      </c>
      <c r="M11" s="1"/>
      <c r="N11" s="1"/>
      <c r="O11" s="1"/>
    </row>
    <row r="12" spans="1:15" ht="15.75" customHeight="1" x14ac:dyDescent="0.35">
      <c r="A12" s="1" t="s">
        <v>62</v>
      </c>
      <c r="B12" s="1">
        <v>100</v>
      </c>
      <c r="C12" s="1">
        <v>2010</v>
      </c>
      <c r="D12" s="1"/>
      <c r="E12" s="1"/>
      <c r="F12" s="1">
        <v>2012</v>
      </c>
      <c r="G12" s="6" t="s">
        <v>63</v>
      </c>
      <c r="H12" s="7">
        <v>264943</v>
      </c>
      <c r="I12" s="7"/>
      <c r="J12" s="1">
        <v>2010</v>
      </c>
      <c r="K12" s="6" t="s">
        <v>63</v>
      </c>
      <c r="L12" s="12">
        <v>0.5</v>
      </c>
      <c r="M12" s="1"/>
      <c r="N12" s="1"/>
      <c r="O12" s="1"/>
    </row>
    <row r="13" spans="1:15" ht="15.75" customHeight="1" x14ac:dyDescent="0.35">
      <c r="A13" s="1" t="s">
        <v>64</v>
      </c>
      <c r="B13" s="1">
        <v>142.40299999999999</v>
      </c>
      <c r="C13" s="1">
        <v>2017</v>
      </c>
      <c r="D13" s="1" t="s">
        <v>13</v>
      </c>
      <c r="E13" s="1"/>
      <c r="F13" s="1">
        <v>2012</v>
      </c>
      <c r="G13" s="6" t="s">
        <v>65</v>
      </c>
      <c r="H13" s="7">
        <v>176022</v>
      </c>
      <c r="I13" s="7"/>
      <c r="J13" s="1">
        <v>2010</v>
      </c>
      <c r="K13" s="6" t="s">
        <v>65</v>
      </c>
      <c r="L13" s="12">
        <v>0.5</v>
      </c>
      <c r="M13" s="1"/>
      <c r="N13" s="1"/>
      <c r="O13" s="1"/>
    </row>
    <row r="14" spans="1:15" ht="15.75" customHeight="1" x14ac:dyDescent="0.35">
      <c r="A14" s="1" t="s">
        <v>66</v>
      </c>
      <c r="B14" s="1">
        <v>5.63</v>
      </c>
      <c r="C14" s="1"/>
      <c r="D14" s="1" t="s">
        <v>13</v>
      </c>
      <c r="E14" s="1"/>
      <c r="F14" s="1">
        <v>2012</v>
      </c>
      <c r="G14" s="6" t="s">
        <v>67</v>
      </c>
      <c r="H14" s="7">
        <v>179561</v>
      </c>
      <c r="I14" s="7"/>
      <c r="J14" s="1">
        <v>2010</v>
      </c>
      <c r="K14" s="6" t="s">
        <v>67</v>
      </c>
      <c r="L14" s="12">
        <v>0.52</v>
      </c>
      <c r="M14" s="1"/>
      <c r="N14" s="1"/>
      <c r="O14" s="1"/>
    </row>
    <row r="15" spans="1:15" ht="15.75" customHeight="1" x14ac:dyDescent="0.35">
      <c r="A15" s="1" t="s">
        <v>68</v>
      </c>
      <c r="B15" s="13">
        <v>15.27</v>
      </c>
      <c r="C15" s="1">
        <v>2010</v>
      </c>
      <c r="D15" s="1" t="s">
        <v>69</v>
      </c>
      <c r="E15" s="1"/>
      <c r="F15" s="1">
        <v>2012</v>
      </c>
      <c r="G15" s="6" t="s">
        <v>70</v>
      </c>
      <c r="H15" s="7">
        <v>61917</v>
      </c>
      <c r="I15" s="7"/>
      <c r="J15" s="1">
        <v>2010</v>
      </c>
      <c r="K15" s="6" t="s">
        <v>70</v>
      </c>
      <c r="L15" s="12">
        <v>0.47</v>
      </c>
      <c r="M15" s="1"/>
      <c r="N15" s="1"/>
      <c r="O15" s="1"/>
    </row>
    <row r="16" spans="1:15" ht="15.75" customHeight="1" x14ac:dyDescent="0.35">
      <c r="A16" s="1" t="s">
        <v>71</v>
      </c>
      <c r="B16" s="13">
        <v>7.89</v>
      </c>
      <c r="C16" s="1">
        <v>2010</v>
      </c>
      <c r="D16" s="1" t="s">
        <v>69</v>
      </c>
      <c r="E16" s="1"/>
      <c r="F16" s="1">
        <v>2012</v>
      </c>
      <c r="G16" s="6" t="s">
        <v>72</v>
      </c>
      <c r="H16" s="7">
        <v>1442396</v>
      </c>
      <c r="I16" s="7"/>
      <c r="J16" s="1">
        <v>2010</v>
      </c>
      <c r="K16" s="6" t="s">
        <v>72</v>
      </c>
      <c r="L16" s="12">
        <v>0.56999999999999995</v>
      </c>
      <c r="M16" s="1"/>
      <c r="N16" s="1"/>
      <c r="O16" s="1"/>
    </row>
    <row r="17" spans="1:15" ht="15.75" customHeight="1" x14ac:dyDescent="0.35">
      <c r="A17" s="1" t="s">
        <v>68</v>
      </c>
      <c r="B17" s="13">
        <f t="shared" ref="B17:B18" si="0">B15/$B$12*$B$13*POWER(SUM(1,$B$14/100),2019-2017)</f>
        <v>24.26234284290619</v>
      </c>
      <c r="C17" s="1">
        <v>2019</v>
      </c>
      <c r="D17" s="1" t="s">
        <v>69</v>
      </c>
      <c r="E17" s="1"/>
      <c r="F17" s="1">
        <v>2012</v>
      </c>
      <c r="G17" s="6" t="s">
        <v>74</v>
      </c>
      <c r="H17" s="7">
        <v>74546</v>
      </c>
      <c r="I17" s="7"/>
      <c r="J17" s="1">
        <v>2010</v>
      </c>
      <c r="K17" s="6" t="s">
        <v>74</v>
      </c>
      <c r="L17" s="12">
        <v>0.43</v>
      </c>
      <c r="M17" s="1"/>
      <c r="N17" s="1"/>
      <c r="O17" s="1"/>
    </row>
    <row r="18" spans="1:15" ht="15.75" customHeight="1" x14ac:dyDescent="0.35">
      <c r="A18" s="1" t="s">
        <v>71</v>
      </c>
      <c r="B18" s="13">
        <f t="shared" si="0"/>
        <v>12.536338246924021</v>
      </c>
      <c r="C18" s="1">
        <v>2019</v>
      </c>
      <c r="D18" s="1" t="s">
        <v>69</v>
      </c>
      <c r="E18" s="1"/>
      <c r="F18" s="1">
        <v>2012</v>
      </c>
      <c r="G18" s="6" t="s">
        <v>75</v>
      </c>
      <c r="H18" s="7">
        <v>77918</v>
      </c>
      <c r="I18" s="7"/>
      <c r="J18" s="1">
        <v>2010</v>
      </c>
      <c r="K18" s="6" t="s">
        <v>75</v>
      </c>
      <c r="L18" s="12">
        <v>0.48</v>
      </c>
      <c r="M18" s="1"/>
      <c r="N18" s="1"/>
      <c r="O18" s="1"/>
    </row>
    <row r="19" spans="1:15" ht="15.75" customHeight="1" x14ac:dyDescent="0.35">
      <c r="A19" s="1" t="s">
        <v>76</v>
      </c>
      <c r="B19" s="13">
        <v>5407.47</v>
      </c>
      <c r="C19" s="1">
        <v>2010</v>
      </c>
      <c r="D19" s="1" t="s">
        <v>13</v>
      </c>
      <c r="E19" s="1"/>
      <c r="F19" s="1">
        <v>2012</v>
      </c>
      <c r="G19" s="6" t="s">
        <v>77</v>
      </c>
      <c r="H19" s="7">
        <v>107298</v>
      </c>
      <c r="I19" s="7"/>
      <c r="J19" s="1">
        <v>2010</v>
      </c>
      <c r="K19" s="6" t="s">
        <v>77</v>
      </c>
      <c r="L19" s="12">
        <v>0.41</v>
      </c>
      <c r="M19" s="1"/>
      <c r="N19" s="1"/>
      <c r="O19" s="1"/>
    </row>
    <row r="20" spans="1:15" ht="15.75" customHeight="1" x14ac:dyDescent="0.35">
      <c r="A20" s="1" t="s">
        <v>78</v>
      </c>
      <c r="B20" s="13">
        <f>1647.41-417.73*LN(B19)+29.43*(LN(B19))^2</f>
        <v>231.18052803692876</v>
      </c>
      <c r="C20" s="1">
        <v>2010</v>
      </c>
      <c r="D20" s="1" t="s">
        <v>81</v>
      </c>
      <c r="E20" s="1"/>
      <c r="F20" s="1">
        <v>2012</v>
      </c>
      <c r="G20" s="6" t="s">
        <v>82</v>
      </c>
      <c r="H20" s="7">
        <v>101628</v>
      </c>
      <c r="I20" s="7"/>
      <c r="J20" s="1">
        <v>2010</v>
      </c>
      <c r="K20" s="6" t="s">
        <v>82</v>
      </c>
      <c r="L20" s="12">
        <v>0.44</v>
      </c>
      <c r="M20" s="1"/>
      <c r="N20" s="1"/>
      <c r="O20" s="1"/>
    </row>
    <row r="21" spans="1:15" ht="15.75" customHeight="1" x14ac:dyDescent="0.35">
      <c r="A21" s="1"/>
      <c r="B21" s="1"/>
      <c r="C21" s="1"/>
      <c r="D21" s="1"/>
      <c r="E21" s="1"/>
      <c r="F21" s="1">
        <v>2012</v>
      </c>
      <c r="G21" s="6" t="s">
        <v>84</v>
      </c>
      <c r="H21" s="7">
        <v>78773</v>
      </c>
      <c r="I21" s="7"/>
      <c r="J21" s="1">
        <v>2010</v>
      </c>
      <c r="K21" s="6" t="s">
        <v>84</v>
      </c>
      <c r="L21" s="12">
        <v>0.44</v>
      </c>
      <c r="M21" s="1"/>
      <c r="N21" s="1"/>
      <c r="O21" s="1"/>
    </row>
    <row r="22" spans="1:15" ht="15.75" customHeight="1" x14ac:dyDescent="0.35">
      <c r="A22" s="1"/>
      <c r="B22" s="1"/>
      <c r="C22" s="1"/>
      <c r="D22" s="1"/>
      <c r="E22" s="1"/>
      <c r="F22" s="1">
        <v>2012</v>
      </c>
      <c r="G22" s="6" t="s">
        <v>85</v>
      </c>
      <c r="H22" s="7">
        <v>44120</v>
      </c>
      <c r="I22" s="7"/>
      <c r="J22" s="1">
        <v>2010</v>
      </c>
      <c r="K22" s="6" t="s">
        <v>85</v>
      </c>
      <c r="L22" s="12">
        <v>0.43</v>
      </c>
      <c r="M22" s="1"/>
      <c r="N22" s="1"/>
      <c r="O22" s="1"/>
    </row>
    <row r="23" spans="1:15" ht="15.75" customHeight="1" x14ac:dyDescent="0.35">
      <c r="A23" s="1"/>
      <c r="B23" s="1"/>
      <c r="C23" s="1"/>
      <c r="D23" s="1"/>
      <c r="E23" s="1"/>
      <c r="F23" s="1" t="s">
        <v>86</v>
      </c>
      <c r="G23" s="1"/>
      <c r="H23" s="1"/>
      <c r="I23" s="1"/>
      <c r="J23" s="29" t="s">
        <v>87</v>
      </c>
      <c r="K23" s="1"/>
      <c r="L23" s="1"/>
      <c r="M23" s="1"/>
      <c r="N23" s="1"/>
      <c r="O23" s="1"/>
    </row>
    <row r="24" spans="1:15" ht="15.75" customHeight="1" x14ac:dyDescent="0.3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ht="15.75" customHeight="1" x14ac:dyDescent="0.35"/>
    <row r="26" spans="1:15" ht="15.75" customHeight="1" x14ac:dyDescent="0.35"/>
    <row r="27" spans="1:15" ht="15.75" customHeight="1" x14ac:dyDescent="0.35"/>
    <row r="28" spans="1:15" ht="15.75" customHeight="1" x14ac:dyDescent="0.35"/>
    <row r="29" spans="1:15" ht="15.75" customHeight="1" x14ac:dyDescent="0.35"/>
    <row r="30" spans="1:15" ht="15.75" customHeight="1" x14ac:dyDescent="0.35"/>
    <row r="31" spans="1:15" ht="15.75" customHeight="1" x14ac:dyDescent="0.35"/>
    <row r="32" spans="1:15" ht="15.75" customHeight="1" x14ac:dyDescent="0.35"/>
    <row r="33" ht="15.75" customHeight="1" x14ac:dyDescent="0.35"/>
    <row r="34" ht="15.75" customHeight="1" x14ac:dyDescent="0.35"/>
    <row r="35" ht="15.75" customHeight="1" x14ac:dyDescent="0.35"/>
    <row r="36" ht="15.75" customHeight="1" x14ac:dyDescent="0.35"/>
    <row r="37" ht="15.75" customHeight="1" x14ac:dyDescent="0.35"/>
    <row r="38" ht="15.75" customHeight="1" x14ac:dyDescent="0.35"/>
    <row r="39" ht="15.75" customHeight="1" x14ac:dyDescent="0.35"/>
    <row r="40" ht="15.75" customHeight="1" x14ac:dyDescent="0.35"/>
    <row r="41" ht="15.75" customHeight="1" x14ac:dyDescent="0.35"/>
    <row r="42" ht="15.75" customHeight="1" x14ac:dyDescent="0.35"/>
    <row r="43" ht="15.75" customHeight="1" x14ac:dyDescent="0.35"/>
    <row r="44" ht="15.75" customHeight="1" x14ac:dyDescent="0.35"/>
    <row r="45" ht="15.75" customHeight="1" x14ac:dyDescent="0.35"/>
    <row r="46" ht="15.75" customHeight="1" x14ac:dyDescent="0.35"/>
    <row r="47" ht="15.75" customHeight="1" x14ac:dyDescent="0.35"/>
    <row r="48" ht="15.75" customHeight="1" x14ac:dyDescent="0.35"/>
    <row r="49" ht="15.75" customHeight="1" x14ac:dyDescent="0.35"/>
    <row r="50" ht="15.75" customHeight="1" x14ac:dyDescent="0.35"/>
    <row r="51" ht="15.75" customHeight="1" x14ac:dyDescent="0.35"/>
    <row r="52" ht="15.75" customHeight="1" x14ac:dyDescent="0.35"/>
    <row r="53" ht="15.75" customHeight="1" x14ac:dyDescent="0.35"/>
    <row r="54" ht="15.75" customHeight="1" x14ac:dyDescent="0.35"/>
    <row r="55" ht="15.75" customHeight="1" x14ac:dyDescent="0.35"/>
    <row r="56" ht="15.75" customHeight="1" x14ac:dyDescent="0.35"/>
    <row r="57" ht="15.75" customHeight="1" x14ac:dyDescent="0.35"/>
    <row r="58" ht="15.75" customHeight="1" x14ac:dyDescent="0.35"/>
    <row r="59" ht="15.75" customHeight="1" x14ac:dyDescent="0.35"/>
    <row r="60" ht="15.75" customHeight="1" x14ac:dyDescent="0.35"/>
    <row r="61" ht="15.75" customHeight="1" x14ac:dyDescent="0.35"/>
    <row r="62" ht="15.75" customHeight="1" x14ac:dyDescent="0.35"/>
    <row r="63" ht="15.75" customHeight="1" x14ac:dyDescent="0.35"/>
    <row r="64" ht="15.75" customHeight="1" x14ac:dyDescent="0.35"/>
    <row r="65" ht="15.75" customHeight="1" x14ac:dyDescent="0.35"/>
    <row r="66" ht="15.75" customHeight="1" x14ac:dyDescent="0.35"/>
    <row r="67" ht="15.75" customHeight="1" x14ac:dyDescent="0.35"/>
    <row r="68" ht="15.75" customHeight="1" x14ac:dyDescent="0.35"/>
    <row r="69" ht="15.75" customHeight="1" x14ac:dyDescent="0.35"/>
    <row r="70" ht="15.75" customHeight="1" x14ac:dyDescent="0.35"/>
    <row r="71" ht="15.75" customHeight="1" x14ac:dyDescent="0.35"/>
    <row r="72" ht="15.75" customHeight="1" x14ac:dyDescent="0.35"/>
    <row r="73" ht="15.75" customHeight="1" x14ac:dyDescent="0.35"/>
    <row r="74" ht="15.75" customHeight="1" x14ac:dyDescent="0.35"/>
    <row r="75" ht="15.75" customHeight="1" x14ac:dyDescent="0.35"/>
    <row r="76" ht="15.75" customHeight="1" x14ac:dyDescent="0.35"/>
    <row r="77" ht="15.75" customHeight="1" x14ac:dyDescent="0.35"/>
    <row r="78" ht="15.75" customHeight="1" x14ac:dyDescent="0.35"/>
    <row r="79" ht="15.75" customHeight="1" x14ac:dyDescent="0.35"/>
    <row r="80" ht="15.75" customHeight="1" x14ac:dyDescent="0.35"/>
    <row r="81" ht="15.75" customHeight="1" x14ac:dyDescent="0.35"/>
    <row r="82" ht="15.75" customHeight="1" x14ac:dyDescent="0.35"/>
    <row r="83" ht="15.75" customHeight="1" x14ac:dyDescent="0.35"/>
    <row r="84" ht="15.75" customHeight="1" x14ac:dyDescent="0.35"/>
    <row r="85" ht="15.75" customHeight="1" x14ac:dyDescent="0.35"/>
    <row r="86" ht="15.75" customHeight="1" x14ac:dyDescent="0.35"/>
    <row r="87" ht="15.75" customHeight="1" x14ac:dyDescent="0.35"/>
    <row r="88" ht="15.75" customHeight="1" x14ac:dyDescent="0.35"/>
    <row r="89" ht="15.75" customHeight="1" x14ac:dyDescent="0.35"/>
    <row r="90" ht="15.75" customHeight="1" x14ac:dyDescent="0.35"/>
    <row r="91" ht="15.75" customHeight="1" x14ac:dyDescent="0.35"/>
    <row r="92" ht="15.75" customHeight="1" x14ac:dyDescent="0.35"/>
    <row r="93" ht="15.75" customHeight="1" x14ac:dyDescent="0.35"/>
    <row r="94" ht="15.75" customHeight="1" x14ac:dyDescent="0.35"/>
    <row r="95" ht="15.75" customHeight="1" x14ac:dyDescent="0.35"/>
    <row r="96" ht="15.75" customHeight="1" x14ac:dyDescent="0.35"/>
    <row r="97" ht="15.75" customHeight="1" x14ac:dyDescent="0.35"/>
    <row r="98" ht="15.75" customHeight="1" x14ac:dyDescent="0.35"/>
    <row r="99" ht="15.75" customHeight="1" x14ac:dyDescent="0.35"/>
    <row r="100" ht="15.75" customHeight="1" x14ac:dyDescent="0.35"/>
    <row r="101" ht="15.75" customHeight="1" x14ac:dyDescent="0.35"/>
    <row r="102" ht="15.75" customHeight="1" x14ac:dyDescent="0.35"/>
    <row r="103" ht="15.75" customHeight="1" x14ac:dyDescent="0.35"/>
    <row r="104" ht="15.75" customHeight="1" x14ac:dyDescent="0.35"/>
    <row r="105" ht="15.75" customHeight="1" x14ac:dyDescent="0.35"/>
    <row r="106" ht="15.75" customHeight="1" x14ac:dyDescent="0.35"/>
    <row r="107" ht="15.75" customHeight="1" x14ac:dyDescent="0.35"/>
    <row r="108" ht="15.75" customHeight="1" x14ac:dyDescent="0.35"/>
    <row r="109" ht="15.75" customHeight="1" x14ac:dyDescent="0.35"/>
    <row r="110" ht="15.75" customHeight="1" x14ac:dyDescent="0.35"/>
    <row r="111" ht="15.75" customHeight="1" x14ac:dyDescent="0.35"/>
    <row r="112" ht="15.75" customHeight="1" x14ac:dyDescent="0.35"/>
    <row r="113" ht="15.75" customHeight="1" x14ac:dyDescent="0.35"/>
    <row r="114" ht="15.75" customHeight="1" x14ac:dyDescent="0.35"/>
    <row r="115" ht="15.75" customHeight="1" x14ac:dyDescent="0.35"/>
    <row r="116" ht="15.75" customHeight="1" x14ac:dyDescent="0.35"/>
    <row r="117" ht="15.75" customHeight="1" x14ac:dyDescent="0.35"/>
    <row r="118" ht="15.75" customHeight="1" x14ac:dyDescent="0.35"/>
    <row r="119" ht="15.75" customHeight="1" x14ac:dyDescent="0.35"/>
    <row r="120" ht="15.75" customHeight="1" x14ac:dyDescent="0.35"/>
    <row r="121" ht="15.75" customHeight="1" x14ac:dyDescent="0.35"/>
    <row r="122" ht="15.75" customHeight="1" x14ac:dyDescent="0.35"/>
    <row r="123" ht="15.75" customHeight="1" x14ac:dyDescent="0.35"/>
    <row r="124" ht="15.75" customHeight="1" x14ac:dyDescent="0.35"/>
    <row r="125" ht="15.75" customHeight="1" x14ac:dyDescent="0.35"/>
    <row r="126" ht="15.75" customHeight="1" x14ac:dyDescent="0.35"/>
    <row r="127" ht="15.75" customHeight="1" x14ac:dyDescent="0.35"/>
    <row r="128" ht="15.75" customHeight="1" x14ac:dyDescent="0.35"/>
    <row r="129" ht="15.75" customHeight="1" x14ac:dyDescent="0.35"/>
    <row r="130" ht="15.75" customHeight="1" x14ac:dyDescent="0.35"/>
    <row r="131" ht="15.75" customHeight="1" x14ac:dyDescent="0.35"/>
    <row r="132" ht="15.75" customHeight="1" x14ac:dyDescent="0.35"/>
    <row r="133" ht="15.75" customHeight="1" x14ac:dyDescent="0.35"/>
    <row r="134" ht="15.75" customHeight="1" x14ac:dyDescent="0.35"/>
    <row r="135" ht="15.75" customHeight="1" x14ac:dyDescent="0.35"/>
    <row r="136" ht="15.75" customHeight="1" x14ac:dyDescent="0.35"/>
    <row r="137" ht="15.75" customHeight="1" x14ac:dyDescent="0.35"/>
    <row r="138" ht="15.75" customHeight="1" x14ac:dyDescent="0.35"/>
    <row r="139" ht="15.75" customHeight="1" x14ac:dyDescent="0.35"/>
    <row r="140" ht="15.75" customHeight="1" x14ac:dyDescent="0.35"/>
    <row r="141" ht="15.75" customHeight="1" x14ac:dyDescent="0.35"/>
    <row r="142" ht="15.75" customHeight="1" x14ac:dyDescent="0.35"/>
    <row r="143" ht="15.75" customHeight="1" x14ac:dyDescent="0.35"/>
    <row r="144" ht="15.75" customHeight="1" x14ac:dyDescent="0.35"/>
    <row r="145" ht="15.75" customHeight="1" x14ac:dyDescent="0.35"/>
    <row r="146" ht="15.75" customHeight="1" x14ac:dyDescent="0.35"/>
    <row r="147" ht="15.75" customHeight="1" x14ac:dyDescent="0.35"/>
    <row r="148" ht="15.75" customHeight="1" x14ac:dyDescent="0.35"/>
    <row r="149" ht="15.75" customHeight="1" x14ac:dyDescent="0.35"/>
    <row r="150" ht="15.75" customHeight="1" x14ac:dyDescent="0.35"/>
    <row r="151" ht="15.75" customHeight="1" x14ac:dyDescent="0.35"/>
    <row r="152" ht="15.75" customHeight="1" x14ac:dyDescent="0.35"/>
    <row r="153" ht="15.75" customHeight="1" x14ac:dyDescent="0.35"/>
    <row r="154" ht="15.75" customHeight="1" x14ac:dyDescent="0.35"/>
    <row r="155" ht="15.75" customHeight="1" x14ac:dyDescent="0.35"/>
    <row r="156" ht="15.75" customHeight="1" x14ac:dyDescent="0.35"/>
    <row r="157" ht="15.75" customHeight="1" x14ac:dyDescent="0.35"/>
    <row r="158" ht="15.75" customHeight="1" x14ac:dyDescent="0.35"/>
    <row r="159" ht="15.75" customHeight="1" x14ac:dyDescent="0.35"/>
    <row r="160" ht="15.75" customHeight="1" x14ac:dyDescent="0.35"/>
    <row r="161" ht="15.75" customHeight="1" x14ac:dyDescent="0.35"/>
    <row r="162" ht="15.75" customHeight="1" x14ac:dyDescent="0.35"/>
    <row r="163" ht="15.75" customHeight="1" x14ac:dyDescent="0.35"/>
    <row r="164" ht="15.75" customHeight="1" x14ac:dyDescent="0.35"/>
    <row r="165" ht="15.75" customHeight="1" x14ac:dyDescent="0.35"/>
    <row r="166" ht="15.75" customHeight="1" x14ac:dyDescent="0.35"/>
    <row r="167" ht="15.75" customHeight="1" x14ac:dyDescent="0.35"/>
    <row r="168" ht="15.75" customHeight="1" x14ac:dyDescent="0.35"/>
    <row r="169" ht="15.75" customHeight="1" x14ac:dyDescent="0.35"/>
    <row r="170" ht="15.75" customHeight="1" x14ac:dyDescent="0.35"/>
    <row r="171" ht="15.75" customHeight="1" x14ac:dyDescent="0.35"/>
    <row r="172" ht="15.75" customHeight="1" x14ac:dyDescent="0.35"/>
    <row r="173" ht="15.75" customHeight="1" x14ac:dyDescent="0.35"/>
    <row r="174" ht="15.75" customHeight="1" x14ac:dyDescent="0.35"/>
    <row r="175" ht="15.75" customHeight="1" x14ac:dyDescent="0.35"/>
    <row r="176" ht="15.75" customHeight="1" x14ac:dyDescent="0.35"/>
    <row r="177" ht="15.75" customHeight="1" x14ac:dyDescent="0.35"/>
    <row r="178" ht="15.75" customHeight="1" x14ac:dyDescent="0.35"/>
    <row r="179" ht="15.75" customHeight="1" x14ac:dyDescent="0.35"/>
    <row r="180" ht="15.75" customHeight="1" x14ac:dyDescent="0.35"/>
    <row r="181" ht="15.75" customHeight="1" x14ac:dyDescent="0.35"/>
    <row r="182" ht="15.75" customHeight="1" x14ac:dyDescent="0.35"/>
    <row r="183" ht="15.75" customHeight="1" x14ac:dyDescent="0.35"/>
    <row r="184" ht="15.75" customHeight="1" x14ac:dyDescent="0.35"/>
    <row r="185" ht="15.75" customHeight="1" x14ac:dyDescent="0.35"/>
    <row r="186" ht="15.75" customHeight="1" x14ac:dyDescent="0.35"/>
    <row r="187" ht="15.75" customHeight="1" x14ac:dyDescent="0.35"/>
    <row r="188" ht="15.75" customHeight="1" x14ac:dyDescent="0.35"/>
    <row r="189" ht="15.75" customHeight="1" x14ac:dyDescent="0.35"/>
    <row r="190" ht="15.75" customHeight="1" x14ac:dyDescent="0.35"/>
    <row r="191" ht="15.75" customHeight="1" x14ac:dyDescent="0.35"/>
    <row r="192" ht="15.75" customHeight="1" x14ac:dyDescent="0.35"/>
    <row r="193" ht="15.75" customHeight="1" x14ac:dyDescent="0.35"/>
    <row r="194" ht="15.75" customHeight="1" x14ac:dyDescent="0.35"/>
    <row r="195" ht="15.75" customHeight="1" x14ac:dyDescent="0.35"/>
    <row r="196" ht="15.75" customHeight="1" x14ac:dyDescent="0.35"/>
    <row r="197" ht="15.75" customHeight="1" x14ac:dyDescent="0.35"/>
    <row r="198" ht="15.75" customHeight="1" x14ac:dyDescent="0.35"/>
    <row r="199" ht="15.75" customHeight="1" x14ac:dyDescent="0.35"/>
    <row r="200" ht="15.75" customHeight="1" x14ac:dyDescent="0.35"/>
    <row r="201" ht="15.75" customHeight="1" x14ac:dyDescent="0.35"/>
    <row r="202" ht="15.75" customHeight="1" x14ac:dyDescent="0.35"/>
    <row r="203" ht="15.75" customHeight="1" x14ac:dyDescent="0.35"/>
    <row r="204" ht="15.75" customHeight="1" x14ac:dyDescent="0.35"/>
    <row r="205" ht="15.75" customHeight="1" x14ac:dyDescent="0.35"/>
    <row r="206" ht="15.75" customHeight="1" x14ac:dyDescent="0.35"/>
    <row r="207" ht="15.75" customHeight="1" x14ac:dyDescent="0.35"/>
    <row r="208" ht="15.75" customHeight="1" x14ac:dyDescent="0.35"/>
    <row r="209" ht="15.75" customHeight="1" x14ac:dyDescent="0.35"/>
    <row r="210" ht="15.75" customHeight="1" x14ac:dyDescent="0.35"/>
    <row r="211" ht="15.75" customHeight="1" x14ac:dyDescent="0.35"/>
    <row r="212" ht="15.75" customHeight="1" x14ac:dyDescent="0.35"/>
    <row r="213" ht="15.75" customHeight="1" x14ac:dyDescent="0.35"/>
    <row r="214" ht="15.75" customHeight="1" x14ac:dyDescent="0.35"/>
    <row r="215" ht="15.75" customHeight="1" x14ac:dyDescent="0.35"/>
    <row r="216" ht="15.75" customHeight="1" x14ac:dyDescent="0.35"/>
    <row r="217" ht="15.75" customHeight="1" x14ac:dyDescent="0.35"/>
    <row r="218" ht="15.75" customHeight="1" x14ac:dyDescent="0.35"/>
    <row r="219" ht="15.75" customHeight="1" x14ac:dyDescent="0.35"/>
    <row r="220" ht="15.75" customHeight="1" x14ac:dyDescent="0.35"/>
    <row r="221" ht="15.75" customHeight="1" x14ac:dyDescent="0.35"/>
    <row r="222" ht="15.75" customHeight="1" x14ac:dyDescent="0.35"/>
    <row r="223" ht="15.75" customHeight="1" x14ac:dyDescent="0.35"/>
    <row r="224" ht="15.75" customHeight="1" x14ac:dyDescent="0.35"/>
    <row r="225" ht="15.75" customHeight="1" x14ac:dyDescent="0.35"/>
    <row r="226" ht="15.75" customHeight="1" x14ac:dyDescent="0.35"/>
    <row r="227" ht="15.75" customHeight="1" x14ac:dyDescent="0.35"/>
    <row r="228" ht="15.75" customHeight="1" x14ac:dyDescent="0.35"/>
    <row r="229" ht="15.75" customHeight="1" x14ac:dyDescent="0.35"/>
    <row r="230" ht="15.75" customHeight="1" x14ac:dyDescent="0.35"/>
    <row r="231" ht="15.75" customHeight="1" x14ac:dyDescent="0.35"/>
    <row r="232" ht="15.75" customHeight="1" x14ac:dyDescent="0.35"/>
    <row r="233" ht="15.75" customHeight="1" x14ac:dyDescent="0.35"/>
    <row r="234" ht="15.75" customHeight="1" x14ac:dyDescent="0.35"/>
    <row r="235" ht="15.75" customHeight="1" x14ac:dyDescent="0.35"/>
    <row r="236" ht="15.75" customHeight="1" x14ac:dyDescent="0.35"/>
    <row r="237" ht="15.75" customHeight="1" x14ac:dyDescent="0.35"/>
    <row r="238" ht="15.75" customHeight="1" x14ac:dyDescent="0.35"/>
    <row r="239" ht="15.75" customHeight="1" x14ac:dyDescent="0.35"/>
    <row r="240" ht="15.75" customHeight="1" x14ac:dyDescent="0.35"/>
    <row r="241" ht="15.75" customHeight="1" x14ac:dyDescent="0.35"/>
    <row r="242" ht="15.75" customHeight="1" x14ac:dyDescent="0.35"/>
    <row r="243" ht="15.75" customHeight="1" x14ac:dyDescent="0.35"/>
    <row r="244" ht="15.75" customHeight="1" x14ac:dyDescent="0.35"/>
    <row r="245" ht="15.75" customHeight="1" x14ac:dyDescent="0.35"/>
    <row r="246" ht="15.75" customHeight="1" x14ac:dyDescent="0.35"/>
    <row r="247" ht="15.75" customHeight="1" x14ac:dyDescent="0.35"/>
    <row r="248" ht="15.75" customHeight="1" x14ac:dyDescent="0.35"/>
    <row r="249" ht="15.75" customHeight="1" x14ac:dyDescent="0.35"/>
    <row r="250" ht="15.75" customHeight="1" x14ac:dyDescent="0.35"/>
    <row r="251" ht="15.75" customHeight="1" x14ac:dyDescent="0.35"/>
    <row r="252" ht="15.75" customHeight="1" x14ac:dyDescent="0.35"/>
    <row r="253" ht="15.75" customHeight="1" x14ac:dyDescent="0.35"/>
    <row r="254" ht="15.75" customHeight="1" x14ac:dyDescent="0.35"/>
    <row r="255" ht="15.75" customHeight="1" x14ac:dyDescent="0.35"/>
    <row r="256" ht="15.75" customHeight="1" x14ac:dyDescent="0.35"/>
    <row r="257" ht="15.75" customHeight="1" x14ac:dyDescent="0.35"/>
    <row r="258" ht="15.75" customHeight="1" x14ac:dyDescent="0.35"/>
    <row r="259" ht="15.75" customHeight="1" x14ac:dyDescent="0.35"/>
    <row r="260" ht="15.75" customHeight="1" x14ac:dyDescent="0.35"/>
    <row r="261" ht="15.75" customHeight="1" x14ac:dyDescent="0.35"/>
    <row r="262" ht="15.75" customHeight="1" x14ac:dyDescent="0.35"/>
    <row r="263" ht="15.75" customHeight="1" x14ac:dyDescent="0.35"/>
    <row r="264" ht="15.75" customHeight="1" x14ac:dyDescent="0.35"/>
    <row r="265" ht="15.75" customHeight="1" x14ac:dyDescent="0.35"/>
    <row r="266" ht="15.75" customHeight="1" x14ac:dyDescent="0.35"/>
    <row r="267" ht="15.75" customHeight="1" x14ac:dyDescent="0.35"/>
    <row r="268" ht="15.75" customHeight="1" x14ac:dyDescent="0.35"/>
    <row r="269" ht="15.75" customHeight="1" x14ac:dyDescent="0.35"/>
    <row r="270" ht="15.75" customHeight="1" x14ac:dyDescent="0.35"/>
    <row r="271" ht="15.75" customHeight="1" x14ac:dyDescent="0.35"/>
    <row r="272" ht="15.75" customHeight="1" x14ac:dyDescent="0.35"/>
    <row r="273" ht="15.75" customHeight="1" x14ac:dyDescent="0.35"/>
    <row r="274" ht="15.75" customHeight="1" x14ac:dyDescent="0.35"/>
    <row r="275" ht="15.75" customHeight="1" x14ac:dyDescent="0.35"/>
    <row r="276" ht="15.75" customHeight="1" x14ac:dyDescent="0.35"/>
    <row r="277" ht="15.75" customHeight="1" x14ac:dyDescent="0.35"/>
    <row r="278" ht="15.75" customHeight="1" x14ac:dyDescent="0.35"/>
    <row r="279" ht="15.75" customHeight="1" x14ac:dyDescent="0.35"/>
    <row r="280" ht="15.75" customHeight="1" x14ac:dyDescent="0.35"/>
    <row r="281" ht="15.75" customHeight="1" x14ac:dyDescent="0.35"/>
    <row r="282" ht="15.75" customHeight="1" x14ac:dyDescent="0.35"/>
    <row r="283" ht="15.75" customHeight="1" x14ac:dyDescent="0.35"/>
    <row r="284" ht="15.75" customHeight="1" x14ac:dyDescent="0.35"/>
    <row r="285" ht="15.75" customHeight="1" x14ac:dyDescent="0.35"/>
    <row r="286" ht="15.75" customHeight="1" x14ac:dyDescent="0.35"/>
    <row r="287" ht="15.75" customHeight="1" x14ac:dyDescent="0.35"/>
    <row r="288" ht="15.75" customHeight="1" x14ac:dyDescent="0.35"/>
    <row r="289" ht="15.75" customHeight="1" x14ac:dyDescent="0.35"/>
    <row r="290" ht="15.75" customHeight="1" x14ac:dyDescent="0.35"/>
    <row r="291" ht="15.75" customHeight="1" x14ac:dyDescent="0.35"/>
    <row r="292" ht="15.75" customHeight="1" x14ac:dyDescent="0.35"/>
    <row r="293" ht="15.75" customHeight="1" x14ac:dyDescent="0.35"/>
    <row r="294" ht="15.75" customHeight="1" x14ac:dyDescent="0.35"/>
    <row r="295" ht="15.75" customHeight="1" x14ac:dyDescent="0.35"/>
    <row r="296" ht="15.75" customHeight="1" x14ac:dyDescent="0.35"/>
    <row r="297" ht="15.75" customHeight="1" x14ac:dyDescent="0.35"/>
    <row r="298" ht="15.75" customHeight="1" x14ac:dyDescent="0.35"/>
    <row r="299" ht="15.75" customHeight="1" x14ac:dyDescent="0.35"/>
    <row r="300" ht="15.75" customHeight="1" x14ac:dyDescent="0.35"/>
    <row r="301" ht="15.75" customHeight="1" x14ac:dyDescent="0.35"/>
    <row r="302" ht="15.75" customHeight="1" x14ac:dyDescent="0.35"/>
    <row r="303" ht="15.75" customHeight="1" x14ac:dyDescent="0.35"/>
    <row r="304" ht="15.75" customHeight="1" x14ac:dyDescent="0.35"/>
    <row r="305" ht="15.75" customHeight="1" x14ac:dyDescent="0.35"/>
    <row r="306" ht="15.75" customHeight="1" x14ac:dyDescent="0.35"/>
    <row r="307" ht="15.75" customHeight="1" x14ac:dyDescent="0.35"/>
    <row r="308" ht="15.75" customHeight="1" x14ac:dyDescent="0.35"/>
    <row r="309" ht="15.75" customHeight="1" x14ac:dyDescent="0.35"/>
    <row r="310" ht="15.75" customHeight="1" x14ac:dyDescent="0.35"/>
    <row r="311" ht="15.75" customHeight="1" x14ac:dyDescent="0.35"/>
    <row r="312" ht="15.75" customHeight="1" x14ac:dyDescent="0.35"/>
    <row r="313" ht="15.75" customHeight="1" x14ac:dyDescent="0.35"/>
    <row r="314" ht="15.75" customHeight="1" x14ac:dyDescent="0.35"/>
    <row r="315" ht="15.75" customHeight="1" x14ac:dyDescent="0.35"/>
    <row r="316" ht="15.75" customHeight="1" x14ac:dyDescent="0.35"/>
    <row r="317" ht="15.75" customHeight="1" x14ac:dyDescent="0.35"/>
    <row r="318" ht="15.75" customHeight="1" x14ac:dyDescent="0.35"/>
    <row r="319" ht="15.75" customHeight="1" x14ac:dyDescent="0.35"/>
    <row r="320" ht="15.75" customHeight="1" x14ac:dyDescent="0.35"/>
    <row r="321" ht="15.75" customHeight="1" x14ac:dyDescent="0.35"/>
    <row r="322" ht="15.75" customHeight="1" x14ac:dyDescent="0.35"/>
    <row r="323" ht="15.75" customHeight="1" x14ac:dyDescent="0.35"/>
    <row r="324" ht="15.75" customHeight="1" x14ac:dyDescent="0.35"/>
    <row r="325" ht="15.75" customHeight="1" x14ac:dyDescent="0.35"/>
    <row r="326" ht="15.75" customHeight="1" x14ac:dyDescent="0.35"/>
    <row r="327" ht="15.75" customHeight="1" x14ac:dyDescent="0.35"/>
    <row r="328" ht="15.75" customHeight="1" x14ac:dyDescent="0.35"/>
    <row r="329" ht="15.75" customHeight="1" x14ac:dyDescent="0.35"/>
    <row r="330" ht="15.75" customHeight="1" x14ac:dyDescent="0.35"/>
    <row r="331" ht="15.75" customHeight="1" x14ac:dyDescent="0.35"/>
    <row r="332" ht="15.75" customHeight="1" x14ac:dyDescent="0.35"/>
    <row r="333" ht="15.75" customHeight="1" x14ac:dyDescent="0.35"/>
    <row r="334" ht="15.75" customHeight="1" x14ac:dyDescent="0.35"/>
    <row r="335" ht="15.75" customHeight="1" x14ac:dyDescent="0.35"/>
    <row r="336" ht="15.75" customHeight="1" x14ac:dyDescent="0.35"/>
    <row r="337" ht="15.75" customHeight="1" x14ac:dyDescent="0.35"/>
    <row r="338" ht="15.75" customHeight="1" x14ac:dyDescent="0.35"/>
    <row r="339" ht="15.75" customHeight="1" x14ac:dyDescent="0.35"/>
    <row r="340" ht="15.75" customHeight="1" x14ac:dyDescent="0.35"/>
    <row r="341" ht="15.75" customHeight="1" x14ac:dyDescent="0.35"/>
    <row r="342" ht="15.75" customHeight="1" x14ac:dyDescent="0.35"/>
    <row r="343" ht="15.75" customHeight="1" x14ac:dyDescent="0.35"/>
    <row r="344" ht="15.75" customHeight="1" x14ac:dyDescent="0.35"/>
    <row r="345" ht="15.75" customHeight="1" x14ac:dyDescent="0.35"/>
    <row r="346" ht="15.75" customHeight="1" x14ac:dyDescent="0.35"/>
    <row r="347" ht="15.75" customHeight="1" x14ac:dyDescent="0.35"/>
    <row r="348" ht="15.75" customHeight="1" x14ac:dyDescent="0.35"/>
    <row r="349" ht="15.75" customHeight="1" x14ac:dyDescent="0.35"/>
    <row r="350" ht="15.75" customHeight="1" x14ac:dyDescent="0.35"/>
    <row r="351" ht="15.75" customHeight="1" x14ac:dyDescent="0.35"/>
    <row r="352" ht="15.75" customHeight="1" x14ac:dyDescent="0.35"/>
    <row r="353" ht="15.75" customHeight="1" x14ac:dyDescent="0.35"/>
    <row r="354" ht="15.75" customHeight="1" x14ac:dyDescent="0.35"/>
    <row r="355" ht="15.75" customHeight="1" x14ac:dyDescent="0.35"/>
    <row r="356" ht="15.75" customHeight="1" x14ac:dyDescent="0.35"/>
    <row r="357" ht="15.75" customHeight="1" x14ac:dyDescent="0.35"/>
    <row r="358" ht="15.75" customHeight="1" x14ac:dyDescent="0.35"/>
    <row r="359" ht="15.75" customHeight="1" x14ac:dyDescent="0.35"/>
    <row r="360" ht="15.75" customHeight="1" x14ac:dyDescent="0.35"/>
    <row r="361" ht="15.75" customHeight="1" x14ac:dyDescent="0.35"/>
    <row r="362" ht="15.75" customHeight="1" x14ac:dyDescent="0.35"/>
    <row r="363" ht="15.75" customHeight="1" x14ac:dyDescent="0.35"/>
    <row r="364" ht="15.75" customHeight="1" x14ac:dyDescent="0.35"/>
    <row r="365" ht="15.75" customHeight="1" x14ac:dyDescent="0.35"/>
    <row r="366" ht="15.75" customHeight="1" x14ac:dyDescent="0.35"/>
    <row r="367" ht="15.75" customHeight="1" x14ac:dyDescent="0.35"/>
    <row r="368" ht="15.75" customHeight="1" x14ac:dyDescent="0.35"/>
    <row r="369" ht="15.75" customHeight="1" x14ac:dyDescent="0.35"/>
    <row r="370" ht="15.75" customHeight="1" x14ac:dyDescent="0.35"/>
    <row r="371" ht="15.75" customHeight="1" x14ac:dyDescent="0.35"/>
    <row r="372" ht="15.75" customHeight="1" x14ac:dyDescent="0.35"/>
    <row r="373" ht="15.75" customHeight="1" x14ac:dyDescent="0.35"/>
    <row r="374" ht="15.75" customHeight="1" x14ac:dyDescent="0.35"/>
    <row r="375" ht="15.75" customHeight="1" x14ac:dyDescent="0.35"/>
    <row r="376" ht="15.75" customHeight="1" x14ac:dyDescent="0.35"/>
    <row r="377" ht="15.75" customHeight="1" x14ac:dyDescent="0.35"/>
    <row r="378" ht="15.75" customHeight="1" x14ac:dyDescent="0.35"/>
    <row r="379" ht="15.75" customHeight="1" x14ac:dyDescent="0.35"/>
    <row r="380" ht="15.75" customHeight="1" x14ac:dyDescent="0.35"/>
    <row r="381" ht="15.75" customHeight="1" x14ac:dyDescent="0.35"/>
    <row r="382" ht="15.75" customHeight="1" x14ac:dyDescent="0.35"/>
    <row r="383" ht="15.75" customHeight="1" x14ac:dyDescent="0.35"/>
    <row r="384" ht="15.75" customHeight="1" x14ac:dyDescent="0.35"/>
    <row r="385" ht="15.75" customHeight="1" x14ac:dyDescent="0.35"/>
    <row r="386" ht="15.75" customHeight="1" x14ac:dyDescent="0.35"/>
    <row r="387" ht="15.75" customHeight="1" x14ac:dyDescent="0.35"/>
    <row r="388" ht="15.75" customHeight="1" x14ac:dyDescent="0.35"/>
    <row r="389" ht="15.75" customHeight="1" x14ac:dyDescent="0.35"/>
    <row r="390" ht="15.75" customHeight="1" x14ac:dyDescent="0.35"/>
    <row r="391" ht="15.75" customHeight="1" x14ac:dyDescent="0.35"/>
    <row r="392" ht="15.75" customHeight="1" x14ac:dyDescent="0.35"/>
    <row r="393" ht="15.75" customHeight="1" x14ac:dyDescent="0.35"/>
    <row r="394" ht="15.75" customHeight="1" x14ac:dyDescent="0.35"/>
    <row r="395" ht="15.75" customHeight="1" x14ac:dyDescent="0.35"/>
    <row r="396" ht="15.75" customHeight="1" x14ac:dyDescent="0.35"/>
    <row r="397" ht="15.75" customHeight="1" x14ac:dyDescent="0.35"/>
    <row r="398" ht="15.75" customHeight="1" x14ac:dyDescent="0.35"/>
    <row r="399" ht="15.75" customHeight="1" x14ac:dyDescent="0.35"/>
    <row r="400" ht="15.75" customHeight="1" x14ac:dyDescent="0.35"/>
    <row r="401" ht="15.75" customHeight="1" x14ac:dyDescent="0.35"/>
    <row r="402" ht="15.75" customHeight="1" x14ac:dyDescent="0.35"/>
    <row r="403" ht="15.75" customHeight="1" x14ac:dyDescent="0.35"/>
    <row r="404" ht="15.75" customHeight="1" x14ac:dyDescent="0.35"/>
    <row r="405" ht="15.75" customHeight="1" x14ac:dyDescent="0.35"/>
    <row r="406" ht="15.75" customHeight="1" x14ac:dyDescent="0.35"/>
    <row r="407" ht="15.75" customHeight="1" x14ac:dyDescent="0.35"/>
    <row r="408" ht="15.75" customHeight="1" x14ac:dyDescent="0.35"/>
    <row r="409" ht="15.75" customHeight="1" x14ac:dyDescent="0.35"/>
    <row r="410" ht="15.75" customHeight="1" x14ac:dyDescent="0.35"/>
    <row r="411" ht="15.75" customHeight="1" x14ac:dyDescent="0.35"/>
    <row r="412" ht="15.75" customHeight="1" x14ac:dyDescent="0.35"/>
    <row r="413" ht="15.75" customHeight="1" x14ac:dyDescent="0.35"/>
    <row r="414" ht="15.75" customHeight="1" x14ac:dyDescent="0.35"/>
    <row r="415" ht="15.75" customHeight="1" x14ac:dyDescent="0.35"/>
    <row r="416" ht="15.75" customHeight="1" x14ac:dyDescent="0.35"/>
    <row r="417" ht="15.75" customHeight="1" x14ac:dyDescent="0.35"/>
    <row r="418" ht="15.75" customHeight="1" x14ac:dyDescent="0.35"/>
    <row r="419" ht="15.75" customHeight="1" x14ac:dyDescent="0.35"/>
    <row r="420" ht="15.75" customHeight="1" x14ac:dyDescent="0.35"/>
    <row r="421" ht="15.75" customHeight="1" x14ac:dyDescent="0.35"/>
    <row r="422" ht="15.75" customHeight="1" x14ac:dyDescent="0.35"/>
    <row r="423" ht="15.75" customHeight="1" x14ac:dyDescent="0.35"/>
    <row r="424" ht="15.75" customHeight="1" x14ac:dyDescent="0.35"/>
    <row r="425" ht="15.75" customHeight="1" x14ac:dyDescent="0.35"/>
    <row r="426" ht="15.75" customHeight="1" x14ac:dyDescent="0.35"/>
    <row r="427" ht="15.75" customHeight="1" x14ac:dyDescent="0.35"/>
    <row r="428" ht="15.75" customHeight="1" x14ac:dyDescent="0.35"/>
    <row r="429" ht="15.75" customHeight="1" x14ac:dyDescent="0.35"/>
    <row r="430" ht="15.75" customHeight="1" x14ac:dyDescent="0.35"/>
    <row r="431" ht="15.75" customHeight="1" x14ac:dyDescent="0.35"/>
    <row r="432" ht="15.75" customHeight="1" x14ac:dyDescent="0.35"/>
    <row r="433" ht="15.75" customHeight="1" x14ac:dyDescent="0.35"/>
    <row r="434" ht="15.75" customHeight="1" x14ac:dyDescent="0.35"/>
    <row r="435" ht="15.75" customHeight="1" x14ac:dyDescent="0.35"/>
    <row r="436" ht="15.75" customHeight="1" x14ac:dyDescent="0.35"/>
    <row r="437" ht="15.75" customHeight="1" x14ac:dyDescent="0.35"/>
    <row r="438" ht="15.75" customHeight="1" x14ac:dyDescent="0.35"/>
    <row r="439" ht="15.75" customHeight="1" x14ac:dyDescent="0.35"/>
    <row r="440" ht="15.75" customHeight="1" x14ac:dyDescent="0.35"/>
    <row r="441" ht="15.75" customHeight="1" x14ac:dyDescent="0.35"/>
    <row r="442" ht="15.75" customHeight="1" x14ac:dyDescent="0.35"/>
    <row r="443" ht="15.75" customHeight="1" x14ac:dyDescent="0.35"/>
    <row r="444" ht="15.75" customHeight="1" x14ac:dyDescent="0.35"/>
    <row r="445" ht="15.75" customHeight="1" x14ac:dyDescent="0.35"/>
    <row r="446" ht="15.75" customHeight="1" x14ac:dyDescent="0.35"/>
    <row r="447" ht="15.75" customHeight="1" x14ac:dyDescent="0.35"/>
    <row r="448" ht="15.75" customHeight="1" x14ac:dyDescent="0.35"/>
    <row r="449" ht="15.75" customHeight="1" x14ac:dyDescent="0.35"/>
    <row r="450" ht="15.75" customHeight="1" x14ac:dyDescent="0.35"/>
    <row r="451" ht="15.75" customHeight="1" x14ac:dyDescent="0.35"/>
    <row r="452" ht="15.75" customHeight="1" x14ac:dyDescent="0.35"/>
    <row r="453" ht="15.75" customHeight="1" x14ac:dyDescent="0.35"/>
    <row r="454" ht="15.75" customHeight="1" x14ac:dyDescent="0.35"/>
    <row r="455" ht="15.75" customHeight="1" x14ac:dyDescent="0.35"/>
    <row r="456" ht="15.75" customHeight="1" x14ac:dyDescent="0.35"/>
    <row r="457" ht="15.75" customHeight="1" x14ac:dyDescent="0.35"/>
    <row r="458" ht="15.75" customHeight="1" x14ac:dyDescent="0.35"/>
    <row r="459" ht="15.75" customHeight="1" x14ac:dyDescent="0.35"/>
    <row r="460" ht="15.75" customHeight="1" x14ac:dyDescent="0.35"/>
    <row r="461" ht="15.75" customHeight="1" x14ac:dyDescent="0.35"/>
    <row r="462" ht="15.75" customHeight="1" x14ac:dyDescent="0.35"/>
    <row r="463" ht="15.75" customHeight="1" x14ac:dyDescent="0.35"/>
    <row r="464" ht="15.75" customHeight="1" x14ac:dyDescent="0.35"/>
    <row r="465" ht="15.75" customHeight="1" x14ac:dyDescent="0.35"/>
    <row r="466" ht="15.75" customHeight="1" x14ac:dyDescent="0.35"/>
    <row r="467" ht="15.75" customHeight="1" x14ac:dyDescent="0.35"/>
    <row r="468" ht="15.75" customHeight="1" x14ac:dyDescent="0.35"/>
    <row r="469" ht="15.75" customHeight="1" x14ac:dyDescent="0.35"/>
    <row r="470" ht="15.75" customHeight="1" x14ac:dyDescent="0.35"/>
    <row r="471" ht="15.75" customHeight="1" x14ac:dyDescent="0.35"/>
    <row r="472" ht="15.75" customHeight="1" x14ac:dyDescent="0.35"/>
    <row r="473" ht="15.75" customHeight="1" x14ac:dyDescent="0.35"/>
    <row r="474" ht="15.75" customHeight="1" x14ac:dyDescent="0.35"/>
    <row r="475" ht="15.75" customHeight="1" x14ac:dyDescent="0.35"/>
    <row r="476" ht="15.75" customHeight="1" x14ac:dyDescent="0.35"/>
    <row r="477" ht="15.75" customHeight="1" x14ac:dyDescent="0.35"/>
    <row r="478" ht="15.75" customHeight="1" x14ac:dyDescent="0.35"/>
    <row r="479" ht="15.75" customHeight="1" x14ac:dyDescent="0.35"/>
    <row r="480" ht="15.75" customHeight="1" x14ac:dyDescent="0.35"/>
    <row r="481" ht="15.75" customHeight="1" x14ac:dyDescent="0.35"/>
    <row r="482" ht="15.75" customHeight="1" x14ac:dyDescent="0.35"/>
    <row r="483" ht="15.75" customHeight="1" x14ac:dyDescent="0.35"/>
    <row r="484" ht="15.75" customHeight="1" x14ac:dyDescent="0.35"/>
    <row r="485" ht="15.75" customHeight="1" x14ac:dyDescent="0.35"/>
    <row r="486" ht="15.75" customHeight="1" x14ac:dyDescent="0.35"/>
    <row r="487" ht="15.75" customHeight="1" x14ac:dyDescent="0.35"/>
    <row r="488" ht="15.75" customHeight="1" x14ac:dyDescent="0.35"/>
    <row r="489" ht="15.75" customHeight="1" x14ac:dyDescent="0.35"/>
    <row r="490" ht="15.75" customHeight="1" x14ac:dyDescent="0.35"/>
    <row r="491" ht="15.75" customHeight="1" x14ac:dyDescent="0.35"/>
    <row r="492" ht="15.75" customHeight="1" x14ac:dyDescent="0.35"/>
    <row r="493" ht="15.75" customHeight="1" x14ac:dyDescent="0.35"/>
    <row r="494" ht="15.75" customHeight="1" x14ac:dyDescent="0.35"/>
    <row r="495" ht="15.75" customHeight="1" x14ac:dyDescent="0.35"/>
    <row r="496" ht="15.75" customHeight="1" x14ac:dyDescent="0.35"/>
    <row r="497" ht="15.75" customHeight="1" x14ac:dyDescent="0.35"/>
    <row r="498" ht="15.75" customHeight="1" x14ac:dyDescent="0.35"/>
    <row r="499" ht="15.75" customHeight="1" x14ac:dyDescent="0.35"/>
    <row r="500" ht="15.75" customHeight="1" x14ac:dyDescent="0.35"/>
    <row r="501" ht="15.75" customHeight="1" x14ac:dyDescent="0.35"/>
    <row r="502" ht="15.75" customHeight="1" x14ac:dyDescent="0.35"/>
    <row r="503" ht="15.75" customHeight="1" x14ac:dyDescent="0.35"/>
    <row r="504" ht="15.75" customHeight="1" x14ac:dyDescent="0.35"/>
    <row r="505" ht="15.75" customHeight="1" x14ac:dyDescent="0.35"/>
    <row r="506" ht="15.75" customHeight="1" x14ac:dyDescent="0.35"/>
    <row r="507" ht="15.75" customHeight="1" x14ac:dyDescent="0.35"/>
    <row r="508" ht="15.75" customHeight="1" x14ac:dyDescent="0.35"/>
    <row r="509" ht="15.75" customHeight="1" x14ac:dyDescent="0.35"/>
    <row r="510" ht="15.75" customHeight="1" x14ac:dyDescent="0.35"/>
    <row r="511" ht="15.75" customHeight="1" x14ac:dyDescent="0.35"/>
    <row r="512" ht="15.75" customHeight="1" x14ac:dyDescent="0.35"/>
    <row r="513" ht="15.75" customHeight="1" x14ac:dyDescent="0.35"/>
    <row r="514" ht="15.75" customHeight="1" x14ac:dyDescent="0.35"/>
    <row r="515" ht="15.75" customHeight="1" x14ac:dyDescent="0.35"/>
    <row r="516" ht="15.75" customHeight="1" x14ac:dyDescent="0.35"/>
    <row r="517" ht="15.75" customHeight="1" x14ac:dyDescent="0.35"/>
    <row r="518" ht="15.75" customHeight="1" x14ac:dyDescent="0.35"/>
    <row r="519" ht="15.75" customHeight="1" x14ac:dyDescent="0.35"/>
    <row r="520" ht="15.75" customHeight="1" x14ac:dyDescent="0.35"/>
    <row r="521" ht="15.75" customHeight="1" x14ac:dyDescent="0.35"/>
    <row r="522" ht="15.75" customHeight="1" x14ac:dyDescent="0.35"/>
    <row r="523" ht="15.75" customHeight="1" x14ac:dyDescent="0.35"/>
    <row r="524" ht="15.75" customHeight="1" x14ac:dyDescent="0.35"/>
    <row r="525" ht="15.75" customHeight="1" x14ac:dyDescent="0.35"/>
    <row r="526" ht="15.75" customHeight="1" x14ac:dyDescent="0.35"/>
    <row r="527" ht="15.75" customHeight="1" x14ac:dyDescent="0.35"/>
    <row r="528" ht="15.75" customHeight="1" x14ac:dyDescent="0.35"/>
    <row r="529" ht="15.75" customHeight="1" x14ac:dyDescent="0.35"/>
    <row r="530" ht="15.75" customHeight="1" x14ac:dyDescent="0.35"/>
    <row r="531" ht="15.75" customHeight="1" x14ac:dyDescent="0.35"/>
    <row r="532" ht="15.75" customHeight="1" x14ac:dyDescent="0.35"/>
    <row r="533" ht="15.75" customHeight="1" x14ac:dyDescent="0.35"/>
    <row r="534" ht="15.75" customHeight="1" x14ac:dyDescent="0.35"/>
    <row r="535" ht="15.75" customHeight="1" x14ac:dyDescent="0.35"/>
    <row r="536" ht="15.75" customHeight="1" x14ac:dyDescent="0.35"/>
    <row r="537" ht="15.75" customHeight="1" x14ac:dyDescent="0.35"/>
    <row r="538" ht="15.75" customHeight="1" x14ac:dyDescent="0.35"/>
    <row r="539" ht="15.75" customHeight="1" x14ac:dyDescent="0.35"/>
    <row r="540" ht="15.75" customHeight="1" x14ac:dyDescent="0.35"/>
    <row r="541" ht="15.75" customHeight="1" x14ac:dyDescent="0.35"/>
    <row r="542" ht="15.75" customHeight="1" x14ac:dyDescent="0.35"/>
    <row r="543" ht="15.75" customHeight="1" x14ac:dyDescent="0.35"/>
    <row r="544" ht="15.75" customHeight="1" x14ac:dyDescent="0.35"/>
    <row r="545" ht="15.75" customHeight="1" x14ac:dyDescent="0.35"/>
    <row r="546" ht="15.75" customHeight="1" x14ac:dyDescent="0.35"/>
    <row r="547" ht="15.75" customHeight="1" x14ac:dyDescent="0.35"/>
    <row r="548" ht="15.75" customHeight="1" x14ac:dyDescent="0.35"/>
    <row r="549" ht="15.75" customHeight="1" x14ac:dyDescent="0.35"/>
    <row r="550" ht="15.75" customHeight="1" x14ac:dyDescent="0.35"/>
    <row r="551" ht="15.75" customHeight="1" x14ac:dyDescent="0.35"/>
    <row r="552" ht="15.75" customHeight="1" x14ac:dyDescent="0.35"/>
    <row r="553" ht="15.75" customHeight="1" x14ac:dyDescent="0.35"/>
    <row r="554" ht="15.75" customHeight="1" x14ac:dyDescent="0.35"/>
    <row r="555" ht="15.75" customHeight="1" x14ac:dyDescent="0.35"/>
    <row r="556" ht="15.75" customHeight="1" x14ac:dyDescent="0.35"/>
    <row r="557" ht="15.75" customHeight="1" x14ac:dyDescent="0.35"/>
    <row r="558" ht="15.75" customHeight="1" x14ac:dyDescent="0.35"/>
    <row r="559" ht="15.75" customHeight="1" x14ac:dyDescent="0.35"/>
    <row r="560" ht="15.75" customHeight="1" x14ac:dyDescent="0.35"/>
    <row r="561" ht="15.75" customHeight="1" x14ac:dyDescent="0.35"/>
    <row r="562" ht="15.75" customHeight="1" x14ac:dyDescent="0.35"/>
    <row r="563" ht="15.75" customHeight="1" x14ac:dyDescent="0.35"/>
    <row r="564" ht="15.75" customHeight="1" x14ac:dyDescent="0.35"/>
    <row r="565" ht="15.75" customHeight="1" x14ac:dyDescent="0.35"/>
    <row r="566" ht="15.75" customHeight="1" x14ac:dyDescent="0.35"/>
    <row r="567" ht="15.75" customHeight="1" x14ac:dyDescent="0.35"/>
    <row r="568" ht="15.75" customHeight="1" x14ac:dyDescent="0.35"/>
    <row r="569" ht="15.75" customHeight="1" x14ac:dyDescent="0.35"/>
    <row r="570" ht="15.75" customHeight="1" x14ac:dyDescent="0.35"/>
    <row r="571" ht="15.75" customHeight="1" x14ac:dyDescent="0.35"/>
    <row r="572" ht="15.75" customHeight="1" x14ac:dyDescent="0.35"/>
    <row r="573" ht="15.75" customHeight="1" x14ac:dyDescent="0.35"/>
    <row r="574" ht="15.75" customHeight="1" x14ac:dyDescent="0.35"/>
    <row r="575" ht="15.75" customHeight="1" x14ac:dyDescent="0.35"/>
    <row r="576" ht="15.75" customHeight="1" x14ac:dyDescent="0.35"/>
    <row r="577" ht="15.75" customHeight="1" x14ac:dyDescent="0.35"/>
    <row r="578" ht="15.75" customHeight="1" x14ac:dyDescent="0.35"/>
    <row r="579" ht="15.75" customHeight="1" x14ac:dyDescent="0.35"/>
    <row r="580" ht="15.75" customHeight="1" x14ac:dyDescent="0.35"/>
    <row r="581" ht="15.75" customHeight="1" x14ac:dyDescent="0.35"/>
    <row r="582" ht="15.75" customHeight="1" x14ac:dyDescent="0.35"/>
    <row r="583" ht="15.75" customHeight="1" x14ac:dyDescent="0.35"/>
    <row r="584" ht="15.75" customHeight="1" x14ac:dyDescent="0.35"/>
    <row r="585" ht="15.75" customHeight="1" x14ac:dyDescent="0.35"/>
    <row r="586" ht="15.75" customHeight="1" x14ac:dyDescent="0.35"/>
    <row r="587" ht="15.75" customHeight="1" x14ac:dyDescent="0.35"/>
    <row r="588" ht="15.75" customHeight="1" x14ac:dyDescent="0.35"/>
    <row r="589" ht="15.75" customHeight="1" x14ac:dyDescent="0.35"/>
    <row r="590" ht="15.75" customHeight="1" x14ac:dyDescent="0.35"/>
    <row r="591" ht="15.75" customHeight="1" x14ac:dyDescent="0.35"/>
    <row r="592" ht="15.75" customHeight="1" x14ac:dyDescent="0.35"/>
    <row r="593" ht="15.75" customHeight="1" x14ac:dyDescent="0.35"/>
    <row r="594" ht="15.75" customHeight="1" x14ac:dyDescent="0.35"/>
    <row r="595" ht="15.75" customHeight="1" x14ac:dyDescent="0.35"/>
    <row r="596" ht="15.75" customHeight="1" x14ac:dyDescent="0.35"/>
    <row r="597" ht="15.75" customHeight="1" x14ac:dyDescent="0.35"/>
    <row r="598" ht="15.75" customHeight="1" x14ac:dyDescent="0.35"/>
    <row r="599" ht="15.75" customHeight="1" x14ac:dyDescent="0.35"/>
    <row r="600" ht="15.75" customHeight="1" x14ac:dyDescent="0.35"/>
    <row r="601" ht="15.75" customHeight="1" x14ac:dyDescent="0.35"/>
    <row r="602" ht="15.75" customHeight="1" x14ac:dyDescent="0.35"/>
    <row r="603" ht="15.75" customHeight="1" x14ac:dyDescent="0.35"/>
    <row r="604" ht="15.75" customHeight="1" x14ac:dyDescent="0.35"/>
    <row r="605" ht="15.75" customHeight="1" x14ac:dyDescent="0.35"/>
    <row r="606" ht="15.75" customHeight="1" x14ac:dyDescent="0.35"/>
    <row r="607" ht="15.75" customHeight="1" x14ac:dyDescent="0.35"/>
    <row r="608" ht="15.75" customHeight="1" x14ac:dyDescent="0.35"/>
    <row r="609" ht="15.75" customHeight="1" x14ac:dyDescent="0.35"/>
    <row r="610" ht="15.75" customHeight="1" x14ac:dyDescent="0.35"/>
    <row r="611" ht="15.75" customHeight="1" x14ac:dyDescent="0.35"/>
    <row r="612" ht="15.75" customHeight="1" x14ac:dyDescent="0.35"/>
    <row r="613" ht="15.75" customHeight="1" x14ac:dyDescent="0.35"/>
    <row r="614" ht="15.75" customHeight="1" x14ac:dyDescent="0.35"/>
    <row r="615" ht="15.75" customHeight="1" x14ac:dyDescent="0.35"/>
    <row r="616" ht="15.75" customHeight="1" x14ac:dyDescent="0.35"/>
    <row r="617" ht="15.75" customHeight="1" x14ac:dyDescent="0.35"/>
    <row r="618" ht="15.75" customHeight="1" x14ac:dyDescent="0.35"/>
    <row r="619" ht="15.75" customHeight="1" x14ac:dyDescent="0.35"/>
    <row r="620" ht="15.75" customHeight="1" x14ac:dyDescent="0.35"/>
    <row r="621" ht="15.75" customHeight="1" x14ac:dyDescent="0.35"/>
    <row r="622" ht="15.75" customHeight="1" x14ac:dyDescent="0.35"/>
    <row r="623" ht="15.75" customHeight="1" x14ac:dyDescent="0.35"/>
    <row r="624" ht="15.75" customHeight="1" x14ac:dyDescent="0.35"/>
    <row r="625" ht="15.75" customHeight="1" x14ac:dyDescent="0.35"/>
    <row r="626" ht="15.75" customHeight="1" x14ac:dyDescent="0.35"/>
    <row r="627" ht="15.75" customHeight="1" x14ac:dyDescent="0.35"/>
    <row r="628" ht="15.75" customHeight="1" x14ac:dyDescent="0.35"/>
    <row r="629" ht="15.75" customHeight="1" x14ac:dyDescent="0.35"/>
    <row r="630" ht="15.75" customHeight="1" x14ac:dyDescent="0.35"/>
    <row r="631" ht="15.75" customHeight="1" x14ac:dyDescent="0.35"/>
    <row r="632" ht="15.75" customHeight="1" x14ac:dyDescent="0.35"/>
    <row r="633" ht="15.75" customHeight="1" x14ac:dyDescent="0.35"/>
    <row r="634" ht="15.75" customHeight="1" x14ac:dyDescent="0.35"/>
    <row r="635" ht="15.75" customHeight="1" x14ac:dyDescent="0.35"/>
    <row r="636" ht="15.75" customHeight="1" x14ac:dyDescent="0.35"/>
    <row r="637" ht="15.75" customHeight="1" x14ac:dyDescent="0.35"/>
    <row r="638" ht="15.75" customHeight="1" x14ac:dyDescent="0.35"/>
    <row r="639" ht="15.75" customHeight="1" x14ac:dyDescent="0.35"/>
    <row r="640" ht="15.75" customHeight="1" x14ac:dyDescent="0.35"/>
    <row r="641" ht="15.75" customHeight="1" x14ac:dyDescent="0.35"/>
    <row r="642" ht="15.75" customHeight="1" x14ac:dyDescent="0.35"/>
    <row r="643" ht="15.75" customHeight="1" x14ac:dyDescent="0.35"/>
    <row r="644" ht="15.75" customHeight="1" x14ac:dyDescent="0.35"/>
    <row r="645" ht="15.75" customHeight="1" x14ac:dyDescent="0.35"/>
    <row r="646" ht="15.75" customHeight="1" x14ac:dyDescent="0.35"/>
    <row r="647" ht="15.75" customHeight="1" x14ac:dyDescent="0.35"/>
    <row r="648" ht="15.75" customHeight="1" x14ac:dyDescent="0.35"/>
    <row r="649" ht="15.75" customHeight="1" x14ac:dyDescent="0.35"/>
    <row r="650" ht="15.75" customHeight="1" x14ac:dyDescent="0.35"/>
    <row r="651" ht="15.75" customHeight="1" x14ac:dyDescent="0.35"/>
    <row r="652" ht="15.75" customHeight="1" x14ac:dyDescent="0.35"/>
    <row r="653" ht="15.75" customHeight="1" x14ac:dyDescent="0.35"/>
    <row r="654" ht="15.75" customHeight="1" x14ac:dyDescent="0.35"/>
    <row r="655" ht="15.75" customHeight="1" x14ac:dyDescent="0.35"/>
    <row r="656" ht="15.75" customHeight="1" x14ac:dyDescent="0.35"/>
    <row r="657" ht="15.75" customHeight="1" x14ac:dyDescent="0.35"/>
    <row r="658" ht="15.75" customHeight="1" x14ac:dyDescent="0.35"/>
    <row r="659" ht="15.75" customHeight="1" x14ac:dyDescent="0.35"/>
    <row r="660" ht="15.75" customHeight="1" x14ac:dyDescent="0.35"/>
    <row r="661" ht="15.75" customHeight="1" x14ac:dyDescent="0.35"/>
    <row r="662" ht="15.75" customHeight="1" x14ac:dyDescent="0.35"/>
    <row r="663" ht="15.75" customHeight="1" x14ac:dyDescent="0.35"/>
    <row r="664" ht="15.75" customHeight="1" x14ac:dyDescent="0.35"/>
    <row r="665" ht="15.75" customHeight="1" x14ac:dyDescent="0.35"/>
    <row r="666" ht="15.75" customHeight="1" x14ac:dyDescent="0.35"/>
    <row r="667" ht="15.75" customHeight="1" x14ac:dyDescent="0.35"/>
    <row r="668" ht="15.75" customHeight="1" x14ac:dyDescent="0.35"/>
    <row r="669" ht="15.75" customHeight="1" x14ac:dyDescent="0.35"/>
    <row r="670" ht="15.75" customHeight="1" x14ac:dyDescent="0.35"/>
    <row r="671" ht="15.75" customHeight="1" x14ac:dyDescent="0.35"/>
    <row r="672" ht="15.75" customHeight="1" x14ac:dyDescent="0.35"/>
    <row r="673" ht="15.75" customHeight="1" x14ac:dyDescent="0.35"/>
    <row r="674" ht="15.75" customHeight="1" x14ac:dyDescent="0.35"/>
    <row r="675" ht="15.75" customHeight="1" x14ac:dyDescent="0.35"/>
    <row r="676" ht="15.75" customHeight="1" x14ac:dyDescent="0.35"/>
    <row r="677" ht="15.75" customHeight="1" x14ac:dyDescent="0.35"/>
    <row r="678" ht="15.75" customHeight="1" x14ac:dyDescent="0.35"/>
    <row r="679" ht="15.75" customHeight="1" x14ac:dyDescent="0.35"/>
    <row r="680" ht="15.75" customHeight="1" x14ac:dyDescent="0.35"/>
    <row r="681" ht="15.75" customHeight="1" x14ac:dyDescent="0.35"/>
    <row r="682" ht="15.75" customHeight="1" x14ac:dyDescent="0.35"/>
    <row r="683" ht="15.75" customHeight="1" x14ac:dyDescent="0.35"/>
    <row r="684" ht="15.75" customHeight="1" x14ac:dyDescent="0.35"/>
    <row r="685" ht="15.75" customHeight="1" x14ac:dyDescent="0.35"/>
    <row r="686" ht="15.75" customHeight="1" x14ac:dyDescent="0.35"/>
    <row r="687" ht="15.75" customHeight="1" x14ac:dyDescent="0.35"/>
    <row r="688" ht="15.75" customHeight="1" x14ac:dyDescent="0.35"/>
    <row r="689" ht="15.75" customHeight="1" x14ac:dyDescent="0.35"/>
    <row r="690" ht="15.75" customHeight="1" x14ac:dyDescent="0.35"/>
    <row r="691" ht="15.75" customHeight="1" x14ac:dyDescent="0.35"/>
    <row r="692" ht="15.75" customHeight="1" x14ac:dyDescent="0.35"/>
    <row r="693" ht="15.75" customHeight="1" x14ac:dyDescent="0.35"/>
    <row r="694" ht="15.75" customHeight="1" x14ac:dyDescent="0.35"/>
    <row r="695" ht="15.75" customHeight="1" x14ac:dyDescent="0.35"/>
    <row r="696" ht="15.75" customHeight="1" x14ac:dyDescent="0.35"/>
    <row r="697" ht="15.75" customHeight="1" x14ac:dyDescent="0.35"/>
    <row r="698" ht="15.75" customHeight="1" x14ac:dyDescent="0.35"/>
    <row r="699" ht="15.75" customHeight="1" x14ac:dyDescent="0.35"/>
    <row r="700" ht="15.75" customHeight="1" x14ac:dyDescent="0.35"/>
    <row r="701" ht="15.75" customHeight="1" x14ac:dyDescent="0.35"/>
    <row r="702" ht="15.75" customHeight="1" x14ac:dyDescent="0.35"/>
    <row r="703" ht="15.75" customHeight="1" x14ac:dyDescent="0.35"/>
    <row r="704" ht="15.75" customHeight="1" x14ac:dyDescent="0.35"/>
    <row r="705" ht="15.75" customHeight="1" x14ac:dyDescent="0.35"/>
    <row r="706" ht="15.75" customHeight="1" x14ac:dyDescent="0.35"/>
    <row r="707" ht="15.75" customHeight="1" x14ac:dyDescent="0.35"/>
    <row r="708" ht="15.75" customHeight="1" x14ac:dyDescent="0.35"/>
    <row r="709" ht="15.75" customHeight="1" x14ac:dyDescent="0.35"/>
    <row r="710" ht="15.75" customHeight="1" x14ac:dyDescent="0.35"/>
    <row r="711" ht="15.75" customHeight="1" x14ac:dyDescent="0.35"/>
    <row r="712" ht="15.75" customHeight="1" x14ac:dyDescent="0.35"/>
    <row r="713" ht="15.75" customHeight="1" x14ac:dyDescent="0.35"/>
    <row r="714" ht="15.75" customHeight="1" x14ac:dyDescent="0.35"/>
    <row r="715" ht="15.75" customHeight="1" x14ac:dyDescent="0.35"/>
    <row r="716" ht="15.75" customHeight="1" x14ac:dyDescent="0.35"/>
    <row r="717" ht="15.75" customHeight="1" x14ac:dyDescent="0.35"/>
    <row r="718" ht="15.75" customHeight="1" x14ac:dyDescent="0.35"/>
    <row r="719" ht="15.75" customHeight="1" x14ac:dyDescent="0.35"/>
    <row r="720" ht="15.75" customHeight="1" x14ac:dyDescent="0.35"/>
    <row r="721" ht="15.75" customHeight="1" x14ac:dyDescent="0.35"/>
    <row r="722" ht="15.75" customHeight="1" x14ac:dyDescent="0.35"/>
    <row r="723" ht="15.75" customHeight="1" x14ac:dyDescent="0.35"/>
    <row r="724" ht="15.75" customHeight="1" x14ac:dyDescent="0.35"/>
    <row r="725" ht="15.75" customHeight="1" x14ac:dyDescent="0.35"/>
    <row r="726" ht="15.75" customHeight="1" x14ac:dyDescent="0.35"/>
    <row r="727" ht="15.75" customHeight="1" x14ac:dyDescent="0.35"/>
    <row r="728" ht="15.75" customHeight="1" x14ac:dyDescent="0.35"/>
    <row r="729" ht="15.75" customHeight="1" x14ac:dyDescent="0.35"/>
    <row r="730" ht="15.75" customHeight="1" x14ac:dyDescent="0.35"/>
    <row r="731" ht="15.75" customHeight="1" x14ac:dyDescent="0.35"/>
    <row r="732" ht="15.75" customHeight="1" x14ac:dyDescent="0.35"/>
    <row r="733" ht="15.75" customHeight="1" x14ac:dyDescent="0.35"/>
    <row r="734" ht="15.75" customHeight="1" x14ac:dyDescent="0.35"/>
    <row r="735" ht="15.75" customHeight="1" x14ac:dyDescent="0.35"/>
    <row r="736" ht="15.75" customHeight="1" x14ac:dyDescent="0.35"/>
    <row r="737" ht="15.75" customHeight="1" x14ac:dyDescent="0.35"/>
    <row r="738" ht="15.75" customHeight="1" x14ac:dyDescent="0.35"/>
    <row r="739" ht="15.75" customHeight="1" x14ac:dyDescent="0.35"/>
    <row r="740" ht="15.75" customHeight="1" x14ac:dyDescent="0.35"/>
    <row r="741" ht="15.75" customHeight="1" x14ac:dyDescent="0.35"/>
    <row r="742" ht="15.75" customHeight="1" x14ac:dyDescent="0.35"/>
    <row r="743" ht="15.75" customHeight="1" x14ac:dyDescent="0.35"/>
    <row r="744" ht="15.75" customHeight="1" x14ac:dyDescent="0.35"/>
    <row r="745" ht="15.75" customHeight="1" x14ac:dyDescent="0.35"/>
    <row r="746" ht="15.75" customHeight="1" x14ac:dyDescent="0.35"/>
    <row r="747" ht="15.75" customHeight="1" x14ac:dyDescent="0.35"/>
    <row r="748" ht="15.75" customHeight="1" x14ac:dyDescent="0.35"/>
    <row r="749" ht="15.75" customHeight="1" x14ac:dyDescent="0.35"/>
    <row r="750" ht="15.75" customHeight="1" x14ac:dyDescent="0.35"/>
    <row r="751" ht="15.75" customHeight="1" x14ac:dyDescent="0.35"/>
    <row r="752" ht="15.75" customHeight="1" x14ac:dyDescent="0.35"/>
    <row r="753" ht="15.75" customHeight="1" x14ac:dyDescent="0.35"/>
    <row r="754" ht="15.75" customHeight="1" x14ac:dyDescent="0.35"/>
    <row r="755" ht="15.75" customHeight="1" x14ac:dyDescent="0.35"/>
    <row r="756" ht="15.75" customHeight="1" x14ac:dyDescent="0.35"/>
    <row r="757" ht="15.75" customHeight="1" x14ac:dyDescent="0.35"/>
    <row r="758" ht="15.75" customHeight="1" x14ac:dyDescent="0.35"/>
    <row r="759" ht="15.75" customHeight="1" x14ac:dyDescent="0.35"/>
    <row r="760" ht="15.75" customHeight="1" x14ac:dyDescent="0.35"/>
    <row r="761" ht="15.75" customHeight="1" x14ac:dyDescent="0.35"/>
    <row r="762" ht="15.75" customHeight="1" x14ac:dyDescent="0.35"/>
    <row r="763" ht="15.75" customHeight="1" x14ac:dyDescent="0.35"/>
    <row r="764" ht="15.75" customHeight="1" x14ac:dyDescent="0.35"/>
    <row r="765" ht="15.75" customHeight="1" x14ac:dyDescent="0.35"/>
    <row r="766" ht="15.75" customHeight="1" x14ac:dyDescent="0.35"/>
    <row r="767" ht="15.75" customHeight="1" x14ac:dyDescent="0.35"/>
    <row r="768" ht="15.75" customHeight="1" x14ac:dyDescent="0.35"/>
    <row r="769" ht="15.75" customHeight="1" x14ac:dyDescent="0.35"/>
    <row r="770" ht="15.75" customHeight="1" x14ac:dyDescent="0.35"/>
    <row r="771" ht="15.75" customHeight="1" x14ac:dyDescent="0.35"/>
    <row r="772" ht="15.75" customHeight="1" x14ac:dyDescent="0.35"/>
    <row r="773" ht="15.75" customHeight="1" x14ac:dyDescent="0.35"/>
    <row r="774" ht="15.75" customHeight="1" x14ac:dyDescent="0.35"/>
    <row r="775" ht="15.75" customHeight="1" x14ac:dyDescent="0.35"/>
    <row r="776" ht="15.75" customHeight="1" x14ac:dyDescent="0.35"/>
    <row r="777" ht="15.75" customHeight="1" x14ac:dyDescent="0.35"/>
    <row r="778" ht="15.75" customHeight="1" x14ac:dyDescent="0.35"/>
    <row r="779" ht="15.75" customHeight="1" x14ac:dyDescent="0.35"/>
    <row r="780" ht="15.75" customHeight="1" x14ac:dyDescent="0.35"/>
    <row r="781" ht="15.75" customHeight="1" x14ac:dyDescent="0.35"/>
    <row r="782" ht="15.75" customHeight="1" x14ac:dyDescent="0.35"/>
    <row r="783" ht="15.75" customHeight="1" x14ac:dyDescent="0.35"/>
    <row r="784" ht="15.75" customHeight="1" x14ac:dyDescent="0.35"/>
    <row r="785" ht="15.75" customHeight="1" x14ac:dyDescent="0.35"/>
    <row r="786" ht="15.75" customHeight="1" x14ac:dyDescent="0.35"/>
    <row r="787" ht="15.75" customHeight="1" x14ac:dyDescent="0.35"/>
    <row r="788" ht="15.75" customHeight="1" x14ac:dyDescent="0.35"/>
    <row r="789" ht="15.75" customHeight="1" x14ac:dyDescent="0.35"/>
    <row r="790" ht="15.75" customHeight="1" x14ac:dyDescent="0.35"/>
    <row r="791" ht="15.75" customHeight="1" x14ac:dyDescent="0.35"/>
    <row r="792" ht="15.75" customHeight="1" x14ac:dyDescent="0.35"/>
    <row r="793" ht="15.75" customHeight="1" x14ac:dyDescent="0.35"/>
    <row r="794" ht="15.75" customHeight="1" x14ac:dyDescent="0.35"/>
    <row r="795" ht="15.75" customHeight="1" x14ac:dyDescent="0.35"/>
    <row r="796" ht="15.75" customHeight="1" x14ac:dyDescent="0.35"/>
    <row r="797" ht="15.75" customHeight="1" x14ac:dyDescent="0.35"/>
    <row r="798" ht="15.75" customHeight="1" x14ac:dyDescent="0.35"/>
    <row r="799" ht="15.75" customHeight="1" x14ac:dyDescent="0.35"/>
    <row r="800" ht="15.75" customHeight="1" x14ac:dyDescent="0.35"/>
    <row r="801" ht="15.75" customHeight="1" x14ac:dyDescent="0.35"/>
    <row r="802" ht="15.75" customHeight="1" x14ac:dyDescent="0.35"/>
    <row r="803" ht="15.75" customHeight="1" x14ac:dyDescent="0.35"/>
    <row r="804" ht="15.75" customHeight="1" x14ac:dyDescent="0.35"/>
    <row r="805" ht="15.75" customHeight="1" x14ac:dyDescent="0.35"/>
    <row r="806" ht="15.75" customHeight="1" x14ac:dyDescent="0.35"/>
    <row r="807" ht="15.75" customHeight="1" x14ac:dyDescent="0.35"/>
    <row r="808" ht="15.75" customHeight="1" x14ac:dyDescent="0.35"/>
    <row r="809" ht="15.75" customHeight="1" x14ac:dyDescent="0.35"/>
    <row r="810" ht="15.75" customHeight="1" x14ac:dyDescent="0.35"/>
    <row r="811" ht="15.75" customHeight="1" x14ac:dyDescent="0.35"/>
    <row r="812" ht="15.75" customHeight="1" x14ac:dyDescent="0.35"/>
    <row r="813" ht="15.75" customHeight="1" x14ac:dyDescent="0.35"/>
    <row r="814" ht="15.75" customHeight="1" x14ac:dyDescent="0.35"/>
    <row r="815" ht="15.75" customHeight="1" x14ac:dyDescent="0.35"/>
    <row r="816" ht="15.75" customHeight="1" x14ac:dyDescent="0.35"/>
    <row r="817" ht="15.75" customHeight="1" x14ac:dyDescent="0.35"/>
    <row r="818" ht="15.75" customHeight="1" x14ac:dyDescent="0.35"/>
    <row r="819" ht="15.75" customHeight="1" x14ac:dyDescent="0.35"/>
    <row r="820" ht="15.75" customHeight="1" x14ac:dyDescent="0.35"/>
    <row r="821" ht="15.75" customHeight="1" x14ac:dyDescent="0.35"/>
    <row r="822" ht="15.75" customHeight="1" x14ac:dyDescent="0.35"/>
    <row r="823" ht="15.75" customHeight="1" x14ac:dyDescent="0.35"/>
    <row r="824" ht="15.75" customHeight="1" x14ac:dyDescent="0.35"/>
    <row r="825" ht="15.75" customHeight="1" x14ac:dyDescent="0.35"/>
    <row r="826" ht="15.75" customHeight="1" x14ac:dyDescent="0.35"/>
    <row r="827" ht="15.75" customHeight="1" x14ac:dyDescent="0.35"/>
    <row r="828" ht="15.75" customHeight="1" x14ac:dyDescent="0.35"/>
    <row r="829" ht="15.75" customHeight="1" x14ac:dyDescent="0.35"/>
    <row r="830" ht="15.75" customHeight="1" x14ac:dyDescent="0.35"/>
    <row r="831" ht="15.75" customHeight="1" x14ac:dyDescent="0.35"/>
    <row r="832" ht="15.75" customHeight="1" x14ac:dyDescent="0.35"/>
    <row r="833" ht="15.75" customHeight="1" x14ac:dyDescent="0.35"/>
    <row r="834" ht="15.75" customHeight="1" x14ac:dyDescent="0.35"/>
    <row r="835" ht="15.75" customHeight="1" x14ac:dyDescent="0.35"/>
    <row r="836" ht="15.75" customHeight="1" x14ac:dyDescent="0.35"/>
    <row r="837" ht="15.75" customHeight="1" x14ac:dyDescent="0.35"/>
    <row r="838" ht="15.75" customHeight="1" x14ac:dyDescent="0.35"/>
    <row r="839" ht="15.75" customHeight="1" x14ac:dyDescent="0.35"/>
    <row r="840" ht="15.75" customHeight="1" x14ac:dyDescent="0.35"/>
    <row r="841" ht="15.75" customHeight="1" x14ac:dyDescent="0.35"/>
    <row r="842" ht="15.75" customHeight="1" x14ac:dyDescent="0.35"/>
    <row r="843" ht="15.75" customHeight="1" x14ac:dyDescent="0.35"/>
    <row r="844" ht="15.75" customHeight="1" x14ac:dyDescent="0.35"/>
    <row r="845" ht="15.75" customHeight="1" x14ac:dyDescent="0.35"/>
    <row r="846" ht="15.75" customHeight="1" x14ac:dyDescent="0.35"/>
    <row r="847" ht="15.75" customHeight="1" x14ac:dyDescent="0.35"/>
    <row r="848" ht="15.75" customHeight="1" x14ac:dyDescent="0.35"/>
    <row r="849" ht="15.75" customHeight="1" x14ac:dyDescent="0.35"/>
    <row r="850" ht="15.75" customHeight="1" x14ac:dyDescent="0.35"/>
    <row r="851" ht="15.75" customHeight="1" x14ac:dyDescent="0.35"/>
    <row r="852" ht="15.75" customHeight="1" x14ac:dyDescent="0.35"/>
    <row r="853" ht="15.75" customHeight="1" x14ac:dyDescent="0.35"/>
    <row r="854" ht="15.75" customHeight="1" x14ac:dyDescent="0.35"/>
    <row r="855" ht="15.75" customHeight="1" x14ac:dyDescent="0.35"/>
    <row r="856" ht="15.75" customHeight="1" x14ac:dyDescent="0.35"/>
    <row r="857" ht="15.75" customHeight="1" x14ac:dyDescent="0.35"/>
    <row r="858" ht="15.75" customHeight="1" x14ac:dyDescent="0.35"/>
    <row r="859" ht="15.75" customHeight="1" x14ac:dyDescent="0.35"/>
    <row r="860" ht="15.75" customHeight="1" x14ac:dyDescent="0.35"/>
    <row r="861" ht="15.75" customHeight="1" x14ac:dyDescent="0.35"/>
    <row r="862" ht="15.75" customHeight="1" x14ac:dyDescent="0.35"/>
    <row r="863" ht="15.75" customHeight="1" x14ac:dyDescent="0.35"/>
    <row r="864" ht="15.75" customHeight="1" x14ac:dyDescent="0.35"/>
    <row r="865" ht="15.75" customHeight="1" x14ac:dyDescent="0.35"/>
    <row r="866" ht="15.75" customHeight="1" x14ac:dyDescent="0.35"/>
    <row r="867" ht="15.75" customHeight="1" x14ac:dyDescent="0.35"/>
    <row r="868" ht="15.75" customHeight="1" x14ac:dyDescent="0.35"/>
    <row r="869" ht="15.75" customHeight="1" x14ac:dyDescent="0.35"/>
    <row r="870" ht="15.75" customHeight="1" x14ac:dyDescent="0.35"/>
    <row r="871" ht="15.75" customHeight="1" x14ac:dyDescent="0.35"/>
    <row r="872" ht="15.75" customHeight="1" x14ac:dyDescent="0.35"/>
    <row r="873" ht="15.75" customHeight="1" x14ac:dyDescent="0.35"/>
    <row r="874" ht="15.75" customHeight="1" x14ac:dyDescent="0.35"/>
    <row r="875" ht="15.75" customHeight="1" x14ac:dyDescent="0.35"/>
    <row r="876" ht="15.75" customHeight="1" x14ac:dyDescent="0.35"/>
    <row r="877" ht="15.75" customHeight="1" x14ac:dyDescent="0.35"/>
    <row r="878" ht="15.75" customHeight="1" x14ac:dyDescent="0.35"/>
    <row r="879" ht="15.75" customHeight="1" x14ac:dyDescent="0.35"/>
    <row r="880" ht="15.75" customHeight="1" x14ac:dyDescent="0.35"/>
    <row r="881" ht="15.75" customHeight="1" x14ac:dyDescent="0.35"/>
    <row r="882" ht="15.75" customHeight="1" x14ac:dyDescent="0.35"/>
    <row r="883" ht="15.75" customHeight="1" x14ac:dyDescent="0.35"/>
    <row r="884" ht="15.75" customHeight="1" x14ac:dyDescent="0.35"/>
    <row r="885" ht="15.75" customHeight="1" x14ac:dyDescent="0.35"/>
    <row r="886" ht="15.75" customHeight="1" x14ac:dyDescent="0.35"/>
    <row r="887" ht="15.75" customHeight="1" x14ac:dyDescent="0.35"/>
    <row r="888" ht="15.75" customHeight="1" x14ac:dyDescent="0.35"/>
    <row r="889" ht="15.75" customHeight="1" x14ac:dyDescent="0.35"/>
    <row r="890" ht="15.75" customHeight="1" x14ac:dyDescent="0.35"/>
    <row r="891" ht="15.75" customHeight="1" x14ac:dyDescent="0.35"/>
    <row r="892" ht="15.75" customHeight="1" x14ac:dyDescent="0.35"/>
    <row r="893" ht="15.75" customHeight="1" x14ac:dyDescent="0.35"/>
    <row r="894" ht="15.75" customHeight="1" x14ac:dyDescent="0.35"/>
    <row r="895" ht="15.75" customHeight="1" x14ac:dyDescent="0.35"/>
    <row r="896" ht="15.75" customHeight="1" x14ac:dyDescent="0.35"/>
    <row r="897" ht="15.75" customHeight="1" x14ac:dyDescent="0.35"/>
    <row r="898" ht="15.75" customHeight="1" x14ac:dyDescent="0.35"/>
    <row r="899" ht="15.75" customHeight="1" x14ac:dyDescent="0.35"/>
    <row r="900" ht="15.75" customHeight="1" x14ac:dyDescent="0.35"/>
    <row r="901" ht="15.75" customHeight="1" x14ac:dyDescent="0.35"/>
    <row r="902" ht="15.75" customHeight="1" x14ac:dyDescent="0.35"/>
    <row r="903" ht="15.75" customHeight="1" x14ac:dyDescent="0.35"/>
    <row r="904" ht="15.75" customHeight="1" x14ac:dyDescent="0.35"/>
    <row r="905" ht="15.75" customHeight="1" x14ac:dyDescent="0.35"/>
    <row r="906" ht="15.75" customHeight="1" x14ac:dyDescent="0.35"/>
    <row r="907" ht="15.75" customHeight="1" x14ac:dyDescent="0.35"/>
    <row r="908" ht="15.75" customHeight="1" x14ac:dyDescent="0.35"/>
    <row r="909" ht="15.75" customHeight="1" x14ac:dyDescent="0.35"/>
    <row r="910" ht="15.75" customHeight="1" x14ac:dyDescent="0.35"/>
    <row r="911" ht="15.75" customHeight="1" x14ac:dyDescent="0.35"/>
    <row r="912" ht="15.75" customHeight="1" x14ac:dyDescent="0.35"/>
    <row r="913" ht="15.75" customHeight="1" x14ac:dyDescent="0.35"/>
    <row r="914" ht="15.75" customHeight="1" x14ac:dyDescent="0.35"/>
    <row r="915" ht="15.75" customHeight="1" x14ac:dyDescent="0.35"/>
    <row r="916" ht="15.75" customHeight="1" x14ac:dyDescent="0.35"/>
    <row r="917" ht="15.75" customHeight="1" x14ac:dyDescent="0.35"/>
    <row r="918" ht="15.75" customHeight="1" x14ac:dyDescent="0.35"/>
    <row r="919" ht="15.75" customHeight="1" x14ac:dyDescent="0.35"/>
    <row r="920" ht="15.75" customHeight="1" x14ac:dyDescent="0.35"/>
    <row r="921" ht="15.75" customHeight="1" x14ac:dyDescent="0.35"/>
    <row r="922" ht="15.75" customHeight="1" x14ac:dyDescent="0.35"/>
    <row r="923" ht="15.75" customHeight="1" x14ac:dyDescent="0.35"/>
    <row r="924" ht="15.75" customHeight="1" x14ac:dyDescent="0.35"/>
    <row r="925" ht="15.75" customHeight="1" x14ac:dyDescent="0.35"/>
    <row r="926" ht="15.75" customHeight="1" x14ac:dyDescent="0.35"/>
    <row r="927" ht="15.75" customHeight="1" x14ac:dyDescent="0.35"/>
    <row r="928" ht="15.75" customHeight="1" x14ac:dyDescent="0.35"/>
    <row r="929" ht="15.75" customHeight="1" x14ac:dyDescent="0.35"/>
    <row r="930" ht="15.75" customHeight="1" x14ac:dyDescent="0.35"/>
    <row r="931" ht="15.75" customHeight="1" x14ac:dyDescent="0.35"/>
    <row r="932" ht="15.75" customHeight="1" x14ac:dyDescent="0.35"/>
    <row r="933" ht="15.75" customHeight="1" x14ac:dyDescent="0.35"/>
    <row r="934" ht="15.75" customHeight="1" x14ac:dyDescent="0.35"/>
    <row r="935" ht="15.75" customHeight="1" x14ac:dyDescent="0.35"/>
    <row r="936" ht="15.75" customHeight="1" x14ac:dyDescent="0.35"/>
    <row r="937" ht="15.75" customHeight="1" x14ac:dyDescent="0.35"/>
    <row r="938" ht="15.75" customHeight="1" x14ac:dyDescent="0.35"/>
    <row r="939" ht="15.75" customHeight="1" x14ac:dyDescent="0.35"/>
    <row r="940" ht="15.75" customHeight="1" x14ac:dyDescent="0.35"/>
    <row r="941" ht="15.75" customHeight="1" x14ac:dyDescent="0.35"/>
    <row r="942" ht="15.75" customHeight="1" x14ac:dyDescent="0.35"/>
    <row r="943" ht="15.75" customHeight="1" x14ac:dyDescent="0.35"/>
    <row r="944" ht="15.75" customHeight="1" x14ac:dyDescent="0.35"/>
    <row r="945" ht="15.75" customHeight="1" x14ac:dyDescent="0.35"/>
    <row r="946" ht="15.75" customHeight="1" x14ac:dyDescent="0.35"/>
    <row r="947" ht="15.75" customHeight="1" x14ac:dyDescent="0.35"/>
    <row r="948" ht="15.75" customHeight="1" x14ac:dyDescent="0.35"/>
    <row r="949" ht="15.75" customHeight="1" x14ac:dyDescent="0.35"/>
    <row r="950" ht="15.75" customHeight="1" x14ac:dyDescent="0.35"/>
    <row r="951" ht="15.75" customHeight="1" x14ac:dyDescent="0.35"/>
    <row r="952" ht="15.75" customHeight="1" x14ac:dyDescent="0.35"/>
    <row r="953" ht="15.75" customHeight="1" x14ac:dyDescent="0.35"/>
    <row r="954" ht="15.75" customHeight="1" x14ac:dyDescent="0.35"/>
    <row r="955" ht="15.75" customHeight="1" x14ac:dyDescent="0.35"/>
    <row r="956" ht="15.75" customHeight="1" x14ac:dyDescent="0.35"/>
    <row r="957" ht="15.75" customHeight="1" x14ac:dyDescent="0.35"/>
    <row r="958" ht="15.75" customHeight="1" x14ac:dyDescent="0.35"/>
    <row r="959" ht="15.75" customHeight="1" x14ac:dyDescent="0.35"/>
    <row r="960" ht="15.75" customHeight="1" x14ac:dyDescent="0.35"/>
    <row r="961" ht="15.75" customHeight="1" x14ac:dyDescent="0.35"/>
    <row r="962" ht="15.75" customHeight="1" x14ac:dyDescent="0.35"/>
    <row r="963" ht="15.75" customHeight="1" x14ac:dyDescent="0.35"/>
    <row r="964" ht="15.75" customHeight="1" x14ac:dyDescent="0.35"/>
    <row r="965" ht="15.75" customHeight="1" x14ac:dyDescent="0.35"/>
    <row r="966" ht="15.75" customHeight="1" x14ac:dyDescent="0.35"/>
    <row r="967" ht="15.75" customHeight="1" x14ac:dyDescent="0.35"/>
    <row r="968" ht="15.75" customHeight="1" x14ac:dyDescent="0.35"/>
    <row r="969" ht="15.75" customHeight="1" x14ac:dyDescent="0.35"/>
    <row r="970" ht="15.75" customHeight="1" x14ac:dyDescent="0.35"/>
    <row r="971" ht="15.75" customHeight="1" x14ac:dyDescent="0.35"/>
    <row r="972" ht="15.75" customHeight="1" x14ac:dyDescent="0.35"/>
    <row r="973" ht="15.75" customHeight="1" x14ac:dyDescent="0.35"/>
    <row r="974" ht="15.75" customHeight="1" x14ac:dyDescent="0.35"/>
    <row r="975" ht="15.75" customHeight="1" x14ac:dyDescent="0.35"/>
    <row r="976" ht="15.75" customHeight="1" x14ac:dyDescent="0.35"/>
    <row r="977" ht="15.75" customHeight="1" x14ac:dyDescent="0.35"/>
    <row r="978" ht="15.75" customHeight="1" x14ac:dyDescent="0.35"/>
    <row r="979" ht="15.75" customHeight="1" x14ac:dyDescent="0.35"/>
    <row r="980" ht="15.75" customHeight="1" x14ac:dyDescent="0.35"/>
    <row r="981" ht="15.75" customHeight="1" x14ac:dyDescent="0.35"/>
    <row r="982" ht="15.75" customHeight="1" x14ac:dyDescent="0.35"/>
    <row r="983" ht="15.75" customHeight="1" x14ac:dyDescent="0.35"/>
    <row r="984" ht="15.75" customHeight="1" x14ac:dyDescent="0.35"/>
    <row r="985" ht="15.75" customHeight="1" x14ac:dyDescent="0.35"/>
    <row r="986" ht="15.75" customHeight="1" x14ac:dyDescent="0.35"/>
    <row r="987" ht="15.75" customHeight="1" x14ac:dyDescent="0.35"/>
    <row r="988" ht="15.75" customHeight="1" x14ac:dyDescent="0.35"/>
    <row r="989" ht="15.75" customHeight="1" x14ac:dyDescent="0.35"/>
    <row r="990" ht="15.75" customHeight="1" x14ac:dyDescent="0.35"/>
    <row r="991" ht="15.75" customHeight="1" x14ac:dyDescent="0.35"/>
    <row r="992" ht="15.75" customHeight="1" x14ac:dyDescent="0.35"/>
    <row r="993" ht="15.75" customHeight="1" x14ac:dyDescent="0.35"/>
    <row r="994" ht="15.75" customHeight="1" x14ac:dyDescent="0.35"/>
    <row r="995" ht="15.75" customHeight="1" x14ac:dyDescent="0.35"/>
    <row r="996" ht="15.75" customHeight="1" x14ac:dyDescent="0.35"/>
    <row r="997" ht="15.75" customHeight="1" x14ac:dyDescent="0.35"/>
    <row r="998" ht="15.75" customHeight="1" x14ac:dyDescent="0.35"/>
    <row r="999" ht="15.75" customHeight="1" x14ac:dyDescent="0.35"/>
    <row r="1000" ht="15.75" customHeight="1" x14ac:dyDescent="0.35"/>
  </sheetData>
  <mergeCells count="2">
    <mergeCell ref="F1:H1"/>
    <mergeCell ref="J1:L1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 Sheet - Solid Waste</vt:lpstr>
      <vt:lpstr>Cost Calculation</vt:lpstr>
      <vt:lpstr>Variables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Suzanne Schadel</cp:lastModifiedBy>
  <dcterms:created xsi:type="dcterms:W3CDTF">2019-05-13T20:30:56Z</dcterms:created>
  <dcterms:modified xsi:type="dcterms:W3CDTF">2020-01-28T21:49:15Z</dcterms:modified>
</cp:coreProperties>
</file>